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2021\EJEUCIONES PPTALES PARA CARAGAR A LA PAGINA UT\"/>
    </mc:Choice>
  </mc:AlternateContent>
  <bookViews>
    <workbookView xWindow="0" yWindow="0" windowWidth="28800" windowHeight="11430" activeTab="1"/>
  </bookViews>
  <sheets>
    <sheet name="EJEC-ING-ABRIL-2021" sheetId="4" r:id="rId1"/>
    <sheet name="EJEC-GASTOSABRIL 2021" sheetId="1" r:id="rId2"/>
    <sheet name="PAC INGRESOS" sheetId="5" r:id="rId3"/>
    <sheet name="PAC GASTOS" sheetId="6" r:id="rId4"/>
    <sheet name="FUENTES DE FINANCIACIÓN" sheetId="10" r:id="rId5"/>
    <sheet name="COMPARATIVO PAC ING-GASTOS" sheetId="7" r:id="rId6"/>
    <sheet name="INV-FUENTES FINANCIACION" sheetId="8" r:id="rId7"/>
    <sheet name="CRONOGRAMA INFORMES" sheetId="9" r:id="rId8"/>
  </sheets>
  <externalReferences>
    <externalReference r:id="rId9"/>
  </externalReferences>
  <definedNames>
    <definedName name="_xlnm._FilterDatabase" localSheetId="1" hidden="1">'EJEC-GASTOSABRIL 2021'!$A$8:$R$522</definedName>
    <definedName name="_xlnm._FilterDatabase" localSheetId="3" hidden="1">'PAC GASTOS'!$A$7:$BM$524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5" i="1" l="1"/>
  <c r="F432" i="1"/>
  <c r="M501" i="1" l="1"/>
  <c r="G527" i="1" l="1"/>
  <c r="G528" i="1"/>
  <c r="H528" i="1" s="1"/>
  <c r="G529" i="1"/>
  <c r="H529" i="1" s="1"/>
  <c r="G533" i="1"/>
  <c r="H533" i="1" s="1"/>
  <c r="G531" i="1"/>
  <c r="H531" i="1" s="1"/>
  <c r="G530" i="1"/>
  <c r="H530" i="1" s="1"/>
  <c r="G534" i="1" l="1"/>
  <c r="H534" i="1" s="1"/>
  <c r="G536" i="1"/>
  <c r="H527" i="1"/>
  <c r="G532" i="1"/>
  <c r="H532" i="1" s="1"/>
  <c r="G535" i="1" l="1"/>
  <c r="H535" i="1" s="1"/>
  <c r="Q83" i="5" l="1"/>
  <c r="Y59" i="5"/>
  <c r="X59" i="5"/>
  <c r="W59" i="5"/>
  <c r="V59" i="5"/>
  <c r="Y53" i="5"/>
  <c r="X53" i="5"/>
  <c r="W53" i="5"/>
  <c r="V53" i="5"/>
  <c r="Y51" i="5"/>
  <c r="X51" i="5"/>
  <c r="W51" i="5"/>
  <c r="V51" i="5"/>
  <c r="R30" i="5"/>
  <c r="AA15" i="5"/>
  <c r="W24" i="5"/>
  <c r="S24" i="5"/>
  <c r="Z20" i="5"/>
  <c r="Y29" i="5"/>
  <c r="U29" i="5"/>
  <c r="T29" i="5"/>
  <c r="AL365" i="6" l="1"/>
  <c r="AK365" i="6"/>
  <c r="AM361" i="6"/>
  <c r="AW361" i="6" s="1"/>
  <c r="AM270" i="6"/>
  <c r="AW270" i="6" s="1"/>
  <c r="AM256" i="6"/>
  <c r="AW256" i="6" s="1"/>
  <c r="AL239" i="6"/>
  <c r="AW239" i="6" s="1"/>
  <c r="AM226" i="6"/>
  <c r="AW226" i="6" s="1"/>
  <c r="AM223" i="6"/>
  <c r="AW223" i="6" s="1"/>
  <c r="AM199" i="6"/>
  <c r="AW199" i="6" s="1"/>
  <c r="AM194" i="6"/>
  <c r="AW194" i="6" s="1"/>
  <c r="AK184" i="6"/>
  <c r="AW184" i="6" s="1"/>
  <c r="AL131" i="6"/>
  <c r="AW131" i="6" s="1"/>
  <c r="AM121" i="6"/>
  <c r="AW121" i="6" s="1"/>
  <c r="AM50" i="6"/>
  <c r="AW50" i="6" s="1"/>
  <c r="AM49" i="6"/>
  <c r="AW49" i="6" s="1"/>
  <c r="AM18" i="6"/>
  <c r="AW18" i="6" s="1"/>
  <c r="AM17" i="6"/>
  <c r="AW17" i="6" s="1"/>
  <c r="AW64" i="6"/>
  <c r="AW63" i="6" s="1"/>
  <c r="AV63" i="6"/>
  <c r="AU63" i="6"/>
  <c r="AT63" i="6"/>
  <c r="AS63" i="6"/>
  <c r="AR63" i="6"/>
  <c r="AQ63" i="6"/>
  <c r="AP63" i="6"/>
  <c r="AN63" i="6"/>
  <c r="AM63" i="6"/>
  <c r="AV48" i="6"/>
  <c r="AV47" i="6" s="1"/>
  <c r="AU48" i="6"/>
  <c r="AU47" i="6" s="1"/>
  <c r="AT48" i="6"/>
  <c r="AT47" i="6" s="1"/>
  <c r="AS48" i="6"/>
  <c r="AS47" i="6" s="1"/>
  <c r="AR48" i="6"/>
  <c r="AR47" i="6" s="1"/>
  <c r="AQ48" i="6"/>
  <c r="AQ47" i="6" s="1"/>
  <c r="AP48" i="6"/>
  <c r="AP47" i="6" s="1"/>
  <c r="AN48" i="6"/>
  <c r="AN47" i="6" s="1"/>
  <c r="AN46" i="6" s="1"/>
  <c r="AW524" i="6"/>
  <c r="AW521" i="6"/>
  <c r="AW520" i="6"/>
  <c r="AW519" i="6"/>
  <c r="AW518" i="6"/>
  <c r="AW517" i="6"/>
  <c r="AW516" i="6"/>
  <c r="AW515" i="6"/>
  <c r="AW514" i="6"/>
  <c r="AW513" i="6"/>
  <c r="AW512" i="6"/>
  <c r="AW511" i="6"/>
  <c r="AW510" i="6"/>
  <c r="AW509" i="6"/>
  <c r="AW508" i="6"/>
  <c r="AW507" i="6"/>
  <c r="AW506" i="6"/>
  <c r="AW505" i="6"/>
  <c r="AW504" i="6"/>
  <c r="AW503" i="6"/>
  <c r="AW502" i="6"/>
  <c r="AW501" i="6"/>
  <c r="AW500" i="6"/>
  <c r="AW499" i="6"/>
  <c r="AW498" i="6"/>
  <c r="AW497" i="6"/>
  <c r="AW496" i="6"/>
  <c r="AW495" i="6"/>
  <c r="AW494" i="6"/>
  <c r="AW493" i="6"/>
  <c r="AW492" i="6"/>
  <c r="AW491" i="6"/>
  <c r="AW490" i="6"/>
  <c r="AW489" i="6"/>
  <c r="AW488" i="6"/>
  <c r="AW487" i="6"/>
  <c r="AW486" i="6"/>
  <c r="AW485" i="6"/>
  <c r="AW484" i="6"/>
  <c r="AW483" i="6"/>
  <c r="AW482" i="6"/>
  <c r="AW481" i="6"/>
  <c r="AW480" i="6"/>
  <c r="AW479" i="6"/>
  <c r="AW478" i="6"/>
  <c r="AW477" i="6"/>
  <c r="AW476" i="6"/>
  <c r="AW475" i="6"/>
  <c r="AW474" i="6"/>
  <c r="AW473" i="6"/>
  <c r="AW472" i="6"/>
  <c r="AW471" i="6"/>
  <c r="AW470" i="6"/>
  <c r="AW469" i="6"/>
  <c r="AW468" i="6"/>
  <c r="AW467" i="6"/>
  <c r="AW466" i="6"/>
  <c r="AW465" i="6"/>
  <c r="AW464" i="6"/>
  <c r="AW463" i="6"/>
  <c r="AW462" i="6"/>
  <c r="AW461" i="6"/>
  <c r="AW460" i="6"/>
  <c r="AW459" i="6"/>
  <c r="AW458" i="6"/>
  <c r="AW457" i="6"/>
  <c r="AW456" i="6"/>
  <c r="AW455" i="6"/>
  <c r="AW454" i="6"/>
  <c r="AW453" i="6"/>
  <c r="AW452" i="6"/>
  <c r="AW451" i="6"/>
  <c r="AW450" i="6"/>
  <c r="AW449" i="6"/>
  <c r="AW448" i="6"/>
  <c r="AW447" i="6"/>
  <c r="AW446" i="6"/>
  <c r="AW445" i="6"/>
  <c r="AW444" i="6"/>
  <c r="AW443" i="6"/>
  <c r="AW442" i="6"/>
  <c r="AW441" i="6"/>
  <c r="AW440" i="6"/>
  <c r="AW439" i="6"/>
  <c r="AW438" i="6"/>
  <c r="AW437" i="6"/>
  <c r="AW435" i="6"/>
  <c r="AW432" i="6"/>
  <c r="AW431" i="6"/>
  <c r="AW429" i="6"/>
  <c r="AW428" i="6"/>
  <c r="AW427" i="6"/>
  <c r="AW425" i="6"/>
  <c r="AW424" i="6"/>
  <c r="AW422" i="6"/>
  <c r="AW420" i="6"/>
  <c r="AW419" i="6"/>
  <c r="AW417" i="6"/>
  <c r="AW413" i="6"/>
  <c r="AW410" i="6"/>
  <c r="AW409" i="6"/>
  <c r="AW405" i="6"/>
  <c r="AW403" i="6"/>
  <c r="AW400" i="6"/>
  <c r="AW398" i="6"/>
  <c r="AW397" i="6"/>
  <c r="AW394" i="6"/>
  <c r="AW393" i="6"/>
  <c r="AW391" i="6"/>
  <c r="AW389" i="6"/>
  <c r="AW388" i="6"/>
  <c r="AW386" i="6"/>
  <c r="AW385" i="6"/>
  <c r="AW382" i="6"/>
  <c r="AW380" i="6"/>
  <c r="AW378" i="6"/>
  <c r="AW376" i="6"/>
  <c r="AW373" i="6"/>
  <c r="AW371" i="6"/>
  <c r="AW369" i="6"/>
  <c r="AW368" i="6"/>
  <c r="AW364" i="6"/>
  <c r="AW363" i="6"/>
  <c r="AW360" i="6"/>
  <c r="AW359" i="6"/>
  <c r="AW357" i="6"/>
  <c r="AW355" i="6"/>
  <c r="AW354" i="6"/>
  <c r="AW352" i="6"/>
  <c r="AW351" i="6"/>
  <c r="AW349" i="6"/>
  <c r="AW348" i="6"/>
  <c r="AW347" i="6"/>
  <c r="AW345" i="6"/>
  <c r="AW344" i="6"/>
  <c r="AW342" i="6"/>
  <c r="AW341" i="6"/>
  <c r="AW339" i="6"/>
  <c r="AW338" i="6"/>
  <c r="AW337" i="6"/>
  <c r="AW335" i="6"/>
  <c r="AW334" i="6"/>
  <c r="AW333" i="6"/>
  <c r="AW331" i="6"/>
  <c r="AW330" i="6"/>
  <c r="AW329" i="6"/>
  <c r="AW327" i="6"/>
  <c r="AW326" i="6"/>
  <c r="AW321" i="6"/>
  <c r="AW318" i="6"/>
  <c r="AW317" i="6"/>
  <c r="AW316" i="6"/>
  <c r="AW312" i="6"/>
  <c r="AW311" i="6"/>
  <c r="AW310" i="6"/>
  <c r="AW309" i="6"/>
  <c r="AW308" i="6"/>
  <c r="AW307" i="6"/>
  <c r="AW306" i="6"/>
  <c r="AW305" i="6"/>
  <c r="AW304" i="6"/>
  <c r="AW303" i="6"/>
  <c r="AW302" i="6"/>
  <c r="AW301" i="6"/>
  <c r="AW300" i="6"/>
  <c r="AW299" i="6"/>
  <c r="AW298" i="6"/>
  <c r="AW297" i="6"/>
  <c r="AW294" i="6"/>
  <c r="AW293" i="6"/>
  <c r="AW292" i="6"/>
  <c r="AW290" i="6"/>
  <c r="AW288" i="6"/>
  <c r="AW287" i="6"/>
  <c r="AW283" i="6"/>
  <c r="AW281" i="6"/>
  <c r="AW279" i="6"/>
  <c r="AW278" i="6"/>
  <c r="AW276" i="6"/>
  <c r="AW272" i="6"/>
  <c r="AW268" i="6"/>
  <c r="AW264" i="6"/>
  <c r="AW261" i="6"/>
  <c r="AW258" i="6"/>
  <c r="AW255" i="6"/>
  <c r="AW253" i="6"/>
  <c r="AW252" i="6"/>
  <c r="AW250" i="6"/>
  <c r="AW249" i="6"/>
  <c r="AW246" i="6"/>
  <c r="AW245" i="6"/>
  <c r="AW244" i="6"/>
  <c r="AW242" i="6"/>
  <c r="AW241" i="6"/>
  <c r="AW238" i="6"/>
  <c r="AW237" i="6"/>
  <c r="AW236" i="6"/>
  <c r="AW235" i="6"/>
  <c r="AW232" i="6"/>
  <c r="AW231" i="6"/>
  <c r="AW229" i="6"/>
  <c r="AW228" i="6"/>
  <c r="AW225" i="6"/>
  <c r="AW222" i="6"/>
  <c r="AW221" i="6"/>
  <c r="AW220" i="6"/>
  <c r="AW219" i="6"/>
  <c r="AW216" i="6"/>
  <c r="AW213" i="6"/>
  <c r="AW211" i="6"/>
  <c r="AW209" i="6"/>
  <c r="AW206" i="6"/>
  <c r="AW205" i="6"/>
  <c r="AW204" i="6"/>
  <c r="AW202" i="6"/>
  <c r="AW200" i="6"/>
  <c r="AW192" i="6"/>
  <c r="AW191" i="6"/>
  <c r="AW190" i="6"/>
  <c r="AW188" i="6"/>
  <c r="AW187" i="6"/>
  <c r="AW185" i="6"/>
  <c r="AW183" i="6"/>
  <c r="AW182" i="6"/>
  <c r="AW178" i="6"/>
  <c r="AW176" i="6"/>
  <c r="AW174" i="6"/>
  <c r="AW173" i="6"/>
  <c r="AW171" i="6"/>
  <c r="AW168" i="6"/>
  <c r="AW167" i="6"/>
  <c r="AW164" i="6"/>
  <c r="AW163" i="6"/>
  <c r="AW161" i="6"/>
  <c r="AW160" i="6"/>
  <c r="AW159" i="6"/>
  <c r="AW158" i="6"/>
  <c r="AW156" i="6"/>
  <c r="AW155" i="6"/>
  <c r="AW154" i="6"/>
  <c r="AW153" i="6"/>
  <c r="AW152" i="6"/>
  <c r="AW150" i="6"/>
  <c r="AW149" i="6"/>
  <c r="AW148" i="6"/>
  <c r="AW147" i="6"/>
  <c r="AW145" i="6"/>
  <c r="AW144" i="6"/>
  <c r="AW142" i="6"/>
  <c r="AW141" i="6"/>
  <c r="AW140" i="6"/>
  <c r="AW139" i="6"/>
  <c r="AW138" i="6"/>
  <c r="AW136" i="6"/>
  <c r="AW134" i="6"/>
  <c r="AW133" i="6"/>
  <c r="AW130" i="6"/>
  <c r="AW129" i="6"/>
  <c r="AW128" i="6"/>
  <c r="AW126" i="6"/>
  <c r="AW123" i="6"/>
  <c r="AW122" i="6"/>
  <c r="AW119" i="6"/>
  <c r="AW118" i="6"/>
  <c r="AW116" i="6"/>
  <c r="AW114" i="6"/>
  <c r="AW113" i="6"/>
  <c r="AW112" i="6"/>
  <c r="AW109" i="6"/>
  <c r="AW108" i="6"/>
  <c r="AW107" i="6"/>
  <c r="AW102" i="6"/>
  <c r="AW99" i="6"/>
  <c r="AW98" i="6"/>
  <c r="AW95" i="6"/>
  <c r="AW94" i="6"/>
  <c r="AW92" i="6"/>
  <c r="AW91" i="6"/>
  <c r="AW89" i="6"/>
  <c r="AW88" i="6"/>
  <c r="AW87" i="6"/>
  <c r="AW85" i="6"/>
  <c r="AW84" i="6"/>
  <c r="AW82" i="6"/>
  <c r="AW81" i="6"/>
  <c r="AW80" i="6"/>
  <c r="AW78" i="6"/>
  <c r="AW72" i="6"/>
  <c r="AW71" i="6"/>
  <c r="AW68" i="6"/>
  <c r="AW67" i="6"/>
  <c r="AW66" i="6"/>
  <c r="AW62" i="6"/>
  <c r="AW60" i="6"/>
  <c r="AW57" i="6"/>
  <c r="AW56" i="6"/>
  <c r="AW55" i="6"/>
  <c r="AW54" i="6"/>
  <c r="AW53" i="6"/>
  <c r="AW52" i="6"/>
  <c r="AW51" i="6"/>
  <c r="AW45" i="6"/>
  <c r="AW44" i="6"/>
  <c r="AW43" i="6"/>
  <c r="AW42" i="6"/>
  <c r="AW41" i="6"/>
  <c r="AW40" i="6"/>
  <c r="AW39" i="6"/>
  <c r="AW36" i="6"/>
  <c r="AW34" i="6"/>
  <c r="AW32" i="6"/>
  <c r="AW30" i="6"/>
  <c r="AW28" i="6"/>
  <c r="AW26" i="6"/>
  <c r="AW23" i="6"/>
  <c r="AW22" i="6"/>
  <c r="AW21" i="6"/>
  <c r="AW20" i="6"/>
  <c r="AW19" i="6"/>
  <c r="AW16" i="6"/>
  <c r="AW15" i="6"/>
  <c r="AW14" i="6"/>
  <c r="AW13" i="6"/>
  <c r="AG15" i="6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1" i="5"/>
  <c r="AW116" i="5"/>
  <c r="AW111" i="5"/>
  <c r="AW106" i="5"/>
  <c r="AW101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75" i="5"/>
  <c r="AW74" i="5"/>
  <c r="AW73" i="5"/>
  <c r="AW72" i="5"/>
  <c r="AW68" i="5"/>
  <c r="AW63" i="5"/>
  <c r="AW62" i="5"/>
  <c r="AW59" i="5"/>
  <c r="AW56" i="5"/>
  <c r="AW55" i="5"/>
  <c r="AW54" i="5"/>
  <c r="AW53" i="5"/>
  <c r="AW52" i="5"/>
  <c r="AW51" i="5"/>
  <c r="AW49" i="5"/>
  <c r="AW48" i="5"/>
  <c r="AW47" i="5"/>
  <c r="AW46" i="5"/>
  <c r="AW42" i="5"/>
  <c r="AW40" i="5"/>
  <c r="AW39" i="5"/>
  <c r="AW36" i="5"/>
  <c r="AW35" i="5"/>
  <c r="AW30" i="5"/>
  <c r="AW28" i="5"/>
  <c r="AW26" i="5"/>
  <c r="AW25" i="5"/>
  <c r="AW24" i="5"/>
  <c r="AW20" i="5"/>
  <c r="AW15" i="5"/>
  <c r="AW14" i="5"/>
  <c r="AR143" i="5"/>
  <c r="AR142" i="5"/>
  <c r="AR141" i="5"/>
  <c r="AR140" i="5"/>
  <c r="AR139" i="5"/>
  <c r="AR138" i="5"/>
  <c r="AR137" i="5"/>
  <c r="AR136" i="5"/>
  <c r="AR135" i="5"/>
  <c r="AR134" i="5"/>
  <c r="AR133" i="5"/>
  <c r="AR132" i="5"/>
  <c r="AR131" i="5"/>
  <c r="AR130" i="5"/>
  <c r="AR129" i="5"/>
  <c r="AR128" i="5"/>
  <c r="AR127" i="5"/>
  <c r="AR121" i="5"/>
  <c r="AR116" i="5"/>
  <c r="AR111" i="5"/>
  <c r="AR106" i="5"/>
  <c r="AR101" i="5"/>
  <c r="AR96" i="5"/>
  <c r="AR95" i="5"/>
  <c r="AR94" i="5"/>
  <c r="AR93" i="5"/>
  <c r="AR92" i="5"/>
  <c r="AR91" i="5"/>
  <c r="AR90" i="5"/>
  <c r="AR89" i="5"/>
  <c r="AR88" i="5"/>
  <c r="AR87" i="5"/>
  <c r="AR86" i="5"/>
  <c r="AR85" i="5"/>
  <c r="AR84" i="5"/>
  <c r="AR75" i="5"/>
  <c r="AR74" i="5"/>
  <c r="AR73" i="5"/>
  <c r="AR72" i="5"/>
  <c r="AR68" i="5"/>
  <c r="AR67" i="5"/>
  <c r="AR66" i="5"/>
  <c r="AR65" i="5"/>
  <c r="AR64" i="5"/>
  <c r="AR63" i="5"/>
  <c r="AR62" i="5"/>
  <c r="AR59" i="5"/>
  <c r="AR56" i="5"/>
  <c r="AR55" i="5"/>
  <c r="AR54" i="5"/>
  <c r="AR52" i="5"/>
  <c r="AR51" i="5"/>
  <c r="AR49" i="5"/>
  <c r="AR48" i="5"/>
  <c r="AR47" i="5"/>
  <c r="AR46" i="5"/>
  <c r="AR42" i="5"/>
  <c r="AR40" i="5"/>
  <c r="AR39" i="5"/>
  <c r="AR36" i="5"/>
  <c r="AR35" i="5"/>
  <c r="AR30" i="5"/>
  <c r="AR28" i="5"/>
  <c r="AR26" i="5"/>
  <c r="AR25" i="5"/>
  <c r="AR24" i="5"/>
  <c r="AR20" i="5"/>
  <c r="AR15" i="5"/>
  <c r="AR14" i="5"/>
  <c r="AC143" i="5"/>
  <c r="AC142" i="5"/>
  <c r="AC141" i="5"/>
  <c r="AC140" i="5"/>
  <c r="AC139" i="5"/>
  <c r="AC138" i="5"/>
  <c r="AC137" i="5"/>
  <c r="AC136" i="5"/>
  <c r="AC135" i="5"/>
  <c r="AC134" i="5"/>
  <c r="AC133" i="5"/>
  <c r="AC132" i="5"/>
  <c r="AC131" i="5"/>
  <c r="AC130" i="5"/>
  <c r="AC129" i="5"/>
  <c r="AC128" i="5"/>
  <c r="AC127" i="5"/>
  <c r="AC116" i="5"/>
  <c r="AC111" i="5"/>
  <c r="AC106" i="5"/>
  <c r="AC101" i="5"/>
  <c r="AC96" i="5"/>
  <c r="AC95" i="5"/>
  <c r="AC94" i="5"/>
  <c r="AC93" i="5"/>
  <c r="AC92" i="5"/>
  <c r="AC91" i="5"/>
  <c r="AC90" i="5"/>
  <c r="AC89" i="5"/>
  <c r="AC88" i="5"/>
  <c r="AC87" i="5"/>
  <c r="AC86" i="5"/>
  <c r="AC85" i="5"/>
  <c r="AC84" i="5"/>
  <c r="AC83" i="5"/>
  <c r="AC75" i="5"/>
  <c r="AC74" i="5"/>
  <c r="AC73" i="5"/>
  <c r="AC72" i="5"/>
  <c r="AC68" i="5"/>
  <c r="AC63" i="5"/>
  <c r="AC62" i="5"/>
  <c r="AC59" i="5"/>
  <c r="AC56" i="5"/>
  <c r="AC55" i="5"/>
  <c r="AC54" i="5"/>
  <c r="AC53" i="5"/>
  <c r="AC52" i="5"/>
  <c r="AC51" i="5"/>
  <c r="AC49" i="5"/>
  <c r="AC48" i="5"/>
  <c r="AC47" i="5"/>
  <c r="AC46" i="5"/>
  <c r="AC42" i="5"/>
  <c r="AC39" i="5"/>
  <c r="AC36" i="5"/>
  <c r="AC35" i="5"/>
  <c r="AC30" i="5"/>
  <c r="AC28" i="5"/>
  <c r="AC26" i="5"/>
  <c r="AC25" i="5"/>
  <c r="AC24" i="5"/>
  <c r="AC20" i="5"/>
  <c r="AC15" i="5"/>
  <c r="AC14" i="5"/>
  <c r="F518" i="1"/>
  <c r="F517" i="1" s="1"/>
  <c r="F430" i="1"/>
  <c r="F429" i="1" s="1"/>
  <c r="F426" i="1"/>
  <c r="F422" i="1"/>
  <c r="F419" i="1"/>
  <c r="F417" i="1"/>
  <c r="F414" i="1"/>
  <c r="F409" i="1"/>
  <c r="F408" i="1" s="1"/>
  <c r="F406" i="1"/>
  <c r="F405" i="1" s="1"/>
  <c r="F402" i="1"/>
  <c r="F400" i="1"/>
  <c r="F399" i="1" s="1"/>
  <c r="F397" i="1"/>
  <c r="F394" i="1"/>
  <c r="F390" i="1"/>
  <c r="F388" i="1"/>
  <c r="F385" i="1"/>
  <c r="F382" i="1"/>
  <c r="F379" i="1"/>
  <c r="F377" i="1"/>
  <c r="F375" i="1"/>
  <c r="F373" i="1"/>
  <c r="F370" i="1"/>
  <c r="F368" i="1"/>
  <c r="F365" i="1"/>
  <c r="F360" i="1"/>
  <c r="F356" i="1"/>
  <c r="F354" i="1"/>
  <c r="F352" i="1"/>
  <c r="F350" i="1"/>
  <c r="F346" i="1"/>
  <c r="F343" i="1"/>
  <c r="F340" i="1"/>
  <c r="F336" i="1"/>
  <c r="F332" i="1"/>
  <c r="F329" i="1"/>
  <c r="F326" i="1"/>
  <c r="F321" i="1"/>
  <c r="F320" i="1" s="1"/>
  <c r="F316" i="1"/>
  <c r="F315" i="1" s="1"/>
  <c r="F314" i="1" s="1"/>
  <c r="F297" i="1"/>
  <c r="F296" i="1" s="1"/>
  <c r="F292" i="1"/>
  <c r="F290" i="1"/>
  <c r="F287" i="1"/>
  <c r="F283" i="1"/>
  <c r="F281" i="1"/>
  <c r="F279" i="1"/>
  <c r="F276" i="1"/>
  <c r="F272" i="1"/>
  <c r="F270" i="1"/>
  <c r="F268" i="1"/>
  <c r="F267" i="1" s="1"/>
  <c r="F264" i="1"/>
  <c r="F263" i="1" s="1"/>
  <c r="F261" i="1"/>
  <c r="F258" i="1"/>
  <c r="F255" i="1"/>
  <c r="F252" i="1"/>
  <c r="F249" i="1"/>
  <c r="F246" i="1"/>
  <c r="F244" i="1"/>
  <c r="F241" i="1"/>
  <c r="F235" i="1"/>
  <c r="F231" i="1"/>
  <c r="F228" i="1"/>
  <c r="F225" i="1"/>
  <c r="F219" i="1"/>
  <c r="F218" i="1" s="1"/>
  <c r="F216" i="1"/>
  <c r="F213" i="1"/>
  <c r="F211" i="1"/>
  <c r="F209" i="1"/>
  <c r="F204" i="1"/>
  <c r="F202" i="1" s="1"/>
  <c r="F199" i="1"/>
  <c r="F194" i="1"/>
  <c r="F190" i="1"/>
  <c r="F187" i="1"/>
  <c r="F182" i="1"/>
  <c r="F178" i="1"/>
  <c r="F176" i="1"/>
  <c r="F173" i="1"/>
  <c r="F171" i="1"/>
  <c r="F167" i="1"/>
  <c r="F166" i="1" s="1"/>
  <c r="F163" i="1"/>
  <c r="F158" i="1"/>
  <c r="F152" i="1"/>
  <c r="F147" i="1"/>
  <c r="F144" i="1"/>
  <c r="F138" i="1"/>
  <c r="F128" i="1"/>
  <c r="F126" i="1"/>
  <c r="F121" i="1"/>
  <c r="F118" i="1" s="1"/>
  <c r="F116" i="1"/>
  <c r="F112" i="1"/>
  <c r="F111" i="1" s="1"/>
  <c r="F107" i="1"/>
  <c r="F102" i="1"/>
  <c r="F101" i="1" s="1"/>
  <c r="F98" i="1" s="1"/>
  <c r="F97" i="1" s="1"/>
  <c r="F94" i="1"/>
  <c r="F91" i="1"/>
  <c r="F87" i="1"/>
  <c r="F84" i="1"/>
  <c r="F80" i="1"/>
  <c r="F78" i="1"/>
  <c r="F59" i="1"/>
  <c r="F25" i="1"/>
  <c r="F13" i="1"/>
  <c r="F12" i="1" s="1"/>
  <c r="AW365" i="6" l="1"/>
  <c r="F125" i="1"/>
  <c r="F381" i="1"/>
  <c r="F181" i="1"/>
  <c r="F404" i="1"/>
  <c r="F208" i="1"/>
  <c r="F11" i="1"/>
  <c r="F10" i="1" s="1"/>
  <c r="F266" i="1"/>
  <c r="F234" i="1"/>
  <c r="F215" i="1" s="1"/>
  <c r="F412" i="1"/>
  <c r="F411" i="1" s="1"/>
  <c r="F278" i="1"/>
  <c r="F393" i="1"/>
  <c r="F198" i="1"/>
  <c r="F325" i="1"/>
  <c r="F324" i="1" s="1"/>
  <c r="F260" i="1"/>
  <c r="F248" i="1"/>
  <c r="F286" i="1"/>
  <c r="F285" i="1" s="1"/>
  <c r="AW48" i="6"/>
  <c r="AW47" i="6" s="1"/>
  <c r="F170" i="1"/>
  <c r="F372" i="1"/>
  <c r="F77" i="1"/>
  <c r="F76" i="1" s="1"/>
  <c r="F75" i="1" s="1"/>
  <c r="F106" i="1"/>
  <c r="F136" i="1"/>
  <c r="F364" i="1"/>
  <c r="F197" i="1" l="1"/>
  <c r="F180" i="1" s="1"/>
  <c r="F323" i="1"/>
  <c r="F275" i="1"/>
  <c r="F105" i="1"/>
  <c r="F274" i="1" l="1"/>
  <c r="F536" i="1" s="1"/>
  <c r="H536" i="1" s="1"/>
  <c r="F104" i="1"/>
  <c r="F74" i="1" s="1"/>
  <c r="E518" i="1"/>
  <c r="E517" i="1" s="1"/>
  <c r="D518" i="1"/>
  <c r="D517" i="1" s="1"/>
  <c r="E432" i="1"/>
  <c r="D432" i="1"/>
  <c r="E430" i="1"/>
  <c r="E429" i="1" s="1"/>
  <c r="D430" i="1"/>
  <c r="D429" i="1" s="1"/>
  <c r="E426" i="1"/>
  <c r="D426" i="1"/>
  <c r="E422" i="1"/>
  <c r="D422" i="1"/>
  <c r="E419" i="1"/>
  <c r="D419" i="1"/>
  <c r="E417" i="1"/>
  <c r="D417" i="1"/>
  <c r="E414" i="1"/>
  <c r="D414" i="1"/>
  <c r="E409" i="1"/>
  <c r="E408" i="1" s="1"/>
  <c r="D409" i="1"/>
  <c r="D408" i="1" s="1"/>
  <c r="E406" i="1"/>
  <c r="E405" i="1" s="1"/>
  <c r="D406" i="1"/>
  <c r="D405" i="1" s="1"/>
  <c r="E402" i="1"/>
  <c r="D402" i="1"/>
  <c r="E400" i="1"/>
  <c r="E399" i="1" s="1"/>
  <c r="D400" i="1"/>
  <c r="D399" i="1" s="1"/>
  <c r="E397" i="1"/>
  <c r="D397" i="1"/>
  <c r="E394" i="1"/>
  <c r="D394" i="1"/>
  <c r="E390" i="1"/>
  <c r="D390" i="1"/>
  <c r="E388" i="1"/>
  <c r="D388" i="1"/>
  <c r="E385" i="1"/>
  <c r="D385" i="1"/>
  <c r="E382" i="1"/>
  <c r="D382" i="1"/>
  <c r="E375" i="1"/>
  <c r="D375" i="1"/>
  <c r="E373" i="1"/>
  <c r="D373" i="1"/>
  <c r="E370" i="1"/>
  <c r="D370" i="1"/>
  <c r="E368" i="1"/>
  <c r="D368" i="1"/>
  <c r="E365" i="1"/>
  <c r="D365" i="1"/>
  <c r="E360" i="1"/>
  <c r="D360" i="1"/>
  <c r="E356" i="1"/>
  <c r="D356" i="1"/>
  <c r="E354" i="1"/>
  <c r="D354" i="1"/>
  <c r="E352" i="1"/>
  <c r="D352" i="1"/>
  <c r="E350" i="1"/>
  <c r="D350" i="1"/>
  <c r="E346" i="1"/>
  <c r="D346" i="1"/>
  <c r="E343" i="1"/>
  <c r="D343" i="1"/>
  <c r="E340" i="1"/>
  <c r="D340" i="1"/>
  <c r="E336" i="1"/>
  <c r="D336" i="1"/>
  <c r="E332" i="1"/>
  <c r="D332" i="1"/>
  <c r="E329" i="1"/>
  <c r="D329" i="1"/>
  <c r="E326" i="1"/>
  <c r="D326" i="1"/>
  <c r="E321" i="1"/>
  <c r="E320" i="1" s="1"/>
  <c r="D321" i="1"/>
  <c r="D320" i="1" s="1"/>
  <c r="E316" i="1"/>
  <c r="E315" i="1" s="1"/>
  <c r="E314" i="1" s="1"/>
  <c r="D316" i="1"/>
  <c r="D315" i="1" s="1"/>
  <c r="D314" i="1" s="1"/>
  <c r="E297" i="1"/>
  <c r="E296" i="1" s="1"/>
  <c r="D297" i="1"/>
  <c r="D296" i="1" s="1"/>
  <c r="E292" i="1"/>
  <c r="D292" i="1"/>
  <c r="E290" i="1"/>
  <c r="D290" i="1"/>
  <c r="E287" i="1"/>
  <c r="D287" i="1"/>
  <c r="E283" i="1"/>
  <c r="D283" i="1"/>
  <c r="E281" i="1"/>
  <c r="D281" i="1"/>
  <c r="E279" i="1"/>
  <c r="D279" i="1"/>
  <c r="E276" i="1"/>
  <c r="D276" i="1"/>
  <c r="E272" i="1"/>
  <c r="D272" i="1"/>
  <c r="E270" i="1"/>
  <c r="D270" i="1"/>
  <c r="E268" i="1"/>
  <c r="E267" i="1" s="1"/>
  <c r="D268" i="1"/>
  <c r="D267" i="1" s="1"/>
  <c r="E264" i="1"/>
  <c r="E263" i="1" s="1"/>
  <c r="D264" i="1"/>
  <c r="D263" i="1" s="1"/>
  <c r="E261" i="1"/>
  <c r="D261" i="1"/>
  <c r="E258" i="1"/>
  <c r="D258" i="1"/>
  <c r="E255" i="1"/>
  <c r="D255" i="1"/>
  <c r="E252" i="1"/>
  <c r="D252" i="1"/>
  <c r="E249" i="1"/>
  <c r="D249" i="1"/>
  <c r="E246" i="1"/>
  <c r="D246" i="1"/>
  <c r="E244" i="1"/>
  <c r="D244" i="1"/>
  <c r="E241" i="1"/>
  <c r="D241" i="1"/>
  <c r="E235" i="1"/>
  <c r="D235" i="1"/>
  <c r="E231" i="1"/>
  <c r="D231" i="1"/>
  <c r="S231" i="1"/>
  <c r="E228" i="1"/>
  <c r="D228" i="1"/>
  <c r="E225" i="1"/>
  <c r="D225" i="1"/>
  <c r="E219" i="1"/>
  <c r="E218" i="1" s="1"/>
  <c r="D219" i="1"/>
  <c r="E216" i="1"/>
  <c r="D216" i="1"/>
  <c r="T213" i="1"/>
  <c r="S213" i="1"/>
  <c r="E213" i="1"/>
  <c r="D213" i="1"/>
  <c r="E211" i="1"/>
  <c r="D211" i="1"/>
  <c r="E209" i="1"/>
  <c r="D209" i="1"/>
  <c r="E204" i="1"/>
  <c r="D204" i="1"/>
  <c r="E199" i="1"/>
  <c r="D199" i="1"/>
  <c r="E194" i="1"/>
  <c r="D194" i="1"/>
  <c r="E190" i="1"/>
  <c r="D190" i="1"/>
  <c r="E187" i="1"/>
  <c r="D187" i="1"/>
  <c r="E182" i="1"/>
  <c r="D182" i="1"/>
  <c r="E178" i="1"/>
  <c r="D178" i="1"/>
  <c r="E176" i="1"/>
  <c r="D176" i="1"/>
  <c r="E173" i="1"/>
  <c r="D173" i="1"/>
  <c r="E171" i="1"/>
  <c r="D171" i="1"/>
  <c r="E167" i="1"/>
  <c r="E166" i="1" s="1"/>
  <c r="D167" i="1"/>
  <c r="D166" i="1" s="1"/>
  <c r="E163" i="1"/>
  <c r="D163" i="1"/>
  <c r="E158" i="1"/>
  <c r="D158" i="1"/>
  <c r="E152" i="1"/>
  <c r="D152" i="1"/>
  <c r="E147" i="1"/>
  <c r="D147" i="1"/>
  <c r="E144" i="1"/>
  <c r="D144" i="1"/>
  <c r="E138" i="1"/>
  <c r="D138" i="1"/>
  <c r="E133" i="1"/>
  <c r="D133" i="1"/>
  <c r="E128" i="1"/>
  <c r="D128" i="1"/>
  <c r="E126" i="1"/>
  <c r="D126" i="1"/>
  <c r="E121" i="1"/>
  <c r="D121" i="1"/>
  <c r="E116" i="1"/>
  <c r="D116" i="1"/>
  <c r="E112" i="1"/>
  <c r="E111" i="1" s="1"/>
  <c r="D112" i="1"/>
  <c r="D111" i="1" s="1"/>
  <c r="E107" i="1"/>
  <c r="D107" i="1"/>
  <c r="E102" i="1"/>
  <c r="E101" i="1" s="1"/>
  <c r="D102" i="1"/>
  <c r="D101" i="1" s="1"/>
  <c r="E94" i="1"/>
  <c r="D94" i="1"/>
  <c r="E91" i="1"/>
  <c r="D91" i="1"/>
  <c r="E87" i="1"/>
  <c r="D87" i="1"/>
  <c r="E84" i="1"/>
  <c r="D84" i="1"/>
  <c r="E80" i="1"/>
  <c r="D80" i="1"/>
  <c r="E78" i="1"/>
  <c r="D78" i="1"/>
  <c r="E71" i="1"/>
  <c r="E70" i="1" s="1"/>
  <c r="D71" i="1"/>
  <c r="D70" i="1" s="1"/>
  <c r="E66" i="1"/>
  <c r="D66" i="1"/>
  <c r="E64" i="1"/>
  <c r="D64" i="1"/>
  <c r="E62" i="1"/>
  <c r="D62" i="1"/>
  <c r="E60" i="1"/>
  <c r="D60" i="1"/>
  <c r="E49" i="1"/>
  <c r="E48" i="1" s="1"/>
  <c r="D49" i="1"/>
  <c r="D48" i="1" s="1"/>
  <c r="E39" i="1"/>
  <c r="E38" i="1" s="1"/>
  <c r="D39" i="1"/>
  <c r="D38" i="1" s="1"/>
  <c r="E36" i="1"/>
  <c r="D36" i="1"/>
  <c r="E34" i="1"/>
  <c r="D34" i="1"/>
  <c r="E32" i="1"/>
  <c r="D32" i="1"/>
  <c r="E30" i="1"/>
  <c r="D30" i="1"/>
  <c r="E28" i="1"/>
  <c r="D28" i="1"/>
  <c r="E26" i="1"/>
  <c r="D26" i="1"/>
  <c r="E23" i="1"/>
  <c r="D23" i="1"/>
  <c r="D13" i="1"/>
  <c r="M519" i="1"/>
  <c r="M518" i="1" s="1"/>
  <c r="M517" i="1" s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1" i="1"/>
  <c r="M430" i="1" s="1"/>
  <c r="M429" i="1" s="1"/>
  <c r="M428" i="1"/>
  <c r="M427" i="1"/>
  <c r="M425" i="1"/>
  <c r="M424" i="1"/>
  <c r="M423" i="1"/>
  <c r="M421" i="1"/>
  <c r="M420" i="1"/>
  <c r="M418" i="1"/>
  <c r="M417" i="1" s="1"/>
  <c r="M416" i="1"/>
  <c r="M415" i="1"/>
  <c r="M413" i="1"/>
  <c r="M410" i="1"/>
  <c r="M409" i="1" s="1"/>
  <c r="M408" i="1" s="1"/>
  <c r="M407" i="1"/>
  <c r="M406" i="1" s="1"/>
  <c r="M405" i="1" s="1"/>
  <c r="M403" i="1"/>
  <c r="M402" i="1" s="1"/>
  <c r="M401" i="1"/>
  <c r="M400" i="1" s="1"/>
  <c r="M399" i="1" s="1"/>
  <c r="M398" i="1"/>
  <c r="M397" i="1" s="1"/>
  <c r="M396" i="1"/>
  <c r="M395" i="1"/>
  <c r="M392" i="1"/>
  <c r="M391" i="1"/>
  <c r="M389" i="1"/>
  <c r="M388" i="1" s="1"/>
  <c r="M387" i="1"/>
  <c r="M386" i="1"/>
  <c r="M384" i="1"/>
  <c r="M383" i="1"/>
  <c r="M380" i="1"/>
  <c r="M379" i="1"/>
  <c r="M378" i="1"/>
  <c r="M377" i="1"/>
  <c r="M376" i="1"/>
  <c r="M375" i="1" s="1"/>
  <c r="M374" i="1"/>
  <c r="M373" i="1" s="1"/>
  <c r="M371" i="1"/>
  <c r="M370" i="1" s="1"/>
  <c r="M369" i="1"/>
  <c r="M368" i="1" s="1"/>
  <c r="M367" i="1"/>
  <c r="M366" i="1"/>
  <c r="M363" i="1"/>
  <c r="M362" i="1"/>
  <c r="M361" i="1"/>
  <c r="M359" i="1"/>
  <c r="M358" i="1"/>
  <c r="M357" i="1"/>
  <c r="M355" i="1"/>
  <c r="M354" i="1" s="1"/>
  <c r="M353" i="1"/>
  <c r="M352" i="1" s="1"/>
  <c r="M351" i="1"/>
  <c r="M350" i="1" s="1"/>
  <c r="M349" i="1"/>
  <c r="M348" i="1"/>
  <c r="M347" i="1"/>
  <c r="M345" i="1"/>
  <c r="M344" i="1"/>
  <c r="M342" i="1"/>
  <c r="M341" i="1"/>
  <c r="M339" i="1"/>
  <c r="M338" i="1"/>
  <c r="M337" i="1"/>
  <c r="M335" i="1"/>
  <c r="M334" i="1"/>
  <c r="M333" i="1"/>
  <c r="M331" i="1"/>
  <c r="M330" i="1"/>
  <c r="M328" i="1"/>
  <c r="M327" i="1"/>
  <c r="M322" i="1"/>
  <c r="M321" i="1" s="1"/>
  <c r="M320" i="1" s="1"/>
  <c r="M319" i="1"/>
  <c r="M318" i="1"/>
  <c r="M317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5" i="1"/>
  <c r="M294" i="1"/>
  <c r="M293" i="1"/>
  <c r="M291" i="1"/>
  <c r="M290" i="1" s="1"/>
  <c r="M289" i="1"/>
  <c r="M288" i="1"/>
  <c r="M284" i="1"/>
  <c r="M283" i="1" s="1"/>
  <c r="M282" i="1"/>
  <c r="M281" i="1" s="1"/>
  <c r="M280" i="1"/>
  <c r="M279" i="1" s="1"/>
  <c r="M277" i="1"/>
  <c r="M276" i="1" s="1"/>
  <c r="M273" i="1"/>
  <c r="M272" i="1" s="1"/>
  <c r="M271" i="1"/>
  <c r="M270" i="1" s="1"/>
  <c r="M269" i="1"/>
  <c r="M268" i="1" s="1"/>
  <c r="M267" i="1" s="1"/>
  <c r="M265" i="1"/>
  <c r="M264" i="1" s="1"/>
  <c r="M263" i="1" s="1"/>
  <c r="M262" i="1"/>
  <c r="M261" i="1" s="1"/>
  <c r="M259" i="1"/>
  <c r="M258" i="1" s="1"/>
  <c r="M257" i="1"/>
  <c r="M256" i="1"/>
  <c r="M255" i="1" s="1"/>
  <c r="M254" i="1"/>
  <c r="M253" i="1"/>
  <c r="M251" i="1"/>
  <c r="M250" i="1"/>
  <c r="M247" i="1"/>
  <c r="M246" i="1" s="1"/>
  <c r="M245" i="1"/>
  <c r="M244" i="1" s="1"/>
  <c r="M243" i="1"/>
  <c r="M242" i="1"/>
  <c r="M240" i="1"/>
  <c r="M239" i="1"/>
  <c r="M238" i="1"/>
  <c r="M237" i="1"/>
  <c r="M236" i="1"/>
  <c r="M233" i="1"/>
  <c r="M232" i="1"/>
  <c r="M230" i="1"/>
  <c r="M229" i="1"/>
  <c r="M227" i="1"/>
  <c r="M226" i="1"/>
  <c r="M224" i="1"/>
  <c r="M223" i="1"/>
  <c r="M222" i="1"/>
  <c r="M221" i="1"/>
  <c r="M220" i="1"/>
  <c r="M219" i="1" s="1"/>
  <c r="M217" i="1"/>
  <c r="M216" i="1" s="1"/>
  <c r="M214" i="1"/>
  <c r="M213" i="1" s="1"/>
  <c r="M212" i="1"/>
  <c r="M211" i="1" s="1"/>
  <c r="M210" i="1"/>
  <c r="M209" i="1" s="1"/>
  <c r="M207" i="1"/>
  <c r="M206" i="1"/>
  <c r="M205" i="1"/>
  <c r="M203" i="1"/>
  <c r="M201" i="1"/>
  <c r="M200" i="1"/>
  <c r="M196" i="1"/>
  <c r="M195" i="1"/>
  <c r="M193" i="1"/>
  <c r="M192" i="1"/>
  <c r="M191" i="1"/>
  <c r="M189" i="1"/>
  <c r="M188" i="1"/>
  <c r="M187" i="1" s="1"/>
  <c r="M186" i="1"/>
  <c r="M185" i="1"/>
  <c r="M184" i="1"/>
  <c r="M183" i="1"/>
  <c r="M179" i="1"/>
  <c r="M178" i="1" s="1"/>
  <c r="M177" i="1"/>
  <c r="M176" i="1" s="1"/>
  <c r="M175" i="1"/>
  <c r="M174" i="1"/>
  <c r="M172" i="1"/>
  <c r="M171" i="1" s="1"/>
  <c r="M169" i="1"/>
  <c r="M168" i="1"/>
  <c r="M167" i="1" s="1"/>
  <c r="M165" i="1"/>
  <c r="M164" i="1"/>
  <c r="M162" i="1"/>
  <c r="M161" i="1"/>
  <c r="M160" i="1"/>
  <c r="M159" i="1"/>
  <c r="M157" i="1"/>
  <c r="M156" i="1"/>
  <c r="M155" i="1"/>
  <c r="M154" i="1"/>
  <c r="M153" i="1"/>
  <c r="M151" i="1"/>
  <c r="M150" i="1"/>
  <c r="M149" i="1"/>
  <c r="M148" i="1"/>
  <c r="M146" i="1"/>
  <c r="M145" i="1"/>
  <c r="M143" i="1"/>
  <c r="M142" i="1"/>
  <c r="M141" i="1"/>
  <c r="M140" i="1"/>
  <c r="M139" i="1"/>
  <c r="M137" i="1"/>
  <c r="M134" i="1"/>
  <c r="M133" i="1" s="1"/>
  <c r="M132" i="1"/>
  <c r="M131" i="1"/>
  <c r="M130" i="1"/>
  <c r="M129" i="1"/>
  <c r="M127" i="1"/>
  <c r="M126" i="1" s="1"/>
  <c r="M124" i="1"/>
  <c r="M123" i="1"/>
  <c r="M122" i="1"/>
  <c r="M120" i="1"/>
  <c r="M119" i="1"/>
  <c r="M117" i="1"/>
  <c r="M116" i="1" s="1"/>
  <c r="M115" i="1"/>
  <c r="M114" i="1"/>
  <c r="M113" i="1"/>
  <c r="M110" i="1"/>
  <c r="M109" i="1"/>
  <c r="M108" i="1"/>
  <c r="M103" i="1"/>
  <c r="M102" i="1" s="1"/>
  <c r="M101" i="1" s="1"/>
  <c r="M100" i="1"/>
  <c r="M99" i="1"/>
  <c r="M96" i="1"/>
  <c r="M95" i="1"/>
  <c r="M93" i="1"/>
  <c r="M92" i="1"/>
  <c r="M90" i="1"/>
  <c r="M89" i="1"/>
  <c r="M88" i="1"/>
  <c r="M86" i="1"/>
  <c r="M85" i="1"/>
  <c r="M83" i="1"/>
  <c r="M82" i="1"/>
  <c r="M81" i="1"/>
  <c r="M79" i="1"/>
  <c r="M78" i="1" s="1"/>
  <c r="M73" i="1"/>
  <c r="M72" i="1"/>
  <c r="M69" i="1"/>
  <c r="M68" i="1"/>
  <c r="M67" i="1"/>
  <c r="M65" i="1"/>
  <c r="M64" i="1" s="1"/>
  <c r="M63" i="1"/>
  <c r="M62" i="1" s="1"/>
  <c r="M61" i="1"/>
  <c r="M60" i="1" s="1"/>
  <c r="M58" i="1"/>
  <c r="M57" i="1"/>
  <c r="M56" i="1"/>
  <c r="M55" i="1"/>
  <c r="M54" i="1"/>
  <c r="M53" i="1"/>
  <c r="M52" i="1"/>
  <c r="M51" i="1"/>
  <c r="M50" i="1"/>
  <c r="M46" i="1"/>
  <c r="M45" i="1"/>
  <c r="M44" i="1"/>
  <c r="M43" i="1"/>
  <c r="M42" i="1"/>
  <c r="M41" i="1"/>
  <c r="M40" i="1"/>
  <c r="M37" i="1"/>
  <c r="M36" i="1" s="1"/>
  <c r="M35" i="1"/>
  <c r="M34" i="1" s="1"/>
  <c r="M33" i="1"/>
  <c r="M32" i="1" s="1"/>
  <c r="M31" i="1"/>
  <c r="M30" i="1" s="1"/>
  <c r="M29" i="1"/>
  <c r="M28" i="1" s="1"/>
  <c r="M27" i="1"/>
  <c r="M26" i="1" s="1"/>
  <c r="M24" i="1"/>
  <c r="M23" i="1" s="1"/>
  <c r="M22" i="1"/>
  <c r="M21" i="1"/>
  <c r="M20" i="1"/>
  <c r="M19" i="1"/>
  <c r="M18" i="1"/>
  <c r="M17" i="1"/>
  <c r="M16" i="1"/>
  <c r="M15" i="1"/>
  <c r="M14" i="1"/>
  <c r="F9" i="1" l="1"/>
  <c r="M432" i="1"/>
  <c r="M419" i="1"/>
  <c r="M426" i="1"/>
  <c r="M422" i="1"/>
  <c r="M414" i="1"/>
  <c r="M385" i="1"/>
  <c r="M394" i="1"/>
  <c r="M393" i="1" s="1"/>
  <c r="M404" i="1"/>
  <c r="M390" i="1"/>
  <c r="M382" i="1"/>
  <c r="M360" i="1"/>
  <c r="M372" i="1"/>
  <c r="M365" i="1"/>
  <c r="M364" i="1" s="1"/>
  <c r="M356" i="1"/>
  <c r="M329" i="1"/>
  <c r="M346" i="1"/>
  <c r="M343" i="1"/>
  <c r="M340" i="1"/>
  <c r="M336" i="1"/>
  <c r="M326" i="1"/>
  <c r="M332" i="1"/>
  <c r="M316" i="1"/>
  <c r="M315" i="1" s="1"/>
  <c r="M314" i="1" s="1"/>
  <c r="M297" i="1"/>
  <c r="M296" i="1" s="1"/>
  <c r="M292" i="1"/>
  <c r="M287" i="1"/>
  <c r="M286" i="1" s="1"/>
  <c r="M285" i="1" s="1"/>
  <c r="M278" i="1"/>
  <c r="M266" i="1"/>
  <c r="M260" i="1"/>
  <c r="M252" i="1"/>
  <c r="M249" i="1"/>
  <c r="M241" i="1"/>
  <c r="M235" i="1"/>
  <c r="M231" i="1"/>
  <c r="M228" i="1"/>
  <c r="M225" i="1"/>
  <c r="M218" i="1"/>
  <c r="M199" i="1"/>
  <c r="M208" i="1"/>
  <c r="M204" i="1"/>
  <c r="M202" i="1" s="1"/>
  <c r="M194" i="1"/>
  <c r="M190" i="1"/>
  <c r="M182" i="1"/>
  <c r="M173" i="1"/>
  <c r="M170" i="1" s="1"/>
  <c r="M166" i="1"/>
  <c r="M158" i="1"/>
  <c r="M163" i="1"/>
  <c r="M152" i="1"/>
  <c r="M147" i="1"/>
  <c r="M144" i="1"/>
  <c r="M138" i="1"/>
  <c r="M121" i="1"/>
  <c r="M118" i="1" s="1"/>
  <c r="M128" i="1"/>
  <c r="M125" i="1" s="1"/>
  <c r="M112" i="1"/>
  <c r="M111" i="1" s="1"/>
  <c r="M107" i="1"/>
  <c r="M94" i="1"/>
  <c r="M98" i="1"/>
  <c r="M97" i="1" s="1"/>
  <c r="M84" i="1"/>
  <c r="M87" i="1"/>
  <c r="M91" i="1"/>
  <c r="M80" i="1"/>
  <c r="M71" i="1"/>
  <c r="M70" i="1" s="1"/>
  <c r="M66" i="1"/>
  <c r="M59" i="1" s="1"/>
  <c r="D59" i="1"/>
  <c r="E59" i="1"/>
  <c r="M49" i="1"/>
  <c r="M48" i="1" s="1"/>
  <c r="M39" i="1"/>
  <c r="M38" i="1" s="1"/>
  <c r="M25" i="1"/>
  <c r="M13" i="1"/>
  <c r="M12" i="1" s="1"/>
  <c r="AG521" i="6"/>
  <c r="AG520" i="6"/>
  <c r="AG519" i="6"/>
  <c r="AG518" i="6"/>
  <c r="AG517" i="6"/>
  <c r="AG516" i="6"/>
  <c r="AG515" i="6"/>
  <c r="AG514" i="6"/>
  <c r="AG513" i="6"/>
  <c r="AG512" i="6"/>
  <c r="AG511" i="6"/>
  <c r="AG508" i="6"/>
  <c r="AG506" i="6"/>
  <c r="AG504" i="6"/>
  <c r="AG502" i="6"/>
  <c r="BM502" i="6" s="1"/>
  <c r="AG501" i="6"/>
  <c r="BM501" i="6" s="1"/>
  <c r="AG500" i="6"/>
  <c r="BM500" i="6" s="1"/>
  <c r="AG499" i="6"/>
  <c r="BM499" i="6" s="1"/>
  <c r="AG498" i="6"/>
  <c r="BM498" i="6" s="1"/>
  <c r="AG497" i="6"/>
  <c r="AG496" i="6"/>
  <c r="BM496" i="6" s="1"/>
  <c r="AG495" i="6"/>
  <c r="BM495" i="6" s="1"/>
  <c r="AG494" i="6"/>
  <c r="BM494" i="6" s="1"/>
  <c r="AG491" i="6"/>
  <c r="AG490" i="6"/>
  <c r="AG489" i="6"/>
  <c r="AG487" i="6"/>
  <c r="AG486" i="6"/>
  <c r="AG483" i="6"/>
  <c r="AG482" i="6"/>
  <c r="AG479" i="6"/>
  <c r="AG477" i="6"/>
  <c r="BM477" i="6" s="1"/>
  <c r="AG465" i="6"/>
  <c r="AG464" i="6"/>
  <c r="AG463" i="6"/>
  <c r="AG461" i="6"/>
  <c r="AG460" i="6"/>
  <c r="AG458" i="6"/>
  <c r="AG457" i="6"/>
  <c r="AG456" i="6"/>
  <c r="AG455" i="6"/>
  <c r="AG453" i="6"/>
  <c r="AG452" i="6"/>
  <c r="AG446" i="6"/>
  <c r="AG439" i="6"/>
  <c r="AG438" i="6"/>
  <c r="AG435" i="6"/>
  <c r="AG432" i="6"/>
  <c r="AG431" i="6"/>
  <c r="AG429" i="6"/>
  <c r="AG428" i="6"/>
  <c r="AG427" i="6"/>
  <c r="AG425" i="6"/>
  <c r="AG424" i="6"/>
  <c r="AG422" i="6"/>
  <c r="AG420" i="6"/>
  <c r="AG419" i="6"/>
  <c r="AG417" i="6"/>
  <c r="AG413" i="6"/>
  <c r="AG410" i="6"/>
  <c r="AG409" i="6"/>
  <c r="AG405" i="6"/>
  <c r="AG403" i="6"/>
  <c r="AG400" i="6"/>
  <c r="AG398" i="6"/>
  <c r="AG397" i="6"/>
  <c r="AG394" i="6"/>
  <c r="AG393" i="6"/>
  <c r="AG391" i="6"/>
  <c r="AG389" i="6"/>
  <c r="AG388" i="6"/>
  <c r="AG386" i="6"/>
  <c r="AG385" i="6"/>
  <c r="AG382" i="6"/>
  <c r="AG380" i="6"/>
  <c r="AG378" i="6"/>
  <c r="AG376" i="6"/>
  <c r="AG373" i="6"/>
  <c r="AG369" i="6"/>
  <c r="AG368" i="6"/>
  <c r="AG365" i="6"/>
  <c r="AG364" i="6"/>
  <c r="AG363" i="6"/>
  <c r="AG361" i="6"/>
  <c r="AG360" i="6"/>
  <c r="AG359" i="6"/>
  <c r="AG357" i="6"/>
  <c r="AG355" i="6"/>
  <c r="AG354" i="6"/>
  <c r="AG352" i="6"/>
  <c r="AG351" i="6"/>
  <c r="AG349" i="6"/>
  <c r="AG348" i="6"/>
  <c r="AG347" i="6"/>
  <c r="AG345" i="6"/>
  <c r="AG344" i="6"/>
  <c r="AG342" i="6"/>
  <c r="AG341" i="6"/>
  <c r="AG339" i="6"/>
  <c r="AG338" i="6"/>
  <c r="AG337" i="6"/>
  <c r="AG335" i="6"/>
  <c r="AG334" i="6"/>
  <c r="AG333" i="6"/>
  <c r="AG331" i="6"/>
  <c r="AG330" i="6"/>
  <c r="AG329" i="6"/>
  <c r="AG327" i="6"/>
  <c r="AG326" i="6"/>
  <c r="AG321" i="6"/>
  <c r="AG318" i="6"/>
  <c r="AG317" i="6"/>
  <c r="AG316" i="6"/>
  <c r="AG297" i="6"/>
  <c r="AG294" i="6"/>
  <c r="AG293" i="6"/>
  <c r="AG292" i="6"/>
  <c r="AG290" i="6"/>
  <c r="AG288" i="6"/>
  <c r="AG287" i="6"/>
  <c r="AG283" i="6"/>
  <c r="AG281" i="6"/>
  <c r="AG279" i="6"/>
  <c r="AG276" i="6"/>
  <c r="AG272" i="6"/>
  <c r="AG270" i="6"/>
  <c r="AG261" i="6"/>
  <c r="AG258" i="6"/>
  <c r="AG255" i="6"/>
  <c r="AG253" i="6"/>
  <c r="AG252" i="6"/>
  <c r="AG250" i="6"/>
  <c r="AG249" i="6"/>
  <c r="AG246" i="6"/>
  <c r="AG244" i="6"/>
  <c r="AG242" i="6"/>
  <c r="AG241" i="6"/>
  <c r="AG239" i="6"/>
  <c r="AG238" i="6"/>
  <c r="AG237" i="6"/>
  <c r="AG236" i="6"/>
  <c r="AG235" i="6"/>
  <c r="AG232" i="6"/>
  <c r="AG231" i="6"/>
  <c r="AG229" i="6"/>
  <c r="AG228" i="6"/>
  <c r="AG226" i="6"/>
  <c r="AG225" i="6"/>
  <c r="AG222" i="6"/>
  <c r="BM222" i="6" s="1"/>
  <c r="AG221" i="6"/>
  <c r="BM221" i="6" s="1"/>
  <c r="AG220" i="6"/>
  <c r="BM220" i="6" s="1"/>
  <c r="AG219" i="6"/>
  <c r="BM219" i="6" s="1"/>
  <c r="AG216" i="6"/>
  <c r="BM216" i="6" s="1"/>
  <c r="AG213" i="6"/>
  <c r="BM213" i="6" s="1"/>
  <c r="AG211" i="6"/>
  <c r="BM211" i="6" s="1"/>
  <c r="AG209" i="6"/>
  <c r="AG205" i="6"/>
  <c r="AG204" i="6"/>
  <c r="AG202" i="6"/>
  <c r="AG200" i="6"/>
  <c r="AG199" i="6"/>
  <c r="AG195" i="6"/>
  <c r="AG194" i="6"/>
  <c r="BM194" i="6" s="1"/>
  <c r="AG192" i="6"/>
  <c r="AG191" i="6"/>
  <c r="BM191" i="6" s="1"/>
  <c r="AG190" i="6"/>
  <c r="BM190" i="6" s="1"/>
  <c r="AG188" i="6"/>
  <c r="BM188" i="6" s="1"/>
  <c r="AG187" i="6"/>
  <c r="BM187" i="6" s="1"/>
  <c r="AG185" i="6"/>
  <c r="BM185" i="6" s="1"/>
  <c r="AG184" i="6"/>
  <c r="BM184" i="6" s="1"/>
  <c r="AG183" i="6"/>
  <c r="BM183" i="6" s="1"/>
  <c r="AG182" i="6"/>
  <c r="AG178" i="6"/>
  <c r="BM178" i="6" s="1"/>
  <c r="AG176" i="6"/>
  <c r="BM176" i="6" s="1"/>
  <c r="AG174" i="6"/>
  <c r="BM174" i="6" s="1"/>
  <c r="AG173" i="6"/>
  <c r="BM173" i="6" s="1"/>
  <c r="AG171" i="6"/>
  <c r="BM171" i="6" s="1"/>
  <c r="AG168" i="6"/>
  <c r="BM168" i="6" s="1"/>
  <c r="AG167" i="6"/>
  <c r="BM167" i="6" s="1"/>
  <c r="AG164" i="6"/>
  <c r="AG163" i="6"/>
  <c r="BM163" i="6" s="1"/>
  <c r="AG161" i="6"/>
  <c r="BM161" i="6" s="1"/>
  <c r="AG160" i="6"/>
  <c r="BM160" i="6" s="1"/>
  <c r="AG159" i="6"/>
  <c r="BM159" i="6" s="1"/>
  <c r="AG158" i="6"/>
  <c r="BM158" i="6" s="1"/>
  <c r="AG156" i="6"/>
  <c r="BM156" i="6" s="1"/>
  <c r="AG155" i="6"/>
  <c r="BM155" i="6" s="1"/>
  <c r="AG154" i="6"/>
  <c r="AG153" i="6"/>
  <c r="BM153" i="6" s="1"/>
  <c r="AG152" i="6"/>
  <c r="BM152" i="6" s="1"/>
  <c r="AG150" i="6"/>
  <c r="BM150" i="6" s="1"/>
  <c r="AG149" i="6"/>
  <c r="BM149" i="6" s="1"/>
  <c r="AG148" i="6"/>
  <c r="BM148" i="6" s="1"/>
  <c r="AG147" i="6"/>
  <c r="BM147" i="6" s="1"/>
  <c r="AG145" i="6"/>
  <c r="BM145" i="6" s="1"/>
  <c r="AG144" i="6"/>
  <c r="AG142" i="6"/>
  <c r="BM142" i="6" s="1"/>
  <c r="AG141" i="6"/>
  <c r="BM141" i="6" s="1"/>
  <c r="AG140" i="6"/>
  <c r="BM140" i="6" s="1"/>
  <c r="AG139" i="6"/>
  <c r="BM139" i="6" s="1"/>
  <c r="AG138" i="6"/>
  <c r="BM138" i="6" s="1"/>
  <c r="AG136" i="6"/>
  <c r="BM136" i="6" s="1"/>
  <c r="AG134" i="6"/>
  <c r="BM134" i="6" s="1"/>
  <c r="AG133" i="6"/>
  <c r="AG131" i="6"/>
  <c r="BM131" i="6" s="1"/>
  <c r="AG130" i="6"/>
  <c r="BM130" i="6" s="1"/>
  <c r="AG129" i="6"/>
  <c r="BM129" i="6" s="1"/>
  <c r="AG128" i="6"/>
  <c r="BM128" i="6" s="1"/>
  <c r="AG126" i="6"/>
  <c r="BM126" i="6" s="1"/>
  <c r="AG123" i="6"/>
  <c r="BM123" i="6" s="1"/>
  <c r="AG122" i="6"/>
  <c r="BM122" i="6" s="1"/>
  <c r="AG121" i="6"/>
  <c r="AG119" i="6"/>
  <c r="BM119" i="6" s="1"/>
  <c r="AG118" i="6"/>
  <c r="BM118" i="6" s="1"/>
  <c r="AG116" i="6"/>
  <c r="BM116" i="6" s="1"/>
  <c r="AG114" i="6"/>
  <c r="BM114" i="6" s="1"/>
  <c r="AG113" i="6"/>
  <c r="BM113" i="6" s="1"/>
  <c r="AG112" i="6"/>
  <c r="BM112" i="6" s="1"/>
  <c r="AG109" i="6"/>
  <c r="BM109" i="6" s="1"/>
  <c r="AG108" i="6"/>
  <c r="AG107" i="6"/>
  <c r="BM107" i="6" s="1"/>
  <c r="AG102" i="6"/>
  <c r="BM102" i="6" s="1"/>
  <c r="AG99" i="6"/>
  <c r="BM99" i="6" s="1"/>
  <c r="AG98" i="6"/>
  <c r="BM98" i="6" s="1"/>
  <c r="AG95" i="6"/>
  <c r="BM95" i="6" s="1"/>
  <c r="AG94" i="6"/>
  <c r="BM94" i="6" s="1"/>
  <c r="AG92" i="6"/>
  <c r="BM92" i="6" s="1"/>
  <c r="AG91" i="6"/>
  <c r="AG89" i="6"/>
  <c r="BM89" i="6" s="1"/>
  <c r="AG88" i="6"/>
  <c r="BM88" i="6" s="1"/>
  <c r="AG87" i="6"/>
  <c r="BM87" i="6" s="1"/>
  <c r="AG84" i="6"/>
  <c r="AG82" i="6"/>
  <c r="AG81" i="6"/>
  <c r="AG80" i="6"/>
  <c r="AG78" i="6"/>
  <c r="AG72" i="6"/>
  <c r="AG71" i="6"/>
  <c r="AG68" i="6"/>
  <c r="AG67" i="6"/>
  <c r="AG66" i="6"/>
  <c r="AG64" i="6"/>
  <c r="AG62" i="6"/>
  <c r="AG60" i="6"/>
  <c r="AG57" i="6"/>
  <c r="AG56" i="6"/>
  <c r="AG55" i="6"/>
  <c r="AG54" i="6"/>
  <c r="AG53" i="6"/>
  <c r="AG52" i="6"/>
  <c r="AG51" i="6"/>
  <c r="AG50" i="6"/>
  <c r="AG45" i="6"/>
  <c r="AG44" i="6"/>
  <c r="AG43" i="6"/>
  <c r="AG42" i="6"/>
  <c r="AG41" i="6"/>
  <c r="AG40" i="6"/>
  <c r="AG39" i="6"/>
  <c r="AG36" i="6"/>
  <c r="AG34" i="6"/>
  <c r="AG32" i="6"/>
  <c r="AG30" i="6"/>
  <c r="AG28" i="6"/>
  <c r="AG26" i="6"/>
  <c r="AG23" i="6"/>
  <c r="AG21" i="6"/>
  <c r="AG20" i="6"/>
  <c r="AG19" i="6"/>
  <c r="AG18" i="6"/>
  <c r="AG17" i="6"/>
  <c r="AG16" i="6"/>
  <c r="AG14" i="6"/>
  <c r="AG13" i="6"/>
  <c r="BM13" i="6" s="1"/>
  <c r="BD312" i="6"/>
  <c r="BC312" i="6"/>
  <c r="BA312" i="6"/>
  <c r="AZ312" i="6"/>
  <c r="BD311" i="6"/>
  <c r="BC311" i="6"/>
  <c r="BA311" i="6"/>
  <c r="AZ311" i="6"/>
  <c r="BD310" i="6"/>
  <c r="BC310" i="6"/>
  <c r="BA310" i="6"/>
  <c r="AZ310" i="6"/>
  <c r="BD309" i="6"/>
  <c r="BC309" i="6"/>
  <c r="BA309" i="6"/>
  <c r="AZ309" i="6"/>
  <c r="BD308" i="6"/>
  <c r="BC308" i="6"/>
  <c r="BA308" i="6"/>
  <c r="AZ308" i="6"/>
  <c r="BD307" i="6"/>
  <c r="BC307" i="6"/>
  <c r="BA307" i="6"/>
  <c r="AZ307" i="6"/>
  <c r="BD306" i="6"/>
  <c r="BC306" i="6"/>
  <c r="BA306" i="6"/>
  <c r="AZ306" i="6"/>
  <c r="BD305" i="6"/>
  <c r="BC305" i="6"/>
  <c r="BA305" i="6"/>
  <c r="AZ305" i="6"/>
  <c r="BD304" i="6"/>
  <c r="BC304" i="6"/>
  <c r="BA304" i="6"/>
  <c r="AZ304" i="6"/>
  <c r="BD303" i="6"/>
  <c r="BC303" i="6"/>
  <c r="BA303" i="6"/>
  <c r="AZ303" i="6"/>
  <c r="BD302" i="6"/>
  <c r="BC302" i="6"/>
  <c r="BA302" i="6"/>
  <c r="AZ302" i="6"/>
  <c r="BD301" i="6"/>
  <c r="BC301" i="6"/>
  <c r="BA301" i="6"/>
  <c r="AZ301" i="6"/>
  <c r="BD300" i="6"/>
  <c r="BC300" i="6"/>
  <c r="BA300" i="6"/>
  <c r="AZ300" i="6"/>
  <c r="BD191" i="6"/>
  <c r="BC191" i="6"/>
  <c r="BB191" i="6"/>
  <c r="BA191" i="6"/>
  <c r="AZ191" i="6"/>
  <c r="BD524" i="6"/>
  <c r="BC524" i="6"/>
  <c r="BD520" i="6"/>
  <c r="BC520" i="6"/>
  <c r="BD519" i="6"/>
  <c r="BC519" i="6"/>
  <c r="BD518" i="6"/>
  <c r="BC518" i="6"/>
  <c r="BD517" i="6"/>
  <c r="BC517" i="6"/>
  <c r="BD516" i="6"/>
  <c r="BC516" i="6"/>
  <c r="BD515" i="6"/>
  <c r="BC515" i="6"/>
  <c r="BD514" i="6"/>
  <c r="BC514" i="6"/>
  <c r="BD513" i="6"/>
  <c r="BC513" i="6"/>
  <c r="BD512" i="6"/>
  <c r="BC512" i="6"/>
  <c r="BD511" i="6"/>
  <c r="BC511" i="6"/>
  <c r="BD510" i="6"/>
  <c r="BD509" i="6"/>
  <c r="BD508" i="6"/>
  <c r="BC508" i="6"/>
  <c r="BD507" i="6"/>
  <c r="BD506" i="6"/>
  <c r="BC506" i="6"/>
  <c r="BD505" i="6"/>
  <c r="BD504" i="6"/>
  <c r="BC504" i="6"/>
  <c r="BD503" i="6"/>
  <c r="BD502" i="6"/>
  <c r="BC502" i="6"/>
  <c r="BD501" i="6"/>
  <c r="BC501" i="6"/>
  <c r="BD500" i="6"/>
  <c r="BC500" i="6"/>
  <c r="BD499" i="6"/>
  <c r="BC499" i="6"/>
  <c r="BD498" i="6"/>
  <c r="BC498" i="6"/>
  <c r="BD497" i="6"/>
  <c r="BC497" i="6"/>
  <c r="BD496" i="6"/>
  <c r="BC496" i="6"/>
  <c r="BD495" i="6"/>
  <c r="BC495" i="6"/>
  <c r="BD494" i="6"/>
  <c r="BC494" i="6"/>
  <c r="BD493" i="6"/>
  <c r="BD492" i="6"/>
  <c r="BD491" i="6"/>
  <c r="BC491" i="6"/>
  <c r="BD490" i="6"/>
  <c r="BC490" i="6"/>
  <c r="BD489" i="6"/>
  <c r="BC489" i="6"/>
  <c r="BD488" i="6"/>
  <c r="BD487" i="6"/>
  <c r="BC487" i="6"/>
  <c r="BD486" i="6"/>
  <c r="BC486" i="6"/>
  <c r="BD485" i="6"/>
  <c r="BD484" i="6"/>
  <c r="BD483" i="6"/>
  <c r="BC483" i="6"/>
  <c r="BD482" i="6"/>
  <c r="BC482" i="6"/>
  <c r="BD481" i="6"/>
  <c r="BC481" i="6"/>
  <c r="BD480" i="6"/>
  <c r="BD479" i="6"/>
  <c r="BC479" i="6"/>
  <c r="BD478" i="6"/>
  <c r="BD477" i="6"/>
  <c r="BC477" i="6"/>
  <c r="BD476" i="6"/>
  <c r="BD475" i="6"/>
  <c r="BC475" i="6"/>
  <c r="BD474" i="6"/>
  <c r="BC474" i="6"/>
  <c r="BD473" i="6"/>
  <c r="BC473" i="6"/>
  <c r="BD472" i="6"/>
  <c r="BC472" i="6"/>
  <c r="BD471" i="6"/>
  <c r="BC471" i="6"/>
  <c r="BD470" i="6"/>
  <c r="BC470" i="6"/>
  <c r="BD469" i="6"/>
  <c r="BD468" i="6"/>
  <c r="BC468" i="6"/>
  <c r="BD467" i="6"/>
  <c r="BC467" i="6"/>
  <c r="BD466" i="6"/>
  <c r="BD465" i="6"/>
  <c r="BC465" i="6"/>
  <c r="BD464" i="6"/>
  <c r="BC464" i="6"/>
  <c r="BD463" i="6"/>
  <c r="BC463" i="6"/>
  <c r="BD462" i="6"/>
  <c r="BD461" i="6"/>
  <c r="BC461" i="6"/>
  <c r="BD460" i="6"/>
  <c r="BC460" i="6"/>
  <c r="BD459" i="6"/>
  <c r="BD458" i="6"/>
  <c r="BC458" i="6"/>
  <c r="BD457" i="6"/>
  <c r="BC457" i="6"/>
  <c r="BD456" i="6"/>
  <c r="BC456" i="6"/>
  <c r="BD455" i="6"/>
  <c r="BC455" i="6"/>
  <c r="BC454" i="6"/>
  <c r="BD453" i="6"/>
  <c r="BC453" i="6"/>
  <c r="BD452" i="6"/>
  <c r="BC452" i="6"/>
  <c r="BC451" i="6"/>
  <c r="BC450" i="6"/>
  <c r="BD449" i="6"/>
  <c r="BD448" i="6"/>
  <c r="BC448" i="6"/>
  <c r="BD447" i="6"/>
  <c r="BC447" i="6"/>
  <c r="BD446" i="6"/>
  <c r="BC446" i="6"/>
  <c r="BC445" i="6"/>
  <c r="BC444" i="6"/>
  <c r="BC443" i="6"/>
  <c r="BD442" i="6"/>
  <c r="BD441" i="6"/>
  <c r="BD440" i="6"/>
  <c r="BD439" i="6"/>
  <c r="BC439" i="6"/>
  <c r="BD438" i="6"/>
  <c r="BC438" i="6"/>
  <c r="BD437" i="6"/>
  <c r="BD435" i="6"/>
  <c r="BC435" i="6"/>
  <c r="BD432" i="6"/>
  <c r="BC432" i="6"/>
  <c r="BD431" i="6"/>
  <c r="BC431" i="6"/>
  <c r="BD428" i="6"/>
  <c r="BC428" i="6"/>
  <c r="BD427" i="6"/>
  <c r="BC427" i="6"/>
  <c r="BD425" i="6"/>
  <c r="BC425" i="6"/>
  <c r="BD424" i="6"/>
  <c r="BC424" i="6"/>
  <c r="BD422" i="6"/>
  <c r="BC422" i="6"/>
  <c r="BD420" i="6"/>
  <c r="BC420" i="6"/>
  <c r="BD419" i="6"/>
  <c r="BC419" i="6"/>
  <c r="BD417" i="6"/>
  <c r="BC417" i="6"/>
  <c r="BD413" i="6"/>
  <c r="BC413" i="6"/>
  <c r="BD410" i="6"/>
  <c r="BC410" i="6"/>
  <c r="BD409" i="6"/>
  <c r="BC409" i="6"/>
  <c r="BD405" i="6"/>
  <c r="BC405" i="6"/>
  <c r="BD403" i="6"/>
  <c r="BC403" i="6"/>
  <c r="BD400" i="6"/>
  <c r="BC400" i="6"/>
  <c r="BD398" i="6"/>
  <c r="BC398" i="6"/>
  <c r="BD397" i="6"/>
  <c r="BC397" i="6"/>
  <c r="BD394" i="6"/>
  <c r="BC394" i="6"/>
  <c r="BD393" i="6"/>
  <c r="BC393" i="6"/>
  <c r="BD391" i="6"/>
  <c r="BC391" i="6"/>
  <c r="BD389" i="6"/>
  <c r="BC389" i="6"/>
  <c r="BD388" i="6"/>
  <c r="BC388" i="6"/>
  <c r="BD386" i="6"/>
  <c r="BC386" i="6"/>
  <c r="BD385" i="6"/>
  <c r="BC385" i="6"/>
  <c r="BD382" i="6"/>
  <c r="BC382" i="6"/>
  <c r="BD380" i="6"/>
  <c r="BC380" i="6"/>
  <c r="BD378" i="6"/>
  <c r="BC378" i="6"/>
  <c r="BD376" i="6"/>
  <c r="BC376" i="6"/>
  <c r="BD373" i="6"/>
  <c r="BC373" i="6"/>
  <c r="BD371" i="6"/>
  <c r="BD369" i="6"/>
  <c r="BC369" i="6"/>
  <c r="BD368" i="6"/>
  <c r="BC368" i="6"/>
  <c r="BD365" i="6"/>
  <c r="BC365" i="6"/>
  <c r="BD364" i="6"/>
  <c r="BC364" i="6"/>
  <c r="BD363" i="6"/>
  <c r="BC363" i="6"/>
  <c r="BD361" i="6"/>
  <c r="BC361" i="6"/>
  <c r="BD360" i="6"/>
  <c r="BC360" i="6"/>
  <c r="BD359" i="6"/>
  <c r="BC359" i="6"/>
  <c r="BD357" i="6"/>
  <c r="BC357" i="6"/>
  <c r="BD355" i="6"/>
  <c r="BC355" i="6"/>
  <c r="BD354" i="6"/>
  <c r="BC354" i="6"/>
  <c r="BD352" i="6"/>
  <c r="BC352" i="6"/>
  <c r="BD351" i="6"/>
  <c r="BC351" i="6"/>
  <c r="BD349" i="6"/>
  <c r="BC349" i="6"/>
  <c r="BD348" i="6"/>
  <c r="BC348" i="6"/>
  <c r="BD347" i="6"/>
  <c r="BC347" i="6"/>
  <c r="BD345" i="6"/>
  <c r="BC345" i="6"/>
  <c r="BD344" i="6"/>
  <c r="BC344" i="6"/>
  <c r="BD342" i="6"/>
  <c r="BC342" i="6"/>
  <c r="BD341" i="6"/>
  <c r="BC341" i="6"/>
  <c r="BD339" i="6"/>
  <c r="BC339" i="6"/>
  <c r="BD338" i="6"/>
  <c r="BC338" i="6"/>
  <c r="BD337" i="6"/>
  <c r="BC337" i="6"/>
  <c r="BD335" i="6"/>
  <c r="BC335" i="6"/>
  <c r="BD334" i="6"/>
  <c r="BC334" i="6"/>
  <c r="BD333" i="6"/>
  <c r="BC333" i="6"/>
  <c r="BD331" i="6"/>
  <c r="BC331" i="6"/>
  <c r="BD330" i="6"/>
  <c r="BC330" i="6"/>
  <c r="BD329" i="6"/>
  <c r="BC329" i="6"/>
  <c r="BD327" i="6"/>
  <c r="BC327" i="6"/>
  <c r="BD326" i="6"/>
  <c r="BC326" i="6"/>
  <c r="BD321" i="6"/>
  <c r="BC321" i="6"/>
  <c r="BD318" i="6"/>
  <c r="BC318" i="6"/>
  <c r="BD317" i="6"/>
  <c r="BC317" i="6"/>
  <c r="BD316" i="6"/>
  <c r="BC316" i="6"/>
  <c r="BD299" i="6"/>
  <c r="BC299" i="6"/>
  <c r="BD298" i="6"/>
  <c r="BC298" i="6"/>
  <c r="BD297" i="6"/>
  <c r="BC297" i="6"/>
  <c r="BD294" i="6"/>
  <c r="BC294" i="6"/>
  <c r="BD293" i="6"/>
  <c r="BC293" i="6"/>
  <c r="BD292" i="6"/>
  <c r="BC292" i="6"/>
  <c r="BD290" i="6"/>
  <c r="BC290" i="6"/>
  <c r="BD288" i="6"/>
  <c r="BC288" i="6"/>
  <c r="BD287" i="6"/>
  <c r="BC287" i="6"/>
  <c r="BD283" i="6"/>
  <c r="BC283" i="6"/>
  <c r="BD281" i="6"/>
  <c r="BC281" i="6"/>
  <c r="BD279" i="6"/>
  <c r="BC279" i="6"/>
  <c r="BD276" i="6"/>
  <c r="BC276" i="6"/>
  <c r="BD272" i="6"/>
  <c r="BC272" i="6"/>
  <c r="BD270" i="6"/>
  <c r="BC270" i="6"/>
  <c r="BD268" i="6"/>
  <c r="BD264" i="6"/>
  <c r="BC264" i="6"/>
  <c r="BD261" i="6"/>
  <c r="BC261" i="6"/>
  <c r="BD258" i="6"/>
  <c r="BC258" i="6"/>
  <c r="BD256" i="6"/>
  <c r="BC256" i="6"/>
  <c r="BD255" i="6"/>
  <c r="BC255" i="6"/>
  <c r="BD253" i="6"/>
  <c r="BC253" i="6"/>
  <c r="BD252" i="6"/>
  <c r="BC252" i="6"/>
  <c r="BD250" i="6"/>
  <c r="BC250" i="6"/>
  <c r="BD249" i="6"/>
  <c r="BC249" i="6"/>
  <c r="BD246" i="6"/>
  <c r="BC246" i="6"/>
  <c r="BD244" i="6"/>
  <c r="BC244" i="6"/>
  <c r="BD242" i="6"/>
  <c r="BC242" i="6"/>
  <c r="BD241" i="6"/>
  <c r="BC241" i="6"/>
  <c r="BD239" i="6"/>
  <c r="BC239" i="6"/>
  <c r="BD238" i="6"/>
  <c r="BC238" i="6"/>
  <c r="BD237" i="6"/>
  <c r="BC237" i="6"/>
  <c r="BD236" i="6"/>
  <c r="BC236" i="6"/>
  <c r="BD235" i="6"/>
  <c r="BC235" i="6"/>
  <c r="BD232" i="6"/>
  <c r="BC232" i="6"/>
  <c r="BD231" i="6"/>
  <c r="BC231" i="6"/>
  <c r="BD229" i="6"/>
  <c r="BC229" i="6"/>
  <c r="BD228" i="6"/>
  <c r="BC228" i="6"/>
  <c r="BD226" i="6"/>
  <c r="BC226" i="6"/>
  <c r="BD225" i="6"/>
  <c r="BC225" i="6"/>
  <c r="BD223" i="6"/>
  <c r="BC223" i="6"/>
  <c r="BD222" i="6"/>
  <c r="BC222" i="6"/>
  <c r="BD221" i="6"/>
  <c r="BC221" i="6"/>
  <c r="BD220" i="6"/>
  <c r="BC220" i="6"/>
  <c r="BD219" i="6"/>
  <c r="BC219" i="6"/>
  <c r="BD216" i="6"/>
  <c r="BC216" i="6"/>
  <c r="BD213" i="6"/>
  <c r="BC213" i="6"/>
  <c r="BD211" i="6"/>
  <c r="BC211" i="6"/>
  <c r="BD209" i="6"/>
  <c r="BC209" i="6"/>
  <c r="BD206" i="6"/>
  <c r="BC206" i="6"/>
  <c r="BD205" i="6"/>
  <c r="BC205" i="6"/>
  <c r="BD204" i="6"/>
  <c r="BC204" i="6"/>
  <c r="BD202" i="6"/>
  <c r="BC202" i="6"/>
  <c r="BD200" i="6"/>
  <c r="BC200" i="6"/>
  <c r="BD199" i="6"/>
  <c r="BC199" i="6"/>
  <c r="BD195" i="6"/>
  <c r="BC195" i="6"/>
  <c r="BD194" i="6"/>
  <c r="BC194" i="6"/>
  <c r="BD192" i="6"/>
  <c r="BC192" i="6"/>
  <c r="BD190" i="6"/>
  <c r="BC190" i="6"/>
  <c r="BD188" i="6"/>
  <c r="BC188" i="6"/>
  <c r="BD187" i="6"/>
  <c r="BC187" i="6"/>
  <c r="BD185" i="6"/>
  <c r="BC185" i="6"/>
  <c r="BD184" i="6"/>
  <c r="BC184" i="6"/>
  <c r="BD183" i="6"/>
  <c r="BC183" i="6"/>
  <c r="BD182" i="6"/>
  <c r="BC182" i="6"/>
  <c r="BD178" i="6"/>
  <c r="BC178" i="6"/>
  <c r="BD176" i="6"/>
  <c r="BC176" i="6"/>
  <c r="BD174" i="6"/>
  <c r="BC174" i="6"/>
  <c r="BD173" i="6"/>
  <c r="BC173" i="6"/>
  <c r="BD171" i="6"/>
  <c r="BC171" i="6"/>
  <c r="BD168" i="6"/>
  <c r="BC168" i="6"/>
  <c r="BD167" i="6"/>
  <c r="BC167" i="6"/>
  <c r="BD164" i="6"/>
  <c r="BC164" i="6"/>
  <c r="BD163" i="6"/>
  <c r="BC163" i="6"/>
  <c r="BD161" i="6"/>
  <c r="BC161" i="6"/>
  <c r="BD160" i="6"/>
  <c r="BC160" i="6"/>
  <c r="BD159" i="6"/>
  <c r="BC159" i="6"/>
  <c r="BD158" i="6"/>
  <c r="BC158" i="6"/>
  <c r="BD156" i="6"/>
  <c r="BC156" i="6"/>
  <c r="BD155" i="6"/>
  <c r="BC155" i="6"/>
  <c r="BD154" i="6"/>
  <c r="BC154" i="6"/>
  <c r="BD153" i="6"/>
  <c r="BC153" i="6"/>
  <c r="BD152" i="6"/>
  <c r="BC152" i="6"/>
  <c r="BD150" i="6"/>
  <c r="BC150" i="6"/>
  <c r="BD149" i="6"/>
  <c r="BC149" i="6"/>
  <c r="BD148" i="6"/>
  <c r="BC148" i="6"/>
  <c r="BD147" i="6"/>
  <c r="BC147" i="6"/>
  <c r="BD145" i="6"/>
  <c r="BC145" i="6"/>
  <c r="BD144" i="6"/>
  <c r="BC144" i="6"/>
  <c r="BD142" i="6"/>
  <c r="BC142" i="6"/>
  <c r="BD141" i="6"/>
  <c r="BC141" i="6"/>
  <c r="BD140" i="6"/>
  <c r="BC140" i="6"/>
  <c r="BD139" i="6"/>
  <c r="BC139" i="6"/>
  <c r="BD138" i="6"/>
  <c r="BC138" i="6"/>
  <c r="BD136" i="6"/>
  <c r="BC136" i="6"/>
  <c r="BD134" i="6"/>
  <c r="BC134" i="6"/>
  <c r="BD133" i="6"/>
  <c r="BC133" i="6"/>
  <c r="BD131" i="6"/>
  <c r="BC131" i="6"/>
  <c r="BD130" i="6"/>
  <c r="BC130" i="6"/>
  <c r="BD129" i="6"/>
  <c r="BC129" i="6"/>
  <c r="BD128" i="6"/>
  <c r="BC128" i="6"/>
  <c r="BD126" i="6"/>
  <c r="BC126" i="6"/>
  <c r="BD123" i="6"/>
  <c r="BC123" i="6"/>
  <c r="BD122" i="6"/>
  <c r="BC122" i="6"/>
  <c r="BD121" i="6"/>
  <c r="BC121" i="6"/>
  <c r="BD119" i="6"/>
  <c r="BC119" i="6"/>
  <c r="BD118" i="6"/>
  <c r="BC118" i="6"/>
  <c r="BD116" i="6"/>
  <c r="BC116" i="6"/>
  <c r="BD114" i="6"/>
  <c r="BC114" i="6"/>
  <c r="BD113" i="6"/>
  <c r="BC113" i="6"/>
  <c r="BD112" i="6"/>
  <c r="BC112" i="6"/>
  <c r="BD109" i="6"/>
  <c r="BC109" i="6"/>
  <c r="BD108" i="6"/>
  <c r="BC108" i="6"/>
  <c r="BD107" i="6"/>
  <c r="BC107" i="6"/>
  <c r="BD102" i="6"/>
  <c r="BC102" i="6"/>
  <c r="BD99" i="6"/>
  <c r="BC99" i="6"/>
  <c r="BD98" i="6"/>
  <c r="BC98" i="6"/>
  <c r="BD95" i="6"/>
  <c r="BC95" i="6"/>
  <c r="BD94" i="6"/>
  <c r="BC94" i="6"/>
  <c r="BD92" i="6"/>
  <c r="BC92" i="6"/>
  <c r="BD91" i="6"/>
  <c r="BC91" i="6"/>
  <c r="BD89" i="6"/>
  <c r="BC89" i="6"/>
  <c r="BD88" i="6"/>
  <c r="BC88" i="6"/>
  <c r="BD87" i="6"/>
  <c r="BC87" i="6"/>
  <c r="BD85" i="6"/>
  <c r="BC85" i="6"/>
  <c r="BD84" i="6"/>
  <c r="BC84" i="6"/>
  <c r="BD82" i="6"/>
  <c r="BC82" i="6"/>
  <c r="BD81" i="6"/>
  <c r="BC81" i="6"/>
  <c r="BD80" i="6"/>
  <c r="BC80" i="6"/>
  <c r="BD78" i="6"/>
  <c r="BC78" i="6"/>
  <c r="BD72" i="6"/>
  <c r="BC72" i="6"/>
  <c r="BD71" i="6"/>
  <c r="BC71" i="6"/>
  <c r="BD68" i="6"/>
  <c r="BC68" i="6"/>
  <c r="BD67" i="6"/>
  <c r="BC67" i="6"/>
  <c r="BD66" i="6"/>
  <c r="BC66" i="6"/>
  <c r="BD64" i="6"/>
  <c r="BC64" i="6"/>
  <c r="BD62" i="6"/>
  <c r="BC62" i="6"/>
  <c r="BD60" i="6"/>
  <c r="BC60" i="6"/>
  <c r="BD57" i="6"/>
  <c r="BC57" i="6"/>
  <c r="BD56" i="6"/>
  <c r="BC56" i="6"/>
  <c r="BD55" i="6"/>
  <c r="BC55" i="6"/>
  <c r="BD54" i="6"/>
  <c r="BC54" i="6"/>
  <c r="BD53" i="6"/>
  <c r="BC53" i="6"/>
  <c r="BD52" i="6"/>
  <c r="BC52" i="6"/>
  <c r="BD51" i="6"/>
  <c r="BC51" i="6"/>
  <c r="BD50" i="6"/>
  <c r="BC50" i="6"/>
  <c r="BD49" i="6"/>
  <c r="BC49" i="6"/>
  <c r="BD45" i="6"/>
  <c r="BC45" i="6"/>
  <c r="BD44" i="6"/>
  <c r="BC44" i="6"/>
  <c r="BD43" i="6"/>
  <c r="BC43" i="6"/>
  <c r="BD42" i="6"/>
  <c r="BC42" i="6"/>
  <c r="BD41" i="6"/>
  <c r="BC41" i="6"/>
  <c r="BD40" i="6"/>
  <c r="BC40" i="6"/>
  <c r="BD39" i="6"/>
  <c r="BC39" i="6"/>
  <c r="BD36" i="6"/>
  <c r="BC36" i="6"/>
  <c r="BD34" i="6"/>
  <c r="BC34" i="6"/>
  <c r="BD32" i="6"/>
  <c r="BC32" i="6"/>
  <c r="BD30" i="6"/>
  <c r="BC30" i="6"/>
  <c r="BD28" i="6"/>
  <c r="BC28" i="6"/>
  <c r="BD26" i="6"/>
  <c r="BC26" i="6"/>
  <c r="BD23" i="6"/>
  <c r="BC23" i="6"/>
  <c r="BD21" i="6"/>
  <c r="BC21" i="6"/>
  <c r="BD20" i="6"/>
  <c r="BC20" i="6"/>
  <c r="BD19" i="6"/>
  <c r="BC19" i="6"/>
  <c r="BD18" i="6"/>
  <c r="BC18" i="6"/>
  <c r="BD17" i="6"/>
  <c r="BC17" i="6"/>
  <c r="BD16" i="6"/>
  <c r="BC16" i="6"/>
  <c r="BD15" i="6"/>
  <c r="BC15" i="6"/>
  <c r="BD14" i="6"/>
  <c r="BC14" i="6"/>
  <c r="BD13" i="6"/>
  <c r="BC13" i="6"/>
  <c r="AV25" i="6"/>
  <c r="AV24" i="6" s="1"/>
  <c r="AU25" i="6"/>
  <c r="AU24" i="6" s="1"/>
  <c r="AT25" i="6"/>
  <c r="AT24" i="6" s="1"/>
  <c r="AS25" i="6"/>
  <c r="AS24" i="6" s="1"/>
  <c r="AR25" i="6"/>
  <c r="AR24" i="6" s="1"/>
  <c r="AQ25" i="6"/>
  <c r="AQ24" i="6" s="1"/>
  <c r="AP25" i="6"/>
  <c r="AP24" i="6" s="1"/>
  <c r="AV12" i="6"/>
  <c r="AV11" i="6" s="1"/>
  <c r="AU12" i="6"/>
  <c r="AU11" i="6" s="1"/>
  <c r="AT12" i="6"/>
  <c r="AT11" i="6" s="1"/>
  <c r="AS12" i="6"/>
  <c r="AS11" i="6" s="1"/>
  <c r="AR12" i="6"/>
  <c r="AR11" i="6" s="1"/>
  <c r="AQ12" i="6"/>
  <c r="AQ11" i="6" s="1"/>
  <c r="AP12" i="6"/>
  <c r="AP11" i="6" s="1"/>
  <c r="AM12" i="6"/>
  <c r="AM11" i="6" s="1"/>
  <c r="K12" i="6"/>
  <c r="L12" i="6"/>
  <c r="M12" i="6"/>
  <c r="K22" i="6"/>
  <c r="L22" i="6"/>
  <c r="M22" i="6"/>
  <c r="K25" i="6"/>
  <c r="L25" i="6"/>
  <c r="M25" i="6"/>
  <c r="K27" i="6"/>
  <c r="L27" i="6"/>
  <c r="M27" i="6"/>
  <c r="K29" i="6"/>
  <c r="L29" i="6"/>
  <c r="M29" i="6"/>
  <c r="K31" i="6"/>
  <c r="L31" i="6"/>
  <c r="M31" i="6"/>
  <c r="K33" i="6"/>
  <c r="L33" i="6"/>
  <c r="M33" i="6"/>
  <c r="K35" i="6"/>
  <c r="L35" i="6"/>
  <c r="M35" i="6"/>
  <c r="K38" i="6"/>
  <c r="K37" i="6" s="1"/>
  <c r="L38" i="6"/>
  <c r="L37" i="6" s="1"/>
  <c r="M38" i="6"/>
  <c r="M37" i="6" s="1"/>
  <c r="K48" i="6"/>
  <c r="K47" i="6" s="1"/>
  <c r="L48" i="6"/>
  <c r="L47" i="6" s="1"/>
  <c r="M48" i="6"/>
  <c r="M47" i="6" s="1"/>
  <c r="K59" i="6"/>
  <c r="L59" i="6"/>
  <c r="M59" i="6"/>
  <c r="K61" i="6"/>
  <c r="L61" i="6"/>
  <c r="M61" i="6"/>
  <c r="K63" i="6"/>
  <c r="L63" i="6"/>
  <c r="M63" i="6"/>
  <c r="K65" i="6"/>
  <c r="L65" i="6"/>
  <c r="M65" i="6"/>
  <c r="K70" i="6"/>
  <c r="K69" i="6" s="1"/>
  <c r="L70" i="6"/>
  <c r="L69" i="6" s="1"/>
  <c r="M70" i="6"/>
  <c r="M69" i="6" s="1"/>
  <c r="K77" i="6"/>
  <c r="L77" i="6"/>
  <c r="M77" i="6"/>
  <c r="K79" i="6"/>
  <c r="L79" i="6"/>
  <c r="M79" i="6"/>
  <c r="K83" i="6"/>
  <c r="L83" i="6"/>
  <c r="M83" i="6"/>
  <c r="K86" i="6"/>
  <c r="L86" i="6"/>
  <c r="M86" i="6"/>
  <c r="K90" i="6"/>
  <c r="L90" i="6"/>
  <c r="M90" i="6"/>
  <c r="K93" i="6"/>
  <c r="L93" i="6"/>
  <c r="M93" i="6"/>
  <c r="K101" i="6"/>
  <c r="K100" i="6" s="1"/>
  <c r="K97" i="6" s="1"/>
  <c r="K96" i="6" s="1"/>
  <c r="L101" i="6"/>
  <c r="L100" i="6" s="1"/>
  <c r="L97" i="6" s="1"/>
  <c r="L96" i="6" s="1"/>
  <c r="M101" i="6"/>
  <c r="M100" i="6" s="1"/>
  <c r="M97" i="6" s="1"/>
  <c r="M96" i="6" s="1"/>
  <c r="K106" i="6"/>
  <c r="L106" i="6"/>
  <c r="M106" i="6"/>
  <c r="K111" i="6"/>
  <c r="K110" i="6" s="1"/>
  <c r="L111" i="6"/>
  <c r="L110" i="6" s="1"/>
  <c r="M111" i="6"/>
  <c r="M110" i="6" s="1"/>
  <c r="K115" i="6"/>
  <c r="L115" i="6"/>
  <c r="M115" i="6"/>
  <c r="K120" i="6"/>
  <c r="K117" i="6" s="1"/>
  <c r="L120" i="6"/>
  <c r="L117" i="6" s="1"/>
  <c r="M120" i="6"/>
  <c r="M117" i="6" s="1"/>
  <c r="K125" i="6"/>
  <c r="L125" i="6"/>
  <c r="M125" i="6"/>
  <c r="K127" i="6"/>
  <c r="L127" i="6"/>
  <c r="M127" i="6"/>
  <c r="K132" i="6"/>
  <c r="L132" i="6"/>
  <c r="M132" i="6"/>
  <c r="K137" i="6"/>
  <c r="L137" i="6"/>
  <c r="M137" i="6"/>
  <c r="K143" i="6"/>
  <c r="L143" i="6"/>
  <c r="M143" i="6"/>
  <c r="K146" i="6"/>
  <c r="L146" i="6"/>
  <c r="M146" i="6"/>
  <c r="K151" i="6"/>
  <c r="L151" i="6"/>
  <c r="M151" i="6"/>
  <c r="K157" i="6"/>
  <c r="L157" i="6"/>
  <c r="M157" i="6"/>
  <c r="K162" i="6"/>
  <c r="L162" i="6"/>
  <c r="M162" i="6"/>
  <c r="K166" i="6"/>
  <c r="K165" i="6" s="1"/>
  <c r="L166" i="6"/>
  <c r="L165" i="6" s="1"/>
  <c r="M166" i="6"/>
  <c r="M165" i="6" s="1"/>
  <c r="K170" i="6"/>
  <c r="L170" i="6"/>
  <c r="M170" i="6"/>
  <c r="K172" i="6"/>
  <c r="L172" i="6"/>
  <c r="M172" i="6"/>
  <c r="K175" i="6"/>
  <c r="L175" i="6"/>
  <c r="M175" i="6"/>
  <c r="K177" i="6"/>
  <c r="L177" i="6"/>
  <c r="M177" i="6"/>
  <c r="K181" i="6"/>
  <c r="L181" i="6"/>
  <c r="M181" i="6"/>
  <c r="K186" i="6"/>
  <c r="L186" i="6"/>
  <c r="M186" i="6"/>
  <c r="K189" i="6"/>
  <c r="L189" i="6"/>
  <c r="M189" i="6"/>
  <c r="M193" i="6"/>
  <c r="K194" i="6"/>
  <c r="K193" i="6" s="1"/>
  <c r="L194" i="6"/>
  <c r="L193" i="6" s="1"/>
  <c r="K198" i="6"/>
  <c r="L198" i="6"/>
  <c r="M198" i="6"/>
  <c r="K203" i="6"/>
  <c r="K201" i="6" s="1"/>
  <c r="L203" i="6"/>
  <c r="L201" i="6" s="1"/>
  <c r="M203" i="6"/>
  <c r="M201" i="6" s="1"/>
  <c r="K208" i="6"/>
  <c r="L208" i="6"/>
  <c r="M208" i="6"/>
  <c r="K210" i="6"/>
  <c r="L210" i="6"/>
  <c r="M210" i="6"/>
  <c r="K212" i="6"/>
  <c r="L212" i="6"/>
  <c r="M212" i="6"/>
  <c r="K215" i="6"/>
  <c r="L215" i="6"/>
  <c r="M215" i="6"/>
  <c r="K218" i="6"/>
  <c r="K217" i="6" s="1"/>
  <c r="L218" i="6"/>
  <c r="M218" i="6"/>
  <c r="M217" i="6" s="1"/>
  <c r="L223" i="6"/>
  <c r="K224" i="6"/>
  <c r="M224" i="6"/>
  <c r="L226" i="6"/>
  <c r="L224" i="6" s="1"/>
  <c r="K227" i="6"/>
  <c r="L227" i="6"/>
  <c r="M227" i="6"/>
  <c r="K230" i="6"/>
  <c r="L230" i="6"/>
  <c r="M230" i="6"/>
  <c r="K234" i="6"/>
  <c r="L234" i="6"/>
  <c r="M234" i="6"/>
  <c r="K240" i="6"/>
  <c r="L240" i="6"/>
  <c r="M240" i="6"/>
  <c r="K243" i="6"/>
  <c r="L243" i="6"/>
  <c r="M243" i="6"/>
  <c r="K245" i="6"/>
  <c r="L245" i="6"/>
  <c r="M245" i="6"/>
  <c r="K248" i="6"/>
  <c r="L248" i="6"/>
  <c r="M248" i="6"/>
  <c r="K251" i="6"/>
  <c r="L251" i="6"/>
  <c r="M251" i="6"/>
  <c r="K254" i="6"/>
  <c r="L254" i="6"/>
  <c r="M254" i="6"/>
  <c r="L256" i="6"/>
  <c r="K257" i="6"/>
  <c r="L257" i="6"/>
  <c r="M257" i="6"/>
  <c r="K260" i="6"/>
  <c r="L260" i="6"/>
  <c r="M260" i="6"/>
  <c r="K263" i="6"/>
  <c r="K262" i="6" s="1"/>
  <c r="L263" i="6"/>
  <c r="L262" i="6" s="1"/>
  <c r="M263" i="6"/>
  <c r="M262" i="6" s="1"/>
  <c r="K267" i="6"/>
  <c r="K266" i="6" s="1"/>
  <c r="L267" i="6"/>
  <c r="L266" i="6" s="1"/>
  <c r="M267" i="6"/>
  <c r="M266" i="6" s="1"/>
  <c r="K269" i="6"/>
  <c r="L269" i="6"/>
  <c r="M269" i="6"/>
  <c r="K271" i="6"/>
  <c r="L271" i="6"/>
  <c r="M271" i="6"/>
  <c r="K275" i="6"/>
  <c r="L275" i="6"/>
  <c r="M275" i="6"/>
  <c r="K278" i="6"/>
  <c r="L278" i="6"/>
  <c r="M278" i="6"/>
  <c r="K280" i="6"/>
  <c r="L280" i="6"/>
  <c r="M280" i="6"/>
  <c r="K282" i="6"/>
  <c r="L282" i="6"/>
  <c r="M282" i="6"/>
  <c r="K286" i="6"/>
  <c r="L286" i="6"/>
  <c r="M286" i="6"/>
  <c r="K289" i="6"/>
  <c r="L289" i="6"/>
  <c r="M289" i="6"/>
  <c r="K291" i="6"/>
  <c r="L291" i="6"/>
  <c r="M291" i="6"/>
  <c r="K296" i="6"/>
  <c r="K295" i="6" s="1"/>
  <c r="L296" i="6"/>
  <c r="L295" i="6" s="1"/>
  <c r="M296" i="6"/>
  <c r="M295" i="6" s="1"/>
  <c r="K315" i="6"/>
  <c r="K314" i="6" s="1"/>
  <c r="K313" i="6" s="1"/>
  <c r="L315" i="6"/>
  <c r="L314" i="6" s="1"/>
  <c r="L313" i="6" s="1"/>
  <c r="M315" i="6"/>
  <c r="M314" i="6" s="1"/>
  <c r="M313" i="6" s="1"/>
  <c r="K320" i="6"/>
  <c r="K319" i="6" s="1"/>
  <c r="L320" i="6"/>
  <c r="L319" i="6" s="1"/>
  <c r="M320" i="6"/>
  <c r="M319" i="6" s="1"/>
  <c r="K325" i="6"/>
  <c r="L325" i="6"/>
  <c r="M325" i="6"/>
  <c r="K328" i="6"/>
  <c r="L328" i="6"/>
  <c r="M328" i="6"/>
  <c r="K332" i="6"/>
  <c r="L332" i="6"/>
  <c r="M332" i="6"/>
  <c r="K336" i="6"/>
  <c r="L336" i="6"/>
  <c r="M336" i="6"/>
  <c r="K340" i="6"/>
  <c r="L340" i="6"/>
  <c r="M340" i="6"/>
  <c r="K343" i="6"/>
  <c r="L343" i="6"/>
  <c r="M343" i="6"/>
  <c r="K346" i="6"/>
  <c r="L346" i="6"/>
  <c r="M346" i="6"/>
  <c r="K350" i="6"/>
  <c r="L350" i="6"/>
  <c r="M350" i="6"/>
  <c r="K353" i="6"/>
  <c r="L353" i="6"/>
  <c r="M353" i="6"/>
  <c r="K356" i="6"/>
  <c r="L356" i="6"/>
  <c r="M356" i="6"/>
  <c r="K358" i="6"/>
  <c r="L358" i="6"/>
  <c r="M358" i="6"/>
  <c r="K362" i="6"/>
  <c r="L362" i="6"/>
  <c r="M362" i="6"/>
  <c r="K367" i="6"/>
  <c r="L367" i="6"/>
  <c r="M367" i="6"/>
  <c r="K370" i="6"/>
  <c r="L370" i="6"/>
  <c r="M370" i="6"/>
  <c r="K372" i="6"/>
  <c r="L372" i="6"/>
  <c r="M372" i="6"/>
  <c r="K375" i="6"/>
  <c r="L375" i="6"/>
  <c r="M375" i="6"/>
  <c r="K377" i="6"/>
  <c r="L377" i="6"/>
  <c r="M377" i="6"/>
  <c r="K379" i="6"/>
  <c r="L379" i="6"/>
  <c r="M379" i="6"/>
  <c r="K381" i="6"/>
  <c r="L381" i="6"/>
  <c r="M381" i="6"/>
  <c r="K384" i="6"/>
  <c r="L384" i="6"/>
  <c r="M384" i="6"/>
  <c r="K387" i="6"/>
  <c r="L387" i="6"/>
  <c r="M387" i="6"/>
  <c r="K390" i="6"/>
  <c r="L390" i="6"/>
  <c r="M390" i="6"/>
  <c r="K392" i="6"/>
  <c r="L392" i="6"/>
  <c r="M392" i="6"/>
  <c r="K396" i="6"/>
  <c r="L396" i="6"/>
  <c r="M396" i="6"/>
  <c r="K399" i="6"/>
  <c r="L399" i="6"/>
  <c r="M399" i="6"/>
  <c r="K402" i="6"/>
  <c r="K401" i="6" s="1"/>
  <c r="L402" i="6"/>
  <c r="L401" i="6" s="1"/>
  <c r="M402" i="6"/>
  <c r="M401" i="6" s="1"/>
  <c r="K404" i="6"/>
  <c r="L404" i="6"/>
  <c r="M404" i="6"/>
  <c r="K408" i="6"/>
  <c r="K407" i="6" s="1"/>
  <c r="L408" i="6"/>
  <c r="L407" i="6" s="1"/>
  <c r="M408" i="6"/>
  <c r="M407" i="6" s="1"/>
  <c r="K412" i="6"/>
  <c r="K411" i="6" s="1"/>
  <c r="L412" i="6"/>
  <c r="L411" i="6" s="1"/>
  <c r="M412" i="6"/>
  <c r="M411" i="6" s="1"/>
  <c r="K416" i="6"/>
  <c r="L416" i="6"/>
  <c r="M416" i="6"/>
  <c r="K418" i="6"/>
  <c r="L418" i="6"/>
  <c r="M418" i="6"/>
  <c r="K421" i="6"/>
  <c r="L421" i="6"/>
  <c r="M421" i="6"/>
  <c r="K423" i="6"/>
  <c r="L423" i="6"/>
  <c r="M423" i="6"/>
  <c r="K426" i="6"/>
  <c r="L426" i="6"/>
  <c r="M426" i="6"/>
  <c r="K430" i="6"/>
  <c r="L430" i="6"/>
  <c r="M430" i="6"/>
  <c r="K434" i="6"/>
  <c r="K433" i="6" s="1"/>
  <c r="L434" i="6"/>
  <c r="L433" i="6" s="1"/>
  <c r="M434" i="6"/>
  <c r="M433" i="6" s="1"/>
  <c r="K436" i="6"/>
  <c r="L436" i="6"/>
  <c r="M436" i="6"/>
  <c r="AM523" i="6"/>
  <c r="AM522" i="6" s="1"/>
  <c r="AL523" i="6"/>
  <c r="AL522" i="6" s="1"/>
  <c r="AK523" i="6"/>
  <c r="AF523" i="6"/>
  <c r="AF522" i="6" s="1"/>
  <c r="AE523" i="6"/>
  <c r="AE522" i="6" s="1"/>
  <c r="AD523" i="6"/>
  <c r="AD522" i="6" s="1"/>
  <c r="AC523" i="6"/>
  <c r="AC522" i="6" s="1"/>
  <c r="AB523" i="6"/>
  <c r="AB522" i="6" s="1"/>
  <c r="AA523" i="6"/>
  <c r="AA522" i="6" s="1"/>
  <c r="Z523" i="6"/>
  <c r="Z522" i="6" s="1"/>
  <c r="Y523" i="6"/>
  <c r="Y522" i="6" s="1"/>
  <c r="BD522" i="6" s="1"/>
  <c r="X523" i="6"/>
  <c r="X522" i="6" s="1"/>
  <c r="BC522" i="6" s="1"/>
  <c r="AM436" i="6"/>
  <c r="AL436" i="6"/>
  <c r="AK436" i="6"/>
  <c r="AF436" i="6"/>
  <c r="AD436" i="6"/>
  <c r="AA436" i="6"/>
  <c r="AM434" i="6"/>
  <c r="AM433" i="6" s="1"/>
  <c r="AL434" i="6"/>
  <c r="AL433" i="6" s="1"/>
  <c r="AK434" i="6"/>
  <c r="AF434" i="6"/>
  <c r="AF433" i="6" s="1"/>
  <c r="AE434" i="6"/>
  <c r="AE433" i="6" s="1"/>
  <c r="AD434" i="6"/>
  <c r="AD433" i="6" s="1"/>
  <c r="AC434" i="6"/>
  <c r="AC433" i="6" s="1"/>
  <c r="AB434" i="6"/>
  <c r="AB433" i="6" s="1"/>
  <c r="AA434" i="6"/>
  <c r="AA433" i="6" s="1"/>
  <c r="Z434" i="6"/>
  <c r="Z433" i="6" s="1"/>
  <c r="Y434" i="6"/>
  <c r="Y433" i="6" s="1"/>
  <c r="BD433" i="6" s="1"/>
  <c r="X434" i="6"/>
  <c r="X433" i="6" s="1"/>
  <c r="BC433" i="6" s="1"/>
  <c r="AM430" i="6"/>
  <c r="AL430" i="6"/>
  <c r="AK430" i="6"/>
  <c r="AF430" i="6"/>
  <c r="AE430" i="6"/>
  <c r="AD430" i="6"/>
  <c r="AC430" i="6"/>
  <c r="AB430" i="6"/>
  <c r="AA430" i="6"/>
  <c r="Z430" i="6"/>
  <c r="Y430" i="6"/>
  <c r="BD430" i="6" s="1"/>
  <c r="X430" i="6"/>
  <c r="BC430" i="6" s="1"/>
  <c r="AM426" i="6"/>
  <c r="AL426" i="6"/>
  <c r="AK426" i="6"/>
  <c r="AF426" i="6"/>
  <c r="AE426" i="6"/>
  <c r="AD426" i="6"/>
  <c r="AC426" i="6"/>
  <c r="AB426" i="6"/>
  <c r="AA426" i="6"/>
  <c r="Z426" i="6"/>
  <c r="Y426" i="6"/>
  <c r="BD426" i="6" s="1"/>
  <c r="X426" i="6"/>
  <c r="BC426" i="6" s="1"/>
  <c r="AM423" i="6"/>
  <c r="AL423" i="6"/>
  <c r="AK423" i="6"/>
  <c r="AF423" i="6"/>
  <c r="AE423" i="6"/>
  <c r="AD423" i="6"/>
  <c r="AC423" i="6"/>
  <c r="AB423" i="6"/>
  <c r="AA423" i="6"/>
  <c r="Z423" i="6"/>
  <c r="Y423" i="6"/>
  <c r="BD423" i="6" s="1"/>
  <c r="X423" i="6"/>
  <c r="BC423" i="6" s="1"/>
  <c r="AM421" i="6"/>
  <c r="AL421" i="6"/>
  <c r="AK421" i="6"/>
  <c r="AF421" i="6"/>
  <c r="AE421" i="6"/>
  <c r="AD421" i="6"/>
  <c r="AC421" i="6"/>
  <c r="AB421" i="6"/>
  <c r="AA421" i="6"/>
  <c r="Z421" i="6"/>
  <c r="Y421" i="6"/>
  <c r="BD421" i="6" s="1"/>
  <c r="X421" i="6"/>
  <c r="BC421" i="6" s="1"/>
  <c r="AM418" i="6"/>
  <c r="AL418" i="6"/>
  <c r="AK418" i="6"/>
  <c r="AF418" i="6"/>
  <c r="AE418" i="6"/>
  <c r="AD418" i="6"/>
  <c r="AC418" i="6"/>
  <c r="AB418" i="6"/>
  <c r="AA418" i="6"/>
  <c r="Z418" i="6"/>
  <c r="Y418" i="6"/>
  <c r="BD418" i="6" s="1"/>
  <c r="X418" i="6"/>
  <c r="BC418" i="6" s="1"/>
  <c r="AM416" i="6"/>
  <c r="AL416" i="6"/>
  <c r="AK416" i="6"/>
  <c r="AF416" i="6"/>
  <c r="AE416" i="6"/>
  <c r="AD416" i="6"/>
  <c r="AC416" i="6"/>
  <c r="AB416" i="6"/>
  <c r="AA416" i="6"/>
  <c r="Z416" i="6"/>
  <c r="Y416" i="6"/>
  <c r="BD416" i="6" s="1"/>
  <c r="X416" i="6"/>
  <c r="BC416" i="6" s="1"/>
  <c r="AM412" i="6"/>
  <c r="AM411" i="6" s="1"/>
  <c r="AL412" i="6"/>
  <c r="AL411" i="6" s="1"/>
  <c r="AK412" i="6"/>
  <c r="AF412" i="6"/>
  <c r="AF411" i="6" s="1"/>
  <c r="AE412" i="6"/>
  <c r="AE411" i="6" s="1"/>
  <c r="AD412" i="6"/>
  <c r="AD411" i="6" s="1"/>
  <c r="AC412" i="6"/>
  <c r="AC411" i="6" s="1"/>
  <c r="AB412" i="6"/>
  <c r="AB411" i="6" s="1"/>
  <c r="AA412" i="6"/>
  <c r="AA411" i="6" s="1"/>
  <c r="Z412" i="6"/>
  <c r="Z411" i="6" s="1"/>
  <c r="Y412" i="6"/>
  <c r="Y411" i="6" s="1"/>
  <c r="BD411" i="6" s="1"/>
  <c r="X412" i="6"/>
  <c r="X411" i="6" s="1"/>
  <c r="BC411" i="6" s="1"/>
  <c r="AM408" i="6"/>
  <c r="AM407" i="6" s="1"/>
  <c r="AL408" i="6"/>
  <c r="AL407" i="6" s="1"/>
  <c r="AK408" i="6"/>
  <c r="AF408" i="6"/>
  <c r="AF407" i="6" s="1"/>
  <c r="AE408" i="6"/>
  <c r="AE407" i="6" s="1"/>
  <c r="AD408" i="6"/>
  <c r="AD407" i="6" s="1"/>
  <c r="AC408" i="6"/>
  <c r="AC407" i="6" s="1"/>
  <c r="AB408" i="6"/>
  <c r="AB407" i="6" s="1"/>
  <c r="AA408" i="6"/>
  <c r="AA407" i="6" s="1"/>
  <c r="Z408" i="6"/>
  <c r="Z407" i="6" s="1"/>
  <c r="Y408" i="6"/>
  <c r="Y407" i="6" s="1"/>
  <c r="BD407" i="6" s="1"/>
  <c r="X408" i="6"/>
  <c r="X407" i="6" s="1"/>
  <c r="BC407" i="6" s="1"/>
  <c r="AM404" i="6"/>
  <c r="AL404" i="6"/>
  <c r="AK404" i="6"/>
  <c r="AF404" i="6"/>
  <c r="AE404" i="6"/>
  <c r="AD404" i="6"/>
  <c r="AC404" i="6"/>
  <c r="AB404" i="6"/>
  <c r="AA404" i="6"/>
  <c r="Z404" i="6"/>
  <c r="Y404" i="6"/>
  <c r="BD404" i="6" s="1"/>
  <c r="X404" i="6"/>
  <c r="BC404" i="6" s="1"/>
  <c r="AM402" i="6"/>
  <c r="AM401" i="6" s="1"/>
  <c r="AL402" i="6"/>
  <c r="AL401" i="6" s="1"/>
  <c r="AK402" i="6"/>
  <c r="AF402" i="6"/>
  <c r="AF401" i="6" s="1"/>
  <c r="AE402" i="6"/>
  <c r="AE401" i="6" s="1"/>
  <c r="AD402" i="6"/>
  <c r="AD401" i="6" s="1"/>
  <c r="AC402" i="6"/>
  <c r="AC401" i="6" s="1"/>
  <c r="AB402" i="6"/>
  <c r="AB401" i="6" s="1"/>
  <c r="AA402" i="6"/>
  <c r="AA401" i="6" s="1"/>
  <c r="Z402" i="6"/>
  <c r="Z401" i="6" s="1"/>
  <c r="Y402" i="6"/>
  <c r="Y401" i="6" s="1"/>
  <c r="BD401" i="6" s="1"/>
  <c r="X402" i="6"/>
  <c r="X401" i="6" s="1"/>
  <c r="BC401" i="6" s="1"/>
  <c r="AM399" i="6"/>
  <c r="AL399" i="6"/>
  <c r="AK399" i="6"/>
  <c r="AF399" i="6"/>
  <c r="AE399" i="6"/>
  <c r="AD399" i="6"/>
  <c r="AC399" i="6"/>
  <c r="AB399" i="6"/>
  <c r="AA399" i="6"/>
  <c r="Z399" i="6"/>
  <c r="Y399" i="6"/>
  <c r="BD399" i="6" s="1"/>
  <c r="X399" i="6"/>
  <c r="BC399" i="6" s="1"/>
  <c r="AM396" i="6"/>
  <c r="AL396" i="6"/>
  <c r="AK396" i="6"/>
  <c r="AF396" i="6"/>
  <c r="AE396" i="6"/>
  <c r="AD396" i="6"/>
  <c r="AC396" i="6"/>
  <c r="AB396" i="6"/>
  <c r="AA396" i="6"/>
  <c r="Z396" i="6"/>
  <c r="Y396" i="6"/>
  <c r="BD396" i="6" s="1"/>
  <c r="X396" i="6"/>
  <c r="BC396" i="6" s="1"/>
  <c r="AM392" i="6"/>
  <c r="AL392" i="6"/>
  <c r="AK392" i="6"/>
  <c r="AF392" i="6"/>
  <c r="AE392" i="6"/>
  <c r="AD392" i="6"/>
  <c r="AC392" i="6"/>
  <c r="AB392" i="6"/>
  <c r="AA392" i="6"/>
  <c r="Z392" i="6"/>
  <c r="Y392" i="6"/>
  <c r="BD392" i="6" s="1"/>
  <c r="X392" i="6"/>
  <c r="BC392" i="6" s="1"/>
  <c r="AM390" i="6"/>
  <c r="AL390" i="6"/>
  <c r="AK390" i="6"/>
  <c r="AF390" i="6"/>
  <c r="AE390" i="6"/>
  <c r="AD390" i="6"/>
  <c r="AC390" i="6"/>
  <c r="AB390" i="6"/>
  <c r="AA390" i="6"/>
  <c r="Z390" i="6"/>
  <c r="Y390" i="6"/>
  <c r="BD390" i="6" s="1"/>
  <c r="X390" i="6"/>
  <c r="BC390" i="6" s="1"/>
  <c r="AM387" i="6"/>
  <c r="AL387" i="6"/>
  <c r="AK387" i="6"/>
  <c r="AF387" i="6"/>
  <c r="AE387" i="6"/>
  <c r="AD387" i="6"/>
  <c r="AC387" i="6"/>
  <c r="AB387" i="6"/>
  <c r="AA387" i="6"/>
  <c r="Z387" i="6"/>
  <c r="Y387" i="6"/>
  <c r="BD387" i="6" s="1"/>
  <c r="X387" i="6"/>
  <c r="BC387" i="6" s="1"/>
  <c r="AM384" i="6"/>
  <c r="AL384" i="6"/>
  <c r="AK384" i="6"/>
  <c r="AF384" i="6"/>
  <c r="AE384" i="6"/>
  <c r="AD384" i="6"/>
  <c r="AC384" i="6"/>
  <c r="AB384" i="6"/>
  <c r="AA384" i="6"/>
  <c r="Z384" i="6"/>
  <c r="Y384" i="6"/>
  <c r="BD384" i="6" s="1"/>
  <c r="X384" i="6"/>
  <c r="BC384" i="6" s="1"/>
  <c r="AM381" i="6"/>
  <c r="AL381" i="6"/>
  <c r="AK381" i="6"/>
  <c r="AF381" i="6"/>
  <c r="AE381" i="6"/>
  <c r="AD381" i="6"/>
  <c r="AC381" i="6"/>
  <c r="AB381" i="6"/>
  <c r="AA381" i="6"/>
  <c r="Z381" i="6"/>
  <c r="Y381" i="6"/>
  <c r="BD381" i="6" s="1"/>
  <c r="X381" i="6"/>
  <c r="BC381" i="6" s="1"/>
  <c r="AM379" i="6"/>
  <c r="AL379" i="6"/>
  <c r="AK379" i="6"/>
  <c r="AF379" i="6"/>
  <c r="AE379" i="6"/>
  <c r="AD379" i="6"/>
  <c r="AC379" i="6"/>
  <c r="AB379" i="6"/>
  <c r="AA379" i="6"/>
  <c r="Z379" i="6"/>
  <c r="Y379" i="6"/>
  <c r="BD379" i="6" s="1"/>
  <c r="X379" i="6"/>
  <c r="BC379" i="6" s="1"/>
  <c r="AM377" i="6"/>
  <c r="AL377" i="6"/>
  <c r="AK377" i="6"/>
  <c r="AF377" i="6"/>
  <c r="AE377" i="6"/>
  <c r="AD377" i="6"/>
  <c r="AC377" i="6"/>
  <c r="AB377" i="6"/>
  <c r="AA377" i="6"/>
  <c r="Z377" i="6"/>
  <c r="Y377" i="6"/>
  <c r="BD377" i="6" s="1"/>
  <c r="X377" i="6"/>
  <c r="BC377" i="6" s="1"/>
  <c r="AM375" i="6"/>
  <c r="AL375" i="6"/>
  <c r="AK375" i="6"/>
  <c r="AF375" i="6"/>
  <c r="AE375" i="6"/>
  <c r="AD375" i="6"/>
  <c r="AC375" i="6"/>
  <c r="AB375" i="6"/>
  <c r="AA375" i="6"/>
  <c r="Z375" i="6"/>
  <c r="Y375" i="6"/>
  <c r="BD375" i="6" s="1"/>
  <c r="X375" i="6"/>
  <c r="BC375" i="6" s="1"/>
  <c r="AM372" i="6"/>
  <c r="AL372" i="6"/>
  <c r="AK372" i="6"/>
  <c r="AF372" i="6"/>
  <c r="AE372" i="6"/>
  <c r="AD372" i="6"/>
  <c r="AC372" i="6"/>
  <c r="AB372" i="6"/>
  <c r="AA372" i="6"/>
  <c r="Z372" i="6"/>
  <c r="Y372" i="6"/>
  <c r="BD372" i="6" s="1"/>
  <c r="X372" i="6"/>
  <c r="BC372" i="6" s="1"/>
  <c r="AM370" i="6"/>
  <c r="AL370" i="6"/>
  <c r="AK370" i="6"/>
  <c r="AF370" i="6"/>
  <c r="AE370" i="6"/>
  <c r="AD370" i="6"/>
  <c r="AC370" i="6"/>
  <c r="AB370" i="6"/>
  <c r="AA370" i="6"/>
  <c r="Z370" i="6"/>
  <c r="Y370" i="6"/>
  <c r="BD370" i="6" s="1"/>
  <c r="AM367" i="6"/>
  <c r="AL367" i="6"/>
  <c r="AK367" i="6"/>
  <c r="AF367" i="6"/>
  <c r="AE367" i="6"/>
  <c r="AD367" i="6"/>
  <c r="AC367" i="6"/>
  <c r="AB367" i="6"/>
  <c r="AA367" i="6"/>
  <c r="Z367" i="6"/>
  <c r="Y367" i="6"/>
  <c r="BD367" i="6" s="1"/>
  <c r="X367" i="6"/>
  <c r="BC367" i="6" s="1"/>
  <c r="AM362" i="6"/>
  <c r="AL362" i="6"/>
  <c r="AK362" i="6"/>
  <c r="AF362" i="6"/>
  <c r="AE362" i="6"/>
  <c r="AD362" i="6"/>
  <c r="AC362" i="6"/>
  <c r="AB362" i="6"/>
  <c r="AA362" i="6"/>
  <c r="Z362" i="6"/>
  <c r="Y362" i="6"/>
  <c r="BD362" i="6" s="1"/>
  <c r="X362" i="6"/>
  <c r="BC362" i="6" s="1"/>
  <c r="AM358" i="6"/>
  <c r="AL358" i="6"/>
  <c r="AK358" i="6"/>
  <c r="AF358" i="6"/>
  <c r="AE358" i="6"/>
  <c r="AD358" i="6"/>
  <c r="AC358" i="6"/>
  <c r="AB358" i="6"/>
  <c r="AA358" i="6"/>
  <c r="Z358" i="6"/>
  <c r="Y358" i="6"/>
  <c r="BD358" i="6" s="1"/>
  <c r="X358" i="6"/>
  <c r="BC358" i="6" s="1"/>
  <c r="AM356" i="6"/>
  <c r="AL356" i="6"/>
  <c r="AK356" i="6"/>
  <c r="AF356" i="6"/>
  <c r="AE356" i="6"/>
  <c r="AD356" i="6"/>
  <c r="AC356" i="6"/>
  <c r="AB356" i="6"/>
  <c r="AA356" i="6"/>
  <c r="Z356" i="6"/>
  <c r="Y356" i="6"/>
  <c r="BD356" i="6" s="1"/>
  <c r="X356" i="6"/>
  <c r="BC356" i="6" s="1"/>
  <c r="AM353" i="6"/>
  <c r="AL353" i="6"/>
  <c r="AK353" i="6"/>
  <c r="AF353" i="6"/>
  <c r="AE353" i="6"/>
  <c r="AD353" i="6"/>
  <c r="AC353" i="6"/>
  <c r="AB353" i="6"/>
  <c r="AA353" i="6"/>
  <c r="Z353" i="6"/>
  <c r="Y353" i="6"/>
  <c r="BD353" i="6" s="1"/>
  <c r="X353" i="6"/>
  <c r="BC353" i="6" s="1"/>
  <c r="AM350" i="6"/>
  <c r="AL350" i="6"/>
  <c r="AK350" i="6"/>
  <c r="AF350" i="6"/>
  <c r="AE350" i="6"/>
  <c r="AD350" i="6"/>
  <c r="AC350" i="6"/>
  <c r="AB350" i="6"/>
  <c r="AA350" i="6"/>
  <c r="Z350" i="6"/>
  <c r="Y350" i="6"/>
  <c r="BD350" i="6" s="1"/>
  <c r="X350" i="6"/>
  <c r="BC350" i="6" s="1"/>
  <c r="AM346" i="6"/>
  <c r="AL346" i="6"/>
  <c r="AK346" i="6"/>
  <c r="AF346" i="6"/>
  <c r="AE346" i="6"/>
  <c r="AD346" i="6"/>
  <c r="AC346" i="6"/>
  <c r="AB346" i="6"/>
  <c r="AA346" i="6"/>
  <c r="Z346" i="6"/>
  <c r="Y346" i="6"/>
  <c r="BD346" i="6" s="1"/>
  <c r="X346" i="6"/>
  <c r="BC346" i="6" s="1"/>
  <c r="AM343" i="6"/>
  <c r="AL343" i="6"/>
  <c r="AK343" i="6"/>
  <c r="AF343" i="6"/>
  <c r="AE343" i="6"/>
  <c r="AD343" i="6"/>
  <c r="AC343" i="6"/>
  <c r="AB343" i="6"/>
  <c r="AA343" i="6"/>
  <c r="Z343" i="6"/>
  <c r="Y343" i="6"/>
  <c r="BD343" i="6" s="1"/>
  <c r="X343" i="6"/>
  <c r="BC343" i="6" s="1"/>
  <c r="AM340" i="6"/>
  <c r="AL340" i="6"/>
  <c r="AK340" i="6"/>
  <c r="AF340" i="6"/>
  <c r="AE340" i="6"/>
  <c r="AD340" i="6"/>
  <c r="AC340" i="6"/>
  <c r="AB340" i="6"/>
  <c r="AA340" i="6"/>
  <c r="Z340" i="6"/>
  <c r="Y340" i="6"/>
  <c r="BD340" i="6" s="1"/>
  <c r="X340" i="6"/>
  <c r="BC340" i="6" s="1"/>
  <c r="AM336" i="6"/>
  <c r="AL336" i="6"/>
  <c r="AK336" i="6"/>
  <c r="AF336" i="6"/>
  <c r="AE336" i="6"/>
  <c r="AD336" i="6"/>
  <c r="AC336" i="6"/>
  <c r="AB336" i="6"/>
  <c r="AA336" i="6"/>
  <c r="Z336" i="6"/>
  <c r="Y336" i="6"/>
  <c r="BD336" i="6" s="1"/>
  <c r="X336" i="6"/>
  <c r="BC336" i="6" s="1"/>
  <c r="AM332" i="6"/>
  <c r="AL332" i="6"/>
  <c r="AK332" i="6"/>
  <c r="AF332" i="6"/>
  <c r="AE332" i="6"/>
  <c r="AD332" i="6"/>
  <c r="AC332" i="6"/>
  <c r="AB332" i="6"/>
  <c r="AA332" i="6"/>
  <c r="Z332" i="6"/>
  <c r="Y332" i="6"/>
  <c r="BD332" i="6" s="1"/>
  <c r="X332" i="6"/>
  <c r="BC332" i="6" s="1"/>
  <c r="AM328" i="6"/>
  <c r="AL328" i="6"/>
  <c r="AK328" i="6"/>
  <c r="AF328" i="6"/>
  <c r="AE328" i="6"/>
  <c r="AD328" i="6"/>
  <c r="AC328" i="6"/>
  <c r="AB328" i="6"/>
  <c r="AA328" i="6"/>
  <c r="Z328" i="6"/>
  <c r="Y328" i="6"/>
  <c r="BD328" i="6" s="1"/>
  <c r="X328" i="6"/>
  <c r="BC328" i="6" s="1"/>
  <c r="AM325" i="6"/>
  <c r="AL325" i="6"/>
  <c r="AK325" i="6"/>
  <c r="AF325" i="6"/>
  <c r="AE325" i="6"/>
  <c r="AD325" i="6"/>
  <c r="AC325" i="6"/>
  <c r="AB325" i="6"/>
  <c r="AA325" i="6"/>
  <c r="Z325" i="6"/>
  <c r="Y325" i="6"/>
  <c r="BD325" i="6" s="1"/>
  <c r="X325" i="6"/>
  <c r="BC325" i="6" s="1"/>
  <c r="AM320" i="6"/>
  <c r="AM319" i="6" s="1"/>
  <c r="AL320" i="6"/>
  <c r="AL319" i="6" s="1"/>
  <c r="AK320" i="6"/>
  <c r="AF320" i="6"/>
  <c r="AF319" i="6" s="1"/>
  <c r="AE320" i="6"/>
  <c r="AE319" i="6" s="1"/>
  <c r="AD320" i="6"/>
  <c r="AD319" i="6" s="1"/>
  <c r="AC320" i="6"/>
  <c r="AC319" i="6" s="1"/>
  <c r="AB320" i="6"/>
  <c r="AB319" i="6" s="1"/>
  <c r="AA320" i="6"/>
  <c r="AA319" i="6" s="1"/>
  <c r="Z320" i="6"/>
  <c r="Z319" i="6" s="1"/>
  <c r="Y320" i="6"/>
  <c r="Y319" i="6" s="1"/>
  <c r="BD319" i="6" s="1"/>
  <c r="X320" i="6"/>
  <c r="X319" i="6" s="1"/>
  <c r="BC319" i="6" s="1"/>
  <c r="AM315" i="6"/>
  <c r="AM314" i="6" s="1"/>
  <c r="AM313" i="6" s="1"/>
  <c r="AL315" i="6"/>
  <c r="AL314" i="6" s="1"/>
  <c r="AL313" i="6" s="1"/>
  <c r="AK315" i="6"/>
  <c r="AF315" i="6"/>
  <c r="AF314" i="6" s="1"/>
  <c r="AF313" i="6" s="1"/>
  <c r="AE315" i="6"/>
  <c r="AE314" i="6" s="1"/>
  <c r="AE313" i="6" s="1"/>
  <c r="AD315" i="6"/>
  <c r="AD314" i="6" s="1"/>
  <c r="AD313" i="6" s="1"/>
  <c r="AC315" i="6"/>
  <c r="AC314" i="6" s="1"/>
  <c r="AC313" i="6" s="1"/>
  <c r="AB315" i="6"/>
  <c r="AB314" i="6" s="1"/>
  <c r="AB313" i="6" s="1"/>
  <c r="AA315" i="6"/>
  <c r="AA314" i="6" s="1"/>
  <c r="AA313" i="6" s="1"/>
  <c r="Z315" i="6"/>
  <c r="Z314" i="6" s="1"/>
  <c r="Z313" i="6" s="1"/>
  <c r="Y315" i="6"/>
  <c r="Y314" i="6" s="1"/>
  <c r="Y313" i="6" s="1"/>
  <c r="BD313" i="6" s="1"/>
  <c r="X315" i="6"/>
  <c r="X314" i="6" s="1"/>
  <c r="X313" i="6" s="1"/>
  <c r="BC313" i="6" s="1"/>
  <c r="AM296" i="6"/>
  <c r="AM295" i="6" s="1"/>
  <c r="AL296" i="6"/>
  <c r="AL295" i="6" s="1"/>
  <c r="AK296" i="6"/>
  <c r="AF296" i="6"/>
  <c r="AF295" i="6" s="1"/>
  <c r="AE296" i="6"/>
  <c r="AE295" i="6" s="1"/>
  <c r="AD296" i="6"/>
  <c r="AD295" i="6" s="1"/>
  <c r="AC296" i="6"/>
  <c r="AC295" i="6" s="1"/>
  <c r="AB296" i="6"/>
  <c r="AB295" i="6" s="1"/>
  <c r="AA296" i="6"/>
  <c r="AA295" i="6" s="1"/>
  <c r="Z296" i="6"/>
  <c r="Z295" i="6" s="1"/>
  <c r="Y296" i="6"/>
  <c r="Y295" i="6" s="1"/>
  <c r="BD295" i="6" s="1"/>
  <c r="X296" i="6"/>
  <c r="X295" i="6" s="1"/>
  <c r="BC295" i="6" s="1"/>
  <c r="AM291" i="6"/>
  <c r="AL291" i="6"/>
  <c r="AK291" i="6"/>
  <c r="AF291" i="6"/>
  <c r="AE291" i="6"/>
  <c r="AD291" i="6"/>
  <c r="AC291" i="6"/>
  <c r="AB291" i="6"/>
  <c r="AA291" i="6"/>
  <c r="Z291" i="6"/>
  <c r="Y291" i="6"/>
  <c r="BD291" i="6" s="1"/>
  <c r="X291" i="6"/>
  <c r="BC291" i="6" s="1"/>
  <c r="AM289" i="6"/>
  <c r="AL289" i="6"/>
  <c r="AK289" i="6"/>
  <c r="AF289" i="6"/>
  <c r="AE289" i="6"/>
  <c r="AD289" i="6"/>
  <c r="AC289" i="6"/>
  <c r="AB289" i="6"/>
  <c r="AA289" i="6"/>
  <c r="Z289" i="6"/>
  <c r="Y289" i="6"/>
  <c r="BD289" i="6" s="1"/>
  <c r="X289" i="6"/>
  <c r="BC289" i="6" s="1"/>
  <c r="AM286" i="6"/>
  <c r="AL286" i="6"/>
  <c r="AK286" i="6"/>
  <c r="AF286" i="6"/>
  <c r="AE286" i="6"/>
  <c r="AD286" i="6"/>
  <c r="AC286" i="6"/>
  <c r="AB286" i="6"/>
  <c r="AA286" i="6"/>
  <c r="Z286" i="6"/>
  <c r="Y286" i="6"/>
  <c r="BD286" i="6" s="1"/>
  <c r="X286" i="6"/>
  <c r="BC286" i="6" s="1"/>
  <c r="AM282" i="6"/>
  <c r="AL282" i="6"/>
  <c r="AK282" i="6"/>
  <c r="AM280" i="6"/>
  <c r="AL280" i="6"/>
  <c r="AK280" i="6"/>
  <c r="AM275" i="6"/>
  <c r="AL275" i="6"/>
  <c r="AK275" i="6"/>
  <c r="AF275" i="6"/>
  <c r="AE275" i="6"/>
  <c r="AD275" i="6"/>
  <c r="AC275" i="6"/>
  <c r="AB275" i="6"/>
  <c r="AA275" i="6"/>
  <c r="Z275" i="6"/>
  <c r="Y275" i="6"/>
  <c r="BD275" i="6" s="1"/>
  <c r="X275" i="6"/>
  <c r="BC275" i="6" s="1"/>
  <c r="AM271" i="6"/>
  <c r="AL271" i="6"/>
  <c r="AK271" i="6"/>
  <c r="AF271" i="6"/>
  <c r="AE271" i="6"/>
  <c r="AD271" i="6"/>
  <c r="AC271" i="6"/>
  <c r="AB271" i="6"/>
  <c r="AA271" i="6"/>
  <c r="Z271" i="6"/>
  <c r="Y271" i="6"/>
  <c r="BD271" i="6" s="1"/>
  <c r="X271" i="6"/>
  <c r="BC271" i="6" s="1"/>
  <c r="AM269" i="6"/>
  <c r="AL269" i="6"/>
  <c r="AK269" i="6"/>
  <c r="AF269" i="6"/>
  <c r="AE269" i="6"/>
  <c r="AD269" i="6"/>
  <c r="AC269" i="6"/>
  <c r="AB269" i="6"/>
  <c r="AA269" i="6"/>
  <c r="Z269" i="6"/>
  <c r="Y269" i="6"/>
  <c r="BD269" i="6" s="1"/>
  <c r="X269" i="6"/>
  <c r="BC269" i="6" s="1"/>
  <c r="AM267" i="6"/>
  <c r="AM266" i="6" s="1"/>
  <c r="AL267" i="6"/>
  <c r="AL266" i="6" s="1"/>
  <c r="AK267" i="6"/>
  <c r="AF267" i="6"/>
  <c r="AF266" i="6" s="1"/>
  <c r="AE267" i="6"/>
  <c r="AE266" i="6" s="1"/>
  <c r="AD267" i="6"/>
  <c r="AD266" i="6" s="1"/>
  <c r="AC267" i="6"/>
  <c r="AC266" i="6" s="1"/>
  <c r="AB267" i="6"/>
  <c r="AB266" i="6" s="1"/>
  <c r="AA267" i="6"/>
  <c r="AA266" i="6" s="1"/>
  <c r="Z267" i="6"/>
  <c r="Z266" i="6" s="1"/>
  <c r="Y267" i="6"/>
  <c r="Y266" i="6" s="1"/>
  <c r="BD266" i="6" s="1"/>
  <c r="AM263" i="6"/>
  <c r="AM262" i="6" s="1"/>
  <c r="AL263" i="6"/>
  <c r="AL262" i="6" s="1"/>
  <c r="AK263" i="6"/>
  <c r="AF263" i="6"/>
  <c r="AF262" i="6" s="1"/>
  <c r="AE263" i="6"/>
  <c r="AE262" i="6" s="1"/>
  <c r="AD263" i="6"/>
  <c r="AD262" i="6" s="1"/>
  <c r="AC263" i="6"/>
  <c r="AC262" i="6" s="1"/>
  <c r="AB263" i="6"/>
  <c r="AB262" i="6" s="1"/>
  <c r="AA263" i="6"/>
  <c r="AA262" i="6" s="1"/>
  <c r="Z263" i="6"/>
  <c r="Z262" i="6" s="1"/>
  <c r="Y263" i="6"/>
  <c r="Y262" i="6" s="1"/>
  <c r="BD262" i="6" s="1"/>
  <c r="X263" i="6"/>
  <c r="X262" i="6" s="1"/>
  <c r="BC262" i="6" s="1"/>
  <c r="AM260" i="6"/>
  <c r="AL260" i="6"/>
  <c r="AK260" i="6"/>
  <c r="AF260" i="6"/>
  <c r="AE260" i="6"/>
  <c r="AD260" i="6"/>
  <c r="AC260" i="6"/>
  <c r="AB260" i="6"/>
  <c r="AA260" i="6"/>
  <c r="Z260" i="6"/>
  <c r="Y260" i="6"/>
  <c r="BD260" i="6" s="1"/>
  <c r="X260" i="6"/>
  <c r="BC260" i="6" s="1"/>
  <c r="AM257" i="6"/>
  <c r="AL257" i="6"/>
  <c r="AK257" i="6"/>
  <c r="AF257" i="6"/>
  <c r="AE257" i="6"/>
  <c r="AD257" i="6"/>
  <c r="AC257" i="6"/>
  <c r="AB257" i="6"/>
  <c r="AA257" i="6"/>
  <c r="Z257" i="6"/>
  <c r="Y257" i="6"/>
  <c r="BD257" i="6" s="1"/>
  <c r="X257" i="6"/>
  <c r="BC257" i="6" s="1"/>
  <c r="AM254" i="6"/>
  <c r="AL254" i="6"/>
  <c r="AK254" i="6"/>
  <c r="AF254" i="6"/>
  <c r="AE254" i="6"/>
  <c r="AD254" i="6"/>
  <c r="AC254" i="6"/>
  <c r="AB254" i="6"/>
  <c r="AA254" i="6"/>
  <c r="Z254" i="6"/>
  <c r="Y254" i="6"/>
  <c r="BD254" i="6" s="1"/>
  <c r="X254" i="6"/>
  <c r="BC254" i="6" s="1"/>
  <c r="AM251" i="6"/>
  <c r="AL251" i="6"/>
  <c r="AK251" i="6"/>
  <c r="AF251" i="6"/>
  <c r="AE251" i="6"/>
  <c r="AD251" i="6"/>
  <c r="AC251" i="6"/>
  <c r="AB251" i="6"/>
  <c r="AA251" i="6"/>
  <c r="Z251" i="6"/>
  <c r="Y251" i="6"/>
  <c r="BD251" i="6" s="1"/>
  <c r="X251" i="6"/>
  <c r="BC251" i="6" s="1"/>
  <c r="AM248" i="6"/>
  <c r="AL248" i="6"/>
  <c r="AK248" i="6"/>
  <c r="AF248" i="6"/>
  <c r="AE248" i="6"/>
  <c r="AD248" i="6"/>
  <c r="AC248" i="6"/>
  <c r="AB248" i="6"/>
  <c r="AA248" i="6"/>
  <c r="Z248" i="6"/>
  <c r="Y248" i="6"/>
  <c r="BD248" i="6" s="1"/>
  <c r="X248" i="6"/>
  <c r="BC248" i="6" s="1"/>
  <c r="AF245" i="6"/>
  <c r="AE245" i="6"/>
  <c r="AD245" i="6"/>
  <c r="AC245" i="6"/>
  <c r="AB245" i="6"/>
  <c r="AA245" i="6"/>
  <c r="Z245" i="6"/>
  <c r="Y245" i="6"/>
  <c r="BD245" i="6" s="1"/>
  <c r="X245" i="6"/>
  <c r="BC245" i="6" s="1"/>
  <c r="AM243" i="6"/>
  <c r="AL243" i="6"/>
  <c r="AK243" i="6"/>
  <c r="AF243" i="6"/>
  <c r="AE243" i="6"/>
  <c r="AD243" i="6"/>
  <c r="AC243" i="6"/>
  <c r="AB243" i="6"/>
  <c r="AA243" i="6"/>
  <c r="Z243" i="6"/>
  <c r="Y243" i="6"/>
  <c r="BD243" i="6" s="1"/>
  <c r="X243" i="6"/>
  <c r="BC243" i="6" s="1"/>
  <c r="AM240" i="6"/>
  <c r="AL240" i="6"/>
  <c r="AK240" i="6"/>
  <c r="AF240" i="6"/>
  <c r="AE240" i="6"/>
  <c r="AD240" i="6"/>
  <c r="AC240" i="6"/>
  <c r="AB240" i="6"/>
  <c r="AA240" i="6"/>
  <c r="Z240" i="6"/>
  <c r="Y240" i="6"/>
  <c r="BD240" i="6" s="1"/>
  <c r="X240" i="6"/>
  <c r="BC240" i="6" s="1"/>
  <c r="AM234" i="6"/>
  <c r="AL234" i="6"/>
  <c r="AK234" i="6"/>
  <c r="AF234" i="6"/>
  <c r="AE234" i="6"/>
  <c r="AD234" i="6"/>
  <c r="AC234" i="6"/>
  <c r="AB234" i="6"/>
  <c r="AA234" i="6"/>
  <c r="Z234" i="6"/>
  <c r="Y234" i="6"/>
  <c r="BD234" i="6" s="1"/>
  <c r="X234" i="6"/>
  <c r="BC234" i="6" s="1"/>
  <c r="AM230" i="6"/>
  <c r="AL230" i="6"/>
  <c r="AK230" i="6"/>
  <c r="AF230" i="6"/>
  <c r="AE230" i="6"/>
  <c r="AD230" i="6"/>
  <c r="AC230" i="6"/>
  <c r="AB230" i="6"/>
  <c r="AA230" i="6"/>
  <c r="Z230" i="6"/>
  <c r="Y230" i="6"/>
  <c r="BD230" i="6" s="1"/>
  <c r="X230" i="6"/>
  <c r="BC230" i="6" s="1"/>
  <c r="AM227" i="6"/>
  <c r="AL227" i="6"/>
  <c r="AK227" i="6"/>
  <c r="AF227" i="6"/>
  <c r="AE227" i="6"/>
  <c r="AD227" i="6"/>
  <c r="AC227" i="6"/>
  <c r="AB227" i="6"/>
  <c r="AA227" i="6"/>
  <c r="Z227" i="6"/>
  <c r="Y227" i="6"/>
  <c r="BD227" i="6" s="1"/>
  <c r="X227" i="6"/>
  <c r="BC227" i="6" s="1"/>
  <c r="AM224" i="6"/>
  <c r="AL224" i="6"/>
  <c r="AK224" i="6"/>
  <c r="AF224" i="6"/>
  <c r="AE224" i="6"/>
  <c r="AD224" i="6"/>
  <c r="AC224" i="6"/>
  <c r="AB224" i="6"/>
  <c r="AA224" i="6"/>
  <c r="Z224" i="6"/>
  <c r="Y224" i="6"/>
  <c r="BD224" i="6" s="1"/>
  <c r="X224" i="6"/>
  <c r="BC224" i="6" s="1"/>
  <c r="AM218" i="6"/>
  <c r="AM217" i="6" s="1"/>
  <c r="AL218" i="6"/>
  <c r="AL217" i="6" s="1"/>
  <c r="AK218" i="6"/>
  <c r="AF218" i="6"/>
  <c r="AF217" i="6" s="1"/>
  <c r="AE218" i="6"/>
  <c r="AE217" i="6" s="1"/>
  <c r="AD218" i="6"/>
  <c r="AD217" i="6" s="1"/>
  <c r="AC218" i="6"/>
  <c r="AC217" i="6" s="1"/>
  <c r="AB218" i="6"/>
  <c r="AB217" i="6" s="1"/>
  <c r="AA218" i="6"/>
  <c r="AA217" i="6" s="1"/>
  <c r="Z218" i="6"/>
  <c r="Z217" i="6" s="1"/>
  <c r="Y218" i="6"/>
  <c r="Y217" i="6" s="1"/>
  <c r="BD217" i="6" s="1"/>
  <c r="X218" i="6"/>
  <c r="X217" i="6" s="1"/>
  <c r="BC217" i="6" s="1"/>
  <c r="AM215" i="6"/>
  <c r="AL215" i="6"/>
  <c r="AK215" i="6"/>
  <c r="AF215" i="6"/>
  <c r="AE215" i="6"/>
  <c r="AD215" i="6"/>
  <c r="AC215" i="6"/>
  <c r="AB215" i="6"/>
  <c r="AA215" i="6"/>
  <c r="Z215" i="6"/>
  <c r="Y215" i="6"/>
  <c r="BD215" i="6" s="1"/>
  <c r="X215" i="6"/>
  <c r="BC215" i="6" s="1"/>
  <c r="AM212" i="6"/>
  <c r="AL212" i="6"/>
  <c r="AK212" i="6"/>
  <c r="AF212" i="6"/>
  <c r="AE212" i="6"/>
  <c r="AD212" i="6"/>
  <c r="AC212" i="6"/>
  <c r="AB212" i="6"/>
  <c r="AA212" i="6"/>
  <c r="Z212" i="6"/>
  <c r="Y212" i="6"/>
  <c r="BD212" i="6" s="1"/>
  <c r="X212" i="6"/>
  <c r="BC212" i="6" s="1"/>
  <c r="AM210" i="6"/>
  <c r="AL210" i="6"/>
  <c r="AK210" i="6"/>
  <c r="AF210" i="6"/>
  <c r="AE210" i="6"/>
  <c r="AD210" i="6"/>
  <c r="AC210" i="6"/>
  <c r="AB210" i="6"/>
  <c r="AA210" i="6"/>
  <c r="Z210" i="6"/>
  <c r="Y210" i="6"/>
  <c r="BD210" i="6" s="1"/>
  <c r="X210" i="6"/>
  <c r="BC210" i="6" s="1"/>
  <c r="AM208" i="6"/>
  <c r="AL208" i="6"/>
  <c r="AK208" i="6"/>
  <c r="AF208" i="6"/>
  <c r="AE208" i="6"/>
  <c r="AD208" i="6"/>
  <c r="AC208" i="6"/>
  <c r="AB208" i="6"/>
  <c r="AA208" i="6"/>
  <c r="Z208" i="6"/>
  <c r="Y208" i="6"/>
  <c r="BD208" i="6" s="1"/>
  <c r="X208" i="6"/>
  <c r="BC208" i="6" s="1"/>
  <c r="AM203" i="6"/>
  <c r="AM201" i="6" s="1"/>
  <c r="AL203" i="6"/>
  <c r="AL201" i="6" s="1"/>
  <c r="AK203" i="6"/>
  <c r="AF203" i="6"/>
  <c r="AE203" i="6"/>
  <c r="AD203" i="6"/>
  <c r="AC203" i="6"/>
  <c r="AB203" i="6"/>
  <c r="AA203" i="6"/>
  <c r="Z203" i="6"/>
  <c r="Y203" i="6"/>
  <c r="BD203" i="6" s="1"/>
  <c r="X203" i="6"/>
  <c r="BC203" i="6" s="1"/>
  <c r="AM198" i="6"/>
  <c r="AL198" i="6"/>
  <c r="AK198" i="6"/>
  <c r="AF198" i="6"/>
  <c r="AE198" i="6"/>
  <c r="AD198" i="6"/>
  <c r="AC198" i="6"/>
  <c r="AB198" i="6"/>
  <c r="AA198" i="6"/>
  <c r="Z198" i="6"/>
  <c r="Y198" i="6"/>
  <c r="BD198" i="6" s="1"/>
  <c r="X198" i="6"/>
  <c r="BC198" i="6" s="1"/>
  <c r="AM193" i="6"/>
  <c r="AL193" i="6"/>
  <c r="AF193" i="6"/>
  <c r="AE193" i="6"/>
  <c r="AD193" i="6"/>
  <c r="AC193" i="6"/>
  <c r="AB193" i="6"/>
  <c r="AA193" i="6"/>
  <c r="Z193" i="6"/>
  <c r="Y193" i="6"/>
  <c r="BD193" i="6" s="1"/>
  <c r="X193" i="6"/>
  <c r="BC193" i="6" s="1"/>
  <c r="AM189" i="6"/>
  <c r="AL189" i="6"/>
  <c r="AK189" i="6"/>
  <c r="AF189" i="6"/>
  <c r="AE189" i="6"/>
  <c r="AD189" i="6"/>
  <c r="AC189" i="6"/>
  <c r="AB189" i="6"/>
  <c r="AA189" i="6"/>
  <c r="Z189" i="6"/>
  <c r="Y189" i="6"/>
  <c r="BD189" i="6" s="1"/>
  <c r="X189" i="6"/>
  <c r="BC189" i="6" s="1"/>
  <c r="AM186" i="6"/>
  <c r="AL186" i="6"/>
  <c r="AK186" i="6"/>
  <c r="AF186" i="6"/>
  <c r="AE186" i="6"/>
  <c r="AD186" i="6"/>
  <c r="AC186" i="6"/>
  <c r="AB186" i="6"/>
  <c r="AA186" i="6"/>
  <c r="Z186" i="6"/>
  <c r="Y186" i="6"/>
  <c r="BD186" i="6" s="1"/>
  <c r="X186" i="6"/>
  <c r="BC186" i="6" s="1"/>
  <c r="AM181" i="6"/>
  <c r="AL181" i="6"/>
  <c r="AK181" i="6"/>
  <c r="AF181" i="6"/>
  <c r="AE181" i="6"/>
  <c r="AD181" i="6"/>
  <c r="AC181" i="6"/>
  <c r="AB181" i="6"/>
  <c r="AA181" i="6"/>
  <c r="Z181" i="6"/>
  <c r="Y181" i="6"/>
  <c r="BD181" i="6" s="1"/>
  <c r="X181" i="6"/>
  <c r="BC181" i="6" s="1"/>
  <c r="AM177" i="6"/>
  <c r="AL177" i="6"/>
  <c r="AK177" i="6"/>
  <c r="AF177" i="6"/>
  <c r="AE177" i="6"/>
  <c r="AD177" i="6"/>
  <c r="AC177" i="6"/>
  <c r="AB177" i="6"/>
  <c r="AA177" i="6"/>
  <c r="Z177" i="6"/>
  <c r="Y177" i="6"/>
  <c r="BD177" i="6" s="1"/>
  <c r="X177" i="6"/>
  <c r="BC177" i="6" s="1"/>
  <c r="AM175" i="6"/>
  <c r="AL175" i="6"/>
  <c r="AK175" i="6"/>
  <c r="AF175" i="6"/>
  <c r="AE175" i="6"/>
  <c r="AD175" i="6"/>
  <c r="AC175" i="6"/>
  <c r="AB175" i="6"/>
  <c r="AA175" i="6"/>
  <c r="Z175" i="6"/>
  <c r="Y175" i="6"/>
  <c r="BD175" i="6" s="1"/>
  <c r="X175" i="6"/>
  <c r="BC175" i="6" s="1"/>
  <c r="AM172" i="6"/>
  <c r="AL172" i="6"/>
  <c r="AK172" i="6"/>
  <c r="AF172" i="6"/>
  <c r="AE172" i="6"/>
  <c r="AD172" i="6"/>
  <c r="AC172" i="6"/>
  <c r="AB172" i="6"/>
  <c r="AA172" i="6"/>
  <c r="Z172" i="6"/>
  <c r="Y172" i="6"/>
  <c r="BD172" i="6" s="1"/>
  <c r="X172" i="6"/>
  <c r="BC172" i="6" s="1"/>
  <c r="AM170" i="6"/>
  <c r="AL170" i="6"/>
  <c r="AK170" i="6"/>
  <c r="AF170" i="6"/>
  <c r="AE170" i="6"/>
  <c r="AD170" i="6"/>
  <c r="AC170" i="6"/>
  <c r="AB170" i="6"/>
  <c r="AA170" i="6"/>
  <c r="Z170" i="6"/>
  <c r="Y170" i="6"/>
  <c r="BD170" i="6" s="1"/>
  <c r="X170" i="6"/>
  <c r="BC170" i="6" s="1"/>
  <c r="AM166" i="6"/>
  <c r="AM165" i="6" s="1"/>
  <c r="AL166" i="6"/>
  <c r="AL165" i="6" s="1"/>
  <c r="AK166" i="6"/>
  <c r="AF166" i="6"/>
  <c r="AF165" i="6" s="1"/>
  <c r="AE166" i="6"/>
  <c r="AE165" i="6" s="1"/>
  <c r="AD166" i="6"/>
  <c r="AD165" i="6" s="1"/>
  <c r="AC166" i="6"/>
  <c r="AC165" i="6" s="1"/>
  <c r="AB166" i="6"/>
  <c r="AB165" i="6" s="1"/>
  <c r="AA166" i="6"/>
  <c r="AA165" i="6" s="1"/>
  <c r="Z166" i="6"/>
  <c r="Z165" i="6" s="1"/>
  <c r="Y166" i="6"/>
  <c r="Y165" i="6" s="1"/>
  <c r="BD165" i="6" s="1"/>
  <c r="X166" i="6"/>
  <c r="X165" i="6" s="1"/>
  <c r="BC165" i="6" s="1"/>
  <c r="AM162" i="6"/>
  <c r="AL162" i="6"/>
  <c r="AK162" i="6"/>
  <c r="AF162" i="6"/>
  <c r="AE162" i="6"/>
  <c r="AD162" i="6"/>
  <c r="AC162" i="6"/>
  <c r="AB162" i="6"/>
  <c r="AA162" i="6"/>
  <c r="Z162" i="6"/>
  <c r="Y162" i="6"/>
  <c r="BD162" i="6" s="1"/>
  <c r="X162" i="6"/>
  <c r="BC162" i="6" s="1"/>
  <c r="AM157" i="6"/>
  <c r="AL157" i="6"/>
  <c r="AK157" i="6"/>
  <c r="AF157" i="6"/>
  <c r="AE157" i="6"/>
  <c r="AD157" i="6"/>
  <c r="AC157" i="6"/>
  <c r="AB157" i="6"/>
  <c r="AA157" i="6"/>
  <c r="Z157" i="6"/>
  <c r="Y157" i="6"/>
  <c r="BD157" i="6" s="1"/>
  <c r="X157" i="6"/>
  <c r="BC157" i="6" s="1"/>
  <c r="AM151" i="6"/>
  <c r="AL151" i="6"/>
  <c r="AK151" i="6"/>
  <c r="AF151" i="6"/>
  <c r="AE151" i="6"/>
  <c r="AD151" i="6"/>
  <c r="AC151" i="6"/>
  <c r="AB151" i="6"/>
  <c r="AA151" i="6"/>
  <c r="Z151" i="6"/>
  <c r="Y151" i="6"/>
  <c r="BD151" i="6" s="1"/>
  <c r="X151" i="6"/>
  <c r="BC151" i="6" s="1"/>
  <c r="AM146" i="6"/>
  <c r="AL146" i="6"/>
  <c r="AK146" i="6"/>
  <c r="AF146" i="6"/>
  <c r="AE146" i="6"/>
  <c r="AD146" i="6"/>
  <c r="AC146" i="6"/>
  <c r="AB146" i="6"/>
  <c r="AA146" i="6"/>
  <c r="Z146" i="6"/>
  <c r="Y146" i="6"/>
  <c r="BD146" i="6" s="1"/>
  <c r="X146" i="6"/>
  <c r="BC146" i="6" s="1"/>
  <c r="AM143" i="6"/>
  <c r="AL143" i="6"/>
  <c r="AK143" i="6"/>
  <c r="AF143" i="6"/>
  <c r="AE143" i="6"/>
  <c r="AD143" i="6"/>
  <c r="AC143" i="6"/>
  <c r="AB143" i="6"/>
  <c r="AA143" i="6"/>
  <c r="Z143" i="6"/>
  <c r="Y143" i="6"/>
  <c r="BD143" i="6" s="1"/>
  <c r="X143" i="6"/>
  <c r="BC143" i="6" s="1"/>
  <c r="AM137" i="6"/>
  <c r="AL137" i="6"/>
  <c r="AK137" i="6"/>
  <c r="AF137" i="6"/>
  <c r="AE137" i="6"/>
  <c r="AD137" i="6"/>
  <c r="AC137" i="6"/>
  <c r="AB137" i="6"/>
  <c r="AA137" i="6"/>
  <c r="Z137" i="6"/>
  <c r="Y137" i="6"/>
  <c r="BD137" i="6" s="1"/>
  <c r="X137" i="6"/>
  <c r="BC137" i="6" s="1"/>
  <c r="AM132" i="6"/>
  <c r="AL132" i="6"/>
  <c r="AK132" i="6"/>
  <c r="AF132" i="6"/>
  <c r="AE132" i="6"/>
  <c r="AD132" i="6"/>
  <c r="AC132" i="6"/>
  <c r="AB132" i="6"/>
  <c r="AA132" i="6"/>
  <c r="Z132" i="6"/>
  <c r="Y132" i="6"/>
  <c r="BD132" i="6" s="1"/>
  <c r="X132" i="6"/>
  <c r="BC132" i="6" s="1"/>
  <c r="AM127" i="6"/>
  <c r="AL127" i="6"/>
  <c r="AK127" i="6"/>
  <c r="AF127" i="6"/>
  <c r="AE127" i="6"/>
  <c r="AD127" i="6"/>
  <c r="AC127" i="6"/>
  <c r="AB127" i="6"/>
  <c r="AA127" i="6"/>
  <c r="Z127" i="6"/>
  <c r="Y127" i="6"/>
  <c r="BD127" i="6" s="1"/>
  <c r="X127" i="6"/>
  <c r="BC127" i="6" s="1"/>
  <c r="AM125" i="6"/>
  <c r="AL125" i="6"/>
  <c r="AK125" i="6"/>
  <c r="AF125" i="6"/>
  <c r="AE125" i="6"/>
  <c r="AD125" i="6"/>
  <c r="AC125" i="6"/>
  <c r="AB125" i="6"/>
  <c r="AA125" i="6"/>
  <c r="Z125" i="6"/>
  <c r="Y125" i="6"/>
  <c r="BD125" i="6" s="1"/>
  <c r="X125" i="6"/>
  <c r="BC125" i="6" s="1"/>
  <c r="AM120" i="6"/>
  <c r="AM117" i="6" s="1"/>
  <c r="AL120" i="6"/>
  <c r="AL117" i="6" s="1"/>
  <c r="AK120" i="6"/>
  <c r="AF120" i="6"/>
  <c r="AE120" i="6"/>
  <c r="AD120" i="6"/>
  <c r="AC120" i="6"/>
  <c r="AB120" i="6"/>
  <c r="AA120" i="6"/>
  <c r="Z120" i="6"/>
  <c r="Y120" i="6"/>
  <c r="BD120" i="6" s="1"/>
  <c r="X120" i="6"/>
  <c r="BC120" i="6" s="1"/>
  <c r="AM115" i="6"/>
  <c r="AL115" i="6"/>
  <c r="AK115" i="6"/>
  <c r="AF115" i="6"/>
  <c r="AE115" i="6"/>
  <c r="AD115" i="6"/>
  <c r="AC115" i="6"/>
  <c r="AB115" i="6"/>
  <c r="AA115" i="6"/>
  <c r="Z115" i="6"/>
  <c r="Y115" i="6"/>
  <c r="BD115" i="6" s="1"/>
  <c r="X115" i="6"/>
  <c r="BC115" i="6" s="1"/>
  <c r="AM111" i="6"/>
  <c r="AM110" i="6" s="1"/>
  <c r="AL111" i="6"/>
  <c r="AL110" i="6" s="1"/>
  <c r="AK111" i="6"/>
  <c r="AF111" i="6"/>
  <c r="AF110" i="6" s="1"/>
  <c r="AE111" i="6"/>
  <c r="AE110" i="6" s="1"/>
  <c r="AD111" i="6"/>
  <c r="AD110" i="6" s="1"/>
  <c r="AC111" i="6"/>
  <c r="AC110" i="6" s="1"/>
  <c r="AB111" i="6"/>
  <c r="AB110" i="6" s="1"/>
  <c r="AA111" i="6"/>
  <c r="AA110" i="6" s="1"/>
  <c r="Z111" i="6"/>
  <c r="Z110" i="6" s="1"/>
  <c r="Y111" i="6"/>
  <c r="Y110" i="6" s="1"/>
  <c r="BD110" i="6" s="1"/>
  <c r="X111" i="6"/>
  <c r="X110" i="6" s="1"/>
  <c r="BC110" i="6" s="1"/>
  <c r="AM106" i="6"/>
  <c r="AL106" i="6"/>
  <c r="AK106" i="6"/>
  <c r="AF106" i="6"/>
  <c r="AE106" i="6"/>
  <c r="AD106" i="6"/>
  <c r="AC106" i="6"/>
  <c r="AB106" i="6"/>
  <c r="AA106" i="6"/>
  <c r="Z106" i="6"/>
  <c r="Y106" i="6"/>
  <c r="BD106" i="6" s="1"/>
  <c r="X106" i="6"/>
  <c r="BC106" i="6" s="1"/>
  <c r="AM101" i="6"/>
  <c r="AM100" i="6" s="1"/>
  <c r="AM97" i="6" s="1"/>
  <c r="AM96" i="6" s="1"/>
  <c r="AL101" i="6"/>
  <c r="AL100" i="6" s="1"/>
  <c r="AL97" i="6" s="1"/>
  <c r="AL96" i="6" s="1"/>
  <c r="AK101" i="6"/>
  <c r="AF101" i="6"/>
  <c r="AF100" i="6" s="1"/>
  <c r="AE101" i="6"/>
  <c r="AE100" i="6" s="1"/>
  <c r="AD101" i="6"/>
  <c r="AD100" i="6" s="1"/>
  <c r="AC101" i="6"/>
  <c r="AC100" i="6" s="1"/>
  <c r="AB101" i="6"/>
  <c r="AB100" i="6" s="1"/>
  <c r="AA101" i="6"/>
  <c r="AA100" i="6" s="1"/>
  <c r="Z101" i="6"/>
  <c r="Z100" i="6" s="1"/>
  <c r="Y101" i="6"/>
  <c r="Y100" i="6" s="1"/>
  <c r="BD100" i="6" s="1"/>
  <c r="X101" i="6"/>
  <c r="X100" i="6" s="1"/>
  <c r="BC100" i="6" s="1"/>
  <c r="AM93" i="6"/>
  <c r="AL93" i="6"/>
  <c r="AK93" i="6"/>
  <c r="AF93" i="6"/>
  <c r="AE93" i="6"/>
  <c r="AD93" i="6"/>
  <c r="AC93" i="6"/>
  <c r="AB93" i="6"/>
  <c r="AA93" i="6"/>
  <c r="Z93" i="6"/>
  <c r="Y93" i="6"/>
  <c r="BD93" i="6" s="1"/>
  <c r="X93" i="6"/>
  <c r="BC93" i="6" s="1"/>
  <c r="AM90" i="6"/>
  <c r="AL90" i="6"/>
  <c r="AK90" i="6"/>
  <c r="AF90" i="6"/>
  <c r="AE90" i="6"/>
  <c r="AD90" i="6"/>
  <c r="AC90" i="6"/>
  <c r="AB90" i="6"/>
  <c r="AA90" i="6"/>
  <c r="Z90" i="6"/>
  <c r="Y90" i="6"/>
  <c r="BD90" i="6" s="1"/>
  <c r="X90" i="6"/>
  <c r="BC90" i="6" s="1"/>
  <c r="AM86" i="6"/>
  <c r="AL86" i="6"/>
  <c r="AK86" i="6"/>
  <c r="AF86" i="6"/>
  <c r="AE86" i="6"/>
  <c r="AD86" i="6"/>
  <c r="AC86" i="6"/>
  <c r="AB86" i="6"/>
  <c r="AA86" i="6"/>
  <c r="Z86" i="6"/>
  <c r="Y86" i="6"/>
  <c r="BD86" i="6" s="1"/>
  <c r="X86" i="6"/>
  <c r="BC86" i="6" s="1"/>
  <c r="AM83" i="6"/>
  <c r="AL83" i="6"/>
  <c r="AK83" i="6"/>
  <c r="AF83" i="6"/>
  <c r="AE83" i="6"/>
  <c r="AD83" i="6"/>
  <c r="AC83" i="6"/>
  <c r="AB83" i="6"/>
  <c r="AA83" i="6"/>
  <c r="Z83" i="6"/>
  <c r="Y83" i="6"/>
  <c r="BD83" i="6" s="1"/>
  <c r="X83" i="6"/>
  <c r="BC83" i="6" s="1"/>
  <c r="AM79" i="6"/>
  <c r="AL79" i="6"/>
  <c r="AK79" i="6"/>
  <c r="AF79" i="6"/>
  <c r="AE79" i="6"/>
  <c r="AD79" i="6"/>
  <c r="AC79" i="6"/>
  <c r="AB79" i="6"/>
  <c r="AA79" i="6"/>
  <c r="Z79" i="6"/>
  <c r="Y79" i="6"/>
  <c r="BD79" i="6" s="1"/>
  <c r="X79" i="6"/>
  <c r="BC79" i="6" s="1"/>
  <c r="AM77" i="6"/>
  <c r="AL77" i="6"/>
  <c r="AK77" i="6"/>
  <c r="AF77" i="6"/>
  <c r="AE77" i="6"/>
  <c r="AD77" i="6"/>
  <c r="AC77" i="6"/>
  <c r="AB77" i="6"/>
  <c r="AA77" i="6"/>
  <c r="Z77" i="6"/>
  <c r="Y77" i="6"/>
  <c r="BD77" i="6" s="1"/>
  <c r="X77" i="6"/>
  <c r="BC77" i="6" s="1"/>
  <c r="AM70" i="6"/>
  <c r="AM69" i="6" s="1"/>
  <c r="AL70" i="6"/>
  <c r="AL69" i="6" s="1"/>
  <c r="AK70" i="6"/>
  <c r="AF70" i="6"/>
  <c r="AF69" i="6" s="1"/>
  <c r="AE70" i="6"/>
  <c r="AE69" i="6" s="1"/>
  <c r="AD70" i="6"/>
  <c r="AD69" i="6" s="1"/>
  <c r="AC70" i="6"/>
  <c r="AC69" i="6" s="1"/>
  <c r="AB70" i="6"/>
  <c r="AB69" i="6" s="1"/>
  <c r="AA70" i="6"/>
  <c r="AA69" i="6" s="1"/>
  <c r="Z70" i="6"/>
  <c r="Z69" i="6" s="1"/>
  <c r="Y70" i="6"/>
  <c r="Y69" i="6" s="1"/>
  <c r="BD69" i="6" s="1"/>
  <c r="X70" i="6"/>
  <c r="X69" i="6" s="1"/>
  <c r="BC69" i="6" s="1"/>
  <c r="AM65" i="6"/>
  <c r="AL65" i="6"/>
  <c r="AK65" i="6"/>
  <c r="AF65" i="6"/>
  <c r="AE65" i="6"/>
  <c r="AD65" i="6"/>
  <c r="AC65" i="6"/>
  <c r="AB65" i="6"/>
  <c r="AA65" i="6"/>
  <c r="Z65" i="6"/>
  <c r="Y65" i="6"/>
  <c r="BD65" i="6" s="1"/>
  <c r="X65" i="6"/>
  <c r="BC65" i="6" s="1"/>
  <c r="AL63" i="6"/>
  <c r="AK63" i="6"/>
  <c r="AF63" i="6"/>
  <c r="AE63" i="6"/>
  <c r="AD63" i="6"/>
  <c r="AC63" i="6"/>
  <c r="AB63" i="6"/>
  <c r="AA63" i="6"/>
  <c r="Z63" i="6"/>
  <c r="Y63" i="6"/>
  <c r="BD63" i="6" s="1"/>
  <c r="X63" i="6"/>
  <c r="BC63" i="6" s="1"/>
  <c r="AM61" i="6"/>
  <c r="AL61" i="6"/>
  <c r="AK61" i="6"/>
  <c r="AF61" i="6"/>
  <c r="AE61" i="6"/>
  <c r="AD61" i="6"/>
  <c r="AC61" i="6"/>
  <c r="AB61" i="6"/>
  <c r="AA61" i="6"/>
  <c r="Z61" i="6"/>
  <c r="Y61" i="6"/>
  <c r="BD61" i="6" s="1"/>
  <c r="X61" i="6"/>
  <c r="BC61" i="6" s="1"/>
  <c r="AM59" i="6"/>
  <c r="AL59" i="6"/>
  <c r="AK59" i="6"/>
  <c r="AF59" i="6"/>
  <c r="AE59" i="6"/>
  <c r="AD59" i="6"/>
  <c r="AC59" i="6"/>
  <c r="AB59" i="6"/>
  <c r="AA59" i="6"/>
  <c r="Z59" i="6"/>
  <c r="Y59" i="6"/>
  <c r="BD59" i="6" s="1"/>
  <c r="X59" i="6"/>
  <c r="BC59" i="6" s="1"/>
  <c r="AM48" i="6"/>
  <c r="AM47" i="6" s="1"/>
  <c r="AL48" i="6"/>
  <c r="AL47" i="6" s="1"/>
  <c r="AK48" i="6"/>
  <c r="AF48" i="6"/>
  <c r="AF47" i="6" s="1"/>
  <c r="AE48" i="6"/>
  <c r="AE47" i="6" s="1"/>
  <c r="AD48" i="6"/>
  <c r="AD47" i="6" s="1"/>
  <c r="AC48" i="6"/>
  <c r="AC47" i="6" s="1"/>
  <c r="AB48" i="6"/>
  <c r="AB47" i="6" s="1"/>
  <c r="AA48" i="6"/>
  <c r="AA47" i="6" s="1"/>
  <c r="Z48" i="6"/>
  <c r="Z47" i="6" s="1"/>
  <c r="Y48" i="6"/>
  <c r="Y47" i="6" s="1"/>
  <c r="BD47" i="6" s="1"/>
  <c r="X48" i="6"/>
  <c r="X47" i="6" s="1"/>
  <c r="BC47" i="6" s="1"/>
  <c r="AM38" i="6"/>
  <c r="AM37" i="6" s="1"/>
  <c r="AL38" i="6"/>
  <c r="AL37" i="6" s="1"/>
  <c r="AK38" i="6"/>
  <c r="AF38" i="6"/>
  <c r="AF37" i="6" s="1"/>
  <c r="AE38" i="6"/>
  <c r="AE37" i="6" s="1"/>
  <c r="AD38" i="6"/>
  <c r="AD37" i="6" s="1"/>
  <c r="AC38" i="6"/>
  <c r="AC37" i="6" s="1"/>
  <c r="AB38" i="6"/>
  <c r="AB37" i="6" s="1"/>
  <c r="AA38" i="6"/>
  <c r="AA37" i="6" s="1"/>
  <c r="Z38" i="6"/>
  <c r="Z37" i="6" s="1"/>
  <c r="Y38" i="6"/>
  <c r="Y37" i="6" s="1"/>
  <c r="BD37" i="6" s="1"/>
  <c r="X38" i="6"/>
  <c r="X37" i="6" s="1"/>
  <c r="BC37" i="6" s="1"/>
  <c r="AM35" i="6"/>
  <c r="AL35" i="6"/>
  <c r="AK35" i="6"/>
  <c r="AF35" i="6"/>
  <c r="AE35" i="6"/>
  <c r="AD35" i="6"/>
  <c r="AC35" i="6"/>
  <c r="AB35" i="6"/>
  <c r="AA35" i="6"/>
  <c r="Z35" i="6"/>
  <c r="Y35" i="6"/>
  <c r="BD35" i="6" s="1"/>
  <c r="X35" i="6"/>
  <c r="BC35" i="6" s="1"/>
  <c r="AM33" i="6"/>
  <c r="AL33" i="6"/>
  <c r="AK33" i="6"/>
  <c r="AF33" i="6"/>
  <c r="AE33" i="6"/>
  <c r="AD33" i="6"/>
  <c r="AC33" i="6"/>
  <c r="AB33" i="6"/>
  <c r="AA33" i="6"/>
  <c r="Z33" i="6"/>
  <c r="Y33" i="6"/>
  <c r="BD33" i="6" s="1"/>
  <c r="X33" i="6"/>
  <c r="BC33" i="6" s="1"/>
  <c r="AM31" i="6"/>
  <c r="AL31" i="6"/>
  <c r="AK31" i="6"/>
  <c r="AF31" i="6"/>
  <c r="AE31" i="6"/>
  <c r="AD31" i="6"/>
  <c r="AC31" i="6"/>
  <c r="AB31" i="6"/>
  <c r="AA31" i="6"/>
  <c r="Z31" i="6"/>
  <c r="Y31" i="6"/>
  <c r="BD31" i="6" s="1"/>
  <c r="X31" i="6"/>
  <c r="BC31" i="6" s="1"/>
  <c r="AM29" i="6"/>
  <c r="AL29" i="6"/>
  <c r="AK29" i="6"/>
  <c r="AF29" i="6"/>
  <c r="AE29" i="6"/>
  <c r="AD29" i="6"/>
  <c r="AC29" i="6"/>
  <c r="AB29" i="6"/>
  <c r="AA29" i="6"/>
  <c r="Z29" i="6"/>
  <c r="Y29" i="6"/>
  <c r="BD29" i="6" s="1"/>
  <c r="X29" i="6"/>
  <c r="BC29" i="6" s="1"/>
  <c r="AM27" i="6"/>
  <c r="AL27" i="6"/>
  <c r="AK27" i="6"/>
  <c r="AF27" i="6"/>
  <c r="AE27" i="6"/>
  <c r="AD27" i="6"/>
  <c r="AC27" i="6"/>
  <c r="AB27" i="6"/>
  <c r="AA27" i="6"/>
  <c r="Z27" i="6"/>
  <c r="Y27" i="6"/>
  <c r="BD27" i="6" s="1"/>
  <c r="X27" i="6"/>
  <c r="BC27" i="6" s="1"/>
  <c r="AV436" i="6"/>
  <c r="AU436" i="6"/>
  <c r="AT436" i="6"/>
  <c r="AS436" i="6"/>
  <c r="AR436" i="6"/>
  <c r="AQ436" i="6"/>
  <c r="AP436" i="6"/>
  <c r="V436" i="6"/>
  <c r="U436" i="6"/>
  <c r="F436" i="6"/>
  <c r="E436" i="6"/>
  <c r="D436" i="6"/>
  <c r="C436" i="6"/>
  <c r="AV426" i="6"/>
  <c r="AU426" i="6"/>
  <c r="AT426" i="6"/>
  <c r="AS426" i="6"/>
  <c r="AR426" i="6"/>
  <c r="AQ426" i="6"/>
  <c r="AP426" i="6"/>
  <c r="W426" i="6"/>
  <c r="V426" i="6"/>
  <c r="U426" i="6"/>
  <c r="F426" i="6"/>
  <c r="E426" i="6"/>
  <c r="D426" i="6"/>
  <c r="C426" i="6"/>
  <c r="AW286" i="6" l="1"/>
  <c r="AW291" i="6"/>
  <c r="AW325" i="6"/>
  <c r="AW332" i="6"/>
  <c r="AW65" i="6"/>
  <c r="AW101" i="6"/>
  <c r="AW146" i="6"/>
  <c r="AW157" i="6"/>
  <c r="AW172" i="6"/>
  <c r="AW177" i="6"/>
  <c r="AW248" i="6"/>
  <c r="AW254" i="6"/>
  <c r="AW260" i="6"/>
  <c r="AW370" i="6"/>
  <c r="AW375" i="6"/>
  <c r="AW379" i="6"/>
  <c r="AW384" i="6"/>
  <c r="AW390" i="6"/>
  <c r="AW396" i="6"/>
  <c r="AW416" i="6"/>
  <c r="AW421" i="6"/>
  <c r="AW426" i="6"/>
  <c r="AW111" i="6"/>
  <c r="AW83" i="6"/>
  <c r="AW27" i="6"/>
  <c r="AW328" i="6"/>
  <c r="AW336" i="6"/>
  <c r="AW31" i="6"/>
  <c r="AW282" i="6"/>
  <c r="AW289" i="6"/>
  <c r="AW29" i="6"/>
  <c r="AW70" i="6"/>
  <c r="AW79" i="6"/>
  <c r="AW86" i="6"/>
  <c r="AW93" i="6"/>
  <c r="AW106" i="6"/>
  <c r="AW115" i="6"/>
  <c r="AW125" i="6"/>
  <c r="AW132" i="6"/>
  <c r="AW143" i="6"/>
  <c r="AW151" i="6"/>
  <c r="AW162" i="6"/>
  <c r="AW175" i="6"/>
  <c r="AW251" i="6"/>
  <c r="AW257" i="6"/>
  <c r="AW372" i="6"/>
  <c r="AW377" i="6"/>
  <c r="AW381" i="6"/>
  <c r="AW387" i="6"/>
  <c r="AW392" i="6"/>
  <c r="AW399" i="6"/>
  <c r="AW404" i="6"/>
  <c r="AW418" i="6"/>
  <c r="AW423" i="6"/>
  <c r="AW33" i="6"/>
  <c r="AW59" i="6"/>
  <c r="AW35" i="6"/>
  <c r="AW61" i="6"/>
  <c r="AW208" i="6"/>
  <c r="AW340" i="6"/>
  <c r="AW203" i="6"/>
  <c r="AW198" i="6"/>
  <c r="AW170" i="6"/>
  <c r="AW137" i="6"/>
  <c r="AW127" i="6"/>
  <c r="AW120" i="6"/>
  <c r="AW77" i="6"/>
  <c r="AW38" i="6"/>
  <c r="AW181" i="6"/>
  <c r="AW186" i="6"/>
  <c r="AW90" i="6"/>
  <c r="AW210" i="6"/>
  <c r="AW215" i="6"/>
  <c r="AW224" i="6"/>
  <c r="AW230" i="6"/>
  <c r="AW240" i="6"/>
  <c r="AK266" i="6"/>
  <c r="AW266" i="6" s="1"/>
  <c r="AW267" i="6"/>
  <c r="AW271" i="6"/>
  <c r="AK165" i="6"/>
  <c r="AW165" i="6" s="1"/>
  <c r="AW166" i="6"/>
  <c r="AK401" i="6"/>
  <c r="AW401" i="6" s="1"/>
  <c r="AW402" i="6"/>
  <c r="AK407" i="6"/>
  <c r="AW407" i="6" s="1"/>
  <c r="AW408" i="6"/>
  <c r="AK433" i="6"/>
  <c r="AW433" i="6" s="1"/>
  <c r="AW434" i="6"/>
  <c r="AK295" i="6"/>
  <c r="AW295" i="6" s="1"/>
  <c r="AW296" i="6"/>
  <c r="AK319" i="6"/>
  <c r="AW319" i="6" s="1"/>
  <c r="AW320" i="6"/>
  <c r="AW343" i="6"/>
  <c r="AW350" i="6"/>
  <c r="AW356" i="6"/>
  <c r="AW362" i="6"/>
  <c r="AK522" i="6"/>
  <c r="AW522" i="6" s="1"/>
  <c r="AW523" i="6"/>
  <c r="AW212" i="6"/>
  <c r="AK217" i="6"/>
  <c r="AW217" i="6" s="1"/>
  <c r="AW218" i="6"/>
  <c r="AW227" i="6"/>
  <c r="AW234" i="6"/>
  <c r="AW243" i="6"/>
  <c r="AW269" i="6"/>
  <c r="AW275" i="6"/>
  <c r="AW189" i="6"/>
  <c r="AK262" i="6"/>
  <c r="AW262" i="6" s="1"/>
  <c r="AW263" i="6"/>
  <c r="AK411" i="6"/>
  <c r="AW411" i="6" s="1"/>
  <c r="AW412" i="6"/>
  <c r="AW430" i="6"/>
  <c r="AK314" i="6"/>
  <c r="AW315" i="6"/>
  <c r="AW346" i="6"/>
  <c r="AW353" i="6"/>
  <c r="AW358" i="6"/>
  <c r="AW367" i="6"/>
  <c r="AW280" i="6"/>
  <c r="AW436" i="6"/>
  <c r="BM91" i="6"/>
  <c r="BM108" i="6"/>
  <c r="BM121" i="6"/>
  <c r="BM133" i="6"/>
  <c r="BM144" i="6"/>
  <c r="BM154" i="6"/>
  <c r="BM164" i="6"/>
  <c r="BM182" i="6"/>
  <c r="BM192" i="6"/>
  <c r="BM209" i="6"/>
  <c r="BM497" i="6"/>
  <c r="M412" i="1"/>
  <c r="M411" i="1" s="1"/>
  <c r="M381" i="1"/>
  <c r="M325" i="1"/>
  <c r="M324" i="1" s="1"/>
  <c r="M275" i="1"/>
  <c r="M248" i="1"/>
  <c r="M234" i="1"/>
  <c r="M215" i="1" s="1"/>
  <c r="M198" i="1"/>
  <c r="M197" i="1" s="1"/>
  <c r="M181" i="1"/>
  <c r="M136" i="1"/>
  <c r="M106" i="1"/>
  <c r="M77" i="1"/>
  <c r="M76" i="1" s="1"/>
  <c r="M75" i="1" s="1"/>
  <c r="BM228" i="6"/>
  <c r="BM239" i="6"/>
  <c r="BM52" i="6"/>
  <c r="BM574" i="6" s="1"/>
  <c r="BM64" i="6"/>
  <c r="BM81" i="6"/>
  <c r="BM603" i="6" s="1"/>
  <c r="M47" i="1"/>
  <c r="BM236" i="6"/>
  <c r="BM249" i="6"/>
  <c r="BM506" i="6"/>
  <c r="BM483" i="6"/>
  <c r="BM460" i="6"/>
  <c r="BM19" i="6"/>
  <c r="BM272" i="6"/>
  <c r="BM326" i="6"/>
  <c r="BM337" i="6"/>
  <c r="BM348" i="6"/>
  <c r="BM360" i="6"/>
  <c r="BM34" i="6"/>
  <c r="BM45" i="6"/>
  <c r="BM567" i="6" s="1"/>
  <c r="BM292" i="6"/>
  <c r="BM376" i="6"/>
  <c r="BM391" i="6"/>
  <c r="BM409" i="6"/>
  <c r="BM425" i="6"/>
  <c r="BM57" i="6"/>
  <c r="BM579" i="6" s="1"/>
  <c r="BM72" i="6"/>
  <c r="BM594" i="6" s="1"/>
  <c r="BM205" i="6"/>
  <c r="BM439" i="6"/>
  <c r="M11" i="1"/>
  <c r="BM235" i="6"/>
  <c r="BM504" i="6"/>
  <c r="BM246" i="6"/>
  <c r="BM458" i="6"/>
  <c r="BM482" i="6"/>
  <c r="BM18" i="6"/>
  <c r="BM270" i="6"/>
  <c r="BM321" i="6"/>
  <c r="BM335" i="6"/>
  <c r="BM347" i="6"/>
  <c r="BM359" i="6"/>
  <c r="BM516" i="6"/>
  <c r="BM32" i="6"/>
  <c r="BM44" i="6"/>
  <c r="BM566" i="6" s="1"/>
  <c r="BM290" i="6"/>
  <c r="BM373" i="6"/>
  <c r="BM389" i="6"/>
  <c r="BM405" i="6"/>
  <c r="BM424" i="6"/>
  <c r="BM56" i="6"/>
  <c r="BM578" i="6" s="1"/>
  <c r="BM71" i="6"/>
  <c r="BM593" i="6" s="1"/>
  <c r="BM204" i="6"/>
  <c r="BM229" i="6"/>
  <c r="BM241" i="6"/>
  <c r="BM253" i="6"/>
  <c r="BM453" i="6"/>
  <c r="BM517" i="6"/>
  <c r="BM255" i="6"/>
  <c r="BM438" i="6"/>
  <c r="BM455" i="6"/>
  <c r="BM14" i="6"/>
  <c r="BM330" i="6"/>
  <c r="BM341" i="6"/>
  <c r="BM352" i="6"/>
  <c r="BM364" i="6"/>
  <c r="BM413" i="6"/>
  <c r="BM464" i="6"/>
  <c r="BM512" i="6"/>
  <c r="BM520" i="6"/>
  <c r="BM15" i="6"/>
  <c r="BM23" i="6"/>
  <c r="BM40" i="6"/>
  <c r="BM562" i="6" s="1"/>
  <c r="BM281" i="6"/>
  <c r="BM297" i="6"/>
  <c r="BM316" i="6"/>
  <c r="BM331" i="6"/>
  <c r="BM342" i="6"/>
  <c r="BM354" i="6"/>
  <c r="BM365" i="6"/>
  <c r="BM382" i="6"/>
  <c r="BM397" i="6"/>
  <c r="BM417" i="6"/>
  <c r="BM429" i="6"/>
  <c r="BM465" i="6"/>
  <c r="BM489" i="6"/>
  <c r="BM513" i="6"/>
  <c r="BM521" i="6"/>
  <c r="BM26" i="6"/>
  <c r="BM41" i="6"/>
  <c r="BM563" i="6" s="1"/>
  <c r="BM283" i="6"/>
  <c r="BM385" i="6"/>
  <c r="BM398" i="6"/>
  <c r="BM419" i="6"/>
  <c r="BM431" i="6"/>
  <c r="BM490" i="6"/>
  <c r="BM53" i="6"/>
  <c r="BM575" i="6" s="1"/>
  <c r="BM66" i="6"/>
  <c r="BM588" i="6" s="1"/>
  <c r="BM82" i="6"/>
  <c r="BM604" i="6" s="1"/>
  <c r="BM199" i="6"/>
  <c r="BM231" i="6"/>
  <c r="BM242" i="6"/>
  <c r="BM258" i="6"/>
  <c r="BM456" i="6"/>
  <c r="BM16" i="6"/>
  <c r="BM317" i="6"/>
  <c r="BM333" i="6"/>
  <c r="BM344" i="6"/>
  <c r="BM355" i="6"/>
  <c r="BM368" i="6"/>
  <c r="BM514" i="6"/>
  <c r="BM28" i="6"/>
  <c r="BM42" i="6"/>
  <c r="BM564" i="6" s="1"/>
  <c r="BM287" i="6"/>
  <c r="BM386" i="6"/>
  <c r="BM400" i="6"/>
  <c r="BM420" i="6"/>
  <c r="BM432" i="6"/>
  <c r="BM491" i="6"/>
  <c r="BM54" i="6"/>
  <c r="BM576" i="6" s="1"/>
  <c r="BM67" i="6"/>
  <c r="BM589" i="6" s="1"/>
  <c r="BM84" i="6"/>
  <c r="BM200" i="6"/>
  <c r="BM232" i="6"/>
  <c r="BM244" i="6"/>
  <c r="BM479" i="6"/>
  <c r="BM261" i="6"/>
  <c r="BM457" i="6"/>
  <c r="BM17" i="6"/>
  <c r="BM318" i="6"/>
  <c r="BM334" i="6"/>
  <c r="BM345" i="6"/>
  <c r="BM357" i="6"/>
  <c r="BM369" i="6"/>
  <c r="BM515" i="6"/>
  <c r="BM30" i="6"/>
  <c r="BM43" i="6"/>
  <c r="BM565" i="6" s="1"/>
  <c r="BM288" i="6"/>
  <c r="BM388" i="6"/>
  <c r="BM403" i="6"/>
  <c r="BM422" i="6"/>
  <c r="BM435" i="6"/>
  <c r="BM55" i="6"/>
  <c r="BM577" i="6" s="1"/>
  <c r="BM68" i="6"/>
  <c r="BM590" i="6" s="1"/>
  <c r="BM202" i="6"/>
  <c r="BM226" i="6"/>
  <c r="BM238" i="6"/>
  <c r="BM252" i="6"/>
  <c r="BM452" i="6"/>
  <c r="BM21" i="6"/>
  <c r="BM329" i="6"/>
  <c r="BM339" i="6"/>
  <c r="BM351" i="6"/>
  <c r="BM363" i="6"/>
  <c r="BM463" i="6"/>
  <c r="BM487" i="6"/>
  <c r="BM511" i="6"/>
  <c r="BM519" i="6"/>
  <c r="BM39" i="6"/>
  <c r="BM561" i="6" s="1"/>
  <c r="BM279" i="6"/>
  <c r="BM294" i="6"/>
  <c r="BM380" i="6"/>
  <c r="BM394" i="6"/>
  <c r="BM428" i="6"/>
  <c r="BM51" i="6"/>
  <c r="BM573" i="6" s="1"/>
  <c r="BM62" i="6"/>
  <c r="BM80" i="6"/>
  <c r="BM602" i="6" s="1"/>
  <c r="BM237" i="6"/>
  <c r="BM293" i="6"/>
  <c r="BM349" i="6"/>
  <c r="BM461" i="6"/>
  <c r="BM225" i="6"/>
  <c r="BM250" i="6"/>
  <c r="BM508" i="6"/>
  <c r="BM20" i="6"/>
  <c r="BM276" i="6"/>
  <c r="BM327" i="6"/>
  <c r="BM338" i="6"/>
  <c r="BM361" i="6"/>
  <c r="BM446" i="6"/>
  <c r="BM486" i="6"/>
  <c r="BM518" i="6"/>
  <c r="BM36" i="6"/>
  <c r="BM558" i="6" s="1"/>
  <c r="BM378" i="6"/>
  <c r="BM393" i="6"/>
  <c r="BM410" i="6"/>
  <c r="BM427" i="6"/>
  <c r="BM50" i="6"/>
  <c r="BM572" i="6" s="1"/>
  <c r="BM60" i="6"/>
  <c r="BM582" i="6" s="1"/>
  <c r="BM78" i="6"/>
  <c r="BM600" i="6" s="1"/>
  <c r="AG426" i="6"/>
  <c r="BC315" i="6"/>
  <c r="BC218" i="6"/>
  <c r="BD101" i="6"/>
  <c r="BD218" i="6"/>
  <c r="BD315" i="6"/>
  <c r="BC38" i="6"/>
  <c r="BC70" i="6"/>
  <c r="BC166" i="6"/>
  <c r="BC263" i="6"/>
  <c r="BC320" i="6"/>
  <c r="BC408" i="6"/>
  <c r="BC412" i="6"/>
  <c r="BD38" i="6"/>
  <c r="BD70" i="6"/>
  <c r="BD166" i="6"/>
  <c r="BD263" i="6"/>
  <c r="BD267" i="6"/>
  <c r="BD320" i="6"/>
  <c r="BD408" i="6"/>
  <c r="BD412" i="6"/>
  <c r="BC111" i="6"/>
  <c r="BC296" i="6"/>
  <c r="BC434" i="6"/>
  <c r="BC523" i="6"/>
  <c r="BD111" i="6"/>
  <c r="BD296" i="6"/>
  <c r="BD434" i="6"/>
  <c r="BD523" i="6"/>
  <c r="BC48" i="6"/>
  <c r="BC314" i="6"/>
  <c r="BC402" i="6"/>
  <c r="BC101" i="6"/>
  <c r="BD48" i="6"/>
  <c r="BD314" i="6"/>
  <c r="BD402" i="6"/>
  <c r="AW12" i="6"/>
  <c r="AK117" i="6"/>
  <c r="AW117" i="6" s="1"/>
  <c r="AK37" i="6"/>
  <c r="AW37" i="6" s="1"/>
  <c r="AK69" i="6"/>
  <c r="AW69" i="6" s="1"/>
  <c r="AK201" i="6"/>
  <c r="AW201" i="6" s="1"/>
  <c r="AK47" i="6"/>
  <c r="AK100" i="6"/>
  <c r="AW100" i="6" s="1"/>
  <c r="AK110" i="6"/>
  <c r="AW110" i="6" s="1"/>
  <c r="L217" i="6"/>
  <c r="L24" i="6"/>
  <c r="L207" i="6"/>
  <c r="M395" i="6"/>
  <c r="M197" i="6"/>
  <c r="K366" i="6"/>
  <c r="K207" i="6"/>
  <c r="L197" i="6"/>
  <c r="L169" i="6"/>
  <c r="K374" i="6"/>
  <c r="K277" i="6"/>
  <c r="M265" i="6"/>
  <c r="L383" i="6"/>
  <c r="L285" i="6"/>
  <c r="L284" i="6" s="1"/>
  <c r="M374" i="6"/>
  <c r="M415" i="6"/>
  <c r="M414" i="6" s="1"/>
  <c r="K259" i="6"/>
  <c r="L233" i="6"/>
  <c r="M324" i="6"/>
  <c r="M323" i="6" s="1"/>
  <c r="K324" i="6"/>
  <c r="K323" i="6" s="1"/>
  <c r="M285" i="6"/>
  <c r="M284" i="6" s="1"/>
  <c r="M76" i="6"/>
  <c r="M75" i="6" s="1"/>
  <c r="M74" i="6" s="1"/>
  <c r="M58" i="6"/>
  <c r="M46" i="6" s="1"/>
  <c r="K11" i="6"/>
  <c r="L395" i="6"/>
  <c r="L124" i="6"/>
  <c r="M11" i="6"/>
  <c r="L277" i="6"/>
  <c r="K124" i="6"/>
  <c r="L135" i="6"/>
  <c r="L415" i="6"/>
  <c r="L414" i="6" s="1"/>
  <c r="K406" i="6"/>
  <c r="L374" i="6"/>
  <c r="L265" i="6"/>
  <c r="K233" i="6"/>
  <c r="K214" i="6" s="1"/>
  <c r="M207" i="6"/>
  <c r="K197" i="6"/>
  <c r="K135" i="6"/>
  <c r="L105" i="6"/>
  <c r="L76" i="6"/>
  <c r="L75" i="6" s="1"/>
  <c r="L74" i="6" s="1"/>
  <c r="M366" i="6"/>
  <c r="K285" i="6"/>
  <c r="K284" i="6" s="1"/>
  <c r="K265" i="6"/>
  <c r="K180" i="6"/>
  <c r="K105" i="6"/>
  <c r="K76" i="6"/>
  <c r="K75" i="6" s="1"/>
  <c r="K74" i="6" s="1"/>
  <c r="K58" i="6"/>
  <c r="K46" i="6" s="1"/>
  <c r="M383" i="6"/>
  <c r="L366" i="6"/>
  <c r="M277" i="6"/>
  <c r="M247" i="6"/>
  <c r="M180" i="6"/>
  <c r="K169" i="6"/>
  <c r="L58" i="6"/>
  <c r="L46" i="6" s="1"/>
  <c r="L11" i="6"/>
  <c r="L406" i="6"/>
  <c r="L247" i="6"/>
  <c r="M169" i="6"/>
  <c r="K247" i="6"/>
  <c r="M124" i="6"/>
  <c r="K24" i="6"/>
  <c r="K415" i="6"/>
  <c r="K414" i="6" s="1"/>
  <c r="K395" i="6"/>
  <c r="K383" i="6"/>
  <c r="L324" i="6"/>
  <c r="L323" i="6" s="1"/>
  <c r="M233" i="6"/>
  <c r="M214" i="6" s="1"/>
  <c r="M24" i="6"/>
  <c r="M105" i="6"/>
  <c r="L180" i="6"/>
  <c r="M259" i="6"/>
  <c r="M406" i="6"/>
  <c r="L259" i="6"/>
  <c r="M135" i="6"/>
  <c r="AM406" i="6"/>
  <c r="AL406" i="6"/>
  <c r="AK395" i="6"/>
  <c r="AL395" i="6"/>
  <c r="AM395" i="6"/>
  <c r="AK383" i="6"/>
  <c r="AL383" i="6"/>
  <c r="AM383" i="6"/>
  <c r="AL374" i="6"/>
  <c r="AK374" i="6"/>
  <c r="AM374" i="6"/>
  <c r="AK366" i="6"/>
  <c r="AM366" i="6"/>
  <c r="AL366" i="6"/>
  <c r="AK285" i="6"/>
  <c r="AM285" i="6"/>
  <c r="AM284" i="6" s="1"/>
  <c r="AL285" i="6"/>
  <c r="AL284" i="6" s="1"/>
  <c r="AK277" i="6"/>
  <c r="AM277" i="6"/>
  <c r="AL277" i="6"/>
  <c r="AL265" i="6"/>
  <c r="AM265" i="6"/>
  <c r="AK247" i="6"/>
  <c r="AL247" i="6"/>
  <c r="AM247" i="6"/>
  <c r="AK233" i="6"/>
  <c r="AL233" i="6"/>
  <c r="AM233" i="6"/>
  <c r="AM214" i="6" s="1"/>
  <c r="AK207" i="6"/>
  <c r="AL207" i="6"/>
  <c r="AM207" i="6"/>
  <c r="AL197" i="6"/>
  <c r="AM197" i="6"/>
  <c r="AK169" i="6"/>
  <c r="AL169" i="6"/>
  <c r="AM169" i="6"/>
  <c r="AM135" i="6"/>
  <c r="AL135" i="6"/>
  <c r="AK124" i="6"/>
  <c r="AL124" i="6"/>
  <c r="AM124" i="6"/>
  <c r="AL105" i="6"/>
  <c r="AM105" i="6"/>
  <c r="AK76" i="6"/>
  <c r="AL76" i="6"/>
  <c r="AL75" i="6" s="1"/>
  <c r="AL74" i="6" s="1"/>
  <c r="AM76" i="6"/>
  <c r="AM75" i="6" s="1"/>
  <c r="AM74" i="6" s="1"/>
  <c r="C422" i="1"/>
  <c r="G425" i="1"/>
  <c r="AK265" i="6" l="1"/>
  <c r="AW265" i="6" s="1"/>
  <c r="AK406" i="6"/>
  <c r="AW406" i="6" s="1"/>
  <c r="AK135" i="6"/>
  <c r="AW135" i="6" s="1"/>
  <c r="AW247" i="6"/>
  <c r="AW374" i="6"/>
  <c r="AW285" i="6"/>
  <c r="AW383" i="6"/>
  <c r="AW366" i="6"/>
  <c r="AW76" i="6"/>
  <c r="AW169" i="6"/>
  <c r="AW233" i="6"/>
  <c r="AW395" i="6"/>
  <c r="AW207" i="6"/>
  <c r="AW277" i="6"/>
  <c r="AW124" i="6"/>
  <c r="AK313" i="6"/>
  <c r="AW313" i="6" s="1"/>
  <c r="AW314" i="6"/>
  <c r="M323" i="1"/>
  <c r="M274" i="1" s="1"/>
  <c r="M180" i="1"/>
  <c r="M105" i="1"/>
  <c r="M10" i="1"/>
  <c r="BM426" i="6"/>
  <c r="AK105" i="6"/>
  <c r="AW105" i="6" s="1"/>
  <c r="AK97" i="6"/>
  <c r="AW97" i="6" s="1"/>
  <c r="AK197" i="6"/>
  <c r="AW197" i="6" s="1"/>
  <c r="AK284" i="6"/>
  <c r="AW284" i="6" s="1"/>
  <c r="K274" i="6"/>
  <c r="K104" i="6"/>
  <c r="L214" i="6"/>
  <c r="M196" i="6"/>
  <c r="M179" i="6" s="1"/>
  <c r="L274" i="6"/>
  <c r="L10" i="6"/>
  <c r="L9" i="6" s="1"/>
  <c r="L196" i="6"/>
  <c r="K196" i="6"/>
  <c r="K179" i="6" s="1"/>
  <c r="L322" i="6"/>
  <c r="M10" i="6"/>
  <c r="M9" i="6" s="1"/>
  <c r="K322" i="6"/>
  <c r="L104" i="6"/>
  <c r="M274" i="6"/>
  <c r="M104" i="6"/>
  <c r="K10" i="6"/>
  <c r="K9" i="6" s="1"/>
  <c r="M322" i="6"/>
  <c r="AM196" i="6"/>
  <c r="AL196" i="6"/>
  <c r="H9" i="1" l="1"/>
  <c r="O9" i="1"/>
  <c r="L9" i="1"/>
  <c r="N9" i="1"/>
  <c r="K9" i="1"/>
  <c r="I9" i="1"/>
  <c r="M104" i="1"/>
  <c r="M74" i="1" s="1"/>
  <c r="M9" i="1" s="1"/>
  <c r="AK196" i="6"/>
  <c r="AW196" i="6" s="1"/>
  <c r="AK96" i="6"/>
  <c r="AW96" i="6" s="1"/>
  <c r="K273" i="6"/>
  <c r="L179" i="6"/>
  <c r="L103" i="6" s="1"/>
  <c r="L73" i="6" s="1"/>
  <c r="K103" i="6"/>
  <c r="K73" i="6" s="1"/>
  <c r="L273" i="6"/>
  <c r="M103" i="6"/>
  <c r="M73" i="6" s="1"/>
  <c r="B157" i="4"/>
  <c r="B158" i="4"/>
  <c r="B159" i="4"/>
  <c r="C159" i="4"/>
  <c r="D159" i="4"/>
  <c r="E159" i="4"/>
  <c r="G159" i="4"/>
  <c r="H159" i="4"/>
  <c r="I159" i="4"/>
  <c r="B160" i="4"/>
  <c r="B161" i="4"/>
  <c r="B162" i="4"/>
  <c r="B163" i="4"/>
  <c r="B164" i="4"/>
  <c r="C164" i="4"/>
  <c r="D164" i="4"/>
  <c r="E164" i="4"/>
  <c r="F164" i="4"/>
  <c r="G164" i="4"/>
  <c r="H164" i="4"/>
  <c r="I164" i="4"/>
  <c r="B165" i="4"/>
  <c r="B166" i="4"/>
  <c r="A166" i="4"/>
  <c r="A165" i="4"/>
  <c r="A164" i="4"/>
  <c r="A163" i="4"/>
  <c r="A162" i="4"/>
  <c r="A161" i="4"/>
  <c r="A160" i="4"/>
  <c r="A159" i="4"/>
  <c r="A158" i="4"/>
  <c r="A157" i="4"/>
  <c r="B156" i="4"/>
  <c r="A156" i="4"/>
  <c r="A155" i="4"/>
  <c r="B155" i="4"/>
  <c r="B154" i="4"/>
  <c r="A154" i="4"/>
  <c r="A153" i="4"/>
  <c r="B153" i="4"/>
  <c r="B152" i="4"/>
  <c r="A152" i="4"/>
  <c r="B151" i="4"/>
  <c r="A151" i="4"/>
  <c r="A149" i="4"/>
  <c r="B149" i="4"/>
  <c r="A150" i="4"/>
  <c r="B150" i="4"/>
  <c r="B148" i="4"/>
  <c r="A148" i="4"/>
  <c r="C147" i="4"/>
  <c r="D147" i="4"/>
  <c r="E147" i="4"/>
  <c r="F147" i="4"/>
  <c r="G147" i="4"/>
  <c r="H147" i="4"/>
  <c r="I147" i="4"/>
  <c r="J147" i="4"/>
  <c r="K147" i="4"/>
  <c r="B147" i="4"/>
  <c r="A147" i="4"/>
  <c r="AK75" i="6" l="1"/>
  <c r="AW75" i="6" s="1"/>
  <c r="AV143" i="5"/>
  <c r="AV142" i="5"/>
  <c r="AV141" i="5"/>
  <c r="AV140" i="5"/>
  <c r="AV139" i="5"/>
  <c r="AV138" i="5"/>
  <c r="AV137" i="5"/>
  <c r="AV136" i="5"/>
  <c r="AV135" i="5"/>
  <c r="AV134" i="5"/>
  <c r="AV133" i="5"/>
  <c r="AV132" i="5"/>
  <c r="AV131" i="5"/>
  <c r="AV130" i="5"/>
  <c r="AV129" i="5"/>
  <c r="AV128" i="5"/>
  <c r="AV127" i="5"/>
  <c r="AV116" i="5"/>
  <c r="AV111" i="5"/>
  <c r="AV106" i="5"/>
  <c r="AV101" i="5"/>
  <c r="AV96" i="5"/>
  <c r="AV95" i="5"/>
  <c r="AV94" i="5"/>
  <c r="AV93" i="5"/>
  <c r="AV92" i="5"/>
  <c r="AV91" i="5"/>
  <c r="AV90" i="5"/>
  <c r="AV89" i="5"/>
  <c r="AV88" i="5"/>
  <c r="AV87" i="5"/>
  <c r="AV86" i="5"/>
  <c r="AV85" i="5"/>
  <c r="AV84" i="5"/>
  <c r="AV83" i="5"/>
  <c r="AV75" i="5"/>
  <c r="AV74" i="5"/>
  <c r="AV73" i="5"/>
  <c r="AV72" i="5"/>
  <c r="AV68" i="5"/>
  <c r="AV63" i="5"/>
  <c r="AV62" i="5"/>
  <c r="AV59" i="5"/>
  <c r="AV56" i="5"/>
  <c r="AV55" i="5"/>
  <c r="AV54" i="5"/>
  <c r="AV53" i="5"/>
  <c r="AV52" i="5"/>
  <c r="AV51" i="5"/>
  <c r="AV49" i="5"/>
  <c r="AV48" i="5"/>
  <c r="AV47" i="5"/>
  <c r="AV46" i="5"/>
  <c r="AV42" i="5"/>
  <c r="AV40" i="5"/>
  <c r="AV39" i="5"/>
  <c r="AV36" i="5"/>
  <c r="AV35" i="5"/>
  <c r="AV30" i="5"/>
  <c r="AV29" i="5"/>
  <c r="AV28" i="5"/>
  <c r="AV26" i="5"/>
  <c r="AV25" i="5"/>
  <c r="AV24" i="5"/>
  <c r="AV20" i="5"/>
  <c r="AV15" i="5"/>
  <c r="AV14" i="5"/>
  <c r="AU141" i="5"/>
  <c r="AU142" i="5"/>
  <c r="AU143" i="5"/>
  <c r="AQ126" i="5"/>
  <c r="AQ125" i="5" s="1"/>
  <c r="AQ124" i="5" s="1"/>
  <c r="AQ123" i="5" s="1"/>
  <c r="AQ122" i="5" s="1"/>
  <c r="AP126" i="5"/>
  <c r="AP125" i="5" s="1"/>
  <c r="AP124" i="5" s="1"/>
  <c r="AP123" i="5" s="1"/>
  <c r="AP122" i="5" s="1"/>
  <c r="AO126" i="5"/>
  <c r="AO125" i="5" s="1"/>
  <c r="AO124" i="5" s="1"/>
  <c r="AO123" i="5" s="1"/>
  <c r="AO122" i="5" s="1"/>
  <c r="AN126" i="5"/>
  <c r="AN125" i="5" s="1"/>
  <c r="AN124" i="5" s="1"/>
  <c r="AN123" i="5" s="1"/>
  <c r="AN122" i="5" s="1"/>
  <c r="AM126" i="5"/>
  <c r="AM125" i="5" s="1"/>
  <c r="AM124" i="5" s="1"/>
  <c r="AM123" i="5" s="1"/>
  <c r="AM122" i="5" s="1"/>
  <c r="AL126" i="5"/>
  <c r="AL125" i="5" s="1"/>
  <c r="AL124" i="5" s="1"/>
  <c r="AL123" i="5" s="1"/>
  <c r="AL122" i="5" s="1"/>
  <c r="AK126" i="5"/>
  <c r="AK125" i="5" s="1"/>
  <c r="AK124" i="5" s="1"/>
  <c r="AK123" i="5" s="1"/>
  <c r="AK122" i="5" s="1"/>
  <c r="AJ126" i="5"/>
  <c r="AJ125" i="5" s="1"/>
  <c r="AJ124" i="5" s="1"/>
  <c r="AJ123" i="5" s="1"/>
  <c r="AJ122" i="5" s="1"/>
  <c r="AH126" i="5"/>
  <c r="AG126" i="5"/>
  <c r="AG125" i="5" s="1"/>
  <c r="AG124" i="5" s="1"/>
  <c r="AG123" i="5" s="1"/>
  <c r="AG122" i="5" s="1"/>
  <c r="AF126" i="5"/>
  <c r="AF125" i="5" s="1"/>
  <c r="AF124" i="5" s="1"/>
  <c r="AF123" i="5" s="1"/>
  <c r="AF122" i="5" s="1"/>
  <c r="AB126" i="5"/>
  <c r="AB125" i="5" s="1"/>
  <c r="AB124" i="5" s="1"/>
  <c r="AB123" i="5" s="1"/>
  <c r="AB122" i="5" s="1"/>
  <c r="AA126" i="5"/>
  <c r="AA125" i="5" s="1"/>
  <c r="AA124" i="5" s="1"/>
  <c r="AA123" i="5" s="1"/>
  <c r="AA122" i="5" s="1"/>
  <c r="Z126" i="5"/>
  <c r="Z125" i="5" s="1"/>
  <c r="Z124" i="5" s="1"/>
  <c r="Z123" i="5" s="1"/>
  <c r="Z122" i="5" s="1"/>
  <c r="Y126" i="5"/>
  <c r="Y125" i="5" s="1"/>
  <c r="Y124" i="5" s="1"/>
  <c r="Y123" i="5" s="1"/>
  <c r="Y122" i="5" s="1"/>
  <c r="X126" i="5"/>
  <c r="X125" i="5" s="1"/>
  <c r="X124" i="5" s="1"/>
  <c r="X123" i="5" s="1"/>
  <c r="X122" i="5" s="1"/>
  <c r="W126" i="5"/>
  <c r="W125" i="5" s="1"/>
  <c r="W124" i="5" s="1"/>
  <c r="W123" i="5" s="1"/>
  <c r="W122" i="5" s="1"/>
  <c r="V126" i="5"/>
  <c r="V125" i="5" s="1"/>
  <c r="V124" i="5" s="1"/>
  <c r="V123" i="5" s="1"/>
  <c r="V122" i="5" s="1"/>
  <c r="U126" i="5"/>
  <c r="U125" i="5" s="1"/>
  <c r="U124" i="5" s="1"/>
  <c r="U123" i="5" s="1"/>
  <c r="U122" i="5" s="1"/>
  <c r="T126" i="5"/>
  <c r="S126" i="5"/>
  <c r="S125" i="5" s="1"/>
  <c r="S124" i="5" s="1"/>
  <c r="S123" i="5" s="1"/>
  <c r="S122" i="5" s="1"/>
  <c r="R126" i="5"/>
  <c r="R125" i="5" s="1"/>
  <c r="R124" i="5" s="1"/>
  <c r="R123" i="5" s="1"/>
  <c r="R122" i="5" s="1"/>
  <c r="Q126" i="5"/>
  <c r="E126" i="5"/>
  <c r="E125" i="5" s="1"/>
  <c r="E124" i="5" s="1"/>
  <c r="E123" i="5" s="1"/>
  <c r="E122" i="5" s="1"/>
  <c r="D126" i="5"/>
  <c r="D125" i="5" s="1"/>
  <c r="D124" i="5" s="1"/>
  <c r="D123" i="5" s="1"/>
  <c r="D122" i="5" s="1"/>
  <c r="AH120" i="5"/>
  <c r="AQ120" i="5"/>
  <c r="AQ119" i="5" s="1"/>
  <c r="AQ118" i="5" s="1"/>
  <c r="AQ117" i="5" s="1"/>
  <c r="AP120" i="5"/>
  <c r="AP119" i="5" s="1"/>
  <c r="AP118" i="5" s="1"/>
  <c r="AP117" i="5" s="1"/>
  <c r="AO120" i="5"/>
  <c r="AO119" i="5" s="1"/>
  <c r="AO118" i="5" s="1"/>
  <c r="AO117" i="5" s="1"/>
  <c r="AN120" i="5"/>
  <c r="AN119" i="5" s="1"/>
  <c r="AN118" i="5" s="1"/>
  <c r="AN117" i="5" s="1"/>
  <c r="AM120" i="5"/>
  <c r="AM119" i="5" s="1"/>
  <c r="AM118" i="5" s="1"/>
  <c r="AM117" i="5" s="1"/>
  <c r="AL120" i="5"/>
  <c r="AL119" i="5" s="1"/>
  <c r="AL118" i="5" s="1"/>
  <c r="AL117" i="5" s="1"/>
  <c r="AK120" i="5"/>
  <c r="AK119" i="5" s="1"/>
  <c r="AK118" i="5" s="1"/>
  <c r="AK117" i="5" s="1"/>
  <c r="AJ120" i="5"/>
  <c r="AJ119" i="5" s="1"/>
  <c r="AJ118" i="5" s="1"/>
  <c r="AJ117" i="5" s="1"/>
  <c r="AG120" i="5"/>
  <c r="AG119" i="5" s="1"/>
  <c r="AG118" i="5" s="1"/>
  <c r="AG117" i="5" s="1"/>
  <c r="AF120" i="5"/>
  <c r="AF119" i="5" s="1"/>
  <c r="AF118" i="5" s="1"/>
  <c r="AF117" i="5" s="1"/>
  <c r="AB120" i="5"/>
  <c r="AB119" i="5" s="1"/>
  <c r="AB118" i="5" s="1"/>
  <c r="AB117" i="5" s="1"/>
  <c r="AA120" i="5"/>
  <c r="AA119" i="5" s="1"/>
  <c r="AA118" i="5" s="1"/>
  <c r="AA117" i="5" s="1"/>
  <c r="Z120" i="5"/>
  <c r="Z119" i="5" s="1"/>
  <c r="Z118" i="5" s="1"/>
  <c r="Z117" i="5" s="1"/>
  <c r="Y120" i="5"/>
  <c r="Y119" i="5" s="1"/>
  <c r="Y118" i="5" s="1"/>
  <c r="Y117" i="5" s="1"/>
  <c r="X120" i="5"/>
  <c r="X119" i="5" s="1"/>
  <c r="X118" i="5" s="1"/>
  <c r="X117" i="5" s="1"/>
  <c r="W120" i="5"/>
  <c r="W119" i="5" s="1"/>
  <c r="W118" i="5" s="1"/>
  <c r="W117" i="5" s="1"/>
  <c r="V120" i="5"/>
  <c r="V119" i="5" s="1"/>
  <c r="V118" i="5" s="1"/>
  <c r="V117" i="5" s="1"/>
  <c r="U120" i="5"/>
  <c r="U119" i="5" s="1"/>
  <c r="U118" i="5" s="1"/>
  <c r="U117" i="5" s="1"/>
  <c r="T120" i="5"/>
  <c r="R120" i="5"/>
  <c r="R119" i="5" s="1"/>
  <c r="R118" i="5" s="1"/>
  <c r="R117" i="5" s="1"/>
  <c r="Q120" i="5"/>
  <c r="E120" i="5"/>
  <c r="E119" i="5" s="1"/>
  <c r="E118" i="5" s="1"/>
  <c r="E117" i="5" s="1"/>
  <c r="D120" i="5"/>
  <c r="D119" i="5" s="1"/>
  <c r="D118" i="5" s="1"/>
  <c r="D117" i="5" s="1"/>
  <c r="AQ115" i="5"/>
  <c r="AQ114" i="5" s="1"/>
  <c r="AQ113" i="5" s="1"/>
  <c r="AQ112" i="5" s="1"/>
  <c r="AP115" i="5"/>
  <c r="AP114" i="5" s="1"/>
  <c r="AP113" i="5" s="1"/>
  <c r="AP112" i="5" s="1"/>
  <c r="AO115" i="5"/>
  <c r="AO114" i="5" s="1"/>
  <c r="AO113" i="5" s="1"/>
  <c r="AO112" i="5" s="1"/>
  <c r="AN115" i="5"/>
  <c r="AN114" i="5" s="1"/>
  <c r="AN113" i="5" s="1"/>
  <c r="AN112" i="5" s="1"/>
  <c r="AM115" i="5"/>
  <c r="AM114" i="5" s="1"/>
  <c r="AM113" i="5" s="1"/>
  <c r="AM112" i="5" s="1"/>
  <c r="AL115" i="5"/>
  <c r="AL114" i="5" s="1"/>
  <c r="AL113" i="5" s="1"/>
  <c r="AL112" i="5" s="1"/>
  <c r="AK115" i="5"/>
  <c r="AK114" i="5" s="1"/>
  <c r="AK113" i="5" s="1"/>
  <c r="AK112" i="5" s="1"/>
  <c r="AJ115" i="5"/>
  <c r="AJ114" i="5" s="1"/>
  <c r="AJ113" i="5" s="1"/>
  <c r="AJ112" i="5" s="1"/>
  <c r="AH115" i="5"/>
  <c r="AG115" i="5"/>
  <c r="AG114" i="5" s="1"/>
  <c r="AG113" i="5" s="1"/>
  <c r="AG112" i="5" s="1"/>
  <c r="AF115" i="5"/>
  <c r="AF114" i="5" s="1"/>
  <c r="AF113" i="5" s="1"/>
  <c r="AF112" i="5" s="1"/>
  <c r="AD115" i="5"/>
  <c r="AD114" i="5" s="1"/>
  <c r="AD113" i="5" s="1"/>
  <c r="AD112" i="5" s="1"/>
  <c r="AB115" i="5"/>
  <c r="AB114" i="5" s="1"/>
  <c r="AB113" i="5" s="1"/>
  <c r="AB112" i="5" s="1"/>
  <c r="AA115" i="5"/>
  <c r="AA114" i="5" s="1"/>
  <c r="AA113" i="5" s="1"/>
  <c r="AA112" i="5" s="1"/>
  <c r="Z115" i="5"/>
  <c r="Z114" i="5" s="1"/>
  <c r="Z113" i="5" s="1"/>
  <c r="Z112" i="5" s="1"/>
  <c r="Y115" i="5"/>
  <c r="Y114" i="5" s="1"/>
  <c r="Y113" i="5" s="1"/>
  <c r="Y112" i="5" s="1"/>
  <c r="X115" i="5"/>
  <c r="X114" i="5" s="1"/>
  <c r="X113" i="5" s="1"/>
  <c r="X112" i="5" s="1"/>
  <c r="W115" i="5"/>
  <c r="W114" i="5" s="1"/>
  <c r="W113" i="5" s="1"/>
  <c r="W112" i="5" s="1"/>
  <c r="V115" i="5"/>
  <c r="V114" i="5" s="1"/>
  <c r="V113" i="5" s="1"/>
  <c r="V112" i="5" s="1"/>
  <c r="U115" i="5"/>
  <c r="U114" i="5" s="1"/>
  <c r="U113" i="5" s="1"/>
  <c r="U112" i="5" s="1"/>
  <c r="T115" i="5"/>
  <c r="S115" i="5"/>
  <c r="S114" i="5" s="1"/>
  <c r="S113" i="5" s="1"/>
  <c r="S112" i="5" s="1"/>
  <c r="R115" i="5"/>
  <c r="R114" i="5" s="1"/>
  <c r="Q115" i="5"/>
  <c r="E115" i="5"/>
  <c r="E114" i="5" s="1"/>
  <c r="E113" i="5" s="1"/>
  <c r="E112" i="5" s="1"/>
  <c r="D115" i="5"/>
  <c r="D114" i="5" s="1"/>
  <c r="D113" i="5" s="1"/>
  <c r="D112" i="5" s="1"/>
  <c r="AQ110" i="5"/>
  <c r="AQ109" i="5" s="1"/>
  <c r="AQ108" i="5" s="1"/>
  <c r="AP110" i="5"/>
  <c r="AP109" i="5" s="1"/>
  <c r="AP108" i="5" s="1"/>
  <c r="AO110" i="5"/>
  <c r="AO109" i="5" s="1"/>
  <c r="AO108" i="5" s="1"/>
  <c r="AN110" i="5"/>
  <c r="AN109" i="5" s="1"/>
  <c r="AN108" i="5" s="1"/>
  <c r="AM110" i="5"/>
  <c r="AM109" i="5" s="1"/>
  <c r="AM108" i="5" s="1"/>
  <c r="AL110" i="5"/>
  <c r="AL109" i="5" s="1"/>
  <c r="AL108" i="5" s="1"/>
  <c r="AK110" i="5"/>
  <c r="AK109" i="5" s="1"/>
  <c r="AK108" i="5" s="1"/>
  <c r="AJ110" i="5"/>
  <c r="AJ109" i="5" s="1"/>
  <c r="AJ108" i="5" s="1"/>
  <c r="AH110" i="5"/>
  <c r="AG110" i="5"/>
  <c r="AG109" i="5" s="1"/>
  <c r="AF110" i="5"/>
  <c r="AF109" i="5" s="1"/>
  <c r="AF108" i="5" s="1"/>
  <c r="AD110" i="5"/>
  <c r="AD109" i="5" s="1"/>
  <c r="AD108" i="5" s="1"/>
  <c r="AB110" i="5"/>
  <c r="AB109" i="5" s="1"/>
  <c r="AB108" i="5" s="1"/>
  <c r="AA110" i="5"/>
  <c r="AA109" i="5" s="1"/>
  <c r="AA108" i="5" s="1"/>
  <c r="Z110" i="5"/>
  <c r="Z109" i="5" s="1"/>
  <c r="Z108" i="5" s="1"/>
  <c r="Y110" i="5"/>
  <c r="Y109" i="5" s="1"/>
  <c r="Y108" i="5" s="1"/>
  <c r="X110" i="5"/>
  <c r="X109" i="5" s="1"/>
  <c r="X108" i="5" s="1"/>
  <c r="W110" i="5"/>
  <c r="W109" i="5" s="1"/>
  <c r="W108" i="5" s="1"/>
  <c r="V110" i="5"/>
  <c r="V109" i="5" s="1"/>
  <c r="V108" i="5" s="1"/>
  <c r="U110" i="5"/>
  <c r="U109" i="5" s="1"/>
  <c r="U108" i="5" s="1"/>
  <c r="T110" i="5"/>
  <c r="S110" i="5"/>
  <c r="S109" i="5" s="1"/>
  <c r="S108" i="5" s="1"/>
  <c r="R110" i="5"/>
  <c r="R109" i="5" s="1"/>
  <c r="R108" i="5" s="1"/>
  <c r="Q110" i="5"/>
  <c r="E110" i="5"/>
  <c r="E109" i="5" s="1"/>
  <c r="E108" i="5" s="1"/>
  <c r="D110" i="5"/>
  <c r="D109" i="5" s="1"/>
  <c r="D108" i="5" s="1"/>
  <c r="C115" i="5"/>
  <c r="C114" i="5" s="1"/>
  <c r="C113" i="5" s="1"/>
  <c r="C110" i="5"/>
  <c r="C109" i="5" s="1"/>
  <c r="AQ105" i="5"/>
  <c r="AQ104" i="5" s="1"/>
  <c r="AQ103" i="5" s="1"/>
  <c r="AQ102" i="5" s="1"/>
  <c r="AP105" i="5"/>
  <c r="AP104" i="5" s="1"/>
  <c r="AP103" i="5" s="1"/>
  <c r="AP102" i="5" s="1"/>
  <c r="AO105" i="5"/>
  <c r="AO104" i="5" s="1"/>
  <c r="AO103" i="5" s="1"/>
  <c r="AO102" i="5" s="1"/>
  <c r="AN105" i="5"/>
  <c r="AN104" i="5" s="1"/>
  <c r="AN103" i="5" s="1"/>
  <c r="AN102" i="5" s="1"/>
  <c r="AM105" i="5"/>
  <c r="AM104" i="5" s="1"/>
  <c r="AM103" i="5" s="1"/>
  <c r="AM102" i="5" s="1"/>
  <c r="AL105" i="5"/>
  <c r="AL104" i="5" s="1"/>
  <c r="AL103" i="5" s="1"/>
  <c r="AL102" i="5" s="1"/>
  <c r="AK105" i="5"/>
  <c r="AK104" i="5" s="1"/>
  <c r="AK103" i="5" s="1"/>
  <c r="AK102" i="5" s="1"/>
  <c r="AJ105" i="5"/>
  <c r="AJ104" i="5" s="1"/>
  <c r="AJ103" i="5" s="1"/>
  <c r="AJ102" i="5" s="1"/>
  <c r="AH105" i="5"/>
  <c r="AG105" i="5"/>
  <c r="AG104" i="5" s="1"/>
  <c r="AG103" i="5" s="1"/>
  <c r="AG102" i="5" s="1"/>
  <c r="AF105" i="5"/>
  <c r="AF104" i="5" s="1"/>
  <c r="AF103" i="5" s="1"/>
  <c r="AF102" i="5" s="1"/>
  <c r="AB105" i="5"/>
  <c r="AB104" i="5" s="1"/>
  <c r="AB103" i="5" s="1"/>
  <c r="AB102" i="5" s="1"/>
  <c r="AA105" i="5"/>
  <c r="AA104" i="5" s="1"/>
  <c r="AA103" i="5" s="1"/>
  <c r="AA102" i="5" s="1"/>
  <c r="Z105" i="5"/>
  <c r="Z104" i="5" s="1"/>
  <c r="Z103" i="5" s="1"/>
  <c r="Z102" i="5" s="1"/>
  <c r="Y105" i="5"/>
  <c r="Y104" i="5" s="1"/>
  <c r="Y103" i="5" s="1"/>
  <c r="Y102" i="5" s="1"/>
  <c r="X105" i="5"/>
  <c r="X104" i="5" s="1"/>
  <c r="X103" i="5" s="1"/>
  <c r="X102" i="5" s="1"/>
  <c r="W105" i="5"/>
  <c r="W104" i="5" s="1"/>
  <c r="W103" i="5" s="1"/>
  <c r="W102" i="5" s="1"/>
  <c r="V105" i="5"/>
  <c r="V104" i="5" s="1"/>
  <c r="V103" i="5" s="1"/>
  <c r="V102" i="5" s="1"/>
  <c r="U105" i="5"/>
  <c r="U104" i="5" s="1"/>
  <c r="U103" i="5" s="1"/>
  <c r="U102" i="5" s="1"/>
  <c r="T105" i="5"/>
  <c r="S105" i="5"/>
  <c r="S104" i="5" s="1"/>
  <c r="S103" i="5" s="1"/>
  <c r="S102" i="5" s="1"/>
  <c r="R105" i="5"/>
  <c r="R104" i="5" s="1"/>
  <c r="R103" i="5" s="1"/>
  <c r="R102" i="5" s="1"/>
  <c r="Q105" i="5"/>
  <c r="E105" i="5"/>
  <c r="E104" i="5" s="1"/>
  <c r="E103" i="5" s="1"/>
  <c r="E102" i="5" s="1"/>
  <c r="D105" i="5"/>
  <c r="D104" i="5" s="1"/>
  <c r="D103" i="5" s="1"/>
  <c r="D102" i="5" s="1"/>
  <c r="AQ100" i="5"/>
  <c r="AQ99" i="5" s="1"/>
  <c r="AQ98" i="5" s="1"/>
  <c r="AQ97" i="5" s="1"/>
  <c r="AP100" i="5"/>
  <c r="AP99" i="5" s="1"/>
  <c r="AP98" i="5" s="1"/>
  <c r="AP97" i="5" s="1"/>
  <c r="AO100" i="5"/>
  <c r="AO99" i="5" s="1"/>
  <c r="AO98" i="5" s="1"/>
  <c r="AO97" i="5" s="1"/>
  <c r="AN100" i="5"/>
  <c r="AN99" i="5" s="1"/>
  <c r="AN98" i="5" s="1"/>
  <c r="AN97" i="5" s="1"/>
  <c r="AM100" i="5"/>
  <c r="AM99" i="5" s="1"/>
  <c r="AM98" i="5" s="1"/>
  <c r="AM97" i="5" s="1"/>
  <c r="AL100" i="5"/>
  <c r="AL99" i="5" s="1"/>
  <c r="AL98" i="5" s="1"/>
  <c r="AL97" i="5" s="1"/>
  <c r="AK100" i="5"/>
  <c r="AK99" i="5" s="1"/>
  <c r="AK98" i="5" s="1"/>
  <c r="AK97" i="5" s="1"/>
  <c r="AJ100" i="5"/>
  <c r="AJ99" i="5" s="1"/>
  <c r="AJ98" i="5" s="1"/>
  <c r="AJ97" i="5" s="1"/>
  <c r="AH100" i="5"/>
  <c r="AG100" i="5"/>
  <c r="AG99" i="5" s="1"/>
  <c r="AG98" i="5" s="1"/>
  <c r="AG97" i="5" s="1"/>
  <c r="AF100" i="5"/>
  <c r="AF99" i="5" s="1"/>
  <c r="AF98" i="5" s="1"/>
  <c r="AF97" i="5" s="1"/>
  <c r="AB100" i="5"/>
  <c r="AB99" i="5" s="1"/>
  <c r="AB98" i="5" s="1"/>
  <c r="AB97" i="5" s="1"/>
  <c r="AA100" i="5"/>
  <c r="AA99" i="5" s="1"/>
  <c r="AA98" i="5" s="1"/>
  <c r="AA97" i="5" s="1"/>
  <c r="Z100" i="5"/>
  <c r="Z99" i="5" s="1"/>
  <c r="Z98" i="5" s="1"/>
  <c r="Z97" i="5" s="1"/>
  <c r="Y100" i="5"/>
  <c r="Y99" i="5" s="1"/>
  <c r="Y98" i="5" s="1"/>
  <c r="Y97" i="5" s="1"/>
  <c r="X100" i="5"/>
  <c r="X99" i="5" s="1"/>
  <c r="X98" i="5" s="1"/>
  <c r="X97" i="5" s="1"/>
  <c r="W100" i="5"/>
  <c r="W99" i="5" s="1"/>
  <c r="W98" i="5" s="1"/>
  <c r="W97" i="5" s="1"/>
  <c r="V100" i="5"/>
  <c r="V99" i="5" s="1"/>
  <c r="V98" i="5" s="1"/>
  <c r="V97" i="5" s="1"/>
  <c r="U100" i="5"/>
  <c r="U99" i="5" s="1"/>
  <c r="U98" i="5" s="1"/>
  <c r="U97" i="5" s="1"/>
  <c r="T100" i="5"/>
  <c r="S100" i="5"/>
  <c r="S99" i="5" s="1"/>
  <c r="S98" i="5" s="1"/>
  <c r="S97" i="5" s="1"/>
  <c r="R100" i="5"/>
  <c r="R99" i="5" s="1"/>
  <c r="R98" i="5" s="1"/>
  <c r="R97" i="5" s="1"/>
  <c r="Q100" i="5"/>
  <c r="E100" i="5"/>
  <c r="E99" i="5" s="1"/>
  <c r="E98" i="5" s="1"/>
  <c r="E97" i="5" s="1"/>
  <c r="D100" i="5"/>
  <c r="D99" i="5" s="1"/>
  <c r="D98" i="5" s="1"/>
  <c r="D97" i="5" s="1"/>
  <c r="AQ82" i="5"/>
  <c r="AQ81" i="5" s="1"/>
  <c r="AQ80" i="5" s="1"/>
  <c r="AQ79" i="5" s="1"/>
  <c r="AQ78" i="5" s="1"/>
  <c r="AP82" i="5"/>
  <c r="AP81" i="5" s="1"/>
  <c r="AP80" i="5" s="1"/>
  <c r="AP79" i="5" s="1"/>
  <c r="AP78" i="5" s="1"/>
  <c r="AO82" i="5"/>
  <c r="AO81" i="5" s="1"/>
  <c r="AO80" i="5" s="1"/>
  <c r="AO79" i="5" s="1"/>
  <c r="AO78" i="5" s="1"/>
  <c r="AN82" i="5"/>
  <c r="AN81" i="5" s="1"/>
  <c r="AN80" i="5" s="1"/>
  <c r="AN79" i="5" s="1"/>
  <c r="AN78" i="5" s="1"/>
  <c r="AM82" i="5"/>
  <c r="AM81" i="5" s="1"/>
  <c r="AM80" i="5" s="1"/>
  <c r="AM79" i="5" s="1"/>
  <c r="AM78" i="5" s="1"/>
  <c r="AL82" i="5"/>
  <c r="AL81" i="5" s="1"/>
  <c r="AL80" i="5" s="1"/>
  <c r="AL79" i="5" s="1"/>
  <c r="AL78" i="5" s="1"/>
  <c r="AK82" i="5"/>
  <c r="AK81" i="5" s="1"/>
  <c r="AK80" i="5" s="1"/>
  <c r="AK79" i="5" s="1"/>
  <c r="AK78" i="5" s="1"/>
  <c r="AJ82" i="5"/>
  <c r="AJ81" i="5" s="1"/>
  <c r="AJ80" i="5" s="1"/>
  <c r="AJ79" i="5" s="1"/>
  <c r="AJ78" i="5" s="1"/>
  <c r="AH82" i="5"/>
  <c r="AF82" i="5"/>
  <c r="AF81" i="5" s="1"/>
  <c r="AF80" i="5" s="1"/>
  <c r="AF79" i="5" s="1"/>
  <c r="AF78" i="5" s="1"/>
  <c r="AB82" i="5"/>
  <c r="AB81" i="5" s="1"/>
  <c r="AB80" i="5" s="1"/>
  <c r="AB79" i="5" s="1"/>
  <c r="AB78" i="5" s="1"/>
  <c r="AA82" i="5"/>
  <c r="AA81" i="5" s="1"/>
  <c r="AA80" i="5" s="1"/>
  <c r="AA79" i="5" s="1"/>
  <c r="AA78" i="5" s="1"/>
  <c r="Z82" i="5"/>
  <c r="Z81" i="5" s="1"/>
  <c r="Z80" i="5" s="1"/>
  <c r="Z79" i="5" s="1"/>
  <c r="Z78" i="5" s="1"/>
  <c r="Y82" i="5"/>
  <c r="Y81" i="5" s="1"/>
  <c r="Y80" i="5" s="1"/>
  <c r="Y79" i="5" s="1"/>
  <c r="Y78" i="5" s="1"/>
  <c r="X82" i="5"/>
  <c r="X81" i="5" s="1"/>
  <c r="X80" i="5" s="1"/>
  <c r="X79" i="5" s="1"/>
  <c r="X78" i="5" s="1"/>
  <c r="W82" i="5"/>
  <c r="W81" i="5" s="1"/>
  <c r="W80" i="5" s="1"/>
  <c r="W79" i="5" s="1"/>
  <c r="W78" i="5" s="1"/>
  <c r="V82" i="5"/>
  <c r="V81" i="5" s="1"/>
  <c r="V80" i="5" s="1"/>
  <c r="V79" i="5" s="1"/>
  <c r="V78" i="5" s="1"/>
  <c r="T82" i="5"/>
  <c r="S82" i="5"/>
  <c r="S81" i="5" s="1"/>
  <c r="S80" i="5" s="1"/>
  <c r="S79" i="5" s="1"/>
  <c r="S78" i="5" s="1"/>
  <c r="R82" i="5"/>
  <c r="R81" i="5" s="1"/>
  <c r="R80" i="5" s="1"/>
  <c r="R79" i="5" s="1"/>
  <c r="R78" i="5" s="1"/>
  <c r="Q82" i="5"/>
  <c r="E82" i="5"/>
  <c r="E81" i="5" s="1"/>
  <c r="E80" i="5" s="1"/>
  <c r="E79" i="5" s="1"/>
  <c r="E78" i="5" s="1"/>
  <c r="D82" i="5"/>
  <c r="D81" i="5" s="1"/>
  <c r="D80" i="5" s="1"/>
  <c r="D79" i="5" s="1"/>
  <c r="D78" i="5" s="1"/>
  <c r="AQ71" i="5"/>
  <c r="AQ70" i="5" s="1"/>
  <c r="AQ69" i="5" s="1"/>
  <c r="AP71" i="5"/>
  <c r="AP70" i="5" s="1"/>
  <c r="AP69" i="5" s="1"/>
  <c r="AO71" i="5"/>
  <c r="AO70" i="5" s="1"/>
  <c r="AO69" i="5" s="1"/>
  <c r="AN71" i="5"/>
  <c r="AN70" i="5" s="1"/>
  <c r="AN69" i="5" s="1"/>
  <c r="AM71" i="5"/>
  <c r="AM70" i="5" s="1"/>
  <c r="AM69" i="5" s="1"/>
  <c r="AL71" i="5"/>
  <c r="AL70" i="5" s="1"/>
  <c r="AL69" i="5" s="1"/>
  <c r="AK71" i="5"/>
  <c r="AK70" i="5" s="1"/>
  <c r="AK69" i="5" s="1"/>
  <c r="AJ71" i="5"/>
  <c r="AJ70" i="5" s="1"/>
  <c r="AJ69" i="5" s="1"/>
  <c r="AH71" i="5"/>
  <c r="AG71" i="5"/>
  <c r="AG70" i="5" s="1"/>
  <c r="AG69" i="5" s="1"/>
  <c r="AF71" i="5"/>
  <c r="AF70" i="5" s="1"/>
  <c r="AF69" i="5" s="1"/>
  <c r="AB71" i="5"/>
  <c r="AB70" i="5" s="1"/>
  <c r="AB69" i="5" s="1"/>
  <c r="AA71" i="5"/>
  <c r="AA70" i="5" s="1"/>
  <c r="AA69" i="5" s="1"/>
  <c r="Z71" i="5"/>
  <c r="Z70" i="5" s="1"/>
  <c r="Z69" i="5" s="1"/>
  <c r="Y71" i="5"/>
  <c r="Y70" i="5" s="1"/>
  <c r="Y69" i="5" s="1"/>
  <c r="X71" i="5"/>
  <c r="X70" i="5" s="1"/>
  <c r="X69" i="5" s="1"/>
  <c r="W71" i="5"/>
  <c r="W70" i="5" s="1"/>
  <c r="W69" i="5" s="1"/>
  <c r="V71" i="5"/>
  <c r="V70" i="5" s="1"/>
  <c r="V69" i="5" s="1"/>
  <c r="U71" i="5"/>
  <c r="U70" i="5" s="1"/>
  <c r="U69" i="5" s="1"/>
  <c r="T71" i="5"/>
  <c r="S71" i="5"/>
  <c r="S70" i="5" s="1"/>
  <c r="S69" i="5" s="1"/>
  <c r="R71" i="5"/>
  <c r="R70" i="5" s="1"/>
  <c r="R69" i="5" s="1"/>
  <c r="Q71" i="5"/>
  <c r="E71" i="5"/>
  <c r="E70" i="5" s="1"/>
  <c r="E69" i="5" s="1"/>
  <c r="D71" i="5"/>
  <c r="D70" i="5" s="1"/>
  <c r="D69" i="5" s="1"/>
  <c r="AQ61" i="5"/>
  <c r="AQ60" i="5" s="1"/>
  <c r="AP61" i="5"/>
  <c r="AP60" i="5" s="1"/>
  <c r="AO61" i="5"/>
  <c r="AO60" i="5" s="1"/>
  <c r="AN61" i="5"/>
  <c r="AN60" i="5" s="1"/>
  <c r="AM61" i="5"/>
  <c r="AM60" i="5" s="1"/>
  <c r="AL61" i="5"/>
  <c r="AL60" i="5" s="1"/>
  <c r="AK61" i="5"/>
  <c r="AK60" i="5" s="1"/>
  <c r="AJ61" i="5"/>
  <c r="AJ60" i="5" s="1"/>
  <c r="AH61" i="5"/>
  <c r="AG61" i="5"/>
  <c r="AG60" i="5" s="1"/>
  <c r="AF61" i="5"/>
  <c r="AF60" i="5" s="1"/>
  <c r="AB61" i="5"/>
  <c r="AB60" i="5" s="1"/>
  <c r="AA61" i="5"/>
  <c r="AA60" i="5" s="1"/>
  <c r="Z61" i="5"/>
  <c r="Z60" i="5" s="1"/>
  <c r="Y61" i="5"/>
  <c r="Y60" i="5" s="1"/>
  <c r="X61" i="5"/>
  <c r="X60" i="5" s="1"/>
  <c r="W61" i="5"/>
  <c r="W60" i="5" s="1"/>
  <c r="U61" i="5"/>
  <c r="U60" i="5" s="1"/>
  <c r="T61" i="5"/>
  <c r="S61" i="5"/>
  <c r="S60" i="5" s="1"/>
  <c r="R61" i="5"/>
  <c r="R60" i="5" s="1"/>
  <c r="Q61" i="5"/>
  <c r="AQ58" i="5"/>
  <c r="AQ57" i="5" s="1"/>
  <c r="AP58" i="5"/>
  <c r="AP57" i="5" s="1"/>
  <c r="AO58" i="5"/>
  <c r="AO57" i="5" s="1"/>
  <c r="AN58" i="5"/>
  <c r="AN57" i="5" s="1"/>
  <c r="AM58" i="5"/>
  <c r="AM57" i="5" s="1"/>
  <c r="AL58" i="5"/>
  <c r="AL57" i="5" s="1"/>
  <c r="AK58" i="5"/>
  <c r="AK57" i="5" s="1"/>
  <c r="AJ58" i="5"/>
  <c r="AJ57" i="5" s="1"/>
  <c r="AH58" i="5"/>
  <c r="AG58" i="5"/>
  <c r="AG57" i="5" s="1"/>
  <c r="AF58" i="5"/>
  <c r="AF57" i="5" s="1"/>
  <c r="AB58" i="5"/>
  <c r="AB57" i="5" s="1"/>
  <c r="AA58" i="5"/>
  <c r="AA57" i="5" s="1"/>
  <c r="Z58" i="5"/>
  <c r="Z57" i="5" s="1"/>
  <c r="Y58" i="5"/>
  <c r="Y57" i="5" s="1"/>
  <c r="X58" i="5"/>
  <c r="X57" i="5" s="1"/>
  <c r="W58" i="5"/>
  <c r="W57" i="5" s="1"/>
  <c r="V58" i="5"/>
  <c r="V57" i="5" s="1"/>
  <c r="U58" i="5"/>
  <c r="U57" i="5" s="1"/>
  <c r="T58" i="5"/>
  <c r="S58" i="5"/>
  <c r="S57" i="5" s="1"/>
  <c r="R58" i="5"/>
  <c r="R57" i="5" s="1"/>
  <c r="Q58" i="5"/>
  <c r="AQ50" i="5"/>
  <c r="AP50" i="5"/>
  <c r="AO50" i="5"/>
  <c r="AN50" i="5"/>
  <c r="AM50" i="5"/>
  <c r="AL50" i="5"/>
  <c r="AK50" i="5"/>
  <c r="AJ50" i="5"/>
  <c r="AH50" i="5"/>
  <c r="AG50" i="5"/>
  <c r="AB50" i="5"/>
  <c r="AA50" i="5"/>
  <c r="Z50" i="5"/>
  <c r="Y50" i="5"/>
  <c r="X50" i="5"/>
  <c r="W50" i="5"/>
  <c r="V50" i="5"/>
  <c r="U50" i="5"/>
  <c r="T50" i="5"/>
  <c r="AW50" i="5" s="1"/>
  <c r="S50" i="5"/>
  <c r="R50" i="5"/>
  <c r="Q50" i="5"/>
  <c r="AQ45" i="5"/>
  <c r="AP45" i="5"/>
  <c r="AO45" i="5"/>
  <c r="AN45" i="5"/>
  <c r="AM45" i="5"/>
  <c r="AL45" i="5"/>
  <c r="AK45" i="5"/>
  <c r="AJ45" i="5"/>
  <c r="AH45" i="5"/>
  <c r="AG45" i="5"/>
  <c r="AF45" i="5"/>
  <c r="AB45" i="5"/>
  <c r="AA45" i="5"/>
  <c r="Z45" i="5"/>
  <c r="Y45" i="5"/>
  <c r="X45" i="5"/>
  <c r="W45" i="5"/>
  <c r="U45" i="5"/>
  <c r="T45" i="5"/>
  <c r="AW45" i="5" s="1"/>
  <c r="S45" i="5"/>
  <c r="R45" i="5"/>
  <c r="Q45" i="5"/>
  <c r="AQ41" i="5"/>
  <c r="AP41" i="5"/>
  <c r="AO41" i="5"/>
  <c r="AN41" i="5"/>
  <c r="AM41" i="5"/>
  <c r="AL41" i="5"/>
  <c r="AK41" i="5"/>
  <c r="AJ41" i="5"/>
  <c r="AH41" i="5"/>
  <c r="AG41" i="5"/>
  <c r="AF41" i="5"/>
  <c r="AB41" i="5"/>
  <c r="AA41" i="5"/>
  <c r="Z41" i="5"/>
  <c r="Y41" i="5"/>
  <c r="X41" i="5"/>
  <c r="W41" i="5"/>
  <c r="V41" i="5"/>
  <c r="U41" i="5"/>
  <c r="T41" i="5"/>
  <c r="AW41" i="5" s="1"/>
  <c r="S41" i="5"/>
  <c r="R41" i="5"/>
  <c r="Q41" i="5"/>
  <c r="AQ38" i="5"/>
  <c r="AP38" i="5"/>
  <c r="AO38" i="5"/>
  <c r="AN38" i="5"/>
  <c r="AM38" i="5"/>
  <c r="AL38" i="5"/>
  <c r="AK38" i="5"/>
  <c r="AJ38" i="5"/>
  <c r="AH38" i="5"/>
  <c r="AG38" i="5"/>
  <c r="AF38" i="5"/>
  <c r="AB38" i="5"/>
  <c r="AA38" i="5"/>
  <c r="Z38" i="5"/>
  <c r="Y38" i="5"/>
  <c r="X38" i="5"/>
  <c r="W38" i="5"/>
  <c r="U38" i="5"/>
  <c r="T38" i="5"/>
  <c r="AW38" i="5" s="1"/>
  <c r="S38" i="5"/>
  <c r="Q38" i="5"/>
  <c r="AQ34" i="5"/>
  <c r="AQ33" i="5" s="1"/>
  <c r="AP34" i="5"/>
  <c r="AP33" i="5" s="1"/>
  <c r="AO34" i="5"/>
  <c r="AO33" i="5" s="1"/>
  <c r="AN34" i="5"/>
  <c r="AN33" i="5" s="1"/>
  <c r="AM34" i="5"/>
  <c r="AM33" i="5" s="1"/>
  <c r="AL34" i="5"/>
  <c r="AL33" i="5" s="1"/>
  <c r="AK34" i="5"/>
  <c r="AK33" i="5" s="1"/>
  <c r="AJ34" i="5"/>
  <c r="AJ33" i="5" s="1"/>
  <c r="AH34" i="5"/>
  <c r="AG34" i="5"/>
  <c r="AG33" i="5" s="1"/>
  <c r="AF34" i="5"/>
  <c r="AF33" i="5" s="1"/>
  <c r="AB34" i="5"/>
  <c r="AB33" i="5" s="1"/>
  <c r="AA34" i="5"/>
  <c r="AA33" i="5" s="1"/>
  <c r="Z34" i="5"/>
  <c r="Z33" i="5" s="1"/>
  <c r="Y34" i="5"/>
  <c r="Y33" i="5" s="1"/>
  <c r="X34" i="5"/>
  <c r="X33" i="5" s="1"/>
  <c r="W34" i="5"/>
  <c r="W33" i="5" s="1"/>
  <c r="V34" i="5"/>
  <c r="V33" i="5" s="1"/>
  <c r="U34" i="5"/>
  <c r="U33" i="5" s="1"/>
  <c r="T34" i="5"/>
  <c r="S34" i="5"/>
  <c r="S33" i="5" s="1"/>
  <c r="R34" i="5"/>
  <c r="R33" i="5" s="1"/>
  <c r="Q34" i="5"/>
  <c r="AQ27" i="5"/>
  <c r="AP27" i="5"/>
  <c r="AO27" i="5"/>
  <c r="AN27" i="5"/>
  <c r="AM27" i="5"/>
  <c r="AL27" i="5"/>
  <c r="AK27" i="5"/>
  <c r="AJ27" i="5"/>
  <c r="AH27" i="5"/>
  <c r="AF27" i="5"/>
  <c r="AB27" i="5"/>
  <c r="AA27" i="5"/>
  <c r="Y27" i="5"/>
  <c r="W27" i="5"/>
  <c r="V27" i="5"/>
  <c r="U27" i="5"/>
  <c r="S27" i="5"/>
  <c r="Q27" i="5"/>
  <c r="AQ23" i="5"/>
  <c r="AP23" i="5"/>
  <c r="AO23" i="5"/>
  <c r="AN23" i="5"/>
  <c r="AM23" i="5"/>
  <c r="AL23" i="5"/>
  <c r="AK23" i="5"/>
  <c r="AJ23" i="5"/>
  <c r="AH23" i="5"/>
  <c r="AG23" i="5"/>
  <c r="AF23" i="5"/>
  <c r="AB23" i="5"/>
  <c r="AA23" i="5"/>
  <c r="Z23" i="5"/>
  <c r="X23" i="5"/>
  <c r="W23" i="5"/>
  <c r="V23" i="5"/>
  <c r="U23" i="5"/>
  <c r="T23" i="5"/>
  <c r="AW23" i="5" s="1"/>
  <c r="S23" i="5"/>
  <c r="R23" i="5"/>
  <c r="Q23" i="5"/>
  <c r="AQ19" i="5"/>
  <c r="AQ18" i="5" s="1"/>
  <c r="AQ17" i="5" s="1"/>
  <c r="AP19" i="5"/>
  <c r="AP18" i="5" s="1"/>
  <c r="AP17" i="5" s="1"/>
  <c r="AO19" i="5"/>
  <c r="AO18" i="5" s="1"/>
  <c r="AO17" i="5" s="1"/>
  <c r="AN19" i="5"/>
  <c r="AN18" i="5" s="1"/>
  <c r="AN17" i="5" s="1"/>
  <c r="AM19" i="5"/>
  <c r="AM18" i="5" s="1"/>
  <c r="AM17" i="5" s="1"/>
  <c r="AL19" i="5"/>
  <c r="AL18" i="5" s="1"/>
  <c r="AL17" i="5" s="1"/>
  <c r="AK19" i="5"/>
  <c r="AK18" i="5" s="1"/>
  <c r="AK17" i="5" s="1"/>
  <c r="AJ19" i="5"/>
  <c r="AJ18" i="5" s="1"/>
  <c r="AJ17" i="5" s="1"/>
  <c r="AH19" i="5"/>
  <c r="AG19" i="5"/>
  <c r="AG18" i="5" s="1"/>
  <c r="AG17" i="5" s="1"/>
  <c r="AF19" i="5"/>
  <c r="AF18" i="5" s="1"/>
  <c r="AF17" i="5" s="1"/>
  <c r="AB19" i="5"/>
  <c r="AB18" i="5" s="1"/>
  <c r="AB17" i="5" s="1"/>
  <c r="AA19" i="5"/>
  <c r="AA18" i="5" s="1"/>
  <c r="AA17" i="5" s="1"/>
  <c r="Z19" i="5"/>
  <c r="Z18" i="5" s="1"/>
  <c r="Z17" i="5" s="1"/>
  <c r="Y19" i="5"/>
  <c r="Y18" i="5" s="1"/>
  <c r="Y17" i="5" s="1"/>
  <c r="X19" i="5"/>
  <c r="X18" i="5" s="1"/>
  <c r="X17" i="5" s="1"/>
  <c r="W19" i="5"/>
  <c r="W18" i="5" s="1"/>
  <c r="W17" i="5" s="1"/>
  <c r="V19" i="5"/>
  <c r="V18" i="5" s="1"/>
  <c r="V17" i="5" s="1"/>
  <c r="U19" i="5"/>
  <c r="U18" i="5" s="1"/>
  <c r="U17" i="5" s="1"/>
  <c r="T19" i="5"/>
  <c r="S19" i="5"/>
  <c r="S18" i="5" s="1"/>
  <c r="S17" i="5" s="1"/>
  <c r="R19" i="5"/>
  <c r="R18" i="5" s="1"/>
  <c r="R17" i="5" s="1"/>
  <c r="Q19" i="5"/>
  <c r="AQ13" i="5"/>
  <c r="AQ12" i="5" s="1"/>
  <c r="AQ11" i="5" s="1"/>
  <c r="AQ10" i="5" s="1"/>
  <c r="AQ9" i="5" s="1"/>
  <c r="AP13" i="5"/>
  <c r="AP12" i="5" s="1"/>
  <c r="AP11" i="5" s="1"/>
  <c r="AP10" i="5" s="1"/>
  <c r="AP9" i="5" s="1"/>
  <c r="AO13" i="5"/>
  <c r="AO12" i="5" s="1"/>
  <c r="AO11" i="5" s="1"/>
  <c r="AO10" i="5" s="1"/>
  <c r="AO9" i="5" s="1"/>
  <c r="AN13" i="5"/>
  <c r="AN12" i="5" s="1"/>
  <c r="AN11" i="5" s="1"/>
  <c r="AN10" i="5" s="1"/>
  <c r="AN9" i="5" s="1"/>
  <c r="AM13" i="5"/>
  <c r="AM12" i="5" s="1"/>
  <c r="AM11" i="5" s="1"/>
  <c r="AM10" i="5" s="1"/>
  <c r="AM9" i="5" s="1"/>
  <c r="AL13" i="5"/>
  <c r="AL12" i="5" s="1"/>
  <c r="AL11" i="5" s="1"/>
  <c r="AL10" i="5" s="1"/>
  <c r="AL9" i="5" s="1"/>
  <c r="AK13" i="5"/>
  <c r="AK12" i="5" s="1"/>
  <c r="AK11" i="5" s="1"/>
  <c r="AK10" i="5" s="1"/>
  <c r="AK9" i="5" s="1"/>
  <c r="AJ13" i="5"/>
  <c r="AJ12" i="5" s="1"/>
  <c r="AJ11" i="5" s="1"/>
  <c r="AJ10" i="5" s="1"/>
  <c r="AJ9" i="5" s="1"/>
  <c r="AH13" i="5"/>
  <c r="AH12" i="5" s="1"/>
  <c r="AH11" i="5" s="1"/>
  <c r="AH10" i="5" s="1"/>
  <c r="AH9" i="5" s="1"/>
  <c r="AG13" i="5"/>
  <c r="AG12" i="5" s="1"/>
  <c r="AG11" i="5" s="1"/>
  <c r="AG10" i="5" s="1"/>
  <c r="AG9" i="5" s="1"/>
  <c r="AF13" i="5"/>
  <c r="AF12" i="5" s="1"/>
  <c r="AF11" i="5" s="1"/>
  <c r="AF10" i="5" s="1"/>
  <c r="AF9" i="5" s="1"/>
  <c r="AB13" i="5"/>
  <c r="AB12" i="5" s="1"/>
  <c r="AB11" i="5" s="1"/>
  <c r="AB10" i="5" s="1"/>
  <c r="AB9" i="5" s="1"/>
  <c r="AA13" i="5"/>
  <c r="AA12" i="5" s="1"/>
  <c r="AA11" i="5" s="1"/>
  <c r="AA10" i="5" s="1"/>
  <c r="AA9" i="5" s="1"/>
  <c r="Z13" i="5"/>
  <c r="Z12" i="5" s="1"/>
  <c r="Z11" i="5" s="1"/>
  <c r="Z10" i="5" s="1"/>
  <c r="Z9" i="5" s="1"/>
  <c r="Y13" i="5"/>
  <c r="Y12" i="5" s="1"/>
  <c r="Y11" i="5" s="1"/>
  <c r="Y10" i="5" s="1"/>
  <c r="Y9" i="5" s="1"/>
  <c r="X13" i="5"/>
  <c r="X12" i="5" s="1"/>
  <c r="X11" i="5" s="1"/>
  <c r="X10" i="5" s="1"/>
  <c r="X9" i="5" s="1"/>
  <c r="W13" i="5"/>
  <c r="W12" i="5" s="1"/>
  <c r="W11" i="5" s="1"/>
  <c r="W10" i="5" s="1"/>
  <c r="W9" i="5" s="1"/>
  <c r="V13" i="5"/>
  <c r="V12" i="5" s="1"/>
  <c r="V11" i="5" s="1"/>
  <c r="V10" i="5" s="1"/>
  <c r="V9" i="5" s="1"/>
  <c r="U13" i="5"/>
  <c r="U12" i="5" s="1"/>
  <c r="U11" i="5" s="1"/>
  <c r="U10" i="5" s="1"/>
  <c r="U9" i="5" s="1"/>
  <c r="T13" i="5"/>
  <c r="S13" i="5"/>
  <c r="S12" i="5" s="1"/>
  <c r="R13" i="5"/>
  <c r="R12" i="5" s="1"/>
  <c r="R11" i="5" s="1"/>
  <c r="R10" i="5" s="1"/>
  <c r="R9" i="5" s="1"/>
  <c r="Q13" i="5"/>
  <c r="Q12" i="5" s="1"/>
  <c r="Q11" i="5" s="1"/>
  <c r="Q10" i="5" s="1"/>
  <c r="Q9" i="5" s="1"/>
  <c r="AT111" i="5"/>
  <c r="AU111" i="5"/>
  <c r="AT116" i="5"/>
  <c r="AU116" i="5"/>
  <c r="AG83" i="5"/>
  <c r="AR83" i="5" s="1"/>
  <c r="AF53" i="5"/>
  <c r="AR53" i="5" s="1"/>
  <c r="AT54" i="5"/>
  <c r="AU54" i="5"/>
  <c r="AT55" i="5"/>
  <c r="AU55" i="5"/>
  <c r="AT56" i="5"/>
  <c r="AU56" i="5"/>
  <c r="AG29" i="5"/>
  <c r="AR29" i="5" s="1"/>
  <c r="BF56" i="5"/>
  <c r="BF55" i="5"/>
  <c r="BF54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1" i="5"/>
  <c r="S121" i="5" s="1"/>
  <c r="F116" i="5"/>
  <c r="F115" i="5" s="1"/>
  <c r="F114" i="5" s="1"/>
  <c r="F113" i="5" s="1"/>
  <c r="F112" i="5" s="1"/>
  <c r="F111" i="5"/>
  <c r="F110" i="5" s="1"/>
  <c r="F109" i="5" s="1"/>
  <c r="F108" i="5" s="1"/>
  <c r="F106" i="5"/>
  <c r="F105" i="5" s="1"/>
  <c r="F104" i="5" s="1"/>
  <c r="F103" i="5" s="1"/>
  <c r="F102" i="5" s="1"/>
  <c r="F101" i="5"/>
  <c r="F100" i="5" s="1"/>
  <c r="F99" i="5" s="1"/>
  <c r="F98" i="5" s="1"/>
  <c r="F97" i="5" s="1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75" i="5"/>
  <c r="F74" i="5"/>
  <c r="F73" i="5"/>
  <c r="F72" i="5"/>
  <c r="F68" i="5"/>
  <c r="F63" i="5"/>
  <c r="V61" i="5" s="1"/>
  <c r="V60" i="5" s="1"/>
  <c r="F62" i="5"/>
  <c r="F59" i="5"/>
  <c r="F58" i="5" s="1"/>
  <c r="F57" i="5" s="1"/>
  <c r="F56" i="5"/>
  <c r="F55" i="5"/>
  <c r="F54" i="5"/>
  <c r="F53" i="5"/>
  <c r="U82" i="5" l="1"/>
  <c r="U81" i="5" s="1"/>
  <c r="U80" i="5" s="1"/>
  <c r="U79" i="5" s="1"/>
  <c r="U78" i="5" s="1"/>
  <c r="U77" i="5" s="1"/>
  <c r="U76" i="5" s="1"/>
  <c r="AR58" i="5"/>
  <c r="AR71" i="5"/>
  <c r="AR45" i="5"/>
  <c r="AH81" i="5"/>
  <c r="AV81" i="5" s="1"/>
  <c r="AH119" i="5"/>
  <c r="AR120" i="5"/>
  <c r="Q33" i="5"/>
  <c r="AC34" i="5"/>
  <c r="Q60" i="5"/>
  <c r="AC61" i="5"/>
  <c r="AH99" i="5"/>
  <c r="AV99" i="5" s="1"/>
  <c r="AR100" i="5"/>
  <c r="AC115" i="5"/>
  <c r="AR126" i="5"/>
  <c r="AH114" i="5"/>
  <c r="AR114" i="5" s="1"/>
  <c r="AR115" i="5"/>
  <c r="Q57" i="5"/>
  <c r="AC58" i="5"/>
  <c r="Q70" i="5"/>
  <c r="AC71" i="5"/>
  <c r="AH104" i="5"/>
  <c r="AV104" i="5" s="1"/>
  <c r="AR105" i="5"/>
  <c r="T109" i="5"/>
  <c r="AW110" i="5"/>
  <c r="AV121" i="5"/>
  <c r="AC121" i="5"/>
  <c r="Q125" i="5"/>
  <c r="AC126" i="5"/>
  <c r="T12" i="5"/>
  <c r="AW13" i="5"/>
  <c r="T33" i="5"/>
  <c r="AW33" i="5" s="1"/>
  <c r="AW34" i="5"/>
  <c r="AR41" i="5"/>
  <c r="AC50" i="5"/>
  <c r="T60" i="5"/>
  <c r="AW60" i="5" s="1"/>
  <c r="AW61" i="5"/>
  <c r="Q104" i="5"/>
  <c r="AC105" i="5"/>
  <c r="T114" i="5"/>
  <c r="AW115" i="5"/>
  <c r="AR23" i="5"/>
  <c r="AR38" i="5"/>
  <c r="AC45" i="5"/>
  <c r="T57" i="5"/>
  <c r="AW57" i="5" s="1"/>
  <c r="AW58" i="5"/>
  <c r="T70" i="5"/>
  <c r="AW71" i="5"/>
  <c r="T119" i="5"/>
  <c r="AW120" i="5"/>
  <c r="T18" i="5"/>
  <c r="AW19" i="5"/>
  <c r="Q81" i="5"/>
  <c r="AC82" i="5"/>
  <c r="AH18" i="5"/>
  <c r="AV18" i="5" s="1"/>
  <c r="AR19" i="5"/>
  <c r="AC41" i="5"/>
  <c r="T81" i="5"/>
  <c r="AW82" i="5"/>
  <c r="T99" i="5"/>
  <c r="AW100" i="5"/>
  <c r="AH109" i="5"/>
  <c r="AV109" i="5" s="1"/>
  <c r="AR110" i="5"/>
  <c r="T125" i="5"/>
  <c r="AW126" i="5"/>
  <c r="Q18" i="5"/>
  <c r="AC19" i="5"/>
  <c r="Q99" i="5"/>
  <c r="AC100" i="5"/>
  <c r="Q119" i="5"/>
  <c r="AC23" i="5"/>
  <c r="AR34" i="5"/>
  <c r="AR61" i="5"/>
  <c r="T104" i="5"/>
  <c r="AW105" i="5"/>
  <c r="Q109" i="5"/>
  <c r="AT109" i="5" s="1"/>
  <c r="AC110" i="5"/>
  <c r="AK74" i="6"/>
  <c r="AW74" i="6" s="1"/>
  <c r="AH37" i="5"/>
  <c r="Z37" i="5"/>
  <c r="Z32" i="5" s="1"/>
  <c r="S37" i="5"/>
  <c r="AL37" i="5"/>
  <c r="AL32" i="5" s="1"/>
  <c r="AA37" i="5"/>
  <c r="AA32" i="5" s="1"/>
  <c r="AN44" i="5"/>
  <c r="AG44" i="5"/>
  <c r="AG43" i="5" s="1"/>
  <c r="U44" i="5"/>
  <c r="AP37" i="5"/>
  <c r="AP32" i="5" s="1"/>
  <c r="AO44" i="5"/>
  <c r="W44" i="5"/>
  <c r="AK37" i="5"/>
  <c r="AK32" i="5" s="1"/>
  <c r="AB22" i="5"/>
  <c r="AB21" i="5" s="1"/>
  <c r="AB16" i="5" s="1"/>
  <c r="AN22" i="5"/>
  <c r="AN21" i="5" s="1"/>
  <c r="AN16" i="5" s="1"/>
  <c r="T44" i="5"/>
  <c r="AB44" i="5"/>
  <c r="AM22" i="5"/>
  <c r="AM21" i="5" s="1"/>
  <c r="AM16" i="5" s="1"/>
  <c r="AV41" i="5"/>
  <c r="AF22" i="5"/>
  <c r="AF21" i="5" s="1"/>
  <c r="AF16" i="5" s="1"/>
  <c r="AO22" i="5"/>
  <c r="AO21" i="5" s="1"/>
  <c r="AO16" i="5" s="1"/>
  <c r="AL22" i="5"/>
  <c r="AL21" i="5" s="1"/>
  <c r="AL16" i="5" s="1"/>
  <c r="AU110" i="5"/>
  <c r="AT110" i="5"/>
  <c r="AV71" i="5"/>
  <c r="S44" i="5"/>
  <c r="S43" i="5" s="1"/>
  <c r="AA44" i="5"/>
  <c r="AV34" i="5"/>
  <c r="AL44" i="5"/>
  <c r="AV61" i="5"/>
  <c r="AV126" i="5"/>
  <c r="X44" i="5"/>
  <c r="AH33" i="5"/>
  <c r="AV23" i="5"/>
  <c r="F82" i="5"/>
  <c r="F81" i="5" s="1"/>
  <c r="F80" i="5" s="1"/>
  <c r="F79" i="5" s="1"/>
  <c r="F78" i="5" s="1"/>
  <c r="F77" i="5" s="1"/>
  <c r="AQ22" i="5"/>
  <c r="AQ21" i="5" s="1"/>
  <c r="AQ16" i="5" s="1"/>
  <c r="AV58" i="5"/>
  <c r="AT115" i="5"/>
  <c r="AR13" i="5"/>
  <c r="AR12" i="5" s="1"/>
  <c r="AV50" i="5"/>
  <c r="AV27" i="5"/>
  <c r="AV45" i="5"/>
  <c r="AV82" i="5"/>
  <c r="AG108" i="5"/>
  <c r="AG107" i="5" s="1"/>
  <c r="AU109" i="5"/>
  <c r="Q22" i="5"/>
  <c r="AH57" i="5"/>
  <c r="AH60" i="5"/>
  <c r="AV105" i="5"/>
  <c r="BF116" i="5"/>
  <c r="AF50" i="5"/>
  <c r="AF44" i="5" s="1"/>
  <c r="AF43" i="5" s="1"/>
  <c r="AG82" i="5"/>
  <c r="AG81" i="5" s="1"/>
  <c r="AG80" i="5" s="1"/>
  <c r="AG79" i="5" s="1"/>
  <c r="AG78" i="5" s="1"/>
  <c r="AG77" i="5" s="1"/>
  <c r="AG76" i="5" s="1"/>
  <c r="AH125" i="5"/>
  <c r="AR125" i="5" s="1"/>
  <c r="AV19" i="5"/>
  <c r="AV115" i="5"/>
  <c r="F61" i="5"/>
  <c r="F60" i="5" s="1"/>
  <c r="AF37" i="5"/>
  <c r="AF32" i="5" s="1"/>
  <c r="AN37" i="5"/>
  <c r="AN32" i="5" s="1"/>
  <c r="AH70" i="5"/>
  <c r="AR70" i="5" s="1"/>
  <c r="AV100" i="5"/>
  <c r="AG37" i="5"/>
  <c r="AG32" i="5" s="1"/>
  <c r="AO37" i="5"/>
  <c r="AO32" i="5" s="1"/>
  <c r="W37" i="5"/>
  <c r="W32" i="5" s="1"/>
  <c r="AV38" i="5"/>
  <c r="AV110" i="5"/>
  <c r="F71" i="5"/>
  <c r="F70" i="5" s="1"/>
  <c r="F69" i="5" s="1"/>
  <c r="S11" i="5"/>
  <c r="AV12" i="5"/>
  <c r="AV13" i="5"/>
  <c r="S120" i="5"/>
  <c r="S119" i="5" s="1"/>
  <c r="S118" i="5" s="1"/>
  <c r="S117" i="5" s="1"/>
  <c r="BF111" i="5"/>
  <c r="Q37" i="5"/>
  <c r="Y37" i="5"/>
  <c r="Y32" i="5" s="1"/>
  <c r="Q44" i="5"/>
  <c r="Y44" i="5"/>
  <c r="AL107" i="5"/>
  <c r="AG27" i="5"/>
  <c r="AG22" i="5" s="1"/>
  <c r="AG21" i="5" s="1"/>
  <c r="AG16" i="5" s="1"/>
  <c r="AM37" i="5"/>
  <c r="AM32" i="5" s="1"/>
  <c r="R44" i="5"/>
  <c r="R43" i="5" s="1"/>
  <c r="Z44" i="5"/>
  <c r="F120" i="5"/>
  <c r="F119" i="5" s="1"/>
  <c r="F118" i="5" s="1"/>
  <c r="F117" i="5" s="1"/>
  <c r="T37" i="5"/>
  <c r="AB37" i="5"/>
  <c r="AB32" i="5" s="1"/>
  <c r="AH44" i="5"/>
  <c r="AP44" i="5"/>
  <c r="AM44" i="5"/>
  <c r="U22" i="5"/>
  <c r="U21" i="5" s="1"/>
  <c r="U16" i="5" s="1"/>
  <c r="AM107" i="5"/>
  <c r="AO107" i="5"/>
  <c r="AN107" i="5"/>
  <c r="AK107" i="5"/>
  <c r="AJ107" i="5"/>
  <c r="AQ107" i="5"/>
  <c r="AP107" i="5"/>
  <c r="AF107" i="5"/>
  <c r="R113" i="5"/>
  <c r="AU114" i="5"/>
  <c r="S107" i="5"/>
  <c r="AA107" i="5"/>
  <c r="U107" i="5"/>
  <c r="Y107" i="5"/>
  <c r="AD107" i="5"/>
  <c r="AU115" i="5"/>
  <c r="AB107" i="5"/>
  <c r="W107" i="5"/>
  <c r="Q114" i="5"/>
  <c r="V107" i="5"/>
  <c r="Z107" i="5"/>
  <c r="X107" i="5"/>
  <c r="D107" i="5"/>
  <c r="E107" i="5"/>
  <c r="F107" i="5"/>
  <c r="C112" i="5"/>
  <c r="C108" i="5"/>
  <c r="AQ77" i="5"/>
  <c r="AQ76" i="5" s="1"/>
  <c r="AF77" i="5"/>
  <c r="AF76" i="5" s="1"/>
  <c r="AJ77" i="5"/>
  <c r="AJ76" i="5" s="1"/>
  <c r="AK77" i="5"/>
  <c r="AK76" i="5" s="1"/>
  <c r="AN77" i="5"/>
  <c r="AN76" i="5" s="1"/>
  <c r="AM77" i="5"/>
  <c r="AM76" i="5" s="1"/>
  <c r="AO77" i="5"/>
  <c r="AO76" i="5" s="1"/>
  <c r="AL77" i="5"/>
  <c r="AL76" i="5" s="1"/>
  <c r="AP77" i="5"/>
  <c r="AP76" i="5" s="1"/>
  <c r="X77" i="5"/>
  <c r="X76" i="5" s="1"/>
  <c r="Y77" i="5"/>
  <c r="Y76" i="5" s="1"/>
  <c r="AB77" i="5"/>
  <c r="AB76" i="5" s="1"/>
  <c r="S77" i="5"/>
  <c r="R77" i="5"/>
  <c r="R76" i="5" s="1"/>
  <c r="W77" i="5"/>
  <c r="W76" i="5" s="1"/>
  <c r="V77" i="5"/>
  <c r="V76" i="5" s="1"/>
  <c r="Z77" i="5"/>
  <c r="Z76" i="5" s="1"/>
  <c r="AA77" i="5"/>
  <c r="AA76" i="5" s="1"/>
  <c r="D77" i="5"/>
  <c r="D76" i="5" s="1"/>
  <c r="E77" i="5"/>
  <c r="E76" i="5" s="1"/>
  <c r="AQ44" i="5"/>
  <c r="AJ44" i="5"/>
  <c r="AK44" i="5"/>
  <c r="AQ37" i="5"/>
  <c r="AQ32" i="5" s="1"/>
  <c r="AJ37" i="5"/>
  <c r="AJ32" i="5" s="1"/>
  <c r="U37" i="5"/>
  <c r="U32" i="5" s="1"/>
  <c r="X37" i="5"/>
  <c r="X32" i="5" s="1"/>
  <c r="AH22" i="5"/>
  <c r="AP22" i="5"/>
  <c r="AP21" i="5" s="1"/>
  <c r="AP16" i="5" s="1"/>
  <c r="AJ22" i="5"/>
  <c r="AJ21" i="5" s="1"/>
  <c r="AJ16" i="5" s="1"/>
  <c r="AK22" i="5"/>
  <c r="AK21" i="5" s="1"/>
  <c r="AK16" i="5" s="1"/>
  <c r="V22" i="5"/>
  <c r="V21" i="5" s="1"/>
  <c r="V16" i="5" s="1"/>
  <c r="W22" i="5"/>
  <c r="W21" i="5" s="1"/>
  <c r="W16" i="5" s="1"/>
  <c r="S22" i="5"/>
  <c r="S21" i="5" s="1"/>
  <c r="S16" i="5" s="1"/>
  <c r="AA22" i="5"/>
  <c r="AA21" i="5" s="1"/>
  <c r="AA16" i="5" s="1"/>
  <c r="BF110" i="5" l="1"/>
  <c r="BF115" i="5"/>
  <c r="AC57" i="5"/>
  <c r="AC114" i="5"/>
  <c r="BF114" i="5" s="1"/>
  <c r="AV114" i="5"/>
  <c r="AC33" i="5"/>
  <c r="AR22" i="5"/>
  <c r="AR44" i="5"/>
  <c r="AH113" i="5"/>
  <c r="AR113" i="5" s="1"/>
  <c r="AV57" i="5"/>
  <c r="AR57" i="5"/>
  <c r="AC120" i="5"/>
  <c r="T113" i="5"/>
  <c r="AW114" i="5"/>
  <c r="AR50" i="5"/>
  <c r="Q118" i="5"/>
  <c r="AC119" i="5"/>
  <c r="AH108" i="5"/>
  <c r="AR109" i="5"/>
  <c r="AH17" i="5"/>
  <c r="AR18" i="5"/>
  <c r="T69" i="5"/>
  <c r="AW69" i="5" s="1"/>
  <c r="AW70" i="5"/>
  <c r="T108" i="5"/>
  <c r="AW109" i="5"/>
  <c r="Q103" i="5"/>
  <c r="AC104" i="5"/>
  <c r="T11" i="5"/>
  <c r="AW12" i="5"/>
  <c r="T32" i="5"/>
  <c r="AW32" i="5" s="1"/>
  <c r="AW37" i="5"/>
  <c r="Q108" i="5"/>
  <c r="AC109" i="5"/>
  <c r="Q43" i="5"/>
  <c r="AC44" i="5"/>
  <c r="Q98" i="5"/>
  <c r="AC99" i="5"/>
  <c r="T98" i="5"/>
  <c r="AW99" i="5"/>
  <c r="Q80" i="5"/>
  <c r="AC81" i="5"/>
  <c r="AH103" i="5"/>
  <c r="AR104" i="5"/>
  <c r="Q21" i="5"/>
  <c r="T103" i="5"/>
  <c r="AW104" i="5"/>
  <c r="Q124" i="5"/>
  <c r="AC125" i="5"/>
  <c r="AH118" i="5"/>
  <c r="AV118" i="5" s="1"/>
  <c r="AR119" i="5"/>
  <c r="Q32" i="5"/>
  <c r="Q17" i="5"/>
  <c r="AC18" i="5"/>
  <c r="T80" i="5"/>
  <c r="AW81" i="5"/>
  <c r="T17" i="5"/>
  <c r="AW17" i="5" s="1"/>
  <c r="AW18" i="5"/>
  <c r="Q69" i="5"/>
  <c r="AC70" i="5"/>
  <c r="AH98" i="5"/>
  <c r="AR99" i="5"/>
  <c r="AR82" i="5"/>
  <c r="AV60" i="5"/>
  <c r="AR60" i="5"/>
  <c r="AV33" i="5"/>
  <c r="AR33" i="5"/>
  <c r="AH80" i="5"/>
  <c r="AR81" i="5"/>
  <c r="T43" i="5"/>
  <c r="AW43" i="5" s="1"/>
  <c r="AW44" i="5"/>
  <c r="AR37" i="5"/>
  <c r="T124" i="5"/>
  <c r="AW125" i="5"/>
  <c r="T118" i="5"/>
  <c r="AW119" i="5"/>
  <c r="AC60" i="5"/>
  <c r="AR27" i="5"/>
  <c r="AV37" i="5"/>
  <c r="S32" i="5"/>
  <c r="S31" i="5" s="1"/>
  <c r="AC13" i="5"/>
  <c r="AC12" i="5" s="1"/>
  <c r="AC11" i="5" s="1"/>
  <c r="AC10" i="5" s="1"/>
  <c r="AC9" i="5" s="1"/>
  <c r="AH32" i="5"/>
  <c r="AR32" i="5" s="1"/>
  <c r="AU108" i="5"/>
  <c r="AG31" i="5"/>
  <c r="AG8" i="5" s="1"/>
  <c r="AG7" i="5" s="1"/>
  <c r="AG6" i="5" s="1"/>
  <c r="S76" i="5"/>
  <c r="AH43" i="5"/>
  <c r="AV44" i="5"/>
  <c r="AV119" i="5"/>
  <c r="AH124" i="5"/>
  <c r="AR124" i="5" s="1"/>
  <c r="AV125" i="5"/>
  <c r="AH69" i="5"/>
  <c r="AV70" i="5"/>
  <c r="AH21" i="5"/>
  <c r="AR21" i="5" s="1"/>
  <c r="AV22" i="5"/>
  <c r="AV120" i="5"/>
  <c r="S10" i="5"/>
  <c r="AV11" i="5"/>
  <c r="AU113" i="5"/>
  <c r="R112" i="5"/>
  <c r="Q113" i="5"/>
  <c r="AT114" i="5"/>
  <c r="C107" i="5"/>
  <c r="AF31" i="5"/>
  <c r="AF8" i="5" s="1"/>
  <c r="AF7" i="5" s="1"/>
  <c r="AF6" i="5" s="1"/>
  <c r="AK43" i="5"/>
  <c r="AK31" i="5" s="1"/>
  <c r="U43" i="5"/>
  <c r="U31" i="5" s="1"/>
  <c r="X43" i="5"/>
  <c r="X31" i="5" s="1"/>
  <c r="AR11" i="5"/>
  <c r="G165" i="4"/>
  <c r="E66" i="4"/>
  <c r="E65" i="4" s="1"/>
  <c r="E64" i="4" s="1"/>
  <c r="D66" i="4"/>
  <c r="D65" i="4" s="1"/>
  <c r="D64" i="4" s="1"/>
  <c r="E60" i="4"/>
  <c r="E59" i="4" s="1"/>
  <c r="D60" i="4"/>
  <c r="D59" i="4" s="1"/>
  <c r="E57" i="4"/>
  <c r="E56" i="4" s="1"/>
  <c r="D57" i="4"/>
  <c r="D56" i="4" s="1"/>
  <c r="E49" i="4"/>
  <c r="D49" i="4"/>
  <c r="E44" i="4"/>
  <c r="D44" i="4"/>
  <c r="E40" i="4"/>
  <c r="D40" i="4"/>
  <c r="E37" i="4"/>
  <c r="D37" i="4"/>
  <c r="E33" i="4"/>
  <c r="E32" i="4" s="1"/>
  <c r="D33" i="4"/>
  <c r="D32" i="4" s="1"/>
  <c r="I156" i="4"/>
  <c r="H156" i="4"/>
  <c r="G156" i="4"/>
  <c r="E26" i="4"/>
  <c r="E156" i="4" s="1"/>
  <c r="D26" i="4"/>
  <c r="D156" i="4" s="1"/>
  <c r="I155" i="4"/>
  <c r="H155" i="4"/>
  <c r="G155" i="4"/>
  <c r="E22" i="4"/>
  <c r="E155" i="4" s="1"/>
  <c r="D22" i="4"/>
  <c r="D155" i="4" s="1"/>
  <c r="I153" i="4"/>
  <c r="H153" i="4"/>
  <c r="G153" i="4"/>
  <c r="E18" i="4"/>
  <c r="E17" i="4" s="1"/>
  <c r="E16" i="4" s="1"/>
  <c r="E153" i="4" s="1"/>
  <c r="D18" i="4"/>
  <c r="D17" i="4" s="1"/>
  <c r="D16" i="4" s="1"/>
  <c r="D153" i="4" s="1"/>
  <c r="I166" i="4"/>
  <c r="H166" i="4"/>
  <c r="G166" i="4"/>
  <c r="E125" i="4"/>
  <c r="E124" i="4" s="1"/>
  <c r="E123" i="4" s="1"/>
  <c r="E122" i="4" s="1"/>
  <c r="E121" i="4" s="1"/>
  <c r="E166" i="4" s="1"/>
  <c r="H165" i="4"/>
  <c r="E119" i="4"/>
  <c r="E118" i="4" s="1"/>
  <c r="E117" i="4" s="1"/>
  <c r="E116" i="4" s="1"/>
  <c r="E165" i="4" s="1"/>
  <c r="F114" i="4"/>
  <c r="F113" i="4" s="1"/>
  <c r="F112" i="4" s="1"/>
  <c r="F111" i="4" s="1"/>
  <c r="E114" i="4"/>
  <c r="E113" i="4" s="1"/>
  <c r="E112" i="4" s="1"/>
  <c r="E111" i="4" s="1"/>
  <c r="D114" i="4"/>
  <c r="D113" i="4" s="1"/>
  <c r="D112" i="4" s="1"/>
  <c r="D111" i="4" s="1"/>
  <c r="F109" i="4"/>
  <c r="E109" i="4"/>
  <c r="E108" i="4" s="1"/>
  <c r="E107" i="4" s="1"/>
  <c r="D109" i="4"/>
  <c r="D108" i="4" s="1"/>
  <c r="D107" i="4" s="1"/>
  <c r="C114" i="4"/>
  <c r="C113" i="4" s="1"/>
  <c r="C112" i="4" s="1"/>
  <c r="C111" i="4" s="1"/>
  <c r="C109" i="4"/>
  <c r="C108" i="4" s="1"/>
  <c r="C107" i="4" s="1"/>
  <c r="J110" i="4"/>
  <c r="J109" i="4" s="1"/>
  <c r="J108" i="4" s="1"/>
  <c r="J107" i="4" s="1"/>
  <c r="K110" i="4"/>
  <c r="J115" i="4"/>
  <c r="K115" i="4"/>
  <c r="K164" i="4" s="1"/>
  <c r="E70" i="4"/>
  <c r="D70" i="4"/>
  <c r="I162" i="4"/>
  <c r="H162" i="4"/>
  <c r="G162" i="4"/>
  <c r="E81" i="4"/>
  <c r="E80" i="4" s="1"/>
  <c r="E79" i="4" s="1"/>
  <c r="E78" i="4" s="1"/>
  <c r="E77" i="4" s="1"/>
  <c r="D81" i="4"/>
  <c r="D80" i="4" s="1"/>
  <c r="D79" i="4" s="1"/>
  <c r="D78" i="4" s="1"/>
  <c r="D77" i="4" s="1"/>
  <c r="F51" i="4"/>
  <c r="F52" i="4"/>
  <c r="J52" i="4" s="1"/>
  <c r="F53" i="4"/>
  <c r="K53" i="4" s="1"/>
  <c r="F54" i="4"/>
  <c r="J54" i="4" s="1"/>
  <c r="F55" i="4"/>
  <c r="J55" i="4" s="1"/>
  <c r="E12" i="4"/>
  <c r="E11" i="4" s="1"/>
  <c r="E10" i="4" s="1"/>
  <c r="D12" i="4"/>
  <c r="D11" i="4" s="1"/>
  <c r="D10" i="4" s="1"/>
  <c r="E412" i="1"/>
  <c r="E411" i="1" s="1"/>
  <c r="E404" i="1"/>
  <c r="D404" i="1"/>
  <c r="E393" i="1"/>
  <c r="D393" i="1"/>
  <c r="E379" i="1"/>
  <c r="D379" i="1"/>
  <c r="E377" i="1"/>
  <c r="D377" i="1"/>
  <c r="D364" i="1"/>
  <c r="D325" i="1"/>
  <c r="D324" i="1" s="1"/>
  <c r="E286" i="1"/>
  <c r="E285" i="1" s="1"/>
  <c r="D286" i="1"/>
  <c r="D285" i="1" s="1"/>
  <c r="F132" i="4"/>
  <c r="F133" i="4"/>
  <c r="F134" i="4"/>
  <c r="F135" i="4"/>
  <c r="K135" i="4" s="1"/>
  <c r="F136" i="4"/>
  <c r="K136" i="4" s="1"/>
  <c r="F137" i="4"/>
  <c r="K137" i="4" s="1"/>
  <c r="F138" i="4"/>
  <c r="K138" i="4" s="1"/>
  <c r="F139" i="4"/>
  <c r="K139" i="4" s="1"/>
  <c r="F140" i="4"/>
  <c r="J140" i="4" s="1"/>
  <c r="F141" i="4"/>
  <c r="J141" i="4" s="1"/>
  <c r="F142" i="4"/>
  <c r="K142" i="4" s="1"/>
  <c r="D125" i="4"/>
  <c r="C125" i="4"/>
  <c r="D120" i="4"/>
  <c r="I165" i="4" s="1"/>
  <c r="AC69" i="5" l="1"/>
  <c r="BF109" i="5"/>
  <c r="Q31" i="5"/>
  <c r="AV113" i="5"/>
  <c r="AH112" i="5"/>
  <c r="AR112" i="5" s="1"/>
  <c r="T31" i="5"/>
  <c r="AW31" i="5" s="1"/>
  <c r="AC43" i="5"/>
  <c r="AC113" i="5"/>
  <c r="BF113" i="5" s="1"/>
  <c r="Q123" i="5"/>
  <c r="AC124" i="5"/>
  <c r="Q117" i="5"/>
  <c r="AC118" i="5"/>
  <c r="T79" i="5"/>
  <c r="AW80" i="5"/>
  <c r="Q79" i="5"/>
  <c r="AC80" i="5"/>
  <c r="AW108" i="5"/>
  <c r="AV69" i="5"/>
  <c r="AR69" i="5"/>
  <c r="AH97" i="5"/>
  <c r="AR98" i="5"/>
  <c r="AV98" i="5"/>
  <c r="AC17" i="5"/>
  <c r="T102" i="5"/>
  <c r="AW102" i="5" s="1"/>
  <c r="AW103" i="5"/>
  <c r="T97" i="5"/>
  <c r="AW97" i="5" s="1"/>
  <c r="AW98" i="5"/>
  <c r="T123" i="5"/>
  <c r="AW124" i="5"/>
  <c r="AC108" i="5"/>
  <c r="AT108" i="5"/>
  <c r="AH79" i="5"/>
  <c r="AR80" i="5"/>
  <c r="AV80" i="5"/>
  <c r="T112" i="5"/>
  <c r="AW112" i="5" s="1"/>
  <c r="AW113" i="5"/>
  <c r="T117" i="5"/>
  <c r="AW117" i="5" s="1"/>
  <c r="AW118" i="5"/>
  <c r="Q16" i="5"/>
  <c r="Q97" i="5"/>
  <c r="AC98" i="5"/>
  <c r="T10" i="5"/>
  <c r="AW11" i="5"/>
  <c r="AR17" i="5"/>
  <c r="AV17" i="5"/>
  <c r="AH117" i="5"/>
  <c r="AR118" i="5"/>
  <c r="AH102" i="5"/>
  <c r="AR103" i="5"/>
  <c r="AV103" i="5"/>
  <c r="Q102" i="5"/>
  <c r="AC103" i="5"/>
  <c r="AR108" i="5"/>
  <c r="AV108" i="5"/>
  <c r="AV43" i="5"/>
  <c r="AR43" i="5"/>
  <c r="D412" i="1"/>
  <c r="D411" i="1" s="1"/>
  <c r="E381" i="1"/>
  <c r="D381" i="1"/>
  <c r="D372" i="1"/>
  <c r="E372" i="1"/>
  <c r="E364" i="1"/>
  <c r="E325" i="1"/>
  <c r="E324" i="1" s="1"/>
  <c r="D278" i="1"/>
  <c r="E278" i="1"/>
  <c r="AV32" i="5"/>
  <c r="BF12" i="5"/>
  <c r="AH31" i="5"/>
  <c r="H151" i="4"/>
  <c r="I158" i="4"/>
  <c r="I160" i="4"/>
  <c r="I151" i="4"/>
  <c r="AH123" i="5"/>
  <c r="AR123" i="5" s="1"/>
  <c r="AV124" i="5"/>
  <c r="J114" i="4"/>
  <c r="J113" i="4" s="1"/>
  <c r="J112" i="4" s="1"/>
  <c r="J111" i="4" s="1"/>
  <c r="J106" i="4" s="1"/>
  <c r="J163" i="4" s="1"/>
  <c r="J164" i="4"/>
  <c r="AV112" i="5"/>
  <c r="D69" i="4"/>
  <c r="D68" i="4" s="1"/>
  <c r="D63" i="4" s="1"/>
  <c r="D158" i="4" s="1"/>
  <c r="D160" i="4"/>
  <c r="D9" i="4"/>
  <c r="D8" i="4" s="1"/>
  <c r="D151" i="4"/>
  <c r="E69" i="4"/>
  <c r="E68" i="4" s="1"/>
  <c r="E63" i="4" s="1"/>
  <c r="E158" i="4" s="1"/>
  <c r="E160" i="4"/>
  <c r="AH16" i="5"/>
  <c r="AV21" i="5"/>
  <c r="E9" i="4"/>
  <c r="E8" i="4" s="1"/>
  <c r="E151" i="4"/>
  <c r="G158" i="4"/>
  <c r="G160" i="4"/>
  <c r="G151" i="4"/>
  <c r="H158" i="4"/>
  <c r="H160" i="4"/>
  <c r="S9" i="5"/>
  <c r="AV9" i="5" s="1"/>
  <c r="AV10" i="5"/>
  <c r="AU112" i="5"/>
  <c r="R107" i="5"/>
  <c r="AU107" i="5" s="1"/>
  <c r="AT113" i="5"/>
  <c r="Q112" i="5"/>
  <c r="AJ43" i="5"/>
  <c r="AJ31" i="5" s="1"/>
  <c r="W43" i="5"/>
  <c r="W31" i="5" s="1"/>
  <c r="AR10" i="5"/>
  <c r="J142" i="4"/>
  <c r="J139" i="4"/>
  <c r="E106" i="4"/>
  <c r="E163" i="4" s="1"/>
  <c r="J138" i="4"/>
  <c r="J137" i="4"/>
  <c r="H163" i="4"/>
  <c r="G161" i="4"/>
  <c r="H161" i="4"/>
  <c r="I161" i="4"/>
  <c r="C106" i="4"/>
  <c r="C163" i="4" s="1"/>
  <c r="K113" i="4"/>
  <c r="G163" i="4"/>
  <c r="K114" i="4"/>
  <c r="D106" i="4"/>
  <c r="D163" i="4" s="1"/>
  <c r="K109" i="4"/>
  <c r="F108" i="4"/>
  <c r="K52" i="4"/>
  <c r="J53" i="4"/>
  <c r="K55" i="4"/>
  <c r="K54" i="4"/>
  <c r="K141" i="4"/>
  <c r="K140" i="4"/>
  <c r="AC112" i="5" l="1"/>
  <c r="BF112" i="5" s="1"/>
  <c r="AC102" i="5"/>
  <c r="AH107" i="5"/>
  <c r="AV107" i="5" s="1"/>
  <c r="AC97" i="5"/>
  <c r="Q78" i="5"/>
  <c r="AC79" i="5"/>
  <c r="T122" i="5"/>
  <c r="AW122" i="5" s="1"/>
  <c r="AW123" i="5"/>
  <c r="T9" i="5"/>
  <c r="AW9" i="5" s="1"/>
  <c r="AW10" i="5"/>
  <c r="T78" i="5"/>
  <c r="AW79" i="5"/>
  <c r="AR102" i="5"/>
  <c r="AV102" i="5"/>
  <c r="AC117" i="5"/>
  <c r="AR97" i="5"/>
  <c r="AV97" i="5"/>
  <c r="T107" i="5"/>
  <c r="AW107" i="5" s="1"/>
  <c r="AV31" i="5"/>
  <c r="AR31" i="5"/>
  <c r="AR117" i="5"/>
  <c r="AV117" i="5"/>
  <c r="AH78" i="5"/>
  <c r="AR79" i="5"/>
  <c r="AV79" i="5"/>
  <c r="Q122" i="5"/>
  <c r="AC123" i="5"/>
  <c r="AV16" i="5"/>
  <c r="AR16" i="5"/>
  <c r="BF108" i="5"/>
  <c r="AH122" i="5"/>
  <c r="AR122" i="5" s="1"/>
  <c r="AV123" i="5"/>
  <c r="H152" i="4"/>
  <c r="H154" i="4"/>
  <c r="G152" i="4"/>
  <c r="G154" i="4"/>
  <c r="AH8" i="5"/>
  <c r="AH7" i="5" s="1"/>
  <c r="I152" i="4"/>
  <c r="I154" i="4"/>
  <c r="AT112" i="5"/>
  <c r="Q107" i="5"/>
  <c r="AP43" i="5"/>
  <c r="AP31" i="5" s="1"/>
  <c r="AM43" i="5"/>
  <c r="AM31" i="5" s="1"/>
  <c r="AL43" i="5"/>
  <c r="AL31" i="5" s="1"/>
  <c r="AB43" i="5"/>
  <c r="AB31" i="5" s="1"/>
  <c r="Y43" i="5"/>
  <c r="Y31" i="5" s="1"/>
  <c r="Z43" i="5"/>
  <c r="Z31" i="5" s="1"/>
  <c r="AR9" i="5"/>
  <c r="K112" i="4"/>
  <c r="K108" i="4"/>
  <c r="F107" i="4"/>
  <c r="AR107" i="5" l="1"/>
  <c r="AC122" i="5"/>
  <c r="AW78" i="5"/>
  <c r="T77" i="5"/>
  <c r="AR78" i="5"/>
  <c r="AH77" i="5"/>
  <c r="AH76" i="5" s="1"/>
  <c r="AV78" i="5"/>
  <c r="AC78" i="5"/>
  <c r="Q77" i="5"/>
  <c r="AT107" i="5"/>
  <c r="AC107" i="5"/>
  <c r="H157" i="4"/>
  <c r="G157" i="4"/>
  <c r="I157" i="4"/>
  <c r="AV122" i="5"/>
  <c r="AQ43" i="5"/>
  <c r="AQ31" i="5" s="1"/>
  <c r="AN43" i="5"/>
  <c r="AN31" i="5" s="1"/>
  <c r="AO43" i="5"/>
  <c r="AO31" i="5" s="1"/>
  <c r="AA43" i="5"/>
  <c r="AA31" i="5" s="1"/>
  <c r="K111" i="4"/>
  <c r="I163" i="4"/>
  <c r="F106" i="4"/>
  <c r="F163" i="4" s="1"/>
  <c r="K107" i="4"/>
  <c r="BF107" i="5" l="1"/>
  <c r="Q76" i="5"/>
  <c r="AC77" i="5"/>
  <c r="AV76" i="5"/>
  <c r="AR76" i="5"/>
  <c r="AR77" i="5"/>
  <c r="AV77" i="5"/>
  <c r="T76" i="5"/>
  <c r="AW76" i="5" s="1"/>
  <c r="AW77" i="5"/>
  <c r="H150" i="4"/>
  <c r="I150" i="4"/>
  <c r="G150" i="4"/>
  <c r="AH6" i="5"/>
  <c r="K106" i="4"/>
  <c r="K163" i="4" s="1"/>
  <c r="AC76" i="5" l="1"/>
  <c r="G148" i="4"/>
  <c r="G149" i="4"/>
  <c r="H148" i="4"/>
  <c r="H149" i="4"/>
  <c r="I148" i="4"/>
  <c r="I149" i="4"/>
  <c r="AR8" i="5" l="1"/>
  <c r="AR7" i="5" l="1"/>
  <c r="F58" i="10"/>
  <c r="F57" i="10"/>
  <c r="F56" i="10"/>
  <c r="F55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30" i="10"/>
  <c r="F9" i="10"/>
  <c r="AR6" i="5" l="1"/>
  <c r="F31" i="10"/>
  <c r="F59" i="10"/>
  <c r="D58" i="10" l="1"/>
  <c r="D57" i="10"/>
  <c r="D56" i="10"/>
  <c r="D55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A56" i="10"/>
  <c r="A58" i="10"/>
  <c r="A57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32" i="10"/>
  <c r="B32" i="10"/>
  <c r="A32" i="10"/>
  <c r="D6" i="10"/>
  <c r="B6" i="10"/>
  <c r="A6" i="10"/>
  <c r="B5" i="10"/>
  <c r="A5" i="10"/>
  <c r="E9" i="10"/>
  <c r="D9" i="10"/>
  <c r="C9" i="10"/>
  <c r="A9" i="10"/>
  <c r="A3" i="10"/>
  <c r="D3" i="10"/>
  <c r="E3" i="10"/>
  <c r="D59" i="10" l="1"/>
  <c r="C3" i="10"/>
  <c r="D30" i="10"/>
  <c r="C30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B10" i="10"/>
  <c r="A10" i="10"/>
  <c r="A4" i="10"/>
  <c r="B4" i="10"/>
  <c r="AV291" i="6"/>
  <c r="AU291" i="6"/>
  <c r="AT291" i="6"/>
  <c r="AS291" i="6"/>
  <c r="AR291" i="6"/>
  <c r="AQ291" i="6"/>
  <c r="AP291" i="6"/>
  <c r="AM274" i="6"/>
  <c r="AL274" i="6"/>
  <c r="AK274" i="6"/>
  <c r="AV275" i="6"/>
  <c r="AU275" i="6"/>
  <c r="AT275" i="6"/>
  <c r="AS275" i="6"/>
  <c r="AR275" i="6"/>
  <c r="AQ275" i="6"/>
  <c r="AP275" i="6"/>
  <c r="AM598" i="6"/>
  <c r="AM594" i="6"/>
  <c r="AM593" i="6"/>
  <c r="AV362" i="6"/>
  <c r="AU362" i="6"/>
  <c r="AT362" i="6"/>
  <c r="AS362" i="6"/>
  <c r="AR362" i="6"/>
  <c r="AQ362" i="6"/>
  <c r="AP362" i="6"/>
  <c r="AV358" i="6"/>
  <c r="AU358" i="6"/>
  <c r="AT358" i="6"/>
  <c r="AS358" i="6"/>
  <c r="AR358" i="6"/>
  <c r="AQ358" i="6"/>
  <c r="AP358" i="6"/>
  <c r="AV356" i="6"/>
  <c r="AU356" i="6"/>
  <c r="AT356" i="6"/>
  <c r="AS356" i="6"/>
  <c r="AR356" i="6"/>
  <c r="AQ356" i="6"/>
  <c r="AP356" i="6"/>
  <c r="AV353" i="6"/>
  <c r="AU353" i="6"/>
  <c r="AT353" i="6"/>
  <c r="AS353" i="6"/>
  <c r="AR353" i="6"/>
  <c r="AQ353" i="6"/>
  <c r="AP353" i="6"/>
  <c r="AV340" i="6"/>
  <c r="AU340" i="6"/>
  <c r="AT340" i="6"/>
  <c r="AS340" i="6"/>
  <c r="AR340" i="6"/>
  <c r="AQ340" i="6"/>
  <c r="AP340" i="6"/>
  <c r="AM599" i="6"/>
  <c r="AV599" i="6"/>
  <c r="AU599" i="6"/>
  <c r="AT599" i="6"/>
  <c r="AS599" i="6"/>
  <c r="AR599" i="6"/>
  <c r="AQ599" i="6"/>
  <c r="AP599" i="6"/>
  <c r="AO599" i="6"/>
  <c r="AN599" i="6"/>
  <c r="AL599" i="6"/>
  <c r="AK599" i="6"/>
  <c r="AF599" i="6"/>
  <c r="AE599" i="6"/>
  <c r="AD599" i="6"/>
  <c r="AC599" i="6"/>
  <c r="AB599" i="6"/>
  <c r="AA599" i="6"/>
  <c r="Z599" i="6"/>
  <c r="Y599" i="6"/>
  <c r="X599" i="6"/>
  <c r="W599" i="6"/>
  <c r="V599" i="6"/>
  <c r="U599" i="6"/>
  <c r="F599" i="6"/>
  <c r="E599" i="6"/>
  <c r="D599" i="6"/>
  <c r="C599" i="6"/>
  <c r="AV594" i="6"/>
  <c r="AU594" i="6"/>
  <c r="AT594" i="6"/>
  <c r="AS594" i="6"/>
  <c r="AR594" i="6"/>
  <c r="AQ594" i="6"/>
  <c r="AP594" i="6"/>
  <c r="AO594" i="6"/>
  <c r="AN594" i="6"/>
  <c r="AL594" i="6"/>
  <c r="AK594" i="6"/>
  <c r="AF594" i="6"/>
  <c r="AE594" i="6"/>
  <c r="AD594" i="6"/>
  <c r="AC594" i="6"/>
  <c r="AB594" i="6"/>
  <c r="AA594" i="6"/>
  <c r="Z594" i="6"/>
  <c r="Y594" i="6"/>
  <c r="W594" i="6"/>
  <c r="V594" i="6"/>
  <c r="U594" i="6"/>
  <c r="F594" i="6"/>
  <c r="E594" i="6"/>
  <c r="D594" i="6"/>
  <c r="C594" i="6"/>
  <c r="AV601" i="6"/>
  <c r="AU601" i="6"/>
  <c r="AT601" i="6"/>
  <c r="AS601" i="6"/>
  <c r="AR601" i="6"/>
  <c r="AQ601" i="6"/>
  <c r="AP601" i="6"/>
  <c r="AO601" i="6"/>
  <c r="AN601" i="6"/>
  <c r="AM601" i="6"/>
  <c r="AL601" i="6"/>
  <c r="AK601" i="6"/>
  <c r="AF601" i="6"/>
  <c r="AE601" i="6"/>
  <c r="AD601" i="6"/>
  <c r="AC601" i="6"/>
  <c r="AB601" i="6"/>
  <c r="AA601" i="6"/>
  <c r="Z601" i="6"/>
  <c r="Y601" i="6"/>
  <c r="X601" i="6"/>
  <c r="W601" i="6"/>
  <c r="V601" i="6"/>
  <c r="U601" i="6"/>
  <c r="F601" i="6"/>
  <c r="E601" i="6"/>
  <c r="D601" i="6"/>
  <c r="C601" i="6"/>
  <c r="AV600" i="6"/>
  <c r="AU600" i="6"/>
  <c r="AT600" i="6"/>
  <c r="AS600" i="6"/>
  <c r="AR600" i="6"/>
  <c r="AQ600" i="6"/>
  <c r="AP600" i="6"/>
  <c r="AO600" i="6"/>
  <c r="AN600" i="6"/>
  <c r="AM600" i="6"/>
  <c r="AL600" i="6"/>
  <c r="AK600" i="6"/>
  <c r="AF600" i="6"/>
  <c r="AE600" i="6"/>
  <c r="AD600" i="6"/>
  <c r="AC600" i="6"/>
  <c r="AB600" i="6"/>
  <c r="AA600" i="6"/>
  <c r="Z600" i="6"/>
  <c r="Y600" i="6"/>
  <c r="X600" i="6"/>
  <c r="W600" i="6"/>
  <c r="V600" i="6"/>
  <c r="U600" i="6"/>
  <c r="F600" i="6"/>
  <c r="E600" i="6"/>
  <c r="D600" i="6"/>
  <c r="C600" i="6"/>
  <c r="AV596" i="6"/>
  <c r="AU596" i="6"/>
  <c r="AT596" i="6"/>
  <c r="AS596" i="6"/>
  <c r="AR596" i="6"/>
  <c r="AQ596" i="6"/>
  <c r="AP596" i="6"/>
  <c r="AO596" i="6"/>
  <c r="AN596" i="6"/>
  <c r="AM596" i="6"/>
  <c r="AL596" i="6"/>
  <c r="AK596" i="6"/>
  <c r="AF596" i="6"/>
  <c r="AE596" i="6"/>
  <c r="AD596" i="6"/>
  <c r="AC596" i="6"/>
  <c r="AB596" i="6"/>
  <c r="AA596" i="6"/>
  <c r="Z596" i="6"/>
  <c r="Y596" i="6"/>
  <c r="X596" i="6"/>
  <c r="W596" i="6"/>
  <c r="V596" i="6"/>
  <c r="U596" i="6"/>
  <c r="F596" i="6"/>
  <c r="E596" i="6"/>
  <c r="D596" i="6"/>
  <c r="C596" i="6"/>
  <c r="AV595" i="6"/>
  <c r="AU595" i="6"/>
  <c r="AT595" i="6"/>
  <c r="AS595" i="6"/>
  <c r="AR595" i="6"/>
  <c r="AQ595" i="6"/>
  <c r="AP595" i="6"/>
  <c r="AO595" i="6"/>
  <c r="AN595" i="6"/>
  <c r="AM595" i="6"/>
  <c r="AL595" i="6"/>
  <c r="AK595" i="6"/>
  <c r="AF595" i="6"/>
  <c r="AE595" i="6"/>
  <c r="AD595" i="6"/>
  <c r="AC595" i="6"/>
  <c r="AB595" i="6"/>
  <c r="AA595" i="6"/>
  <c r="Z595" i="6"/>
  <c r="Y595" i="6"/>
  <c r="X595" i="6"/>
  <c r="W595" i="6"/>
  <c r="V595" i="6"/>
  <c r="U595" i="6"/>
  <c r="F595" i="6"/>
  <c r="E595" i="6"/>
  <c r="D595" i="6"/>
  <c r="C595" i="6"/>
  <c r="AV325" i="6"/>
  <c r="AU325" i="6"/>
  <c r="AT325" i="6"/>
  <c r="AS325" i="6"/>
  <c r="AR325" i="6"/>
  <c r="AQ325" i="6"/>
  <c r="AP325" i="6"/>
  <c r="AV267" i="6"/>
  <c r="AV266" i="6" s="1"/>
  <c r="AV265" i="6" s="1"/>
  <c r="AU267" i="6"/>
  <c r="AU266" i="6" s="1"/>
  <c r="AU265" i="6" s="1"/>
  <c r="AT267" i="6"/>
  <c r="AT266" i="6" s="1"/>
  <c r="AT265" i="6" s="1"/>
  <c r="AS267" i="6"/>
  <c r="AS266" i="6" s="1"/>
  <c r="AS265" i="6" s="1"/>
  <c r="AR267" i="6"/>
  <c r="AR266" i="6" s="1"/>
  <c r="AR265" i="6" s="1"/>
  <c r="AQ267" i="6"/>
  <c r="AQ266" i="6" s="1"/>
  <c r="AQ265" i="6" s="1"/>
  <c r="AP267" i="6"/>
  <c r="AP266" i="6" s="1"/>
  <c r="AP265" i="6" s="1"/>
  <c r="AV263" i="6"/>
  <c r="AV262" i="6" s="1"/>
  <c r="AU263" i="6"/>
  <c r="AU262" i="6" s="1"/>
  <c r="AT263" i="6"/>
  <c r="AT262" i="6" s="1"/>
  <c r="AS263" i="6"/>
  <c r="AS262" i="6" s="1"/>
  <c r="AR263" i="6"/>
  <c r="AR262" i="6" s="1"/>
  <c r="AQ263" i="6"/>
  <c r="AQ262" i="6" s="1"/>
  <c r="AP263" i="6"/>
  <c r="AP262" i="6" s="1"/>
  <c r="AM259" i="6"/>
  <c r="AL259" i="6"/>
  <c r="AK259" i="6"/>
  <c r="AV260" i="6"/>
  <c r="AU260" i="6"/>
  <c r="AT260" i="6"/>
  <c r="AS260" i="6"/>
  <c r="AR260" i="6"/>
  <c r="AQ260" i="6"/>
  <c r="AP260" i="6"/>
  <c r="AV215" i="6"/>
  <c r="AV214" i="6" s="1"/>
  <c r="AU215" i="6"/>
  <c r="AU214" i="6" s="1"/>
  <c r="AT215" i="6"/>
  <c r="AT214" i="6" s="1"/>
  <c r="AS215" i="6"/>
  <c r="AS214" i="6" s="1"/>
  <c r="AR215" i="6"/>
  <c r="AR214" i="6" s="1"/>
  <c r="AQ215" i="6"/>
  <c r="AQ214" i="6" s="1"/>
  <c r="AP215" i="6"/>
  <c r="AP214" i="6" s="1"/>
  <c r="AV198" i="6"/>
  <c r="AV197" i="6" s="1"/>
  <c r="AV196" i="6" s="1"/>
  <c r="AU198" i="6"/>
  <c r="AU197" i="6" s="1"/>
  <c r="AU196" i="6" s="1"/>
  <c r="AT198" i="6"/>
  <c r="AT197" i="6" s="1"/>
  <c r="AT196" i="6" s="1"/>
  <c r="AS198" i="6"/>
  <c r="AS197" i="6" s="1"/>
  <c r="AS196" i="6" s="1"/>
  <c r="AR198" i="6"/>
  <c r="AR197" i="6" s="1"/>
  <c r="AR196" i="6" s="1"/>
  <c r="AQ198" i="6"/>
  <c r="AQ197" i="6" s="1"/>
  <c r="AQ196" i="6" s="1"/>
  <c r="AP198" i="6"/>
  <c r="AP197" i="6" s="1"/>
  <c r="AP196" i="6" s="1"/>
  <c r="AV181" i="6"/>
  <c r="AU181" i="6"/>
  <c r="AT181" i="6"/>
  <c r="AS181" i="6"/>
  <c r="AR181" i="6"/>
  <c r="AQ181" i="6"/>
  <c r="AP181" i="6"/>
  <c r="AV77" i="6"/>
  <c r="AV76" i="6" s="1"/>
  <c r="AV75" i="6" s="1"/>
  <c r="AV74" i="6" s="1"/>
  <c r="AU77" i="6"/>
  <c r="AU76" i="6" s="1"/>
  <c r="AU75" i="6" s="1"/>
  <c r="AU74" i="6" s="1"/>
  <c r="AT77" i="6"/>
  <c r="AT76" i="6" s="1"/>
  <c r="AT75" i="6" s="1"/>
  <c r="AT74" i="6" s="1"/>
  <c r="AS77" i="6"/>
  <c r="AS76" i="6" s="1"/>
  <c r="AS75" i="6" s="1"/>
  <c r="AS74" i="6" s="1"/>
  <c r="AR77" i="6"/>
  <c r="AR76" i="6" s="1"/>
  <c r="AR75" i="6" s="1"/>
  <c r="AR74" i="6" s="1"/>
  <c r="AQ77" i="6"/>
  <c r="AQ76" i="6" s="1"/>
  <c r="AQ75" i="6" s="1"/>
  <c r="AQ74" i="6" s="1"/>
  <c r="AP77" i="6"/>
  <c r="AP76" i="6" s="1"/>
  <c r="AP75" i="6" s="1"/>
  <c r="AP74" i="6" s="1"/>
  <c r="AV59" i="6"/>
  <c r="AU59" i="6"/>
  <c r="AT59" i="6"/>
  <c r="AS59" i="6"/>
  <c r="AR59" i="6"/>
  <c r="AQ59" i="6"/>
  <c r="AP59" i="6"/>
  <c r="AV10" i="6"/>
  <c r="AU10" i="6"/>
  <c r="AT10" i="6"/>
  <c r="AS10" i="6"/>
  <c r="AR10" i="6"/>
  <c r="AQ10" i="6"/>
  <c r="AP10" i="6"/>
  <c r="AM25" i="6"/>
  <c r="AM24" i="6" s="1"/>
  <c r="AM10" i="6" s="1"/>
  <c r="AL25" i="6"/>
  <c r="AL24" i="6" s="1"/>
  <c r="AK25" i="6"/>
  <c r="AL12" i="6"/>
  <c r="AL11" i="6" s="1"/>
  <c r="AM568" i="6"/>
  <c r="AM571" i="6"/>
  <c r="AM570" i="6"/>
  <c r="AM569" i="6"/>
  <c r="AM567" i="6"/>
  <c r="AM566" i="6"/>
  <c r="AM565" i="6"/>
  <c r="AM564" i="6"/>
  <c r="AV593" i="6"/>
  <c r="AU593" i="6"/>
  <c r="AT593" i="6"/>
  <c r="AS593" i="6"/>
  <c r="AR593" i="6"/>
  <c r="AQ593" i="6"/>
  <c r="AP593" i="6"/>
  <c r="AO593" i="6"/>
  <c r="AN593" i="6"/>
  <c r="AL593" i="6"/>
  <c r="AK593" i="6"/>
  <c r="AF593" i="6"/>
  <c r="AE593" i="6"/>
  <c r="AD593" i="6"/>
  <c r="AC593" i="6"/>
  <c r="AB593" i="6"/>
  <c r="AA593" i="6"/>
  <c r="Z593" i="6"/>
  <c r="Y593" i="6"/>
  <c r="X593" i="6"/>
  <c r="W593" i="6"/>
  <c r="V593" i="6"/>
  <c r="U593" i="6"/>
  <c r="F593" i="6"/>
  <c r="E593" i="6"/>
  <c r="D593" i="6"/>
  <c r="C593" i="6"/>
  <c r="AV598" i="6"/>
  <c r="AU598" i="6"/>
  <c r="AT598" i="6"/>
  <c r="AS598" i="6"/>
  <c r="AR598" i="6"/>
  <c r="AQ598" i="6"/>
  <c r="AP598" i="6"/>
  <c r="AO598" i="6"/>
  <c r="AN598" i="6"/>
  <c r="AL598" i="6"/>
  <c r="AK598" i="6"/>
  <c r="W312" i="6"/>
  <c r="W311" i="6"/>
  <c r="W310" i="6"/>
  <c r="W309" i="6"/>
  <c r="W308" i="6"/>
  <c r="W307" i="6"/>
  <c r="W306" i="6"/>
  <c r="W305" i="6"/>
  <c r="W304" i="6"/>
  <c r="W303" i="6"/>
  <c r="W302" i="6"/>
  <c r="W301" i="6"/>
  <c r="W300" i="6"/>
  <c r="W299" i="6"/>
  <c r="AG299" i="6" s="1"/>
  <c r="BM299" i="6" s="1"/>
  <c r="W298" i="6"/>
  <c r="AG298" i="6" s="1"/>
  <c r="BM298" i="6" s="1"/>
  <c r="AW25" i="6" l="1"/>
  <c r="AW259" i="6"/>
  <c r="AW274" i="6"/>
  <c r="BC593" i="6"/>
  <c r="BK593" i="6"/>
  <c r="BE594" i="6"/>
  <c r="BF595" i="6"/>
  <c r="BF600" i="6"/>
  <c r="BJ593" i="6"/>
  <c r="BD593" i="6"/>
  <c r="BF594" i="6"/>
  <c r="BC599" i="6"/>
  <c r="BK599" i="6"/>
  <c r="BE595" i="6"/>
  <c r="BF593" i="6"/>
  <c r="BB596" i="6"/>
  <c r="BJ596" i="6"/>
  <c r="BB601" i="6"/>
  <c r="BJ601" i="6"/>
  <c r="BH594" i="6"/>
  <c r="BE599" i="6"/>
  <c r="BG593" i="6"/>
  <c r="BI594" i="6"/>
  <c r="BH593" i="6"/>
  <c r="BJ594" i="6"/>
  <c r="BG599" i="6"/>
  <c r="BD596" i="6"/>
  <c r="BH600" i="6"/>
  <c r="BD601" i="6"/>
  <c r="BI593" i="6"/>
  <c r="BI595" i="6"/>
  <c r="BE596" i="6"/>
  <c r="BI600" i="6"/>
  <c r="BE601" i="6"/>
  <c r="BK594" i="6"/>
  <c r="BH599" i="6"/>
  <c r="BB593" i="6"/>
  <c r="BB595" i="6"/>
  <c r="BJ595" i="6"/>
  <c r="BF596" i="6"/>
  <c r="BB600" i="6"/>
  <c r="BJ600" i="6"/>
  <c r="BF601" i="6"/>
  <c r="BD594" i="6"/>
  <c r="BI599" i="6"/>
  <c r="BB594" i="6"/>
  <c r="BC595" i="6"/>
  <c r="BK595" i="6"/>
  <c r="BG596" i="6"/>
  <c r="BC600" i="6"/>
  <c r="BK600" i="6"/>
  <c r="BG601" i="6"/>
  <c r="BJ599" i="6"/>
  <c r="BD595" i="6"/>
  <c r="BH596" i="6"/>
  <c r="BD600" i="6"/>
  <c r="BH601" i="6"/>
  <c r="BE593" i="6"/>
  <c r="BI596" i="6"/>
  <c r="BE600" i="6"/>
  <c r="BI601" i="6"/>
  <c r="BG594" i="6"/>
  <c r="BD599" i="6"/>
  <c r="BB599" i="6"/>
  <c r="BG595" i="6"/>
  <c r="BC596" i="6"/>
  <c r="BK596" i="6"/>
  <c r="BG600" i="6"/>
  <c r="BC601" i="6"/>
  <c r="BK601" i="6"/>
  <c r="BF599" i="6"/>
  <c r="BH595" i="6"/>
  <c r="BB301" i="6"/>
  <c r="AG301" i="6"/>
  <c r="BM301" i="6" s="1"/>
  <c r="BB309" i="6"/>
  <c r="AG309" i="6"/>
  <c r="BM309" i="6" s="1"/>
  <c r="BB300" i="6"/>
  <c r="AG300" i="6"/>
  <c r="BM300" i="6" s="1"/>
  <c r="BB302" i="6"/>
  <c r="AG302" i="6"/>
  <c r="BM302" i="6" s="1"/>
  <c r="BB310" i="6"/>
  <c r="AG310" i="6"/>
  <c r="BM310" i="6" s="1"/>
  <c r="BB303" i="6"/>
  <c r="AG303" i="6"/>
  <c r="BM303" i="6" s="1"/>
  <c r="BB311" i="6"/>
  <c r="AG311" i="6"/>
  <c r="BM311" i="6" s="1"/>
  <c r="BB308" i="6"/>
  <c r="AG308" i="6"/>
  <c r="BM308" i="6" s="1"/>
  <c r="BB304" i="6"/>
  <c r="AG304" i="6"/>
  <c r="BM304" i="6" s="1"/>
  <c r="BB312" i="6"/>
  <c r="AG312" i="6"/>
  <c r="BM312" i="6" s="1"/>
  <c r="BB305" i="6"/>
  <c r="AG305" i="6"/>
  <c r="BM305" i="6" s="1"/>
  <c r="BB306" i="6"/>
  <c r="AG306" i="6"/>
  <c r="BM306" i="6" s="1"/>
  <c r="BB307" i="6"/>
  <c r="AG307" i="6"/>
  <c r="BM307" i="6" s="1"/>
  <c r="AK24" i="6"/>
  <c r="AW24" i="6" s="1"/>
  <c r="AL324" i="6"/>
  <c r="AL323" i="6" s="1"/>
  <c r="AL322" i="6" s="1"/>
  <c r="AK324" i="6"/>
  <c r="AM324" i="6"/>
  <c r="AM323" i="6" s="1"/>
  <c r="E30" i="10"/>
  <c r="H30" i="10" s="1"/>
  <c r="D31" i="10"/>
  <c r="D33" i="10" s="1"/>
  <c r="AR274" i="6"/>
  <c r="AS274" i="6"/>
  <c r="AM574" i="6"/>
  <c r="AM575" i="6"/>
  <c r="AT259" i="6"/>
  <c r="AV274" i="6"/>
  <c r="AU259" i="6"/>
  <c r="AU324" i="6"/>
  <c r="AU323" i="6" s="1"/>
  <c r="AS324" i="6"/>
  <c r="AS323" i="6" s="1"/>
  <c r="AV259" i="6"/>
  <c r="AQ274" i="6"/>
  <c r="AP324" i="6"/>
  <c r="AP323" i="6" s="1"/>
  <c r="AU274" i="6"/>
  <c r="AP259" i="6"/>
  <c r="AS259" i="6"/>
  <c r="AP274" i="6"/>
  <c r="AT274" i="6"/>
  <c r="AT324" i="6"/>
  <c r="AT323" i="6" s="1"/>
  <c r="AV324" i="6"/>
  <c r="AV323" i="6" s="1"/>
  <c r="AQ324" i="6"/>
  <c r="AQ323" i="6" s="1"/>
  <c r="AR324" i="6"/>
  <c r="AR323" i="6" s="1"/>
  <c r="AQ259" i="6"/>
  <c r="AR259" i="6"/>
  <c r="AM572" i="6"/>
  <c r="AL10" i="6"/>
  <c r="G365" i="6"/>
  <c r="F416" i="6"/>
  <c r="E416" i="6"/>
  <c r="D416" i="6"/>
  <c r="F421" i="6"/>
  <c r="E421" i="6"/>
  <c r="D421" i="6"/>
  <c r="W434" i="6"/>
  <c r="W433" i="6" s="1"/>
  <c r="V434" i="6"/>
  <c r="V433" i="6" s="1"/>
  <c r="U434" i="6"/>
  <c r="F434" i="6"/>
  <c r="F433" i="6" s="1"/>
  <c r="E434" i="6"/>
  <c r="E433" i="6" s="1"/>
  <c r="D434" i="6"/>
  <c r="D433" i="6" s="1"/>
  <c r="C434" i="6"/>
  <c r="C433" i="6" s="1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5" i="6"/>
  <c r="G434" i="6" s="1"/>
  <c r="G433" i="6" s="1"/>
  <c r="G432" i="6"/>
  <c r="G431" i="6"/>
  <c r="G428" i="6"/>
  <c r="G427" i="6"/>
  <c r="G425" i="6"/>
  <c r="G424" i="6"/>
  <c r="G422" i="6"/>
  <c r="G421" i="6" s="1"/>
  <c r="C430" i="6"/>
  <c r="G430" i="6" s="1"/>
  <c r="C423" i="6"/>
  <c r="G423" i="6" s="1"/>
  <c r="C421" i="6"/>
  <c r="C418" i="6"/>
  <c r="C416" i="6"/>
  <c r="G420" i="6"/>
  <c r="G419" i="6"/>
  <c r="F418" i="6"/>
  <c r="E418" i="6"/>
  <c r="D418" i="6"/>
  <c r="G417" i="6"/>
  <c r="C523" i="6"/>
  <c r="D523" i="6"/>
  <c r="D522" i="6" s="1"/>
  <c r="E523" i="6"/>
  <c r="E522" i="6" s="1"/>
  <c r="G413" i="6"/>
  <c r="G595" i="6" s="1"/>
  <c r="F412" i="6"/>
  <c r="F411" i="6" s="1"/>
  <c r="E412" i="6"/>
  <c r="E411" i="6" s="1"/>
  <c r="D412" i="6"/>
  <c r="D411" i="6" s="1"/>
  <c r="C412" i="6"/>
  <c r="G409" i="6"/>
  <c r="G600" i="6" s="1"/>
  <c r="F408" i="6"/>
  <c r="F407" i="6" s="1"/>
  <c r="E408" i="6"/>
  <c r="E407" i="6" s="1"/>
  <c r="D408" i="6"/>
  <c r="D407" i="6" s="1"/>
  <c r="C408" i="6"/>
  <c r="C407" i="6" s="1"/>
  <c r="W384" i="6"/>
  <c r="V384" i="6"/>
  <c r="U384" i="6"/>
  <c r="F384" i="6"/>
  <c r="F383" i="6" s="1"/>
  <c r="E384" i="6"/>
  <c r="E383" i="6" s="1"/>
  <c r="D384" i="6"/>
  <c r="D383" i="6" s="1"/>
  <c r="F370" i="6"/>
  <c r="E370" i="6"/>
  <c r="D370" i="6"/>
  <c r="W367" i="6"/>
  <c r="V367" i="6"/>
  <c r="U367" i="6"/>
  <c r="F367" i="6"/>
  <c r="E367" i="6"/>
  <c r="D367" i="6"/>
  <c r="W362" i="6"/>
  <c r="V362" i="6"/>
  <c r="U362" i="6"/>
  <c r="F362" i="6"/>
  <c r="E362" i="6"/>
  <c r="D362" i="6"/>
  <c r="W358" i="6"/>
  <c r="V358" i="6"/>
  <c r="U358" i="6"/>
  <c r="F358" i="6"/>
  <c r="E358" i="6"/>
  <c r="D358" i="6"/>
  <c r="F356" i="6"/>
  <c r="E356" i="6"/>
  <c r="D356" i="6"/>
  <c r="F353" i="6"/>
  <c r="E353" i="6"/>
  <c r="D353" i="6"/>
  <c r="BB335" i="6"/>
  <c r="F346" i="6"/>
  <c r="E346" i="6"/>
  <c r="D346" i="6"/>
  <c r="F343" i="6"/>
  <c r="E343" i="6"/>
  <c r="D343" i="6"/>
  <c r="F340" i="6"/>
  <c r="E340" i="6"/>
  <c r="D340" i="6"/>
  <c r="F336" i="6"/>
  <c r="E336" i="6"/>
  <c r="D336" i="6"/>
  <c r="F332" i="6"/>
  <c r="E332" i="6"/>
  <c r="D332" i="6"/>
  <c r="F328" i="6"/>
  <c r="E328" i="6"/>
  <c r="D328" i="6"/>
  <c r="F325" i="6"/>
  <c r="E325" i="6"/>
  <c r="D325" i="6"/>
  <c r="W328" i="6"/>
  <c r="V328" i="6"/>
  <c r="U328" i="6"/>
  <c r="C328" i="6"/>
  <c r="W315" i="6"/>
  <c r="W314" i="6" s="1"/>
  <c r="W313" i="6" s="1"/>
  <c r="V315" i="6"/>
  <c r="V314" i="6" s="1"/>
  <c r="V313" i="6" s="1"/>
  <c r="U315" i="6"/>
  <c r="F315" i="6"/>
  <c r="F314" i="6" s="1"/>
  <c r="F313" i="6" s="1"/>
  <c r="E315" i="6"/>
  <c r="E314" i="6" s="1"/>
  <c r="E313" i="6" s="1"/>
  <c r="D315" i="6"/>
  <c r="D314" i="6" s="1"/>
  <c r="D313" i="6" s="1"/>
  <c r="AF598" i="6"/>
  <c r="BK598" i="6" s="1"/>
  <c r="AE598" i="6"/>
  <c r="BJ598" i="6" s="1"/>
  <c r="AD598" i="6"/>
  <c r="BI598" i="6" s="1"/>
  <c r="AC598" i="6"/>
  <c r="BH598" i="6" s="1"/>
  <c r="AB598" i="6"/>
  <c r="BG598" i="6" s="1"/>
  <c r="AA598" i="6"/>
  <c r="BF598" i="6" s="1"/>
  <c r="Z598" i="6"/>
  <c r="BE598" i="6" s="1"/>
  <c r="Y598" i="6"/>
  <c r="BD598" i="6" s="1"/>
  <c r="X598" i="6"/>
  <c r="BC598" i="6" s="1"/>
  <c r="W296" i="6"/>
  <c r="W295" i="6" s="1"/>
  <c r="W598" i="6" s="1"/>
  <c r="BB598" i="6" s="1"/>
  <c r="V296" i="6"/>
  <c r="V295" i="6" s="1"/>
  <c r="V598" i="6" s="1"/>
  <c r="U296" i="6"/>
  <c r="F296" i="6"/>
  <c r="F295" i="6" s="1"/>
  <c r="F598" i="6" s="1"/>
  <c r="E296" i="6"/>
  <c r="E295" i="6" s="1"/>
  <c r="E598" i="6" s="1"/>
  <c r="D296" i="6"/>
  <c r="D295" i="6" s="1"/>
  <c r="D598" i="6" s="1"/>
  <c r="C296" i="6"/>
  <c r="F275" i="6"/>
  <c r="E275" i="6"/>
  <c r="D275" i="6"/>
  <c r="AH312" i="6"/>
  <c r="AH311" i="6"/>
  <c r="AH310" i="6"/>
  <c r="AH309" i="6"/>
  <c r="AH308" i="6"/>
  <c r="AH307" i="6"/>
  <c r="AH306" i="6"/>
  <c r="AH305" i="6"/>
  <c r="AH304" i="6"/>
  <c r="AH303" i="6"/>
  <c r="AH302" i="6"/>
  <c r="AH301" i="6"/>
  <c r="AH300" i="6"/>
  <c r="F291" i="6"/>
  <c r="E291" i="6"/>
  <c r="D291" i="6"/>
  <c r="C291" i="6"/>
  <c r="W223" i="6"/>
  <c r="AG223" i="6" s="1"/>
  <c r="BM223" i="6" s="1"/>
  <c r="W189" i="6"/>
  <c r="V189" i="6"/>
  <c r="U189" i="6"/>
  <c r="F189" i="6"/>
  <c r="E189" i="6"/>
  <c r="D189" i="6"/>
  <c r="C189" i="6"/>
  <c r="AH191" i="6"/>
  <c r="G524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2" i="6"/>
  <c r="G381" i="6"/>
  <c r="G380" i="6"/>
  <c r="G379" i="6"/>
  <c r="G378" i="6"/>
  <c r="G377" i="6"/>
  <c r="G376" i="6"/>
  <c r="G375" i="6"/>
  <c r="G374" i="6"/>
  <c r="G373" i="6"/>
  <c r="G371" i="6"/>
  <c r="G370" i="6" s="1"/>
  <c r="G369" i="6"/>
  <c r="G368" i="6"/>
  <c r="G364" i="6"/>
  <c r="G363" i="6"/>
  <c r="G361" i="6"/>
  <c r="G360" i="6"/>
  <c r="G359" i="6"/>
  <c r="G357" i="6"/>
  <c r="G356" i="6" s="1"/>
  <c r="G355" i="6"/>
  <c r="G354" i="6"/>
  <c r="G352" i="6"/>
  <c r="G351" i="6"/>
  <c r="G349" i="6"/>
  <c r="G348" i="6"/>
  <c r="G347" i="6"/>
  <c r="G345" i="6"/>
  <c r="G344" i="6"/>
  <c r="G342" i="6"/>
  <c r="G341" i="6"/>
  <c r="G339" i="6"/>
  <c r="G338" i="6"/>
  <c r="G337" i="6"/>
  <c r="G335" i="6"/>
  <c r="G334" i="6"/>
  <c r="G333" i="6"/>
  <c r="G331" i="6"/>
  <c r="G330" i="6"/>
  <c r="G329" i="6"/>
  <c r="G327" i="6"/>
  <c r="G326" i="6"/>
  <c r="G321" i="6"/>
  <c r="G318" i="6"/>
  <c r="G317" i="6"/>
  <c r="G316" i="6"/>
  <c r="G296" i="6"/>
  <c r="G295" i="6" s="1"/>
  <c r="G294" i="6"/>
  <c r="G293" i="6"/>
  <c r="G292" i="6"/>
  <c r="G290" i="6"/>
  <c r="G288" i="6"/>
  <c r="G287" i="6"/>
  <c r="G283" i="6"/>
  <c r="G281" i="6"/>
  <c r="G279" i="6"/>
  <c r="G276" i="6"/>
  <c r="G272" i="6"/>
  <c r="G270" i="6"/>
  <c r="G268" i="6"/>
  <c r="G264" i="6"/>
  <c r="G261" i="6"/>
  <c r="G258" i="6"/>
  <c r="G256" i="6"/>
  <c r="U256" i="6" s="1"/>
  <c r="AG256" i="6" s="1"/>
  <c r="BM256" i="6" s="1"/>
  <c r="G255" i="6"/>
  <c r="G253" i="6"/>
  <c r="G252" i="6"/>
  <c r="G250" i="6"/>
  <c r="G249" i="6"/>
  <c r="G246" i="6"/>
  <c r="G244" i="6"/>
  <c r="G242" i="6"/>
  <c r="G241" i="6"/>
  <c r="G239" i="6"/>
  <c r="G238" i="6"/>
  <c r="G237" i="6"/>
  <c r="G236" i="6"/>
  <c r="G235" i="6"/>
  <c r="G232" i="6"/>
  <c r="G231" i="6"/>
  <c r="G229" i="6"/>
  <c r="G228" i="6"/>
  <c r="G226" i="6"/>
  <c r="G225" i="6"/>
  <c r="G223" i="6"/>
  <c r="G222" i="6"/>
  <c r="G221" i="6"/>
  <c r="G220" i="6"/>
  <c r="G219" i="6"/>
  <c r="G216" i="6"/>
  <c r="G213" i="6"/>
  <c r="G211" i="6"/>
  <c r="G209" i="6"/>
  <c r="G206" i="6"/>
  <c r="G205" i="6"/>
  <c r="G204" i="6"/>
  <c r="G202" i="6"/>
  <c r="G200" i="6"/>
  <c r="G199" i="6"/>
  <c r="G195" i="6"/>
  <c r="G194" i="6"/>
  <c r="G192" i="6"/>
  <c r="G191" i="6"/>
  <c r="G190" i="6"/>
  <c r="G188" i="6"/>
  <c r="G187" i="6"/>
  <c r="G185" i="6"/>
  <c r="G184" i="6"/>
  <c r="G183" i="6"/>
  <c r="G182" i="6"/>
  <c r="G178" i="6"/>
  <c r="G176" i="6"/>
  <c r="G174" i="6"/>
  <c r="G173" i="6"/>
  <c r="G171" i="6"/>
  <c r="G168" i="6"/>
  <c r="G167" i="6"/>
  <c r="G164" i="6"/>
  <c r="G163" i="6"/>
  <c r="G161" i="6"/>
  <c r="G160" i="6"/>
  <c r="G159" i="6"/>
  <c r="G158" i="6"/>
  <c r="G156" i="6"/>
  <c r="G155" i="6"/>
  <c r="G154" i="6"/>
  <c r="G153" i="6"/>
  <c r="G152" i="6"/>
  <c r="G150" i="6"/>
  <c r="G149" i="6"/>
  <c r="G148" i="6"/>
  <c r="G147" i="6"/>
  <c r="G145" i="6"/>
  <c r="G144" i="6"/>
  <c r="G142" i="6"/>
  <c r="G141" i="6"/>
  <c r="G140" i="6"/>
  <c r="G139" i="6"/>
  <c r="G138" i="6"/>
  <c r="G136" i="6"/>
  <c r="G134" i="6"/>
  <c r="G133" i="6"/>
  <c r="G131" i="6"/>
  <c r="G130" i="6"/>
  <c r="G129" i="6"/>
  <c r="G128" i="6"/>
  <c r="G126" i="6"/>
  <c r="G123" i="6"/>
  <c r="G122" i="6"/>
  <c r="G121" i="6"/>
  <c r="G119" i="6"/>
  <c r="G118" i="6"/>
  <c r="G116" i="6"/>
  <c r="G114" i="6"/>
  <c r="G113" i="6"/>
  <c r="G112" i="6"/>
  <c r="G109" i="6"/>
  <c r="G108" i="6"/>
  <c r="G107" i="6"/>
  <c r="G102" i="6"/>
  <c r="G99" i="6"/>
  <c r="G98" i="6"/>
  <c r="G95" i="6"/>
  <c r="G94" i="6"/>
  <c r="G92" i="6"/>
  <c r="G91" i="6"/>
  <c r="G89" i="6"/>
  <c r="G88" i="6"/>
  <c r="G87" i="6"/>
  <c r="G85" i="6"/>
  <c r="G84" i="6"/>
  <c r="G82" i="6"/>
  <c r="G81" i="6"/>
  <c r="G80" i="6"/>
  <c r="G78" i="6"/>
  <c r="G72" i="6"/>
  <c r="G71" i="6"/>
  <c r="G68" i="6"/>
  <c r="G67" i="6"/>
  <c r="G66" i="6"/>
  <c r="G64" i="6"/>
  <c r="G62" i="6"/>
  <c r="G60" i="6"/>
  <c r="G57" i="6"/>
  <c r="G56" i="6"/>
  <c r="G55" i="6"/>
  <c r="G54" i="6"/>
  <c r="G53" i="6"/>
  <c r="G52" i="6"/>
  <c r="G51" i="6"/>
  <c r="G50" i="6"/>
  <c r="G49" i="6"/>
  <c r="G45" i="6"/>
  <c r="G44" i="6"/>
  <c r="G43" i="6"/>
  <c r="G42" i="6"/>
  <c r="G41" i="6"/>
  <c r="G40" i="6"/>
  <c r="G39" i="6"/>
  <c r="G36" i="6"/>
  <c r="G34" i="6"/>
  <c r="G32" i="6"/>
  <c r="G30" i="6"/>
  <c r="G28" i="6"/>
  <c r="G26" i="6"/>
  <c r="G23" i="6"/>
  <c r="G21" i="6"/>
  <c r="G20" i="6"/>
  <c r="G19" i="6"/>
  <c r="G18" i="6"/>
  <c r="G17" i="6"/>
  <c r="G16" i="6"/>
  <c r="G15" i="6"/>
  <c r="G14" i="6"/>
  <c r="AV367" i="6"/>
  <c r="AV366" i="6" s="1"/>
  <c r="AU367" i="6"/>
  <c r="AU366" i="6" s="1"/>
  <c r="AT367" i="6"/>
  <c r="AT366" i="6" s="1"/>
  <c r="AS367" i="6"/>
  <c r="AS366" i="6" s="1"/>
  <c r="AR367" i="6"/>
  <c r="AR366" i="6" s="1"/>
  <c r="AQ367" i="6"/>
  <c r="AQ366" i="6" s="1"/>
  <c r="AP367" i="6"/>
  <c r="AP366" i="6" s="1"/>
  <c r="AV416" i="6"/>
  <c r="AU416" i="6"/>
  <c r="AT416" i="6"/>
  <c r="AS416" i="6"/>
  <c r="AR416" i="6"/>
  <c r="AQ416" i="6"/>
  <c r="AP416" i="6"/>
  <c r="AV423" i="6"/>
  <c r="AU423" i="6"/>
  <c r="AT423" i="6"/>
  <c r="AS423" i="6"/>
  <c r="AR423" i="6"/>
  <c r="AQ423" i="6"/>
  <c r="AP423" i="6"/>
  <c r="AM415" i="6"/>
  <c r="AM414" i="6" s="1"/>
  <c r="AL415" i="6"/>
  <c r="AL414" i="6" s="1"/>
  <c r="AK415" i="6"/>
  <c r="AV189" i="6"/>
  <c r="AV180" i="6" s="1"/>
  <c r="AV179" i="6" s="1"/>
  <c r="AU189" i="6"/>
  <c r="AU180" i="6" s="1"/>
  <c r="AU179" i="6" s="1"/>
  <c r="AT189" i="6"/>
  <c r="AT180" i="6" s="1"/>
  <c r="AT179" i="6" s="1"/>
  <c r="AS189" i="6"/>
  <c r="AS180" i="6" s="1"/>
  <c r="AS179" i="6" s="1"/>
  <c r="AR189" i="6"/>
  <c r="AR180" i="6" s="1"/>
  <c r="AR179" i="6" s="1"/>
  <c r="AQ189" i="6"/>
  <c r="AQ180" i="6" s="1"/>
  <c r="AQ179" i="6" s="1"/>
  <c r="AP189" i="6"/>
  <c r="AP180" i="6" s="1"/>
  <c r="AP179" i="6" s="1"/>
  <c r="AV125" i="6"/>
  <c r="AV124" i="6" s="1"/>
  <c r="AU125" i="6"/>
  <c r="AU124" i="6" s="1"/>
  <c r="AT125" i="6"/>
  <c r="AT124" i="6" s="1"/>
  <c r="AS125" i="6"/>
  <c r="AS124" i="6" s="1"/>
  <c r="AR125" i="6"/>
  <c r="AR124" i="6" s="1"/>
  <c r="AQ125" i="6"/>
  <c r="AQ124" i="6" s="1"/>
  <c r="AP125" i="6"/>
  <c r="AP124" i="6" s="1"/>
  <c r="AM104" i="6"/>
  <c r="AL104" i="6"/>
  <c r="AK104" i="6"/>
  <c r="AV106" i="6"/>
  <c r="AV105" i="6" s="1"/>
  <c r="AU106" i="6"/>
  <c r="AU105" i="6" s="1"/>
  <c r="AT106" i="6"/>
  <c r="AT105" i="6" s="1"/>
  <c r="AS106" i="6"/>
  <c r="AS105" i="6" s="1"/>
  <c r="AR106" i="6"/>
  <c r="AR105" i="6" s="1"/>
  <c r="AQ106" i="6"/>
  <c r="AQ105" i="6" s="1"/>
  <c r="AP106" i="6"/>
  <c r="AP105" i="6" s="1"/>
  <c r="AV65" i="6"/>
  <c r="AV58" i="6" s="1"/>
  <c r="AU65" i="6"/>
  <c r="AU58" i="6" s="1"/>
  <c r="AT65" i="6"/>
  <c r="AT58" i="6" s="1"/>
  <c r="AS65" i="6"/>
  <c r="AS58" i="6" s="1"/>
  <c r="AR65" i="6"/>
  <c r="AR58" i="6" s="1"/>
  <c r="AQ65" i="6"/>
  <c r="AQ58" i="6" s="1"/>
  <c r="AP65" i="6"/>
  <c r="AP58" i="6" s="1"/>
  <c r="BB520" i="6"/>
  <c r="BB519" i="6"/>
  <c r="BB518" i="6"/>
  <c r="BB517" i="6"/>
  <c r="BB516" i="6"/>
  <c r="BB515" i="6"/>
  <c r="BB514" i="6"/>
  <c r="BB513" i="6"/>
  <c r="BB512" i="6"/>
  <c r="BB511" i="6"/>
  <c r="BB510" i="6"/>
  <c r="BB509" i="6"/>
  <c r="BB508" i="6"/>
  <c r="BB507" i="6"/>
  <c r="BB506" i="6"/>
  <c r="BB505" i="6"/>
  <c r="BB504" i="6"/>
  <c r="BB503" i="6"/>
  <c r="BB502" i="6"/>
  <c r="BB501" i="6"/>
  <c r="BB500" i="6"/>
  <c r="BB499" i="6"/>
  <c r="BB498" i="6"/>
  <c r="BB497" i="6"/>
  <c r="BB496" i="6"/>
  <c r="BB495" i="6"/>
  <c r="BB494" i="6"/>
  <c r="BB493" i="6"/>
  <c r="BB492" i="6"/>
  <c r="BB491" i="6"/>
  <c r="BB490" i="6"/>
  <c r="BB489" i="6"/>
  <c r="BB488" i="6"/>
  <c r="BB487" i="6"/>
  <c r="BB486" i="6"/>
  <c r="BB485" i="6"/>
  <c r="BB484" i="6"/>
  <c r="BB483" i="6"/>
  <c r="BB482" i="6"/>
  <c r="BB480" i="6"/>
  <c r="BB479" i="6"/>
  <c r="BB478" i="6"/>
  <c r="BB477" i="6"/>
  <c r="BB476" i="6"/>
  <c r="BB469" i="6"/>
  <c r="BB466" i="6"/>
  <c r="BB465" i="6"/>
  <c r="BB464" i="6"/>
  <c r="BB463" i="6"/>
  <c r="BB462" i="6"/>
  <c r="BB461" i="6"/>
  <c r="BB460" i="6"/>
  <c r="BB459" i="6"/>
  <c r="BB458" i="6"/>
  <c r="BB457" i="6"/>
  <c r="BB456" i="6"/>
  <c r="BB455" i="6"/>
  <c r="BB454" i="6"/>
  <c r="BB453" i="6"/>
  <c r="BB452" i="6"/>
  <c r="BB451" i="6"/>
  <c r="BB450" i="6"/>
  <c r="BB449" i="6"/>
  <c r="BB446" i="6"/>
  <c r="BB445" i="6"/>
  <c r="BB444" i="6"/>
  <c r="BB443" i="6"/>
  <c r="BB442" i="6"/>
  <c r="BB441" i="6"/>
  <c r="BB440" i="6"/>
  <c r="BB439" i="6"/>
  <c r="BB438" i="6"/>
  <c r="BB437" i="6"/>
  <c r="BB435" i="6"/>
  <c r="BB432" i="6"/>
  <c r="BB431" i="6"/>
  <c r="BB428" i="6"/>
  <c r="BB427" i="6"/>
  <c r="BB425" i="6"/>
  <c r="BB424" i="6"/>
  <c r="BB422" i="6"/>
  <c r="BB420" i="6"/>
  <c r="BB419" i="6"/>
  <c r="BB417" i="6"/>
  <c r="BB413" i="6"/>
  <c r="BB410" i="6"/>
  <c r="BB409" i="6"/>
  <c r="BB405" i="6"/>
  <c r="BB403" i="6"/>
  <c r="BB400" i="6"/>
  <c r="BB398" i="6"/>
  <c r="BB397" i="6"/>
  <c r="BB394" i="6"/>
  <c r="BB393" i="6"/>
  <c r="BB391" i="6"/>
  <c r="BB389" i="6"/>
  <c r="BB388" i="6"/>
  <c r="BB386" i="6"/>
  <c r="BB385" i="6"/>
  <c r="BB382" i="6"/>
  <c r="BB380" i="6"/>
  <c r="BB378" i="6"/>
  <c r="BB376" i="6"/>
  <c r="BB373" i="6"/>
  <c r="BB371" i="6"/>
  <c r="BB369" i="6"/>
  <c r="BB368" i="6"/>
  <c r="BB365" i="6"/>
  <c r="BB364" i="6"/>
  <c r="BB363" i="6"/>
  <c r="BB361" i="6"/>
  <c r="BB360" i="6"/>
  <c r="BB359" i="6"/>
  <c r="BB357" i="6"/>
  <c r="BB355" i="6"/>
  <c r="BB354" i="6"/>
  <c r="BB352" i="6"/>
  <c r="BB351" i="6"/>
  <c r="BB349" i="6"/>
  <c r="BB348" i="6"/>
  <c r="BB347" i="6"/>
  <c r="BB345" i="6"/>
  <c r="BB344" i="6"/>
  <c r="BB342" i="6"/>
  <c r="BB341" i="6"/>
  <c r="BB339" i="6"/>
  <c r="BB338" i="6"/>
  <c r="BB337" i="6"/>
  <c r="BB334" i="6"/>
  <c r="BB333" i="6"/>
  <c r="BB331" i="6"/>
  <c r="BB330" i="6"/>
  <c r="BB329" i="6"/>
  <c r="BB327" i="6"/>
  <c r="BB326" i="6"/>
  <c r="BB321" i="6"/>
  <c r="BB318" i="6"/>
  <c r="BB317" i="6"/>
  <c r="BB316" i="6"/>
  <c r="BB299" i="6"/>
  <c r="BB298" i="6"/>
  <c r="BB297" i="6"/>
  <c r="BB294" i="6"/>
  <c r="BB293" i="6"/>
  <c r="BB292" i="6"/>
  <c r="BB290" i="6"/>
  <c r="BB288" i="6"/>
  <c r="BB287" i="6"/>
  <c r="BB283" i="6"/>
  <c r="BB281" i="6"/>
  <c r="BB279" i="6"/>
  <c r="BB276" i="6"/>
  <c r="BB272" i="6"/>
  <c r="BB270" i="6"/>
  <c r="BB268" i="6"/>
  <c r="BB261" i="6"/>
  <c r="BB258" i="6"/>
  <c r="BB256" i="6"/>
  <c r="BB255" i="6"/>
  <c r="BB253" i="6"/>
  <c r="BB252" i="6"/>
  <c r="BB250" i="6"/>
  <c r="BB249" i="6"/>
  <c r="BB246" i="6"/>
  <c r="BB244" i="6"/>
  <c r="BB242" i="6"/>
  <c r="BB241" i="6"/>
  <c r="BB239" i="6"/>
  <c r="BB238" i="6"/>
  <c r="BB237" i="6"/>
  <c r="BB236" i="6"/>
  <c r="BB235" i="6"/>
  <c r="BB232" i="6"/>
  <c r="BB231" i="6"/>
  <c r="BB229" i="6"/>
  <c r="BB228" i="6"/>
  <c r="BB226" i="6"/>
  <c r="BB225" i="6"/>
  <c r="BB222" i="6"/>
  <c r="BB221" i="6"/>
  <c r="BB220" i="6"/>
  <c r="BB219" i="6"/>
  <c r="BB216" i="6"/>
  <c r="BB213" i="6"/>
  <c r="BB211" i="6"/>
  <c r="BB209" i="6"/>
  <c r="BB205" i="6"/>
  <c r="BB204" i="6"/>
  <c r="BB202" i="6"/>
  <c r="BB200" i="6"/>
  <c r="BB199" i="6"/>
  <c r="BB195" i="6"/>
  <c r="BB194" i="6"/>
  <c r="BB192" i="6"/>
  <c r="BB190" i="6"/>
  <c r="BB188" i="6"/>
  <c r="BB187" i="6"/>
  <c r="BB185" i="6"/>
  <c r="BB184" i="6"/>
  <c r="BB183" i="6"/>
  <c r="BB182" i="6"/>
  <c r="BB178" i="6"/>
  <c r="BB176" i="6"/>
  <c r="BB174" i="6"/>
  <c r="BB173" i="6"/>
  <c r="BB171" i="6"/>
  <c r="BB168" i="6"/>
  <c r="BB167" i="6"/>
  <c r="BB164" i="6"/>
  <c r="BB163" i="6"/>
  <c r="BB161" i="6"/>
  <c r="BB160" i="6"/>
  <c r="BB159" i="6"/>
  <c r="BB158" i="6"/>
  <c r="BB156" i="6"/>
  <c r="BB155" i="6"/>
  <c r="BB154" i="6"/>
  <c r="BB153" i="6"/>
  <c r="BB152" i="6"/>
  <c r="BB150" i="6"/>
  <c r="BB149" i="6"/>
  <c r="BB148" i="6"/>
  <c r="BB147" i="6"/>
  <c r="BB145" i="6"/>
  <c r="BB144" i="6"/>
  <c r="BB142" i="6"/>
  <c r="BB141" i="6"/>
  <c r="BB140" i="6"/>
  <c r="BB139" i="6"/>
  <c r="BB138" i="6"/>
  <c r="BB136" i="6"/>
  <c r="BB134" i="6"/>
  <c r="BB133" i="6"/>
  <c r="BB131" i="6"/>
  <c r="BB130" i="6"/>
  <c r="BB129" i="6"/>
  <c r="BB128" i="6"/>
  <c r="BB126" i="6"/>
  <c r="BB123" i="6"/>
  <c r="BB122" i="6"/>
  <c r="BB121" i="6"/>
  <c r="BB119" i="6"/>
  <c r="BB118" i="6"/>
  <c r="BB116" i="6"/>
  <c r="BB114" i="6"/>
  <c r="BB113" i="6"/>
  <c r="BB112" i="6"/>
  <c r="BB109" i="6"/>
  <c r="BB108" i="6"/>
  <c r="BB107" i="6"/>
  <c r="BB102" i="6"/>
  <c r="BB99" i="6"/>
  <c r="BB98" i="6"/>
  <c r="BB95" i="6"/>
  <c r="BB94" i="6"/>
  <c r="BB92" i="6"/>
  <c r="BB91" i="6"/>
  <c r="BB89" i="6"/>
  <c r="BB88" i="6"/>
  <c r="BB87" i="6"/>
  <c r="BB85" i="6"/>
  <c r="BB84" i="6"/>
  <c r="BB82" i="6"/>
  <c r="BB81" i="6"/>
  <c r="BB80" i="6"/>
  <c r="BB78" i="6"/>
  <c r="BB72" i="6"/>
  <c r="BB71" i="6"/>
  <c r="BB68" i="6"/>
  <c r="BB67" i="6"/>
  <c r="BB66" i="6"/>
  <c r="BB64" i="6"/>
  <c r="BB62" i="6"/>
  <c r="BB60" i="6"/>
  <c r="BB57" i="6"/>
  <c r="BB56" i="6"/>
  <c r="BB55" i="6"/>
  <c r="BB54" i="6"/>
  <c r="BB53" i="6"/>
  <c r="BB52" i="6"/>
  <c r="BB51" i="6"/>
  <c r="BB50" i="6"/>
  <c r="BB49" i="6"/>
  <c r="BB45" i="6"/>
  <c r="BB44" i="6"/>
  <c r="BB43" i="6"/>
  <c r="BB42" i="6"/>
  <c r="BB41" i="6"/>
  <c r="BB40" i="6"/>
  <c r="BB39" i="6"/>
  <c r="BB36" i="6"/>
  <c r="BB34" i="6"/>
  <c r="BB32" i="6"/>
  <c r="BB30" i="6"/>
  <c r="BB28" i="6"/>
  <c r="BB26" i="6"/>
  <c r="BB23" i="6"/>
  <c r="BB21" i="6"/>
  <c r="BB20" i="6"/>
  <c r="BB19" i="6"/>
  <c r="BB18" i="6"/>
  <c r="BB17" i="6"/>
  <c r="BB16" i="6"/>
  <c r="BB15" i="6"/>
  <c r="BB14" i="6"/>
  <c r="BB13" i="6"/>
  <c r="AW600" i="6"/>
  <c r="AH331" i="6"/>
  <c r="AX331" i="6"/>
  <c r="AH352" i="6"/>
  <c r="AH355" i="6"/>
  <c r="J3" i="8"/>
  <c r="I3" i="8"/>
  <c r="H3" i="8"/>
  <c r="F75" i="8"/>
  <c r="F74" i="8" s="1"/>
  <c r="E74" i="8"/>
  <c r="D74" i="8"/>
  <c r="C74" i="8"/>
  <c r="B74" i="8"/>
  <c r="F73" i="8"/>
  <c r="F72" i="8"/>
  <c r="B71" i="8"/>
  <c r="B65" i="8" s="1"/>
  <c r="F70" i="8"/>
  <c r="F69" i="8"/>
  <c r="F68" i="8"/>
  <c r="F67" i="8"/>
  <c r="F66" i="8"/>
  <c r="E65" i="8"/>
  <c r="D65" i="8"/>
  <c r="C65" i="8"/>
  <c r="F63" i="8"/>
  <c r="F62" i="8" s="1"/>
  <c r="E62" i="8"/>
  <c r="D62" i="8"/>
  <c r="C62" i="8"/>
  <c r="B62" i="8"/>
  <c r="F61" i="8"/>
  <c r="F60" i="8" s="1"/>
  <c r="E60" i="8"/>
  <c r="D60" i="8"/>
  <c r="C60" i="8"/>
  <c r="B60" i="8"/>
  <c r="F58" i="8"/>
  <c r="F57" i="8"/>
  <c r="F56" i="8" s="1"/>
  <c r="E56" i="8"/>
  <c r="D56" i="8"/>
  <c r="C56" i="8"/>
  <c r="B56" i="8"/>
  <c r="F55" i="8"/>
  <c r="C54" i="8"/>
  <c r="F54" i="8" s="1"/>
  <c r="E53" i="8"/>
  <c r="D53" i="8"/>
  <c r="B53" i="8"/>
  <c r="F52" i="8"/>
  <c r="F51" i="8"/>
  <c r="F50" i="8"/>
  <c r="F49" i="8"/>
  <c r="E48" i="8"/>
  <c r="D48" i="8"/>
  <c r="C48" i="8"/>
  <c r="B48" i="8"/>
  <c r="F47" i="8"/>
  <c r="F46" i="8"/>
  <c r="F45" i="8"/>
  <c r="F44" i="8"/>
  <c r="E43" i="8"/>
  <c r="D43" i="8"/>
  <c r="C43" i="8"/>
  <c r="B43" i="8"/>
  <c r="F42" i="8"/>
  <c r="F41" i="8"/>
  <c r="F40" i="8"/>
  <c r="E39" i="8"/>
  <c r="D39" i="8"/>
  <c r="C39" i="8"/>
  <c r="B39" i="8"/>
  <c r="F38" i="8"/>
  <c r="F37" i="8"/>
  <c r="F36" i="8"/>
  <c r="F35" i="8"/>
  <c r="F34" i="8"/>
  <c r="F33" i="8"/>
  <c r="F32" i="8"/>
  <c r="D31" i="8"/>
  <c r="F31" i="8" s="1"/>
  <c r="F30" i="8"/>
  <c r="F29" i="8"/>
  <c r="B28" i="8"/>
  <c r="F28" i="8" s="1"/>
  <c r="F27" i="8"/>
  <c r="F26" i="8"/>
  <c r="E25" i="8"/>
  <c r="C25" i="8"/>
  <c r="F22" i="8"/>
  <c r="F21" i="8" s="1"/>
  <c r="E21" i="8"/>
  <c r="D21" i="8"/>
  <c r="C21" i="8"/>
  <c r="B21" i="8"/>
  <c r="F20" i="8"/>
  <c r="F19" i="8" s="1"/>
  <c r="F18" i="8" s="1"/>
  <c r="E19" i="8"/>
  <c r="E18" i="8" s="1"/>
  <c r="D19" i="8"/>
  <c r="D18" i="8" s="1"/>
  <c r="C19" i="8"/>
  <c r="C18" i="8" s="1"/>
  <c r="B19" i="8"/>
  <c r="B18" i="8" s="1"/>
  <c r="C17" i="8"/>
  <c r="C16" i="8" s="1"/>
  <c r="E16" i="8"/>
  <c r="D16" i="8"/>
  <c r="B16" i="8"/>
  <c r="F15" i="8"/>
  <c r="F14" i="8"/>
  <c r="F13" i="8"/>
  <c r="E12" i="8"/>
  <c r="E11" i="8" s="1"/>
  <c r="D12" i="8"/>
  <c r="D11" i="8" s="1"/>
  <c r="C12" i="8"/>
  <c r="C11" i="8" s="1"/>
  <c r="B12" i="8"/>
  <c r="B11" i="8" s="1"/>
  <c r="F10" i="8"/>
  <c r="F9" i="8"/>
  <c r="F8" i="8"/>
  <c r="E7" i="8"/>
  <c r="E5" i="8" s="1"/>
  <c r="D7" i="8"/>
  <c r="D5" i="8" s="1"/>
  <c r="C7" i="8"/>
  <c r="C5" i="8" s="1"/>
  <c r="B7" i="8"/>
  <c r="B5" i="8" s="1"/>
  <c r="F6" i="8"/>
  <c r="AS46" i="6" l="1"/>
  <c r="AS9" i="6" s="1"/>
  <c r="AT46" i="6"/>
  <c r="AT9" i="6" s="1"/>
  <c r="AU46" i="6"/>
  <c r="AU9" i="6" s="1"/>
  <c r="AV46" i="6"/>
  <c r="AV9" i="6" s="1"/>
  <c r="AP46" i="6"/>
  <c r="AP9" i="6" s="1"/>
  <c r="AQ46" i="6"/>
  <c r="AQ9" i="6" s="1"/>
  <c r="AR46" i="6"/>
  <c r="AR9" i="6" s="1"/>
  <c r="AW104" i="6"/>
  <c r="AW324" i="6"/>
  <c r="AW415" i="6"/>
  <c r="AG328" i="6"/>
  <c r="BM328" i="6" s="1"/>
  <c r="AG362" i="6"/>
  <c r="BM362" i="6" s="1"/>
  <c r="AG189" i="6"/>
  <c r="BM189" i="6" s="1"/>
  <c r="AG358" i="6"/>
  <c r="BM358" i="6" s="1"/>
  <c r="U433" i="6"/>
  <c r="AG433" i="6" s="1"/>
  <c r="BM433" i="6" s="1"/>
  <c r="AG434" i="6"/>
  <c r="BM434" i="6" s="1"/>
  <c r="U314" i="6"/>
  <c r="AG315" i="6"/>
  <c r="BM315" i="6" s="1"/>
  <c r="U295" i="6"/>
  <c r="AG296" i="6"/>
  <c r="BM296" i="6" s="1"/>
  <c r="AG367" i="6"/>
  <c r="BM367" i="6" s="1"/>
  <c r="AG384" i="6"/>
  <c r="BM384" i="6" s="1"/>
  <c r="AW11" i="6"/>
  <c r="AK414" i="6"/>
  <c r="AW414" i="6" s="1"/>
  <c r="AK323" i="6"/>
  <c r="AW323" i="6" s="1"/>
  <c r="AG600" i="6"/>
  <c r="BL600" i="6" s="1"/>
  <c r="AM322" i="6"/>
  <c r="AM573" i="6"/>
  <c r="AM180" i="6"/>
  <c r="AM179" i="6" s="1"/>
  <c r="AM103" i="6" s="1"/>
  <c r="AL58" i="6"/>
  <c r="AL46" i="6" s="1"/>
  <c r="AL9" i="6" s="1"/>
  <c r="AM58" i="6"/>
  <c r="AM46" i="6" s="1"/>
  <c r="AM9" i="6" s="1"/>
  <c r="AK58" i="6"/>
  <c r="G436" i="6"/>
  <c r="G426" i="6"/>
  <c r="B59" i="8"/>
  <c r="D64" i="8"/>
  <c r="C64" i="8"/>
  <c r="B64" i="8"/>
  <c r="E59" i="8"/>
  <c r="E64" i="8"/>
  <c r="D25" i="8"/>
  <c r="D24" i="8" s="1"/>
  <c r="D23" i="8" s="1"/>
  <c r="K3" i="8"/>
  <c r="F59" i="8"/>
  <c r="F7" i="8"/>
  <c r="F5" i="8" s="1"/>
  <c r="D366" i="6"/>
  <c r="C24" i="8"/>
  <c r="C23" i="8" s="1"/>
  <c r="C53" i="8"/>
  <c r="F39" i="8"/>
  <c r="F17" i="8"/>
  <c r="F16" i="8" s="1"/>
  <c r="F48" i="8"/>
  <c r="F25" i="8"/>
  <c r="F43" i="8"/>
  <c r="E4" i="8"/>
  <c r="E24" i="8"/>
  <c r="E23" i="8" s="1"/>
  <c r="F12" i="8"/>
  <c r="F11" i="8" s="1"/>
  <c r="B25" i="8"/>
  <c r="B24" i="8" s="1"/>
  <c r="B23" i="8" s="1"/>
  <c r="B4" i="8"/>
  <c r="F53" i="8"/>
  <c r="C59" i="8"/>
  <c r="AU322" i="6"/>
  <c r="AS322" i="6"/>
  <c r="AP415" i="6"/>
  <c r="AP414" i="6" s="1"/>
  <c r="G343" i="6"/>
  <c r="AU415" i="6"/>
  <c r="AU414" i="6" s="1"/>
  <c r="AS415" i="6"/>
  <c r="AS414" i="6" s="1"/>
  <c r="G384" i="6"/>
  <c r="G383" i="6" s="1"/>
  <c r="AT322" i="6"/>
  <c r="AW595" i="6"/>
  <c r="AT415" i="6"/>
  <c r="AT414" i="6" s="1"/>
  <c r="AG595" i="6"/>
  <c r="AR415" i="6"/>
  <c r="AR414" i="6" s="1"/>
  <c r="D415" i="6"/>
  <c r="D414" i="6" s="1"/>
  <c r="AV415" i="6"/>
  <c r="AV414" i="6" s="1"/>
  <c r="E406" i="6"/>
  <c r="AR322" i="6"/>
  <c r="AW596" i="6"/>
  <c r="AT104" i="6"/>
  <c r="AT103" i="6" s="1"/>
  <c r="AT73" i="6" s="1"/>
  <c r="G346" i="6"/>
  <c r="G358" i="6"/>
  <c r="G601" i="6"/>
  <c r="F415" i="6"/>
  <c r="F414" i="6" s="1"/>
  <c r="AQ322" i="6"/>
  <c r="AW598" i="6"/>
  <c r="AG593" i="6"/>
  <c r="AG596" i="6"/>
  <c r="G325" i="6"/>
  <c r="G599" i="6"/>
  <c r="AG601" i="6"/>
  <c r="G275" i="6"/>
  <c r="G598" i="6"/>
  <c r="G291" i="6"/>
  <c r="AV322" i="6"/>
  <c r="AW601" i="6"/>
  <c r="G362" i="6"/>
  <c r="G523" i="6"/>
  <c r="G418" i="6"/>
  <c r="AW593" i="6"/>
  <c r="AW599" i="6"/>
  <c r="G416" i="6"/>
  <c r="G596" i="6"/>
  <c r="AG599" i="6"/>
  <c r="G593" i="6"/>
  <c r="G594" i="6"/>
  <c r="G367" i="6"/>
  <c r="AP322" i="6"/>
  <c r="AW594" i="6"/>
  <c r="G336" i="6"/>
  <c r="BB223" i="6"/>
  <c r="AQ415" i="6"/>
  <c r="AQ414" i="6" s="1"/>
  <c r="D406" i="6"/>
  <c r="AU104" i="6"/>
  <c r="AU103" i="6" s="1"/>
  <c r="AU73" i="6" s="1"/>
  <c r="E415" i="6"/>
  <c r="E414" i="6" s="1"/>
  <c r="G189" i="6"/>
  <c r="F406" i="6"/>
  <c r="G328" i="6"/>
  <c r="G340" i="6"/>
  <c r="G408" i="6"/>
  <c r="G412" i="6"/>
  <c r="C415" i="6"/>
  <c r="C522" i="6"/>
  <c r="G522" i="6" s="1"/>
  <c r="G407" i="6"/>
  <c r="C411" i="6"/>
  <c r="G411" i="6" s="1"/>
  <c r="E366" i="6"/>
  <c r="F366" i="6"/>
  <c r="G353" i="6"/>
  <c r="D324" i="6"/>
  <c r="D323" i="6" s="1"/>
  <c r="G332" i="6"/>
  <c r="E324" i="6"/>
  <c r="E323" i="6" s="1"/>
  <c r="F324" i="6"/>
  <c r="F323" i="6" s="1"/>
  <c r="G315" i="6"/>
  <c r="D274" i="6"/>
  <c r="E274" i="6"/>
  <c r="F274" i="6"/>
  <c r="BB189" i="6"/>
  <c r="AR104" i="6"/>
  <c r="AR103" i="6" s="1"/>
  <c r="AR73" i="6" s="1"/>
  <c r="AP104" i="6"/>
  <c r="AP103" i="6" s="1"/>
  <c r="AP73" i="6" s="1"/>
  <c r="AV104" i="6"/>
  <c r="AV103" i="6" s="1"/>
  <c r="AV73" i="6" s="1"/>
  <c r="AS104" i="6"/>
  <c r="AS103" i="6" s="1"/>
  <c r="AS73" i="6" s="1"/>
  <c r="AQ104" i="6"/>
  <c r="AQ103" i="6" s="1"/>
  <c r="AQ73" i="6" s="1"/>
  <c r="C4" i="8"/>
  <c r="D4" i="8"/>
  <c r="F71" i="8"/>
  <c r="F65" i="8" s="1"/>
  <c r="F64" i="8" s="1"/>
  <c r="AW58" i="6" l="1"/>
  <c r="BL593" i="6"/>
  <c r="BL601" i="6"/>
  <c r="BL599" i="6"/>
  <c r="BL596" i="6"/>
  <c r="BL595" i="6"/>
  <c r="U598" i="6"/>
  <c r="AG295" i="6"/>
  <c r="U313" i="6"/>
  <c r="AG313" i="6" s="1"/>
  <c r="BM313" i="6" s="1"/>
  <c r="AG314" i="6"/>
  <c r="BM314" i="6" s="1"/>
  <c r="AW10" i="6"/>
  <c r="AK322" i="6"/>
  <c r="AW322" i="6" s="1"/>
  <c r="AK46" i="6"/>
  <c r="AL273" i="6"/>
  <c r="AM273" i="6"/>
  <c r="D3" i="8"/>
  <c r="AS273" i="6"/>
  <c r="AS8" i="6" s="1"/>
  <c r="D322" i="6"/>
  <c r="D273" i="6" s="1"/>
  <c r="B3" i="8"/>
  <c r="J2" i="8" s="1"/>
  <c r="AV273" i="6"/>
  <c r="AV8" i="6" s="1"/>
  <c r="F24" i="8"/>
  <c r="F23" i="8" s="1"/>
  <c r="C3" i="8"/>
  <c r="H2" i="8" s="1"/>
  <c r="F4" i="8"/>
  <c r="E3" i="8"/>
  <c r="AU273" i="6"/>
  <c r="AU8" i="6" s="1"/>
  <c r="AP273" i="6"/>
  <c r="AP8" i="6" s="1"/>
  <c r="AT273" i="6"/>
  <c r="AT8" i="6" s="1"/>
  <c r="G415" i="6"/>
  <c r="G414" i="6" s="1"/>
  <c r="F322" i="6"/>
  <c r="F273" i="6" s="1"/>
  <c r="AR273" i="6"/>
  <c r="AR8" i="6" s="1"/>
  <c r="AM73" i="6"/>
  <c r="AM563" i="6"/>
  <c r="AQ273" i="6"/>
  <c r="AQ8" i="6" s="1"/>
  <c r="C406" i="6"/>
  <c r="G406" i="6" s="1"/>
  <c r="C414" i="6"/>
  <c r="E322" i="6"/>
  <c r="E273" i="6" s="1"/>
  <c r="G314" i="6"/>
  <c r="G313" i="6" s="1"/>
  <c r="AW46" i="6" l="1"/>
  <c r="AG598" i="6"/>
  <c r="BL598" i="6" s="1"/>
  <c r="BM295" i="6"/>
  <c r="AM562" i="6"/>
  <c r="AM8" i="6"/>
  <c r="AM551" i="6" s="1"/>
  <c r="AK273" i="6"/>
  <c r="AW273" i="6" s="1"/>
  <c r="M2" i="8"/>
  <c r="F3" i="8"/>
  <c r="L3" i="8" s="1"/>
  <c r="R192" i="1"/>
  <c r="P192" i="1"/>
  <c r="P191" i="1"/>
  <c r="G192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E47" i="1"/>
  <c r="D47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J300" i="1" s="1"/>
  <c r="G299" i="1"/>
  <c r="G298" i="1"/>
  <c r="C297" i="1"/>
  <c r="C190" i="1"/>
  <c r="G297" i="1" l="1"/>
  <c r="G296" i="1" s="1"/>
  <c r="P190" i="1"/>
  <c r="AW9" i="6"/>
  <c r="C38" i="10"/>
  <c r="E38" i="10" s="1"/>
  <c r="M3" i="8"/>
  <c r="Q299" i="1"/>
  <c r="C13" i="10"/>
  <c r="E13" i="10" s="1"/>
  <c r="J303" i="1"/>
  <c r="AI302" i="6"/>
  <c r="J311" i="1"/>
  <c r="AI310" i="6"/>
  <c r="J302" i="1"/>
  <c r="AI301" i="6"/>
  <c r="Q312" i="1"/>
  <c r="AI311" i="6"/>
  <c r="J313" i="1"/>
  <c r="AI312" i="6"/>
  <c r="J306" i="1"/>
  <c r="AI305" i="6"/>
  <c r="Q192" i="1"/>
  <c r="AI191" i="6"/>
  <c r="Q304" i="1"/>
  <c r="AI303" i="6"/>
  <c r="Q307" i="1"/>
  <c r="AI306" i="6"/>
  <c r="J310" i="1"/>
  <c r="AI309" i="6"/>
  <c r="J308" i="1"/>
  <c r="AI307" i="6"/>
  <c r="J305" i="1"/>
  <c r="AI304" i="6"/>
  <c r="Q301" i="1"/>
  <c r="AI300" i="6"/>
  <c r="Q309" i="1"/>
  <c r="AI308" i="6"/>
  <c r="Q305" i="1"/>
  <c r="Q313" i="1"/>
  <c r="J312" i="1"/>
  <c r="Q310" i="1"/>
  <c r="J307" i="1"/>
  <c r="Q306" i="1"/>
  <c r="J304" i="1"/>
  <c r="Q302" i="1"/>
  <c r="Q303" i="1"/>
  <c r="Q311" i="1"/>
  <c r="J192" i="1"/>
  <c r="J301" i="1"/>
  <c r="J309" i="1"/>
  <c r="Q300" i="1"/>
  <c r="Q308" i="1"/>
  <c r="C17" i="7" l="1"/>
  <c r="B17" i="7"/>
  <c r="C8" i="7"/>
  <c r="C4" i="7"/>
  <c r="B8" i="7"/>
  <c r="B4" i="7"/>
  <c r="AV603" i="6"/>
  <c r="AU603" i="6"/>
  <c r="AT603" i="6"/>
  <c r="AS603" i="6"/>
  <c r="AR603" i="6"/>
  <c r="AQ603" i="6"/>
  <c r="AP603" i="6"/>
  <c r="AO603" i="6"/>
  <c r="AN603" i="6"/>
  <c r="AM603" i="6"/>
  <c r="AL603" i="6"/>
  <c r="AK603" i="6"/>
  <c r="AV602" i="6"/>
  <c r="AU602" i="6"/>
  <c r="AT602" i="6"/>
  <c r="AS602" i="6"/>
  <c r="AR602" i="6"/>
  <c r="AQ602" i="6"/>
  <c r="AP602" i="6"/>
  <c r="AO602" i="6"/>
  <c r="AN602" i="6"/>
  <c r="AM602" i="6"/>
  <c r="AL602" i="6"/>
  <c r="AK602" i="6"/>
  <c r="AV592" i="6"/>
  <c r="AU592" i="6"/>
  <c r="AT592" i="6"/>
  <c r="AS592" i="6"/>
  <c r="AR592" i="6"/>
  <c r="AQ592" i="6"/>
  <c r="AP592" i="6"/>
  <c r="AO592" i="6"/>
  <c r="AN592" i="6"/>
  <c r="AM592" i="6"/>
  <c r="AL592" i="6"/>
  <c r="AK592" i="6"/>
  <c r="AV591" i="6"/>
  <c r="AU591" i="6"/>
  <c r="AT591" i="6"/>
  <c r="AS591" i="6"/>
  <c r="AR591" i="6"/>
  <c r="AQ591" i="6"/>
  <c r="AP591" i="6"/>
  <c r="AO591" i="6"/>
  <c r="AN591" i="6"/>
  <c r="AM591" i="6"/>
  <c r="AL591" i="6"/>
  <c r="AK591" i="6"/>
  <c r="AV590" i="6"/>
  <c r="AU590" i="6"/>
  <c r="AT590" i="6"/>
  <c r="AS590" i="6"/>
  <c r="AR590" i="6"/>
  <c r="AQ590" i="6"/>
  <c r="AP590" i="6"/>
  <c r="AO590" i="6"/>
  <c r="AN590" i="6"/>
  <c r="AM590" i="6"/>
  <c r="AV589" i="6"/>
  <c r="AU589" i="6"/>
  <c r="AT589" i="6"/>
  <c r="AS589" i="6"/>
  <c r="AR589" i="6"/>
  <c r="AQ589" i="6"/>
  <c r="AP589" i="6"/>
  <c r="AO589" i="6"/>
  <c r="AN589" i="6"/>
  <c r="AM589" i="6"/>
  <c r="F603" i="6"/>
  <c r="B599" i="6"/>
  <c r="B600" i="6"/>
  <c r="B601" i="6"/>
  <c r="B602" i="6"/>
  <c r="B603" i="6"/>
  <c r="B598" i="6"/>
  <c r="BF172" i="5"/>
  <c r="AU172" i="5"/>
  <c r="AT172" i="5"/>
  <c r="AG178" i="5"/>
  <c r="AF178" i="5"/>
  <c r="AG176" i="5"/>
  <c r="AF176" i="5"/>
  <c r="AQ175" i="5"/>
  <c r="AP175" i="5"/>
  <c r="AO175" i="5"/>
  <c r="AN175" i="5"/>
  <c r="AM175" i="5"/>
  <c r="AL175" i="5"/>
  <c r="AK175" i="5"/>
  <c r="AJ175" i="5"/>
  <c r="AI175" i="5"/>
  <c r="AH175" i="5"/>
  <c r="AG175" i="5"/>
  <c r="AF175" i="5"/>
  <c r="AG173" i="5"/>
  <c r="AF173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G170" i="5"/>
  <c r="AF170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AM597" i="6" l="1"/>
  <c r="F8" i="7"/>
  <c r="E8" i="7"/>
  <c r="AZ596" i="6"/>
  <c r="AZ599" i="6"/>
  <c r="BA596" i="6"/>
  <c r="BA601" i="6"/>
  <c r="AZ594" i="6"/>
  <c r="BA593" i="6"/>
  <c r="BA595" i="6"/>
  <c r="BA598" i="6"/>
  <c r="BA600" i="6"/>
  <c r="BA594" i="6"/>
  <c r="AZ601" i="6"/>
  <c r="BA599" i="6"/>
  <c r="AZ593" i="6"/>
  <c r="AZ595" i="6"/>
  <c r="AZ598" i="6"/>
  <c r="AZ600" i="6"/>
  <c r="AP597" i="6"/>
  <c r="AL597" i="6"/>
  <c r="AT597" i="6"/>
  <c r="AN597" i="6"/>
  <c r="AV597" i="6"/>
  <c r="AM588" i="6"/>
  <c r="AU588" i="6"/>
  <c r="AN588" i="6"/>
  <c r="AV588" i="6"/>
  <c r="AR588" i="6"/>
  <c r="AO597" i="6"/>
  <c r="AQ588" i="6"/>
  <c r="AO588" i="6"/>
  <c r="AR597" i="6"/>
  <c r="AP588" i="6"/>
  <c r="AK597" i="6"/>
  <c r="AS597" i="6"/>
  <c r="AS588" i="6"/>
  <c r="AU597" i="6"/>
  <c r="AT588" i="6"/>
  <c r="AQ597" i="6"/>
  <c r="AT175" i="5"/>
  <c r="AU175" i="5"/>
  <c r="AT171" i="5"/>
  <c r="AU171" i="5"/>
  <c r="AG169" i="5"/>
  <c r="AF169" i="5"/>
  <c r="AO604" i="6" l="1"/>
  <c r="AS604" i="6"/>
  <c r="AP604" i="6"/>
  <c r="AQ604" i="6"/>
  <c r="AT604" i="6"/>
  <c r="AV604" i="6"/>
  <c r="AN604" i="6"/>
  <c r="AM604" i="6"/>
  <c r="AU604" i="6"/>
  <c r="AR604" i="6"/>
  <c r="AV583" i="6" l="1"/>
  <c r="AU583" i="6"/>
  <c r="AT583" i="6"/>
  <c r="AS583" i="6"/>
  <c r="AR583" i="6"/>
  <c r="AQ583" i="6"/>
  <c r="AP583" i="6"/>
  <c r="AO583" i="6"/>
  <c r="AN583" i="6"/>
  <c r="AM583" i="6"/>
  <c r="AL583" i="6"/>
  <c r="AK583" i="6"/>
  <c r="AV582" i="6"/>
  <c r="AU582" i="6"/>
  <c r="AT582" i="6"/>
  <c r="AS582" i="6"/>
  <c r="AR582" i="6"/>
  <c r="AQ582" i="6"/>
  <c r="AP582" i="6"/>
  <c r="AO582" i="6"/>
  <c r="AN582" i="6"/>
  <c r="AM582" i="6"/>
  <c r="AL582" i="6"/>
  <c r="AK582" i="6"/>
  <c r="AV581" i="6"/>
  <c r="AU581" i="6"/>
  <c r="AT581" i="6"/>
  <c r="AS581" i="6"/>
  <c r="AR581" i="6"/>
  <c r="AQ581" i="6"/>
  <c r="AP581" i="6"/>
  <c r="AO581" i="6"/>
  <c r="AN581" i="6"/>
  <c r="AM581" i="6"/>
  <c r="AL581" i="6"/>
  <c r="AK581" i="6"/>
  <c r="AV580" i="6"/>
  <c r="AU580" i="6"/>
  <c r="AT580" i="6"/>
  <c r="AS580" i="6"/>
  <c r="AR580" i="6"/>
  <c r="AQ580" i="6"/>
  <c r="AP580" i="6"/>
  <c r="AO580" i="6"/>
  <c r="AN580" i="6"/>
  <c r="AM580" i="6"/>
  <c r="AL580" i="6"/>
  <c r="AK580" i="6"/>
  <c r="AV579" i="6"/>
  <c r="AU579" i="6"/>
  <c r="AT579" i="6"/>
  <c r="AS579" i="6"/>
  <c r="AR579" i="6"/>
  <c r="AQ579" i="6"/>
  <c r="AP579" i="6"/>
  <c r="AO579" i="6"/>
  <c r="AN579" i="6"/>
  <c r="AM579" i="6"/>
  <c r="AV578" i="6"/>
  <c r="AU578" i="6"/>
  <c r="AT578" i="6"/>
  <c r="AS578" i="6"/>
  <c r="AR578" i="6"/>
  <c r="AQ578" i="6"/>
  <c r="AP578" i="6"/>
  <c r="AO578" i="6"/>
  <c r="AN578" i="6"/>
  <c r="AM578" i="6"/>
  <c r="AV576" i="6"/>
  <c r="AU576" i="6"/>
  <c r="AT576" i="6"/>
  <c r="AS576" i="6"/>
  <c r="AR576" i="6"/>
  <c r="AQ576" i="6"/>
  <c r="AP576" i="6"/>
  <c r="AO576" i="6"/>
  <c r="AN576" i="6"/>
  <c r="AM576" i="6"/>
  <c r="AL576" i="6"/>
  <c r="AK576" i="6"/>
  <c r="AV575" i="6"/>
  <c r="AU575" i="6"/>
  <c r="AT575" i="6"/>
  <c r="AS575" i="6"/>
  <c r="AR575" i="6"/>
  <c r="AQ575" i="6"/>
  <c r="AP575" i="6"/>
  <c r="AO575" i="6"/>
  <c r="AN575" i="6"/>
  <c r="AL575" i="6"/>
  <c r="AK575" i="6"/>
  <c r="AV574" i="6"/>
  <c r="AU574" i="6"/>
  <c r="AT574" i="6"/>
  <c r="AS574" i="6"/>
  <c r="AR574" i="6"/>
  <c r="AQ574" i="6"/>
  <c r="AP574" i="6"/>
  <c r="AO574" i="6"/>
  <c r="AN574" i="6"/>
  <c r="AL574" i="6"/>
  <c r="AK574" i="6"/>
  <c r="AV573" i="6"/>
  <c r="AU573" i="6"/>
  <c r="AT573" i="6"/>
  <c r="AS573" i="6"/>
  <c r="AR573" i="6"/>
  <c r="AQ573" i="6"/>
  <c r="AP573" i="6"/>
  <c r="AO573" i="6"/>
  <c r="AN573" i="6"/>
  <c r="AL573" i="6"/>
  <c r="AK573" i="6"/>
  <c r="AV572" i="6"/>
  <c r="AU572" i="6"/>
  <c r="AT572" i="6"/>
  <c r="AS572" i="6"/>
  <c r="AR572" i="6"/>
  <c r="AQ572" i="6"/>
  <c r="AP572" i="6"/>
  <c r="AO572" i="6"/>
  <c r="AN572" i="6"/>
  <c r="AV571" i="6"/>
  <c r="AU571" i="6"/>
  <c r="AT571" i="6"/>
  <c r="AS571" i="6"/>
  <c r="AR571" i="6"/>
  <c r="AQ571" i="6"/>
  <c r="AP571" i="6"/>
  <c r="AO571" i="6"/>
  <c r="AN571" i="6"/>
  <c r="AL571" i="6"/>
  <c r="AK571" i="6"/>
  <c r="AV570" i="6"/>
  <c r="AU570" i="6"/>
  <c r="AT570" i="6"/>
  <c r="AS570" i="6"/>
  <c r="AR570" i="6"/>
  <c r="AQ570" i="6"/>
  <c r="AP570" i="6"/>
  <c r="AO570" i="6"/>
  <c r="AN570" i="6"/>
  <c r="AL570" i="6"/>
  <c r="AK570" i="6"/>
  <c r="AV569" i="6"/>
  <c r="AU569" i="6"/>
  <c r="AT569" i="6"/>
  <c r="AS569" i="6"/>
  <c r="AR569" i="6"/>
  <c r="AQ569" i="6"/>
  <c r="AP569" i="6"/>
  <c r="AO569" i="6"/>
  <c r="AN569" i="6"/>
  <c r="AL569" i="6"/>
  <c r="AK569" i="6"/>
  <c r="AV568" i="6"/>
  <c r="AU568" i="6"/>
  <c r="AT568" i="6"/>
  <c r="AS568" i="6"/>
  <c r="AR568" i="6"/>
  <c r="AQ568" i="6"/>
  <c r="AP568" i="6"/>
  <c r="AO568" i="6"/>
  <c r="AN568" i="6"/>
  <c r="AV567" i="6"/>
  <c r="AU567" i="6"/>
  <c r="AT567" i="6"/>
  <c r="AS567" i="6"/>
  <c r="AR567" i="6"/>
  <c r="AQ567" i="6"/>
  <c r="AP567" i="6"/>
  <c r="AO567" i="6"/>
  <c r="AN567" i="6"/>
  <c r="AL567" i="6"/>
  <c r="AK567" i="6"/>
  <c r="AV566" i="6"/>
  <c r="AU566" i="6"/>
  <c r="AT566" i="6"/>
  <c r="AS566" i="6"/>
  <c r="AR566" i="6"/>
  <c r="AQ566" i="6"/>
  <c r="AP566" i="6"/>
  <c r="AO566" i="6"/>
  <c r="AN566" i="6"/>
  <c r="AL566" i="6"/>
  <c r="AK566" i="6"/>
  <c r="AV565" i="6"/>
  <c r="AU565" i="6"/>
  <c r="AT565" i="6"/>
  <c r="AS565" i="6"/>
  <c r="AR565" i="6"/>
  <c r="AQ565" i="6"/>
  <c r="AP565" i="6"/>
  <c r="AO565" i="6"/>
  <c r="AN565" i="6"/>
  <c r="AL565" i="6"/>
  <c r="AK565" i="6"/>
  <c r="AV564" i="6"/>
  <c r="AU564" i="6"/>
  <c r="AT564" i="6"/>
  <c r="AS564" i="6"/>
  <c r="AR564" i="6"/>
  <c r="AQ564" i="6"/>
  <c r="AP564" i="6"/>
  <c r="AO564" i="6"/>
  <c r="AN564" i="6"/>
  <c r="AV563" i="6"/>
  <c r="AU563" i="6"/>
  <c r="AT563" i="6"/>
  <c r="AS563" i="6"/>
  <c r="AR563" i="6"/>
  <c r="AQ563" i="6"/>
  <c r="AP563" i="6"/>
  <c r="AO563" i="6"/>
  <c r="AN563" i="6"/>
  <c r="AV561" i="6"/>
  <c r="AU561" i="6"/>
  <c r="AT561" i="6"/>
  <c r="AS561" i="6"/>
  <c r="AR561" i="6"/>
  <c r="AQ561" i="6"/>
  <c r="AP561" i="6"/>
  <c r="AO561" i="6"/>
  <c r="AN561" i="6"/>
  <c r="AM561" i="6"/>
  <c r="AL561" i="6"/>
  <c r="AK561" i="6"/>
  <c r="AV560" i="6"/>
  <c r="AU560" i="6"/>
  <c r="AT560" i="6"/>
  <c r="AS560" i="6"/>
  <c r="AR560" i="6"/>
  <c r="AQ560" i="6"/>
  <c r="AP560" i="6"/>
  <c r="AO560" i="6"/>
  <c r="AN560" i="6"/>
  <c r="AM560" i="6"/>
  <c r="AF570" i="6"/>
  <c r="AE570" i="6"/>
  <c r="AD570" i="6"/>
  <c r="AC570" i="6"/>
  <c r="AB570" i="6"/>
  <c r="AA570" i="6"/>
  <c r="Z570" i="6"/>
  <c r="Y570" i="6"/>
  <c r="X570" i="6"/>
  <c r="W570" i="6"/>
  <c r="BB570" i="6" s="1"/>
  <c r="V570" i="6"/>
  <c r="U570" i="6"/>
  <c r="AF566" i="6"/>
  <c r="AE566" i="6"/>
  <c r="AD566" i="6"/>
  <c r="AC566" i="6"/>
  <c r="AB566" i="6"/>
  <c r="AA566" i="6"/>
  <c r="Z566" i="6"/>
  <c r="Y566" i="6"/>
  <c r="X566" i="6"/>
  <c r="W566" i="6"/>
  <c r="BB566" i="6" s="1"/>
  <c r="V566" i="6"/>
  <c r="U566" i="6"/>
  <c r="AF565" i="6"/>
  <c r="AE565" i="6"/>
  <c r="AD565" i="6"/>
  <c r="AC565" i="6"/>
  <c r="AB565" i="6"/>
  <c r="AA565" i="6"/>
  <c r="Z565" i="6"/>
  <c r="Y565" i="6"/>
  <c r="X565" i="6"/>
  <c r="W565" i="6"/>
  <c r="BB565" i="6" s="1"/>
  <c r="V565" i="6"/>
  <c r="U565" i="6"/>
  <c r="F583" i="6"/>
  <c r="F570" i="6"/>
  <c r="E570" i="6"/>
  <c r="D570" i="6"/>
  <c r="F566" i="6"/>
  <c r="E566" i="6"/>
  <c r="D566" i="6"/>
  <c r="F565" i="6"/>
  <c r="E565" i="6"/>
  <c r="D565" i="6"/>
  <c r="C570" i="6"/>
  <c r="C566" i="6"/>
  <c r="C565" i="6"/>
  <c r="O582" i="6"/>
  <c r="N582" i="6"/>
  <c r="M582" i="6"/>
  <c r="L582" i="6"/>
  <c r="K582" i="6"/>
  <c r="I582" i="6"/>
  <c r="H582" i="6"/>
  <c r="O581" i="6"/>
  <c r="N581" i="6"/>
  <c r="M581" i="6"/>
  <c r="L581" i="6"/>
  <c r="K581" i="6"/>
  <c r="I581" i="6"/>
  <c r="H581" i="6"/>
  <c r="R579" i="6"/>
  <c r="Q579" i="6"/>
  <c r="P579" i="6"/>
  <c r="O579" i="6"/>
  <c r="N579" i="6"/>
  <c r="M579" i="6"/>
  <c r="L579" i="6"/>
  <c r="K579" i="6"/>
  <c r="J579" i="6"/>
  <c r="I579" i="6"/>
  <c r="H579" i="6"/>
  <c r="O578" i="6"/>
  <c r="N578" i="6"/>
  <c r="M578" i="6"/>
  <c r="L578" i="6"/>
  <c r="K578" i="6"/>
  <c r="I578" i="6"/>
  <c r="H578" i="6"/>
  <c r="O574" i="6"/>
  <c r="N574" i="6"/>
  <c r="M574" i="6"/>
  <c r="L574" i="6"/>
  <c r="K574" i="6"/>
  <c r="I574" i="6"/>
  <c r="H574" i="6"/>
  <c r="O572" i="6"/>
  <c r="N572" i="6"/>
  <c r="M572" i="6"/>
  <c r="L572" i="6"/>
  <c r="K572" i="6"/>
  <c r="I572" i="6"/>
  <c r="H572" i="6"/>
  <c r="O569" i="6"/>
  <c r="N569" i="6"/>
  <c r="M569" i="6"/>
  <c r="L569" i="6"/>
  <c r="K569" i="6"/>
  <c r="I569" i="6"/>
  <c r="H569" i="6"/>
  <c r="O567" i="6"/>
  <c r="N567" i="6"/>
  <c r="M567" i="6"/>
  <c r="L567" i="6"/>
  <c r="K567" i="6"/>
  <c r="I567" i="6"/>
  <c r="H567" i="6"/>
  <c r="O560" i="6"/>
  <c r="N560" i="6"/>
  <c r="M560" i="6"/>
  <c r="L560" i="6"/>
  <c r="K560" i="6"/>
  <c r="I560" i="6"/>
  <c r="H560" i="6"/>
  <c r="C553" i="1"/>
  <c r="C549" i="1"/>
  <c r="C548" i="1"/>
  <c r="BG565" i="6" l="1"/>
  <c r="BD566" i="6"/>
  <c r="BJ570" i="6"/>
  <c r="BH565" i="6"/>
  <c r="BE566" i="6"/>
  <c r="BC570" i="6"/>
  <c r="BK570" i="6"/>
  <c r="BI565" i="6"/>
  <c r="BF566" i="6"/>
  <c r="BD570" i="6"/>
  <c r="BJ565" i="6"/>
  <c r="BG566" i="6"/>
  <c r="BE570" i="6"/>
  <c r="BC565" i="6"/>
  <c r="BK565" i="6"/>
  <c r="BH566" i="6"/>
  <c r="BF570" i="6"/>
  <c r="BD565" i="6"/>
  <c r="BI566" i="6"/>
  <c r="BG570" i="6"/>
  <c r="BE565" i="6"/>
  <c r="BJ566" i="6"/>
  <c r="BH570" i="6"/>
  <c r="BF565" i="6"/>
  <c r="BC566" i="6"/>
  <c r="BK566" i="6"/>
  <c r="BI570" i="6"/>
  <c r="AZ570" i="6"/>
  <c r="AZ565" i="6"/>
  <c r="AZ566" i="6"/>
  <c r="BA566" i="6"/>
  <c r="BA565" i="6"/>
  <c r="BA570" i="6"/>
  <c r="AP559" i="6"/>
  <c r="AS577" i="6"/>
  <c r="AS562" i="6"/>
  <c r="AR562" i="6"/>
  <c r="AU562" i="6"/>
  <c r="AO559" i="6"/>
  <c r="AQ562" i="6"/>
  <c r="AM559" i="6"/>
  <c r="AU559" i="6"/>
  <c r="AN562" i="6"/>
  <c r="AP577" i="6"/>
  <c r="AN559" i="6"/>
  <c r="AV562" i="6"/>
  <c r="AV559" i="6"/>
  <c r="AT577" i="6"/>
  <c r="AQ559" i="6"/>
  <c r="AS559" i="6"/>
  <c r="AT562" i="6"/>
  <c r="AQ577" i="6"/>
  <c r="AO577" i="6"/>
  <c r="AR577" i="6"/>
  <c r="AR559" i="6"/>
  <c r="AO562" i="6"/>
  <c r="AT559" i="6"/>
  <c r="AP562" i="6"/>
  <c r="AM577" i="6"/>
  <c r="AU577" i="6"/>
  <c r="AN577" i="6"/>
  <c r="AV577" i="6"/>
  <c r="B530" i="6"/>
  <c r="AM530" i="6"/>
  <c r="AN530" i="6"/>
  <c r="AO530" i="6"/>
  <c r="AP530" i="6"/>
  <c r="AQ530" i="6"/>
  <c r="AR530" i="6"/>
  <c r="AS530" i="6"/>
  <c r="AT530" i="6"/>
  <c r="AU530" i="6"/>
  <c r="AV530" i="6"/>
  <c r="BE530" i="6"/>
  <c r="BF530" i="6"/>
  <c r="BG530" i="6"/>
  <c r="BH530" i="6"/>
  <c r="BI530" i="6"/>
  <c r="BJ530" i="6"/>
  <c r="BK530" i="6"/>
  <c r="B531" i="6"/>
  <c r="B589" i="6" s="1"/>
  <c r="AM531" i="6"/>
  <c r="AN531" i="6"/>
  <c r="AO531" i="6"/>
  <c r="AP531" i="6"/>
  <c r="AQ531" i="6"/>
  <c r="AR531" i="6"/>
  <c r="AS531" i="6"/>
  <c r="AT531" i="6"/>
  <c r="AU531" i="6"/>
  <c r="AV531" i="6"/>
  <c r="BE531" i="6"/>
  <c r="BF531" i="6"/>
  <c r="BG531" i="6"/>
  <c r="BH531" i="6"/>
  <c r="BI531" i="6"/>
  <c r="BJ531" i="6"/>
  <c r="BK531" i="6"/>
  <c r="B532" i="6"/>
  <c r="AM532" i="6"/>
  <c r="AN532" i="6"/>
  <c r="AO532" i="6"/>
  <c r="AP532" i="6"/>
  <c r="AQ532" i="6"/>
  <c r="AR532" i="6"/>
  <c r="AS532" i="6"/>
  <c r="AT532" i="6"/>
  <c r="AU532" i="6"/>
  <c r="AV532" i="6"/>
  <c r="BE532" i="6"/>
  <c r="BF532" i="6"/>
  <c r="BG532" i="6"/>
  <c r="BH532" i="6"/>
  <c r="BI532" i="6"/>
  <c r="BJ532" i="6"/>
  <c r="BK532" i="6"/>
  <c r="B533" i="6"/>
  <c r="AK533" i="6"/>
  <c r="AL533" i="6"/>
  <c r="AM533" i="6"/>
  <c r="AN533" i="6"/>
  <c r="AO533" i="6"/>
  <c r="AP533" i="6"/>
  <c r="AQ533" i="6"/>
  <c r="AR533" i="6"/>
  <c r="AS533" i="6"/>
  <c r="AT533" i="6"/>
  <c r="AU533" i="6"/>
  <c r="AV533" i="6"/>
  <c r="BE533" i="6"/>
  <c r="BF533" i="6"/>
  <c r="BG533" i="6"/>
  <c r="BH533" i="6"/>
  <c r="BI533" i="6"/>
  <c r="BJ533" i="6"/>
  <c r="BK533" i="6"/>
  <c r="B534" i="6"/>
  <c r="B590" i="6" s="1"/>
  <c r="AM534" i="6"/>
  <c r="AN534" i="6"/>
  <c r="AO534" i="6"/>
  <c r="AP534" i="6"/>
  <c r="AQ534" i="6"/>
  <c r="AR534" i="6"/>
  <c r="AS534" i="6"/>
  <c r="AT534" i="6"/>
  <c r="AU534" i="6"/>
  <c r="AV534" i="6"/>
  <c r="BE534" i="6"/>
  <c r="BF534" i="6"/>
  <c r="BG534" i="6"/>
  <c r="BH534" i="6"/>
  <c r="BI534" i="6"/>
  <c r="BJ534" i="6"/>
  <c r="BK534" i="6"/>
  <c r="B535" i="6"/>
  <c r="AM535" i="6"/>
  <c r="AN535" i="6"/>
  <c r="AO535" i="6"/>
  <c r="AP535" i="6"/>
  <c r="AQ535" i="6"/>
  <c r="AR535" i="6"/>
  <c r="AS535" i="6"/>
  <c r="AT535" i="6"/>
  <c r="AU535" i="6"/>
  <c r="AV535" i="6"/>
  <c r="BE535" i="6"/>
  <c r="BF535" i="6"/>
  <c r="BG535" i="6"/>
  <c r="BH535" i="6"/>
  <c r="BI535" i="6"/>
  <c r="BJ535" i="6"/>
  <c r="BK535" i="6"/>
  <c r="B536" i="6"/>
  <c r="AM536" i="6"/>
  <c r="AN536" i="6"/>
  <c r="AO536" i="6"/>
  <c r="AP536" i="6"/>
  <c r="AQ536" i="6"/>
  <c r="AR536" i="6"/>
  <c r="AS536" i="6"/>
  <c r="AT536" i="6"/>
  <c r="AU536" i="6"/>
  <c r="AV536" i="6"/>
  <c r="BE536" i="6"/>
  <c r="BF536" i="6"/>
  <c r="BG536" i="6"/>
  <c r="BH536" i="6"/>
  <c r="BI536" i="6"/>
  <c r="BJ536" i="6"/>
  <c r="BK536" i="6"/>
  <c r="B537" i="6"/>
  <c r="B591" i="6" s="1"/>
  <c r="AK537" i="6"/>
  <c r="AL537" i="6"/>
  <c r="AM537" i="6"/>
  <c r="AN537" i="6"/>
  <c r="AO537" i="6"/>
  <c r="AP537" i="6"/>
  <c r="AQ537" i="6"/>
  <c r="AR537" i="6"/>
  <c r="AS537" i="6"/>
  <c r="AT537" i="6"/>
  <c r="AU537" i="6"/>
  <c r="AV537" i="6"/>
  <c r="BE537" i="6"/>
  <c r="BF537" i="6"/>
  <c r="BG537" i="6"/>
  <c r="BH537" i="6"/>
  <c r="BI537" i="6"/>
  <c r="BJ537" i="6"/>
  <c r="BK537" i="6"/>
  <c r="B538" i="6"/>
  <c r="AK538" i="6"/>
  <c r="AL538" i="6"/>
  <c r="AM538" i="6"/>
  <c r="AN538" i="6"/>
  <c r="AO538" i="6"/>
  <c r="AP538" i="6"/>
  <c r="AQ538" i="6"/>
  <c r="AR538" i="6"/>
  <c r="AS538" i="6"/>
  <c r="AT538" i="6"/>
  <c r="AU538" i="6"/>
  <c r="AV538" i="6"/>
  <c r="BC538" i="6"/>
  <c r="BD538" i="6"/>
  <c r="BE538" i="6"/>
  <c r="BF538" i="6"/>
  <c r="BG538" i="6"/>
  <c r="BH538" i="6"/>
  <c r="BI538" i="6"/>
  <c r="BJ538" i="6"/>
  <c r="BK538" i="6"/>
  <c r="B539" i="6"/>
  <c r="AK539" i="6"/>
  <c r="AL539" i="6"/>
  <c r="AM539" i="6"/>
  <c r="AN539" i="6"/>
  <c r="AO539" i="6"/>
  <c r="AP539" i="6"/>
  <c r="AQ539" i="6"/>
  <c r="AR539" i="6"/>
  <c r="AS539" i="6"/>
  <c r="AT539" i="6"/>
  <c r="AU539" i="6"/>
  <c r="AV539" i="6"/>
  <c r="BC539" i="6"/>
  <c r="BD539" i="6"/>
  <c r="BE539" i="6"/>
  <c r="BF539" i="6"/>
  <c r="BG539" i="6"/>
  <c r="BH539" i="6"/>
  <c r="BI539" i="6"/>
  <c r="BJ539" i="6"/>
  <c r="BK539" i="6"/>
  <c r="B540" i="6"/>
  <c r="B592" i="6" s="1"/>
  <c r="AK540" i="6"/>
  <c r="AL540" i="6"/>
  <c r="AM540" i="6"/>
  <c r="AN540" i="6"/>
  <c r="AO540" i="6"/>
  <c r="AP540" i="6"/>
  <c r="AQ540" i="6"/>
  <c r="AR540" i="6"/>
  <c r="AS540" i="6"/>
  <c r="AT540" i="6"/>
  <c r="AU540" i="6"/>
  <c r="AV540" i="6"/>
  <c r="BE540" i="6"/>
  <c r="BF540" i="6"/>
  <c r="BG540" i="6"/>
  <c r="BH540" i="6"/>
  <c r="BI540" i="6"/>
  <c r="BJ540" i="6"/>
  <c r="BK540" i="6"/>
  <c r="B541" i="6"/>
  <c r="AK541" i="6"/>
  <c r="AL541" i="6"/>
  <c r="AM541" i="6"/>
  <c r="AN541" i="6"/>
  <c r="AO541" i="6"/>
  <c r="AP541" i="6"/>
  <c r="AQ541" i="6"/>
  <c r="AR541" i="6"/>
  <c r="AS541" i="6"/>
  <c r="AT541" i="6"/>
  <c r="AU541" i="6"/>
  <c r="AV541" i="6"/>
  <c r="BD541" i="6"/>
  <c r="BE541" i="6"/>
  <c r="BF541" i="6"/>
  <c r="BG541" i="6"/>
  <c r="BH541" i="6"/>
  <c r="BI541" i="6"/>
  <c r="BJ541" i="6"/>
  <c r="BK541" i="6"/>
  <c r="B542" i="6"/>
  <c r="AK542" i="6"/>
  <c r="AL542" i="6"/>
  <c r="AM542" i="6"/>
  <c r="AN542" i="6"/>
  <c r="AO542" i="6"/>
  <c r="AP542" i="6"/>
  <c r="AQ542" i="6"/>
  <c r="AR542" i="6"/>
  <c r="AS542" i="6"/>
  <c r="AT542" i="6"/>
  <c r="AU542" i="6"/>
  <c r="AV542" i="6"/>
  <c r="BC542" i="6"/>
  <c r="BD542" i="6"/>
  <c r="BE542" i="6"/>
  <c r="BF542" i="6"/>
  <c r="BG542" i="6"/>
  <c r="BH542" i="6"/>
  <c r="BI542" i="6"/>
  <c r="BJ542" i="6"/>
  <c r="BK542" i="6"/>
  <c r="B543" i="6"/>
  <c r="AK543" i="6"/>
  <c r="AL543" i="6"/>
  <c r="AM543" i="6"/>
  <c r="AN543" i="6"/>
  <c r="AO543" i="6"/>
  <c r="AP543" i="6"/>
  <c r="AQ543" i="6"/>
  <c r="AR543" i="6"/>
  <c r="AS543" i="6"/>
  <c r="AT543" i="6"/>
  <c r="AU543" i="6"/>
  <c r="AV543" i="6"/>
  <c r="BC543" i="6"/>
  <c r="BD543" i="6"/>
  <c r="BE543" i="6"/>
  <c r="BF543" i="6"/>
  <c r="BG543" i="6"/>
  <c r="BH543" i="6"/>
  <c r="BI543" i="6"/>
  <c r="BJ543" i="6"/>
  <c r="BK543" i="6"/>
  <c r="B544" i="6"/>
  <c r="AM544" i="6"/>
  <c r="AN544" i="6"/>
  <c r="AO544" i="6"/>
  <c r="AP544" i="6"/>
  <c r="AQ544" i="6"/>
  <c r="AR544" i="6"/>
  <c r="AS544" i="6"/>
  <c r="AT544" i="6"/>
  <c r="AU544" i="6"/>
  <c r="AV544" i="6"/>
  <c r="BE544" i="6"/>
  <c r="BF544" i="6"/>
  <c r="BG544" i="6"/>
  <c r="BH544" i="6"/>
  <c r="BI544" i="6"/>
  <c r="BJ544" i="6"/>
  <c r="BK544" i="6"/>
  <c r="B545" i="6"/>
  <c r="AM545" i="6"/>
  <c r="AN545" i="6"/>
  <c r="AO545" i="6"/>
  <c r="AP545" i="6"/>
  <c r="AQ545" i="6"/>
  <c r="AR545" i="6"/>
  <c r="AS545" i="6"/>
  <c r="AT545" i="6"/>
  <c r="AU545" i="6"/>
  <c r="AV545" i="6"/>
  <c r="BE545" i="6"/>
  <c r="BF545" i="6"/>
  <c r="BG545" i="6"/>
  <c r="BH545" i="6"/>
  <c r="BI545" i="6"/>
  <c r="BJ545" i="6"/>
  <c r="BK545" i="6"/>
  <c r="B546" i="6"/>
  <c r="AM546" i="6"/>
  <c r="AN546" i="6"/>
  <c r="AO546" i="6"/>
  <c r="AP546" i="6"/>
  <c r="AQ546" i="6"/>
  <c r="AR546" i="6"/>
  <c r="AS546" i="6"/>
  <c r="AT546" i="6"/>
  <c r="AU546" i="6"/>
  <c r="AV546" i="6"/>
  <c r="BE546" i="6"/>
  <c r="BF546" i="6"/>
  <c r="BG546" i="6"/>
  <c r="BH546" i="6"/>
  <c r="BI546" i="6"/>
  <c r="BJ546" i="6"/>
  <c r="BK546" i="6"/>
  <c r="B547" i="6"/>
  <c r="AK547" i="6"/>
  <c r="AL547" i="6"/>
  <c r="AM547" i="6"/>
  <c r="AN547" i="6"/>
  <c r="AO547" i="6"/>
  <c r="AP547" i="6"/>
  <c r="AQ547" i="6"/>
  <c r="AR547" i="6"/>
  <c r="AS547" i="6"/>
  <c r="AT547" i="6"/>
  <c r="AU547" i="6"/>
  <c r="AV547" i="6"/>
  <c r="BE547" i="6"/>
  <c r="BF547" i="6"/>
  <c r="BG547" i="6"/>
  <c r="BH547" i="6"/>
  <c r="BI547" i="6"/>
  <c r="BJ547" i="6"/>
  <c r="BK547" i="6"/>
  <c r="B548" i="6"/>
  <c r="AK548" i="6"/>
  <c r="AL548" i="6"/>
  <c r="AM548" i="6"/>
  <c r="AN548" i="6"/>
  <c r="AO548" i="6"/>
  <c r="AP548" i="6"/>
  <c r="AQ548" i="6"/>
  <c r="AR548" i="6"/>
  <c r="AS548" i="6"/>
  <c r="AT548" i="6"/>
  <c r="AU548" i="6"/>
  <c r="AV548" i="6"/>
  <c r="BE548" i="6"/>
  <c r="BF548" i="6"/>
  <c r="BG548" i="6"/>
  <c r="BH548" i="6"/>
  <c r="BI548" i="6"/>
  <c r="BJ548" i="6"/>
  <c r="BK548" i="6"/>
  <c r="B549" i="6"/>
  <c r="AK549" i="6"/>
  <c r="AL549" i="6"/>
  <c r="AM549" i="6"/>
  <c r="AN549" i="6"/>
  <c r="AO549" i="6"/>
  <c r="AP549" i="6"/>
  <c r="AQ549" i="6"/>
  <c r="AR549" i="6"/>
  <c r="AS549" i="6"/>
  <c r="AT549" i="6"/>
  <c r="AU549" i="6"/>
  <c r="AV549" i="6"/>
  <c r="BE549" i="6"/>
  <c r="BF549" i="6"/>
  <c r="BG549" i="6"/>
  <c r="BH549" i="6"/>
  <c r="BI549" i="6"/>
  <c r="BJ549" i="6"/>
  <c r="BK549" i="6"/>
  <c r="B550" i="6"/>
  <c r="F550" i="6"/>
  <c r="H550" i="6"/>
  <c r="I550" i="6"/>
  <c r="K550" i="6"/>
  <c r="L550" i="6"/>
  <c r="O550" i="6"/>
  <c r="AK550" i="6"/>
  <c r="AL550" i="6"/>
  <c r="AM550" i="6"/>
  <c r="AN550" i="6"/>
  <c r="AO550" i="6"/>
  <c r="AP550" i="6"/>
  <c r="AQ550" i="6"/>
  <c r="AR550" i="6"/>
  <c r="AS550" i="6"/>
  <c r="AT550" i="6"/>
  <c r="AU550" i="6"/>
  <c r="AV550" i="6"/>
  <c r="BC550" i="6"/>
  <c r="BD550" i="6"/>
  <c r="BE550" i="6"/>
  <c r="BF550" i="6"/>
  <c r="BG550" i="6"/>
  <c r="BH550" i="6"/>
  <c r="BI550" i="6"/>
  <c r="BJ550" i="6"/>
  <c r="BK550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B148" i="5"/>
  <c r="AF148" i="5"/>
  <c r="AF180" i="5" s="1"/>
  <c r="AG148" i="5"/>
  <c r="AG180" i="5" s="1"/>
  <c r="AX148" i="5"/>
  <c r="AY148" i="5"/>
  <c r="AZ148" i="5"/>
  <c r="BA148" i="5"/>
  <c r="BB148" i="5"/>
  <c r="BC148" i="5"/>
  <c r="BD148" i="5"/>
  <c r="BE148" i="5"/>
  <c r="B149" i="5"/>
  <c r="AF149" i="5"/>
  <c r="AG149" i="5"/>
  <c r="AX149" i="5"/>
  <c r="AY149" i="5"/>
  <c r="AZ149" i="5"/>
  <c r="BA149" i="5"/>
  <c r="BB149" i="5"/>
  <c r="BC149" i="5"/>
  <c r="BD149" i="5"/>
  <c r="BE149" i="5"/>
  <c r="B150" i="5"/>
  <c r="AF150" i="5"/>
  <c r="AG150" i="5"/>
  <c r="AV150" i="5"/>
  <c r="AW150" i="5"/>
  <c r="AX150" i="5"/>
  <c r="AY150" i="5"/>
  <c r="AZ150" i="5"/>
  <c r="BA150" i="5"/>
  <c r="BB150" i="5"/>
  <c r="BC150" i="5"/>
  <c r="BD150" i="5"/>
  <c r="BE150" i="5"/>
  <c r="B151" i="5"/>
  <c r="AF151" i="5"/>
  <c r="AG151" i="5"/>
  <c r="AV151" i="5"/>
  <c r="AX151" i="5"/>
  <c r="AY151" i="5"/>
  <c r="AZ151" i="5"/>
  <c r="BA151" i="5"/>
  <c r="BB151" i="5"/>
  <c r="BC151" i="5"/>
  <c r="BD151" i="5"/>
  <c r="BE151" i="5"/>
  <c r="B152" i="5"/>
  <c r="AF152" i="5"/>
  <c r="AG152" i="5"/>
  <c r="AV152" i="5"/>
  <c r="AW152" i="5"/>
  <c r="AX152" i="5"/>
  <c r="AY152" i="5"/>
  <c r="AZ152" i="5"/>
  <c r="BA152" i="5"/>
  <c r="BB152" i="5"/>
  <c r="BC152" i="5"/>
  <c r="BD152" i="5"/>
  <c r="BE152" i="5"/>
  <c r="B153" i="5"/>
  <c r="AF153" i="5"/>
  <c r="AG153" i="5"/>
  <c r="AV153" i="5"/>
  <c r="AW153" i="5"/>
  <c r="AX153" i="5"/>
  <c r="AY153" i="5"/>
  <c r="AZ153" i="5"/>
  <c r="BA153" i="5"/>
  <c r="BB153" i="5"/>
  <c r="BC153" i="5"/>
  <c r="BD153" i="5"/>
  <c r="BE153" i="5"/>
  <c r="B154" i="5"/>
  <c r="AF154" i="5"/>
  <c r="AG154" i="5"/>
  <c r="AV154" i="5"/>
  <c r="AX154" i="5"/>
  <c r="AY154" i="5"/>
  <c r="AZ154" i="5"/>
  <c r="BA154" i="5"/>
  <c r="BB154" i="5"/>
  <c r="BC154" i="5"/>
  <c r="BD154" i="5"/>
  <c r="BE154" i="5"/>
  <c r="B155" i="5"/>
  <c r="AF155" i="5"/>
  <c r="AG155" i="5"/>
  <c r="AV155" i="5"/>
  <c r="AW155" i="5"/>
  <c r="AX155" i="5"/>
  <c r="AY155" i="5"/>
  <c r="AZ155" i="5"/>
  <c r="BA155" i="5"/>
  <c r="BB155" i="5"/>
  <c r="BC155" i="5"/>
  <c r="BD155" i="5"/>
  <c r="BE155" i="5"/>
  <c r="B156" i="5"/>
  <c r="AF156" i="5"/>
  <c r="AG156" i="5"/>
  <c r="AX156" i="5"/>
  <c r="AY156" i="5"/>
  <c r="AZ156" i="5"/>
  <c r="BA156" i="5"/>
  <c r="BB156" i="5"/>
  <c r="BC156" i="5"/>
  <c r="BD156" i="5"/>
  <c r="BE156" i="5"/>
  <c r="B157" i="5"/>
  <c r="AF157" i="5"/>
  <c r="AG157" i="5"/>
  <c r="AX157" i="5"/>
  <c r="AY157" i="5"/>
  <c r="AZ157" i="5"/>
  <c r="BA157" i="5"/>
  <c r="BB157" i="5"/>
  <c r="BC157" i="5"/>
  <c r="BD157" i="5"/>
  <c r="BE157" i="5"/>
  <c r="B158" i="5"/>
  <c r="AF158" i="5"/>
  <c r="AG158" i="5"/>
  <c r="AV158" i="5"/>
  <c r="AW158" i="5"/>
  <c r="AX158" i="5"/>
  <c r="AY158" i="5"/>
  <c r="AZ158" i="5"/>
  <c r="BA158" i="5"/>
  <c r="BB158" i="5"/>
  <c r="BC158" i="5"/>
  <c r="BD158" i="5"/>
  <c r="BE158" i="5"/>
  <c r="B159" i="5"/>
  <c r="AF159" i="5"/>
  <c r="AG159" i="5"/>
  <c r="AV159" i="5"/>
  <c r="AW159" i="5"/>
  <c r="AX159" i="5"/>
  <c r="AY159" i="5"/>
  <c r="AZ159" i="5"/>
  <c r="BA159" i="5"/>
  <c r="BB159" i="5"/>
  <c r="BC159" i="5"/>
  <c r="BD159" i="5"/>
  <c r="BE159" i="5"/>
  <c r="B160" i="5"/>
  <c r="AF160" i="5"/>
  <c r="AG160" i="5"/>
  <c r="AV160" i="5"/>
  <c r="AW160" i="5"/>
  <c r="AX160" i="5"/>
  <c r="AY160" i="5"/>
  <c r="AZ160" i="5"/>
  <c r="BA160" i="5"/>
  <c r="BB160" i="5"/>
  <c r="BC160" i="5"/>
  <c r="BD160" i="5"/>
  <c r="BE160" i="5"/>
  <c r="B161" i="5"/>
  <c r="AF161" i="5"/>
  <c r="AF177" i="5" s="1"/>
  <c r="AG161" i="5"/>
  <c r="AG177" i="5" s="1"/>
  <c r="AV161" i="5"/>
  <c r="AW161" i="5"/>
  <c r="AX161" i="5"/>
  <c r="AY161" i="5"/>
  <c r="AZ161" i="5"/>
  <c r="BA161" i="5"/>
  <c r="BB161" i="5"/>
  <c r="BC161" i="5"/>
  <c r="BD161" i="5"/>
  <c r="BE161" i="5"/>
  <c r="B162" i="5"/>
  <c r="AF162" i="5"/>
  <c r="AG162" i="5"/>
  <c r="AV162" i="5"/>
  <c r="AW162" i="5"/>
  <c r="AX162" i="5"/>
  <c r="AY162" i="5"/>
  <c r="AZ162" i="5"/>
  <c r="BA162" i="5"/>
  <c r="BB162" i="5"/>
  <c r="BC162" i="5"/>
  <c r="BD162" i="5"/>
  <c r="BE162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G174" i="5" l="1"/>
  <c r="AF174" i="5"/>
  <c r="AP558" i="6"/>
  <c r="AS558" i="6"/>
  <c r="AU558" i="6"/>
  <c r="AN558" i="6"/>
  <c r="AO558" i="6"/>
  <c r="AQ558" i="6"/>
  <c r="AR558" i="6"/>
  <c r="AV558" i="6"/>
  <c r="AM558" i="6"/>
  <c r="AT558" i="6"/>
  <c r="R29" i="5"/>
  <c r="BA524" i="6"/>
  <c r="AZ524" i="6"/>
  <c r="BA520" i="6"/>
  <c r="AZ520" i="6"/>
  <c r="BA519" i="6"/>
  <c r="AZ519" i="6"/>
  <c r="BA518" i="6"/>
  <c r="AZ518" i="6"/>
  <c r="BA517" i="6"/>
  <c r="AZ517" i="6"/>
  <c r="BA516" i="6"/>
  <c r="AZ516" i="6"/>
  <c r="BA515" i="6"/>
  <c r="AZ515" i="6"/>
  <c r="BA514" i="6"/>
  <c r="AZ514" i="6"/>
  <c r="BA513" i="6"/>
  <c r="AZ513" i="6"/>
  <c r="BA512" i="6"/>
  <c r="AZ512" i="6"/>
  <c r="BA511" i="6"/>
  <c r="AZ511" i="6"/>
  <c r="BA510" i="6"/>
  <c r="AZ510" i="6"/>
  <c r="BA509" i="6"/>
  <c r="AZ509" i="6"/>
  <c r="BA508" i="6"/>
  <c r="AZ508" i="6"/>
  <c r="BA507" i="6"/>
  <c r="AZ507" i="6"/>
  <c r="BA506" i="6"/>
  <c r="AZ506" i="6"/>
  <c r="BA505" i="6"/>
  <c r="AZ505" i="6"/>
  <c r="BA504" i="6"/>
  <c r="AZ504" i="6"/>
  <c r="BA503" i="6"/>
  <c r="AZ503" i="6"/>
  <c r="BA502" i="6"/>
  <c r="AZ502" i="6"/>
  <c r="BA501" i="6"/>
  <c r="AZ501" i="6"/>
  <c r="BA500" i="6"/>
  <c r="AZ500" i="6"/>
  <c r="BA499" i="6"/>
  <c r="AZ499" i="6"/>
  <c r="BA498" i="6"/>
  <c r="AZ498" i="6"/>
  <c r="BA497" i="6"/>
  <c r="AZ497" i="6"/>
  <c r="BA496" i="6"/>
  <c r="AZ496" i="6"/>
  <c r="BA495" i="6"/>
  <c r="AZ495" i="6"/>
  <c r="BA494" i="6"/>
  <c r="AZ494" i="6"/>
  <c r="BA493" i="6"/>
  <c r="AZ493" i="6"/>
  <c r="BA492" i="6"/>
  <c r="AZ492" i="6"/>
  <c r="BA491" i="6"/>
  <c r="AZ491" i="6"/>
  <c r="BA490" i="6"/>
  <c r="AZ490" i="6"/>
  <c r="BA489" i="6"/>
  <c r="AZ489" i="6"/>
  <c r="BA488" i="6"/>
  <c r="AZ488" i="6"/>
  <c r="BA487" i="6"/>
  <c r="AZ487" i="6"/>
  <c r="BA486" i="6"/>
  <c r="AZ486" i="6"/>
  <c r="BA485" i="6"/>
  <c r="AZ485" i="6"/>
  <c r="BA484" i="6"/>
  <c r="AZ484" i="6"/>
  <c r="BA483" i="6"/>
  <c r="AZ483" i="6"/>
  <c r="BA482" i="6"/>
  <c r="AZ482" i="6"/>
  <c r="BA481" i="6"/>
  <c r="AZ481" i="6"/>
  <c r="BA480" i="6"/>
  <c r="AZ480" i="6"/>
  <c r="BA479" i="6"/>
  <c r="AZ479" i="6"/>
  <c r="BA478" i="6"/>
  <c r="AZ478" i="6"/>
  <c r="BA477" i="6"/>
  <c r="AZ477" i="6"/>
  <c r="BA476" i="6"/>
  <c r="AZ476" i="6"/>
  <c r="BA475" i="6"/>
  <c r="AZ475" i="6"/>
  <c r="BA474" i="6"/>
  <c r="AZ474" i="6"/>
  <c r="BA473" i="6"/>
  <c r="AZ473" i="6"/>
  <c r="BA472" i="6"/>
  <c r="AZ472" i="6"/>
  <c r="BA471" i="6"/>
  <c r="AZ471" i="6"/>
  <c r="BA470" i="6"/>
  <c r="AZ470" i="6"/>
  <c r="BA469" i="6"/>
  <c r="AZ469" i="6"/>
  <c r="BA468" i="6"/>
  <c r="AZ468" i="6"/>
  <c r="BA467" i="6"/>
  <c r="AZ467" i="6"/>
  <c r="BA466" i="6"/>
  <c r="AZ466" i="6"/>
  <c r="BA465" i="6"/>
  <c r="AZ465" i="6"/>
  <c r="BA464" i="6"/>
  <c r="AZ464" i="6"/>
  <c r="BA463" i="6"/>
  <c r="AZ463" i="6"/>
  <c r="BA462" i="6"/>
  <c r="AZ462" i="6"/>
  <c r="BA461" i="6"/>
  <c r="AZ461" i="6"/>
  <c r="BA460" i="6"/>
  <c r="AZ460" i="6"/>
  <c r="BA459" i="6"/>
  <c r="AZ459" i="6"/>
  <c r="BA458" i="6"/>
  <c r="AZ458" i="6"/>
  <c r="BA457" i="6"/>
  <c r="AZ457" i="6"/>
  <c r="BA456" i="6"/>
  <c r="AZ456" i="6"/>
  <c r="BA455" i="6"/>
  <c r="AZ455" i="6"/>
  <c r="BA454" i="6"/>
  <c r="AZ454" i="6"/>
  <c r="BA453" i="6"/>
  <c r="AZ453" i="6"/>
  <c r="BA452" i="6"/>
  <c r="AZ452" i="6"/>
  <c r="BA451" i="6"/>
  <c r="AZ451" i="6"/>
  <c r="BA450" i="6"/>
  <c r="AZ450" i="6"/>
  <c r="BA449" i="6"/>
  <c r="AZ449" i="6"/>
  <c r="BA448" i="6"/>
  <c r="AZ448" i="6"/>
  <c r="BA447" i="6"/>
  <c r="AZ447" i="6"/>
  <c r="BA446" i="6"/>
  <c r="AZ446" i="6"/>
  <c r="BA445" i="6"/>
  <c r="AZ445" i="6"/>
  <c r="BA444" i="6"/>
  <c r="AZ444" i="6"/>
  <c r="BA443" i="6"/>
  <c r="AZ443" i="6"/>
  <c r="BA442" i="6"/>
  <c r="AZ442" i="6"/>
  <c r="BA441" i="6"/>
  <c r="AZ441" i="6"/>
  <c r="BA440" i="6"/>
  <c r="AZ440" i="6"/>
  <c r="BA439" i="6"/>
  <c r="AZ439" i="6"/>
  <c r="BA438" i="6"/>
  <c r="AZ438" i="6"/>
  <c r="BA437" i="6"/>
  <c r="AZ437" i="6"/>
  <c r="BA435" i="6"/>
  <c r="AZ435" i="6"/>
  <c r="BA432" i="6"/>
  <c r="AZ432" i="6"/>
  <c r="BA431" i="6"/>
  <c r="AZ431" i="6"/>
  <c r="BA428" i="6"/>
  <c r="AZ428" i="6"/>
  <c r="BA427" i="6"/>
  <c r="AZ427" i="6"/>
  <c r="BA425" i="6"/>
  <c r="AZ425" i="6"/>
  <c r="BA424" i="6"/>
  <c r="AZ424" i="6"/>
  <c r="BA422" i="6"/>
  <c r="AZ422" i="6"/>
  <c r="BA420" i="6"/>
  <c r="AZ420" i="6"/>
  <c r="BA419" i="6"/>
  <c r="AZ419" i="6"/>
  <c r="BA417" i="6"/>
  <c r="AZ417" i="6"/>
  <c r="BA413" i="6"/>
  <c r="AZ413" i="6"/>
  <c r="BA410" i="6"/>
  <c r="AZ410" i="6"/>
  <c r="BA409" i="6"/>
  <c r="AZ409" i="6"/>
  <c r="BA405" i="6"/>
  <c r="AZ405" i="6"/>
  <c r="BA403" i="6"/>
  <c r="AZ403" i="6"/>
  <c r="BA400" i="6"/>
  <c r="AZ400" i="6"/>
  <c r="BA398" i="6"/>
  <c r="AZ398" i="6"/>
  <c r="BA397" i="6"/>
  <c r="AZ397" i="6"/>
  <c r="BA394" i="6"/>
  <c r="AZ394" i="6"/>
  <c r="BA393" i="6"/>
  <c r="AZ393" i="6"/>
  <c r="BA391" i="6"/>
  <c r="AZ391" i="6"/>
  <c r="BA389" i="6"/>
  <c r="AZ389" i="6"/>
  <c r="BA388" i="6"/>
  <c r="AZ388" i="6"/>
  <c r="BA386" i="6"/>
  <c r="AZ386" i="6"/>
  <c r="BA385" i="6"/>
  <c r="AZ385" i="6"/>
  <c r="BA382" i="6"/>
  <c r="AZ382" i="6"/>
  <c r="BA380" i="6"/>
  <c r="AZ380" i="6"/>
  <c r="BA378" i="6"/>
  <c r="AZ378" i="6"/>
  <c r="BA376" i="6"/>
  <c r="AZ376" i="6"/>
  <c r="BA373" i="6"/>
  <c r="AZ373" i="6"/>
  <c r="BA371" i="6"/>
  <c r="AZ371" i="6"/>
  <c r="BA369" i="6"/>
  <c r="AZ369" i="6"/>
  <c r="BA368" i="6"/>
  <c r="AZ368" i="6"/>
  <c r="BA365" i="6"/>
  <c r="AZ365" i="6"/>
  <c r="BA364" i="6"/>
  <c r="AZ364" i="6"/>
  <c r="BA363" i="6"/>
  <c r="AZ363" i="6"/>
  <c r="BA361" i="6"/>
  <c r="AZ361" i="6"/>
  <c r="BA360" i="6"/>
  <c r="AZ360" i="6"/>
  <c r="BA359" i="6"/>
  <c r="AZ359" i="6"/>
  <c r="BA357" i="6"/>
  <c r="AZ357" i="6"/>
  <c r="BA355" i="6"/>
  <c r="AZ355" i="6"/>
  <c r="BA354" i="6"/>
  <c r="AZ354" i="6"/>
  <c r="BA352" i="6"/>
  <c r="AZ352" i="6"/>
  <c r="BA351" i="6"/>
  <c r="AZ351" i="6"/>
  <c r="BA349" i="6"/>
  <c r="AZ349" i="6"/>
  <c r="BA348" i="6"/>
  <c r="AZ348" i="6"/>
  <c r="BA347" i="6"/>
  <c r="AZ347" i="6"/>
  <c r="BA345" i="6"/>
  <c r="AZ345" i="6"/>
  <c r="BA344" i="6"/>
  <c r="AZ344" i="6"/>
  <c r="BA342" i="6"/>
  <c r="AZ342" i="6"/>
  <c r="BA341" i="6"/>
  <c r="AZ341" i="6"/>
  <c r="BA339" i="6"/>
  <c r="AZ339" i="6"/>
  <c r="BA338" i="6"/>
  <c r="AZ338" i="6"/>
  <c r="BA337" i="6"/>
  <c r="AZ337" i="6"/>
  <c r="BA335" i="6"/>
  <c r="AZ335" i="6"/>
  <c r="BA334" i="6"/>
  <c r="AZ334" i="6"/>
  <c r="BA333" i="6"/>
  <c r="AZ333" i="6"/>
  <c r="BA331" i="6"/>
  <c r="AZ331" i="6"/>
  <c r="BA330" i="6"/>
  <c r="AZ330" i="6"/>
  <c r="BA329" i="6"/>
  <c r="AZ329" i="6"/>
  <c r="BA327" i="6"/>
  <c r="AZ327" i="6"/>
  <c r="BA326" i="6"/>
  <c r="AZ326" i="6"/>
  <c r="BA321" i="6"/>
  <c r="AZ321" i="6"/>
  <c r="BA318" i="6"/>
  <c r="AZ318" i="6"/>
  <c r="BA317" i="6"/>
  <c r="AZ317" i="6"/>
  <c r="BA316" i="6"/>
  <c r="AZ316" i="6"/>
  <c r="BA299" i="6"/>
  <c r="AZ299" i="6"/>
  <c r="BA298" i="6"/>
  <c r="AZ298" i="6"/>
  <c r="BA297" i="6"/>
  <c r="AZ297" i="6"/>
  <c r="BA294" i="6"/>
  <c r="AZ294" i="6"/>
  <c r="BA293" i="6"/>
  <c r="AZ293" i="6"/>
  <c r="BA292" i="6"/>
  <c r="AZ292" i="6"/>
  <c r="BA290" i="6"/>
  <c r="AZ290" i="6"/>
  <c r="BA288" i="6"/>
  <c r="AZ288" i="6"/>
  <c r="BA287" i="6"/>
  <c r="AZ287" i="6"/>
  <c r="BA283" i="6"/>
  <c r="AZ283" i="6"/>
  <c r="BA281" i="6"/>
  <c r="AZ281" i="6"/>
  <c r="BA279" i="6"/>
  <c r="AZ279" i="6"/>
  <c r="BA276" i="6"/>
  <c r="AZ276" i="6"/>
  <c r="BA272" i="6"/>
  <c r="AZ272" i="6"/>
  <c r="BA270" i="6"/>
  <c r="AZ270" i="6"/>
  <c r="BA268" i="6"/>
  <c r="AZ268" i="6"/>
  <c r="BA264" i="6"/>
  <c r="AZ264" i="6"/>
  <c r="BA261" i="6"/>
  <c r="AZ261" i="6"/>
  <c r="BA258" i="6"/>
  <c r="AZ258" i="6"/>
  <c r="BA256" i="6"/>
  <c r="AZ256" i="6"/>
  <c r="BA255" i="6"/>
  <c r="AZ255" i="6"/>
  <c r="BA253" i="6"/>
  <c r="AZ253" i="6"/>
  <c r="BA252" i="6"/>
  <c r="AZ252" i="6"/>
  <c r="BA250" i="6"/>
  <c r="AZ250" i="6"/>
  <c r="BA249" i="6"/>
  <c r="AZ249" i="6"/>
  <c r="BA246" i="6"/>
  <c r="AZ246" i="6"/>
  <c r="BA244" i="6"/>
  <c r="AZ244" i="6"/>
  <c r="BA242" i="6"/>
  <c r="AZ242" i="6"/>
  <c r="BA241" i="6"/>
  <c r="AZ241" i="6"/>
  <c r="BA239" i="6"/>
  <c r="AZ239" i="6"/>
  <c r="BA238" i="6"/>
  <c r="AZ238" i="6"/>
  <c r="BA237" i="6"/>
  <c r="AZ237" i="6"/>
  <c r="BA236" i="6"/>
  <c r="AZ236" i="6"/>
  <c r="BA235" i="6"/>
  <c r="AZ235" i="6"/>
  <c r="BA232" i="6"/>
  <c r="AZ232" i="6"/>
  <c r="BA231" i="6"/>
  <c r="AZ231" i="6"/>
  <c r="BA229" i="6"/>
  <c r="AZ229" i="6"/>
  <c r="BA228" i="6"/>
  <c r="AZ228" i="6"/>
  <c r="BA226" i="6"/>
  <c r="AZ226" i="6"/>
  <c r="BA225" i="6"/>
  <c r="AZ225" i="6"/>
  <c r="BA223" i="6"/>
  <c r="AZ223" i="6"/>
  <c r="BA222" i="6"/>
  <c r="AZ222" i="6"/>
  <c r="BA221" i="6"/>
  <c r="AZ221" i="6"/>
  <c r="BA220" i="6"/>
  <c r="AZ220" i="6"/>
  <c r="BA219" i="6"/>
  <c r="AZ219" i="6"/>
  <c r="BA216" i="6"/>
  <c r="AZ216" i="6"/>
  <c r="BA213" i="6"/>
  <c r="AZ213" i="6"/>
  <c r="BA211" i="6"/>
  <c r="AZ211" i="6"/>
  <c r="BA209" i="6"/>
  <c r="AZ209" i="6"/>
  <c r="BA206" i="6"/>
  <c r="AZ206" i="6"/>
  <c r="BA205" i="6"/>
  <c r="AZ205" i="6"/>
  <c r="BA204" i="6"/>
  <c r="AZ204" i="6"/>
  <c r="BA202" i="6"/>
  <c r="AZ202" i="6"/>
  <c r="BA200" i="6"/>
  <c r="AZ200" i="6"/>
  <c r="BA199" i="6"/>
  <c r="AZ199" i="6"/>
  <c r="BA195" i="6"/>
  <c r="BA194" i="6"/>
  <c r="AZ194" i="6"/>
  <c r="BA192" i="6"/>
  <c r="AZ192" i="6"/>
  <c r="BA190" i="6"/>
  <c r="AZ190" i="6"/>
  <c r="BA189" i="6"/>
  <c r="BA188" i="6"/>
  <c r="AZ188" i="6"/>
  <c r="BA187" i="6"/>
  <c r="AZ187" i="6"/>
  <c r="BA185" i="6"/>
  <c r="AZ185" i="6"/>
  <c r="BA184" i="6"/>
  <c r="AZ184" i="6"/>
  <c r="BA183" i="6"/>
  <c r="AZ183" i="6"/>
  <c r="BA182" i="6"/>
  <c r="AZ182" i="6"/>
  <c r="BA178" i="6"/>
  <c r="AZ178" i="6"/>
  <c r="BA176" i="6"/>
  <c r="AZ176" i="6"/>
  <c r="BA174" i="6"/>
  <c r="AZ174" i="6"/>
  <c r="BA173" i="6"/>
  <c r="AZ173" i="6"/>
  <c r="BA171" i="6"/>
  <c r="AZ171" i="6"/>
  <c r="BA168" i="6"/>
  <c r="AZ168" i="6"/>
  <c r="BA167" i="6"/>
  <c r="AZ167" i="6"/>
  <c r="BA164" i="6"/>
  <c r="AZ164" i="6"/>
  <c r="BA163" i="6"/>
  <c r="AZ163" i="6"/>
  <c r="BA161" i="6"/>
  <c r="AZ161" i="6"/>
  <c r="BA160" i="6"/>
  <c r="AZ160" i="6"/>
  <c r="BA159" i="6"/>
  <c r="AZ159" i="6"/>
  <c r="BA158" i="6"/>
  <c r="AZ158" i="6"/>
  <c r="BA156" i="6"/>
  <c r="AZ156" i="6"/>
  <c r="BA155" i="6"/>
  <c r="AZ155" i="6"/>
  <c r="BA154" i="6"/>
  <c r="AZ154" i="6"/>
  <c r="BA153" i="6"/>
  <c r="AZ153" i="6"/>
  <c r="BA152" i="6"/>
  <c r="AZ152" i="6"/>
  <c r="BA150" i="6"/>
  <c r="AZ150" i="6"/>
  <c r="BA149" i="6"/>
  <c r="AZ149" i="6"/>
  <c r="BA148" i="6"/>
  <c r="AZ148" i="6"/>
  <c r="BA147" i="6"/>
  <c r="AZ147" i="6"/>
  <c r="BA145" i="6"/>
  <c r="AZ145" i="6"/>
  <c r="BA144" i="6"/>
  <c r="AZ144" i="6"/>
  <c r="BA142" i="6"/>
  <c r="AZ142" i="6"/>
  <c r="BA141" i="6"/>
  <c r="AZ141" i="6"/>
  <c r="BA140" i="6"/>
  <c r="AZ140" i="6"/>
  <c r="BA139" i="6"/>
  <c r="AZ139" i="6"/>
  <c r="BA138" i="6"/>
  <c r="AZ138" i="6"/>
  <c r="BA136" i="6"/>
  <c r="AZ136" i="6"/>
  <c r="BA134" i="6"/>
  <c r="AZ134" i="6"/>
  <c r="BA133" i="6"/>
  <c r="AZ133" i="6"/>
  <c r="BA131" i="6"/>
  <c r="AZ131" i="6"/>
  <c r="BA130" i="6"/>
  <c r="AZ130" i="6"/>
  <c r="BA129" i="6"/>
  <c r="AZ129" i="6"/>
  <c r="BA128" i="6"/>
  <c r="AZ128" i="6"/>
  <c r="BA126" i="6"/>
  <c r="AZ126" i="6"/>
  <c r="BA123" i="6"/>
  <c r="AZ123" i="6"/>
  <c r="BA122" i="6"/>
  <c r="AZ122" i="6"/>
  <c r="BA121" i="6"/>
  <c r="AZ121" i="6"/>
  <c r="BA119" i="6"/>
  <c r="AZ119" i="6"/>
  <c r="BA118" i="6"/>
  <c r="AZ118" i="6"/>
  <c r="BA116" i="6"/>
  <c r="AZ116" i="6"/>
  <c r="BA114" i="6"/>
  <c r="AZ114" i="6"/>
  <c r="BA113" i="6"/>
  <c r="AZ113" i="6"/>
  <c r="BA112" i="6"/>
  <c r="AZ112" i="6"/>
  <c r="BA109" i="6"/>
  <c r="AZ109" i="6"/>
  <c r="BA108" i="6"/>
  <c r="AZ108" i="6"/>
  <c r="BA107" i="6"/>
  <c r="AZ107" i="6"/>
  <c r="BA102" i="6"/>
  <c r="AZ102" i="6"/>
  <c r="BA99" i="6"/>
  <c r="AZ99" i="6"/>
  <c r="BA98" i="6"/>
  <c r="AZ98" i="6"/>
  <c r="BA95" i="6"/>
  <c r="AZ95" i="6"/>
  <c r="BA94" i="6"/>
  <c r="AZ94" i="6"/>
  <c r="BA92" i="6"/>
  <c r="AZ92" i="6"/>
  <c r="BA91" i="6"/>
  <c r="AZ91" i="6"/>
  <c r="BA89" i="6"/>
  <c r="AZ89" i="6"/>
  <c r="BA88" i="6"/>
  <c r="AZ88" i="6"/>
  <c r="BA87" i="6"/>
  <c r="AZ87" i="6"/>
  <c r="BA85" i="6"/>
  <c r="BA84" i="6"/>
  <c r="AZ84" i="6"/>
  <c r="BA82" i="6"/>
  <c r="AZ82" i="6"/>
  <c r="BA81" i="6"/>
  <c r="AZ81" i="6"/>
  <c r="BA80" i="6"/>
  <c r="AZ80" i="6"/>
  <c r="BA78" i="6"/>
  <c r="AZ78" i="6"/>
  <c r="BA72" i="6"/>
  <c r="AZ72" i="6"/>
  <c r="BA71" i="6"/>
  <c r="AZ71" i="6"/>
  <c r="BA68" i="6"/>
  <c r="AZ68" i="6"/>
  <c r="BA67" i="6"/>
  <c r="AZ67" i="6"/>
  <c r="BA66" i="6"/>
  <c r="AZ66" i="6"/>
  <c r="BA64" i="6"/>
  <c r="AZ64" i="6"/>
  <c r="BA62" i="6"/>
  <c r="AZ62" i="6"/>
  <c r="BA60" i="6"/>
  <c r="AZ60" i="6"/>
  <c r="BA57" i="6"/>
  <c r="AZ57" i="6"/>
  <c r="BA56" i="6"/>
  <c r="AZ56" i="6"/>
  <c r="BA55" i="6"/>
  <c r="AZ55" i="6"/>
  <c r="BA54" i="6"/>
  <c r="AZ54" i="6"/>
  <c r="BA53" i="6"/>
  <c r="AZ53" i="6"/>
  <c r="BA52" i="6"/>
  <c r="AZ52" i="6"/>
  <c r="BA51" i="6"/>
  <c r="AZ51" i="6"/>
  <c r="BA50" i="6"/>
  <c r="AZ50" i="6"/>
  <c r="AZ49" i="6"/>
  <c r="BA45" i="6"/>
  <c r="AZ45" i="6"/>
  <c r="BA44" i="6"/>
  <c r="AZ44" i="6"/>
  <c r="BA43" i="6"/>
  <c r="AZ43" i="6"/>
  <c r="BA42" i="6"/>
  <c r="AZ42" i="6"/>
  <c r="BA41" i="6"/>
  <c r="AZ41" i="6"/>
  <c r="BA40" i="6"/>
  <c r="AZ40" i="6"/>
  <c r="BA39" i="6"/>
  <c r="AZ39" i="6"/>
  <c r="BA36" i="6"/>
  <c r="AZ36" i="6"/>
  <c r="BA34" i="6"/>
  <c r="AZ34" i="6"/>
  <c r="BA32" i="6"/>
  <c r="AZ32" i="6"/>
  <c r="BA30" i="6"/>
  <c r="AZ30" i="6"/>
  <c r="BA28" i="6"/>
  <c r="AZ28" i="6"/>
  <c r="BA26" i="6"/>
  <c r="AZ26" i="6"/>
  <c r="BA23" i="6"/>
  <c r="AZ23" i="6"/>
  <c r="BA21" i="6"/>
  <c r="AZ21" i="6"/>
  <c r="BA20" i="6"/>
  <c r="AZ20" i="6"/>
  <c r="BA19" i="6"/>
  <c r="AZ19" i="6"/>
  <c r="BA18" i="6"/>
  <c r="AZ18" i="6"/>
  <c r="BA17" i="6"/>
  <c r="AZ17" i="6"/>
  <c r="BA16" i="6"/>
  <c r="AZ16" i="6"/>
  <c r="BA15" i="6"/>
  <c r="AZ15" i="6"/>
  <c r="BA14" i="6"/>
  <c r="AZ14" i="6"/>
  <c r="BA13" i="6"/>
  <c r="AZ13" i="6"/>
  <c r="AL560" i="6"/>
  <c r="AK12" i="6"/>
  <c r="AL572" i="6"/>
  <c r="AL180" i="6"/>
  <c r="AK195" i="6"/>
  <c r="AC29" i="5" l="1"/>
  <c r="T27" i="5"/>
  <c r="AW29" i="5"/>
  <c r="AW195" i="6"/>
  <c r="AQ557" i="6"/>
  <c r="AQ605" i="6" s="1"/>
  <c r="AQ606" i="6" s="1"/>
  <c r="AP557" i="6"/>
  <c r="AT557" i="6"/>
  <c r="AT605" i="6" s="1"/>
  <c r="AT606" i="6" s="1"/>
  <c r="AO557" i="6"/>
  <c r="AO605" i="6" s="1"/>
  <c r="AO606" i="6" s="1"/>
  <c r="AM557" i="6"/>
  <c r="AM605" i="6" s="1"/>
  <c r="AM606" i="6" s="1"/>
  <c r="AN557" i="6"/>
  <c r="AN605" i="6" s="1"/>
  <c r="AN606" i="6" s="1"/>
  <c r="AV557" i="6"/>
  <c r="AV605" i="6" s="1"/>
  <c r="AV606" i="6" s="1"/>
  <c r="AU557" i="6"/>
  <c r="AU605" i="6" s="1"/>
  <c r="AU606" i="6" s="1"/>
  <c r="AS557" i="6"/>
  <c r="AR557" i="6"/>
  <c r="AK193" i="6"/>
  <c r="AW193" i="6" s="1"/>
  <c r="AL214" i="6"/>
  <c r="AL179" i="6" s="1"/>
  <c r="R27" i="5"/>
  <c r="AL568" i="6"/>
  <c r="AK11" i="6"/>
  <c r="AK572" i="6"/>
  <c r="AK214" i="6"/>
  <c r="AF179" i="5"/>
  <c r="AG179" i="5"/>
  <c r="AL559" i="6"/>
  <c r="AL546" i="6"/>
  <c r="AL579" i="6"/>
  <c r="AL564" i="6"/>
  <c r="AL535" i="6"/>
  <c r="AL563" i="6"/>
  <c r="AL545" i="6"/>
  <c r="AL578" i="6"/>
  <c r="AL532" i="6"/>
  <c r="AZ195" i="6"/>
  <c r="AL544" i="6"/>
  <c r="T22" i="5" l="1"/>
  <c r="AW27" i="5"/>
  <c r="AW154" i="5" s="1"/>
  <c r="R22" i="5"/>
  <c r="AC27" i="5"/>
  <c r="BM195" i="6"/>
  <c r="AW214" i="6"/>
  <c r="AS605" i="6"/>
  <c r="AS606" i="6" s="1"/>
  <c r="AR605" i="6"/>
  <c r="AR606" i="6" s="1"/>
  <c r="AP605" i="6"/>
  <c r="AP606" i="6" s="1"/>
  <c r="AK564" i="6"/>
  <c r="AK180" i="6"/>
  <c r="AW180" i="6" s="1"/>
  <c r="AL103" i="6"/>
  <c r="AK545" i="6"/>
  <c r="AK578" i="6"/>
  <c r="AK568" i="6"/>
  <c r="AK10" i="6"/>
  <c r="AL531" i="6"/>
  <c r="AL589" i="6"/>
  <c r="AL577" i="6"/>
  <c r="AL562" i="6"/>
  <c r="R21" i="5" l="1"/>
  <c r="AC22" i="5"/>
  <c r="T21" i="5"/>
  <c r="AW22" i="5"/>
  <c r="AK179" i="6"/>
  <c r="AW179" i="6" s="1"/>
  <c r="AL73" i="6"/>
  <c r="AL8" i="6" s="1"/>
  <c r="AK560" i="6"/>
  <c r="AK559" i="6" s="1"/>
  <c r="AK9" i="6"/>
  <c r="AK532" i="6"/>
  <c r="AL558" i="6"/>
  <c r="AL536" i="6"/>
  <c r="T16" i="5" l="1"/>
  <c r="AW16" i="5" s="1"/>
  <c r="AW151" i="5" s="1"/>
  <c r="AW21" i="5"/>
  <c r="R16" i="5"/>
  <c r="AC21" i="5"/>
  <c r="AK103" i="6"/>
  <c r="AW103" i="6" s="1"/>
  <c r="AK563" i="6"/>
  <c r="AK562" i="6" s="1"/>
  <c r="AK558" i="6" s="1"/>
  <c r="AK535" i="6"/>
  <c r="AK589" i="6"/>
  <c r="AK531" i="6"/>
  <c r="AK546" i="6"/>
  <c r="AK579" i="6"/>
  <c r="AK577" i="6" s="1"/>
  <c r="AL557" i="6"/>
  <c r="AL605" i="6" s="1"/>
  <c r="AC16" i="5" l="1"/>
  <c r="AK536" i="6"/>
  <c r="AK73" i="6"/>
  <c r="AW73" i="6" s="1"/>
  <c r="AK557" i="6"/>
  <c r="AK605" i="6" s="1"/>
  <c r="AK544" i="6"/>
  <c r="AL534" i="6"/>
  <c r="AL590" i="6"/>
  <c r="AW8" i="6" l="1"/>
  <c r="AK8" i="6"/>
  <c r="AK530" i="6" s="1"/>
  <c r="AK534" i="6"/>
  <c r="AK590" i="6"/>
  <c r="AK588" i="6" s="1"/>
  <c r="AK604" i="6" s="1"/>
  <c r="AL588" i="6"/>
  <c r="AL530" i="6"/>
  <c r="AX523" i="6"/>
  <c r="AX522" i="6"/>
  <c r="AX520" i="6"/>
  <c r="AX519" i="6"/>
  <c r="AX518" i="6"/>
  <c r="AX517" i="6"/>
  <c r="AX516" i="6"/>
  <c r="AX515" i="6"/>
  <c r="AX514" i="6"/>
  <c r="AX513" i="6"/>
  <c r="AX512" i="6"/>
  <c r="AX511" i="6"/>
  <c r="AX510" i="6"/>
  <c r="AX509" i="6"/>
  <c r="AX508" i="6"/>
  <c r="AX507" i="6"/>
  <c r="AX506" i="6"/>
  <c r="AX505" i="6"/>
  <c r="AX504" i="6"/>
  <c r="AX503" i="6"/>
  <c r="AX502" i="6"/>
  <c r="AX501" i="6"/>
  <c r="AX500" i="6"/>
  <c r="AX499" i="6"/>
  <c r="AX498" i="6"/>
  <c r="AX497" i="6"/>
  <c r="AX496" i="6"/>
  <c r="AX495" i="6"/>
  <c r="AX494" i="6"/>
  <c r="AX493" i="6"/>
  <c r="AX492" i="6"/>
  <c r="AX491" i="6"/>
  <c r="AX490" i="6"/>
  <c r="AX489" i="6"/>
  <c r="AX488" i="6"/>
  <c r="AX487" i="6"/>
  <c r="AX486" i="6"/>
  <c r="AX485" i="6"/>
  <c r="AX484" i="6"/>
  <c r="AX483" i="6"/>
  <c r="AX482" i="6"/>
  <c r="AX481" i="6"/>
  <c r="AX480" i="6"/>
  <c r="AX479" i="6"/>
  <c r="AX478" i="6"/>
  <c r="AX477" i="6"/>
  <c r="AX476" i="6"/>
  <c r="AX475" i="6"/>
  <c r="AX474" i="6"/>
  <c r="AX473" i="6"/>
  <c r="AX472" i="6"/>
  <c r="AX471" i="6"/>
  <c r="AX470" i="6"/>
  <c r="AX469" i="6"/>
  <c r="AX468" i="6"/>
  <c r="AX467" i="6"/>
  <c r="AX466" i="6"/>
  <c r="AX465" i="6"/>
  <c r="AX464" i="6"/>
  <c r="AX463" i="6"/>
  <c r="AX462" i="6"/>
  <c r="AX461" i="6"/>
  <c r="AX460" i="6"/>
  <c r="AX459" i="6"/>
  <c r="AX458" i="6"/>
  <c r="AX457" i="6"/>
  <c r="AX456" i="6"/>
  <c r="AX455" i="6"/>
  <c r="AX454" i="6"/>
  <c r="AX453" i="6"/>
  <c r="AX452" i="6"/>
  <c r="AX451" i="6"/>
  <c r="AX450" i="6"/>
  <c r="AX449" i="6"/>
  <c r="AX448" i="6"/>
  <c r="AX447" i="6"/>
  <c r="AX446" i="6"/>
  <c r="AX445" i="6"/>
  <c r="AX444" i="6"/>
  <c r="AX443" i="6"/>
  <c r="AX442" i="6"/>
  <c r="AX441" i="6"/>
  <c r="AX440" i="6"/>
  <c r="AX439" i="6"/>
  <c r="AX438" i="6"/>
  <c r="AX437" i="6"/>
  <c r="AX436" i="6"/>
  <c r="AX435" i="6"/>
  <c r="AX434" i="6"/>
  <c r="AX433" i="6"/>
  <c r="AX432" i="6"/>
  <c r="AX431" i="6"/>
  <c r="AX430" i="6"/>
  <c r="AX428" i="6"/>
  <c r="AX427" i="6"/>
  <c r="AX426" i="6"/>
  <c r="AX425" i="6"/>
  <c r="AX424" i="6"/>
  <c r="AX423" i="6"/>
  <c r="AX422" i="6"/>
  <c r="AX421" i="6"/>
  <c r="AX420" i="6"/>
  <c r="AX419" i="6"/>
  <c r="AX418" i="6"/>
  <c r="AX417" i="6"/>
  <c r="AX416" i="6"/>
  <c r="AX415" i="6"/>
  <c r="AX414" i="6"/>
  <c r="AX413" i="6"/>
  <c r="AX412" i="6"/>
  <c r="AX411" i="6"/>
  <c r="AX410" i="6"/>
  <c r="AX409" i="6"/>
  <c r="AX408" i="6"/>
  <c r="AX407" i="6"/>
  <c r="AX406" i="6"/>
  <c r="AX405" i="6"/>
  <c r="AX404" i="6"/>
  <c r="AX403" i="6"/>
  <c r="AX402" i="6"/>
  <c r="AX401" i="6"/>
  <c r="AX400" i="6"/>
  <c r="AX399" i="6"/>
  <c r="AX398" i="6"/>
  <c r="AX397" i="6"/>
  <c r="AX396" i="6"/>
  <c r="AX395" i="6"/>
  <c r="AX394" i="6"/>
  <c r="AX393" i="6"/>
  <c r="AX392" i="6"/>
  <c r="AX391" i="6"/>
  <c r="AX390" i="6"/>
  <c r="AX389" i="6"/>
  <c r="AX388" i="6"/>
  <c r="AX387" i="6"/>
  <c r="AX386" i="6"/>
  <c r="AX385" i="6"/>
  <c r="AX384" i="6"/>
  <c r="AX383" i="6"/>
  <c r="AX382" i="6"/>
  <c r="AX381" i="6"/>
  <c r="AX380" i="6"/>
  <c r="AX379" i="6"/>
  <c r="AX378" i="6"/>
  <c r="AX377" i="6"/>
  <c r="AX376" i="6"/>
  <c r="AX375" i="6"/>
  <c r="AX374" i="6"/>
  <c r="AX373" i="6"/>
  <c r="AX372" i="6"/>
  <c r="AX371" i="6"/>
  <c r="AX370" i="6"/>
  <c r="AX369" i="6"/>
  <c r="AX368" i="6"/>
  <c r="AX367" i="6"/>
  <c r="AX366" i="6"/>
  <c r="AX365" i="6"/>
  <c r="AX364" i="6"/>
  <c r="AX363" i="6"/>
  <c r="AX362" i="6"/>
  <c r="AX361" i="6"/>
  <c r="AX360" i="6"/>
  <c r="AX359" i="6"/>
  <c r="AX358" i="6"/>
  <c r="AX357" i="6"/>
  <c r="AX356" i="6"/>
  <c r="AX355" i="6"/>
  <c r="AX354" i="6"/>
  <c r="AX353" i="6"/>
  <c r="AX352" i="6"/>
  <c r="AX351" i="6"/>
  <c r="AX350" i="6"/>
  <c r="AX349" i="6"/>
  <c r="AX348" i="6"/>
  <c r="AX347" i="6"/>
  <c r="AX346" i="6"/>
  <c r="AX345" i="6"/>
  <c r="AX344" i="6"/>
  <c r="AX343" i="6"/>
  <c r="AX342" i="6"/>
  <c r="AX341" i="6"/>
  <c r="AX340" i="6"/>
  <c r="AX339" i="6"/>
  <c r="AX338" i="6"/>
  <c r="AX337" i="6"/>
  <c r="AX336" i="6"/>
  <c r="AX335" i="6"/>
  <c r="AX334" i="6"/>
  <c r="AX333" i="6"/>
  <c r="AX332" i="6"/>
  <c r="AX330" i="6"/>
  <c r="AX329" i="6"/>
  <c r="AX328" i="6"/>
  <c r="AX327" i="6"/>
  <c r="AX326" i="6"/>
  <c r="AX325" i="6"/>
  <c r="AX324" i="6"/>
  <c r="AX323" i="6"/>
  <c r="AX322" i="6"/>
  <c r="AX321" i="6"/>
  <c r="AX320" i="6"/>
  <c r="AX319" i="6"/>
  <c r="AX318" i="6"/>
  <c r="AX317" i="6"/>
  <c r="AX316" i="6"/>
  <c r="AX315" i="6"/>
  <c r="AX314" i="6"/>
  <c r="AX313" i="6"/>
  <c r="AX299" i="6"/>
  <c r="AX298" i="6"/>
  <c r="AX297" i="6"/>
  <c r="AX296" i="6"/>
  <c r="AX295" i="6"/>
  <c r="AX294" i="6"/>
  <c r="AX293" i="6"/>
  <c r="AX292" i="6"/>
  <c r="AX291" i="6"/>
  <c r="AX290" i="6"/>
  <c r="AX289" i="6"/>
  <c r="AX288" i="6"/>
  <c r="AX287" i="6"/>
  <c r="AX286" i="6"/>
  <c r="AX285" i="6"/>
  <c r="AX284" i="6"/>
  <c r="AX283" i="6"/>
  <c r="AX282" i="6"/>
  <c r="AX281" i="6"/>
  <c r="AX280" i="6"/>
  <c r="AX279" i="6"/>
  <c r="AX278" i="6"/>
  <c r="AX277" i="6"/>
  <c r="AX276" i="6"/>
  <c r="AX275" i="6"/>
  <c r="AX274" i="6"/>
  <c r="AX273" i="6"/>
  <c r="AX272" i="6"/>
  <c r="AX271" i="6"/>
  <c r="AX270" i="6"/>
  <c r="AX269" i="6"/>
  <c r="AX268" i="6"/>
  <c r="AX267" i="6"/>
  <c r="AX266" i="6"/>
  <c r="AX265" i="6"/>
  <c r="AX264" i="6"/>
  <c r="AX263" i="6"/>
  <c r="AX262" i="6"/>
  <c r="AX261" i="6"/>
  <c r="AX260" i="6"/>
  <c r="AX259" i="6"/>
  <c r="AX258" i="6"/>
  <c r="AX257" i="6"/>
  <c r="AX256" i="6"/>
  <c r="AX255" i="6"/>
  <c r="AX254" i="6"/>
  <c r="AX253" i="6"/>
  <c r="AX252" i="6"/>
  <c r="AX251" i="6"/>
  <c r="AX250" i="6"/>
  <c r="AX249" i="6"/>
  <c r="AX248" i="6"/>
  <c r="AX247" i="6"/>
  <c r="AX246" i="6"/>
  <c r="AX245" i="6"/>
  <c r="AX244" i="6"/>
  <c r="AX243" i="6"/>
  <c r="AX242" i="6"/>
  <c r="AX241" i="6"/>
  <c r="AX240" i="6"/>
  <c r="AX239" i="6"/>
  <c r="AX238" i="6"/>
  <c r="AX237" i="6"/>
  <c r="AX236" i="6"/>
  <c r="AX235" i="6"/>
  <c r="AX234" i="6"/>
  <c r="AX233" i="6"/>
  <c r="AX232" i="6"/>
  <c r="AX231" i="6"/>
  <c r="AX230" i="6"/>
  <c r="AX229" i="6"/>
  <c r="AX228" i="6"/>
  <c r="AX227" i="6"/>
  <c r="AX226" i="6"/>
  <c r="AX225" i="6"/>
  <c r="AX224" i="6"/>
  <c r="AX223" i="6"/>
  <c r="AX222" i="6"/>
  <c r="AX221" i="6"/>
  <c r="AX220" i="6"/>
  <c r="AX219" i="6"/>
  <c r="AX218" i="6"/>
  <c r="AX217" i="6"/>
  <c r="AX216" i="6"/>
  <c r="AX215" i="6"/>
  <c r="AX214" i="6"/>
  <c r="AX213" i="6"/>
  <c r="AX212" i="6"/>
  <c r="AX211" i="6"/>
  <c r="AX210" i="6"/>
  <c r="AX209" i="6"/>
  <c r="AX208" i="6"/>
  <c r="AX207" i="6"/>
  <c r="AX206" i="6"/>
  <c r="AX205" i="6"/>
  <c r="AX204" i="6"/>
  <c r="AX203" i="6"/>
  <c r="AX202" i="6"/>
  <c r="AX201" i="6"/>
  <c r="AX200" i="6"/>
  <c r="AX199" i="6"/>
  <c r="AX198" i="6"/>
  <c r="AX197" i="6"/>
  <c r="AX196" i="6"/>
  <c r="AX195" i="6"/>
  <c r="AX194" i="6"/>
  <c r="AX193" i="6"/>
  <c r="AX192" i="6"/>
  <c r="AX190" i="6"/>
  <c r="AX189" i="6"/>
  <c r="AX188" i="6"/>
  <c r="AX187" i="6"/>
  <c r="AX186" i="6"/>
  <c r="AX185" i="6"/>
  <c r="AX184" i="6"/>
  <c r="AX183" i="6"/>
  <c r="AX182" i="6"/>
  <c r="AX181" i="6"/>
  <c r="AX178" i="6"/>
  <c r="AX177" i="6"/>
  <c r="AX176" i="6"/>
  <c r="AX175" i="6"/>
  <c r="AX174" i="6"/>
  <c r="AX173" i="6"/>
  <c r="AX172" i="6"/>
  <c r="AX171" i="6"/>
  <c r="AX170" i="6"/>
  <c r="AX169" i="6"/>
  <c r="AX168" i="6"/>
  <c r="AX167" i="6"/>
  <c r="AX166" i="6"/>
  <c r="AX165" i="6"/>
  <c r="AX164" i="6"/>
  <c r="AX163" i="6"/>
  <c r="AX162" i="6"/>
  <c r="AX161" i="6"/>
  <c r="AX160" i="6"/>
  <c r="AX159" i="6"/>
  <c r="AX158" i="6"/>
  <c r="AX157" i="6"/>
  <c r="AX156" i="6"/>
  <c r="AX155" i="6"/>
  <c r="AX154" i="6"/>
  <c r="AX153" i="6"/>
  <c r="AX152" i="6"/>
  <c r="AX151" i="6"/>
  <c r="AX150" i="6"/>
  <c r="AX149" i="6"/>
  <c r="AX148" i="6"/>
  <c r="AX147" i="6"/>
  <c r="AX146" i="6"/>
  <c r="AX145" i="6"/>
  <c r="AX144" i="6"/>
  <c r="AX143" i="6"/>
  <c r="AX142" i="6"/>
  <c r="AX141" i="6"/>
  <c r="AX140" i="6"/>
  <c r="AX139" i="6"/>
  <c r="AX138" i="6"/>
  <c r="AX137" i="6"/>
  <c r="AX136" i="6"/>
  <c r="AX135" i="6"/>
  <c r="AX134" i="6"/>
  <c r="AX133" i="6"/>
  <c r="AX132" i="6"/>
  <c r="AX131" i="6"/>
  <c r="AX130" i="6"/>
  <c r="AX129" i="6"/>
  <c r="AX128" i="6"/>
  <c r="AX127" i="6"/>
  <c r="AX126" i="6"/>
  <c r="AX125" i="6"/>
  <c r="AX124" i="6"/>
  <c r="AX123" i="6"/>
  <c r="AX122" i="6"/>
  <c r="AX121" i="6"/>
  <c r="AX120" i="6"/>
  <c r="AX119" i="6"/>
  <c r="AX118" i="6"/>
  <c r="AX117" i="6"/>
  <c r="AX116" i="6"/>
  <c r="AX115" i="6"/>
  <c r="AX114" i="6"/>
  <c r="AX113" i="6"/>
  <c r="AX112" i="6"/>
  <c r="AX111" i="6"/>
  <c r="AX110" i="6"/>
  <c r="AX109" i="6"/>
  <c r="AX108" i="6"/>
  <c r="AX107" i="6"/>
  <c r="AX106" i="6"/>
  <c r="AX105" i="6"/>
  <c r="AX104" i="6"/>
  <c r="AX103" i="6"/>
  <c r="AX102" i="6"/>
  <c r="AX101" i="6"/>
  <c r="AX100" i="6"/>
  <c r="AX99" i="6"/>
  <c r="AX98" i="6"/>
  <c r="AX97" i="6"/>
  <c r="AX96" i="6"/>
  <c r="AX95" i="6"/>
  <c r="AX94" i="6"/>
  <c r="AX93" i="6"/>
  <c r="AX92" i="6"/>
  <c r="AX91" i="6"/>
  <c r="AX90" i="6"/>
  <c r="AX89" i="6"/>
  <c r="AX88" i="6"/>
  <c r="AX87" i="6"/>
  <c r="AX86" i="6"/>
  <c r="AX85" i="6"/>
  <c r="AX84" i="6"/>
  <c r="AX83" i="6"/>
  <c r="AX82" i="6"/>
  <c r="AX81" i="6"/>
  <c r="AX80" i="6"/>
  <c r="AX79" i="6"/>
  <c r="AX78" i="6"/>
  <c r="AX77" i="6"/>
  <c r="AX76" i="6"/>
  <c r="AX75" i="6"/>
  <c r="AX74" i="6"/>
  <c r="AX73" i="6"/>
  <c r="AX72" i="6"/>
  <c r="AX71" i="6"/>
  <c r="AX70" i="6"/>
  <c r="AX69" i="6"/>
  <c r="AX68" i="6"/>
  <c r="AX67" i="6"/>
  <c r="AX66" i="6"/>
  <c r="AX65" i="6"/>
  <c r="AX64" i="6"/>
  <c r="AX63" i="6" s="1"/>
  <c r="AX62" i="6"/>
  <c r="AX61" i="6"/>
  <c r="AX60" i="6"/>
  <c r="AX59" i="6"/>
  <c r="AX58" i="6"/>
  <c r="AX57" i="6"/>
  <c r="AX56" i="6"/>
  <c r="AX55" i="6"/>
  <c r="AX54" i="6"/>
  <c r="AX53" i="6"/>
  <c r="AX52" i="6"/>
  <c r="AX51" i="6"/>
  <c r="AX50" i="6"/>
  <c r="AX49" i="6"/>
  <c r="AX45" i="6"/>
  <c r="AX44" i="6"/>
  <c r="AX43" i="6"/>
  <c r="AX42" i="6"/>
  <c r="AX41" i="6"/>
  <c r="AX40" i="6"/>
  <c r="AX39" i="6"/>
  <c r="AX38" i="6"/>
  <c r="AX37" i="6"/>
  <c r="AX36" i="6"/>
  <c r="AX35" i="6"/>
  <c r="AX34" i="6"/>
  <c r="AX33" i="6"/>
  <c r="AX32" i="6"/>
  <c r="AX31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524" i="6"/>
  <c r="AW603" i="6"/>
  <c r="AW602" i="6"/>
  <c r="C30" i="7"/>
  <c r="AW544" i="6"/>
  <c r="AW543" i="6"/>
  <c r="AW542" i="6"/>
  <c r="AW541" i="6"/>
  <c r="AW592" i="6"/>
  <c r="AW539" i="6"/>
  <c r="AW538" i="6"/>
  <c r="AW566" i="6"/>
  <c r="BL239" i="6"/>
  <c r="AW570" i="6"/>
  <c r="AW569" i="6"/>
  <c r="AW574" i="6"/>
  <c r="BL184" i="6"/>
  <c r="BL183" i="6"/>
  <c r="BL145" i="6"/>
  <c r="BL142" i="6"/>
  <c r="BL141" i="6"/>
  <c r="BL140" i="6"/>
  <c r="BL139" i="6"/>
  <c r="BL138" i="6"/>
  <c r="BL131" i="6"/>
  <c r="BL130" i="6"/>
  <c r="BL129" i="6"/>
  <c r="BL128" i="6"/>
  <c r="BL109" i="6"/>
  <c r="AW536" i="6"/>
  <c r="AF603" i="6"/>
  <c r="BK603" i="6" s="1"/>
  <c r="AE603" i="6"/>
  <c r="BJ603" i="6" s="1"/>
  <c r="AD603" i="6"/>
  <c r="BI603" i="6" s="1"/>
  <c r="AC603" i="6"/>
  <c r="BH603" i="6" s="1"/>
  <c r="AB603" i="6"/>
  <c r="BG603" i="6" s="1"/>
  <c r="AA603" i="6"/>
  <c r="BF603" i="6" s="1"/>
  <c r="Z603" i="6"/>
  <c r="BE603" i="6" s="1"/>
  <c r="Y603" i="6"/>
  <c r="BD603" i="6" s="1"/>
  <c r="X603" i="6"/>
  <c r="BC603" i="6" s="1"/>
  <c r="V523" i="6"/>
  <c r="U523" i="6"/>
  <c r="T523" i="6"/>
  <c r="T522" i="6" s="1"/>
  <c r="T550" i="6" s="1"/>
  <c r="AH520" i="6"/>
  <c r="AH517" i="6"/>
  <c r="AH516" i="6"/>
  <c r="AH513" i="6"/>
  <c r="W524" i="6"/>
  <c r="AG524" i="6" s="1"/>
  <c r="BM524" i="6" s="1"/>
  <c r="AH519" i="6"/>
  <c r="AH518" i="6"/>
  <c r="AH515" i="6"/>
  <c r="AH514" i="6"/>
  <c r="X510" i="6"/>
  <c r="AG510" i="6" s="1"/>
  <c r="BM510" i="6" s="1"/>
  <c r="X509" i="6"/>
  <c r="AG509" i="6" s="1"/>
  <c r="BM509" i="6" s="1"/>
  <c r="Z508" i="6"/>
  <c r="AH508" i="6" s="1"/>
  <c r="X507" i="6"/>
  <c r="AG507" i="6" s="1"/>
  <c r="BM507" i="6" s="1"/>
  <c r="X505" i="6"/>
  <c r="AG505" i="6" s="1"/>
  <c r="BM505" i="6" s="1"/>
  <c r="AH504" i="6"/>
  <c r="X503" i="6"/>
  <c r="AG503" i="6" s="1"/>
  <c r="BM503" i="6" s="1"/>
  <c r="AH502" i="6"/>
  <c r="AH500" i="6"/>
  <c r="AH499" i="6"/>
  <c r="AH498" i="6"/>
  <c r="AH496" i="6"/>
  <c r="AH495" i="6"/>
  <c r="AH494" i="6"/>
  <c r="X493" i="6"/>
  <c r="AG493" i="6" s="1"/>
  <c r="BM493" i="6" s="1"/>
  <c r="X492" i="6"/>
  <c r="AG492" i="6" s="1"/>
  <c r="BM492" i="6" s="1"/>
  <c r="AE489" i="6"/>
  <c r="AH489" i="6" s="1"/>
  <c r="X488" i="6"/>
  <c r="AG488" i="6" s="1"/>
  <c r="BM488" i="6" s="1"/>
  <c r="AH486" i="6"/>
  <c r="X485" i="6"/>
  <c r="AG485" i="6" s="1"/>
  <c r="BM485" i="6" s="1"/>
  <c r="X484" i="6"/>
  <c r="AG484" i="6" s="1"/>
  <c r="BM484" i="6" s="1"/>
  <c r="AH479" i="6"/>
  <c r="AC482" i="6"/>
  <c r="AH482" i="6" s="1"/>
  <c r="W481" i="6"/>
  <c r="AG481" i="6" s="1"/>
  <c r="BM481" i="6" s="1"/>
  <c r="X480" i="6"/>
  <c r="AG480" i="6" s="1"/>
  <c r="BM480" i="6" s="1"/>
  <c r="X478" i="6"/>
  <c r="AG478" i="6" s="1"/>
  <c r="BM478" i="6" s="1"/>
  <c r="X476" i="6"/>
  <c r="AG476" i="6" s="1"/>
  <c r="BM476" i="6" s="1"/>
  <c r="W475" i="6"/>
  <c r="AG475" i="6" s="1"/>
  <c r="BM475" i="6" s="1"/>
  <c r="W474" i="6"/>
  <c r="AG474" i="6" s="1"/>
  <c r="BM474" i="6" s="1"/>
  <c r="W473" i="6"/>
  <c r="AG473" i="6" s="1"/>
  <c r="BM473" i="6" s="1"/>
  <c r="W472" i="6"/>
  <c r="AG472" i="6" s="1"/>
  <c r="BM472" i="6" s="1"/>
  <c r="W471" i="6"/>
  <c r="AG471" i="6" s="1"/>
  <c r="BM471" i="6" s="1"/>
  <c r="W470" i="6"/>
  <c r="AG470" i="6" s="1"/>
  <c r="BM470" i="6" s="1"/>
  <c r="X469" i="6"/>
  <c r="AG469" i="6" s="1"/>
  <c r="BM469" i="6" s="1"/>
  <c r="W468" i="6"/>
  <c r="AG468" i="6" s="1"/>
  <c r="BM468" i="6" s="1"/>
  <c r="W467" i="6"/>
  <c r="AG467" i="6" s="1"/>
  <c r="BM467" i="6" s="1"/>
  <c r="X466" i="6"/>
  <c r="AG466" i="6" s="1"/>
  <c r="BM466" i="6" s="1"/>
  <c r="AB465" i="6"/>
  <c r="AH465" i="6" s="1"/>
  <c r="X462" i="6"/>
  <c r="AG462" i="6" s="1"/>
  <c r="BM462" i="6" s="1"/>
  <c r="Z461" i="6"/>
  <c r="AH460" i="6"/>
  <c r="X459" i="6"/>
  <c r="AG459" i="6" s="1"/>
  <c r="BM459" i="6" s="1"/>
  <c r="AH457" i="6"/>
  <c r="AC456" i="6"/>
  <c r="AH456" i="6" s="1"/>
  <c r="AB455" i="6"/>
  <c r="AH455" i="6" s="1"/>
  <c r="Y454" i="6"/>
  <c r="AG454" i="6" s="1"/>
  <c r="BM454" i="6" s="1"/>
  <c r="AH452" i="6"/>
  <c r="Y451" i="6"/>
  <c r="AG451" i="6" s="1"/>
  <c r="BM451" i="6" s="1"/>
  <c r="Y450" i="6"/>
  <c r="AG450" i="6" s="1"/>
  <c r="BM450" i="6" s="1"/>
  <c r="X449" i="6"/>
  <c r="AG449" i="6" s="1"/>
  <c r="BM449" i="6" s="1"/>
  <c r="W448" i="6"/>
  <c r="AG448" i="6" s="1"/>
  <c r="BM448" i="6" s="1"/>
  <c r="W447" i="6"/>
  <c r="AG447" i="6" s="1"/>
  <c r="BM447" i="6" s="1"/>
  <c r="AB446" i="6"/>
  <c r="Y445" i="6"/>
  <c r="AG445" i="6" s="1"/>
  <c r="BM445" i="6" s="1"/>
  <c r="Y444" i="6"/>
  <c r="AG444" i="6" s="1"/>
  <c r="BM444" i="6" s="1"/>
  <c r="Y443" i="6"/>
  <c r="X442" i="6"/>
  <c r="AG442" i="6" s="1"/>
  <c r="BM442" i="6" s="1"/>
  <c r="X441" i="6"/>
  <c r="AG441" i="6" s="1"/>
  <c r="BM441" i="6" s="1"/>
  <c r="X440" i="6"/>
  <c r="AG440" i="6" s="1"/>
  <c r="BM440" i="6" s="1"/>
  <c r="AE439" i="6"/>
  <c r="AC438" i="6"/>
  <c r="X437" i="6"/>
  <c r="AH432" i="6"/>
  <c r="AH389" i="6"/>
  <c r="X371" i="6"/>
  <c r="AH357" i="6"/>
  <c r="AH356" i="6" s="1"/>
  <c r="W264" i="6"/>
  <c r="AG264" i="6" s="1"/>
  <c r="BM264" i="6" s="1"/>
  <c r="AH246" i="6"/>
  <c r="AH245" i="6" s="1"/>
  <c r="AH188" i="6"/>
  <c r="AH164" i="6"/>
  <c r="AH145" i="6"/>
  <c r="AH131" i="6"/>
  <c r="AH128" i="6"/>
  <c r="AH89" i="6"/>
  <c r="AH87" i="6"/>
  <c r="U85" i="6"/>
  <c r="AG85" i="6" s="1"/>
  <c r="BM85" i="6" s="1"/>
  <c r="AH512" i="6"/>
  <c r="AH511" i="6"/>
  <c r="AH506" i="6"/>
  <c r="AH501" i="6"/>
  <c r="AH497" i="6"/>
  <c r="AH491" i="6"/>
  <c r="AH490" i="6"/>
  <c r="AH487" i="6"/>
  <c r="AH483" i="6"/>
  <c r="AH477" i="6"/>
  <c r="AH464" i="6"/>
  <c r="AH463" i="6"/>
  <c r="AH458" i="6"/>
  <c r="AH453" i="6"/>
  <c r="AH435" i="6"/>
  <c r="AH434" i="6" s="1"/>
  <c r="AH433" i="6" s="1"/>
  <c r="AH431" i="6"/>
  <c r="AH428" i="6"/>
  <c r="AH427" i="6"/>
  <c r="AH425" i="6"/>
  <c r="AH424" i="6"/>
  <c r="AH422" i="6"/>
  <c r="AH421" i="6" s="1"/>
  <c r="AH420" i="6"/>
  <c r="AH419" i="6"/>
  <c r="AH417" i="6"/>
  <c r="AH416" i="6" s="1"/>
  <c r="AH413" i="6"/>
  <c r="AH412" i="6" s="1"/>
  <c r="AH411" i="6" s="1"/>
  <c r="AH410" i="6"/>
  <c r="AH409" i="6"/>
  <c r="AH405" i="6"/>
  <c r="AH404" i="6" s="1"/>
  <c r="AH403" i="6"/>
  <c r="AH402" i="6" s="1"/>
  <c r="AH401" i="6" s="1"/>
  <c r="AH400" i="6"/>
  <c r="AH399" i="6" s="1"/>
  <c r="AH398" i="6"/>
  <c r="AH397" i="6"/>
  <c r="AH393" i="6"/>
  <c r="AH391" i="6"/>
  <c r="AH390" i="6" s="1"/>
  <c r="AH388" i="6"/>
  <c r="AH386" i="6"/>
  <c r="AH385" i="6"/>
  <c r="AH382" i="6"/>
  <c r="AH381" i="6" s="1"/>
  <c r="AH380" i="6"/>
  <c r="AH379" i="6" s="1"/>
  <c r="AH378" i="6"/>
  <c r="AH377" i="6" s="1"/>
  <c r="AH376" i="6"/>
  <c r="AH375" i="6" s="1"/>
  <c r="AH373" i="6"/>
  <c r="AH372" i="6" s="1"/>
  <c r="AH369" i="6"/>
  <c r="AH368" i="6"/>
  <c r="AH364" i="6"/>
  <c r="AH363" i="6"/>
  <c r="AH361" i="6"/>
  <c r="AH360" i="6"/>
  <c r="AH359" i="6"/>
  <c r="AH354" i="6"/>
  <c r="AH353" i="6" s="1"/>
  <c r="AH351" i="6"/>
  <c r="AH350" i="6" s="1"/>
  <c r="AH349" i="6"/>
  <c r="AH348" i="6"/>
  <c r="AH347" i="6"/>
  <c r="AH345" i="6"/>
  <c r="AH344" i="6"/>
  <c r="AH342" i="6"/>
  <c r="AH341" i="6"/>
  <c r="AH339" i="6"/>
  <c r="AH338" i="6"/>
  <c r="AH337" i="6"/>
  <c r="AH335" i="6"/>
  <c r="AH334" i="6"/>
  <c r="AH333" i="6"/>
  <c r="AH330" i="6"/>
  <c r="AH329" i="6"/>
  <c r="AH327" i="6"/>
  <c r="AH326" i="6"/>
  <c r="AH321" i="6"/>
  <c r="AH320" i="6" s="1"/>
  <c r="AH319" i="6" s="1"/>
  <c r="AH318" i="6"/>
  <c r="AH317" i="6"/>
  <c r="AH316" i="6"/>
  <c r="AH299" i="6"/>
  <c r="AI299" i="6" s="1"/>
  <c r="AH298" i="6"/>
  <c r="AI298" i="6" s="1"/>
  <c r="AH297" i="6"/>
  <c r="AH294" i="6"/>
  <c r="AH293" i="6"/>
  <c r="AH292" i="6"/>
  <c r="AH290" i="6"/>
  <c r="AH289" i="6" s="1"/>
  <c r="AH288" i="6"/>
  <c r="AH287" i="6"/>
  <c r="AH283" i="6"/>
  <c r="AH281" i="6"/>
  <c r="AH279" i="6"/>
  <c r="AH276" i="6"/>
  <c r="AH275" i="6" s="1"/>
  <c r="AH272" i="6"/>
  <c r="AH271" i="6" s="1"/>
  <c r="AH270" i="6"/>
  <c r="AH269" i="6" s="1"/>
  <c r="AH261" i="6"/>
  <c r="AH260" i="6" s="1"/>
  <c r="AH258" i="6"/>
  <c r="AH257" i="6" s="1"/>
  <c r="AH256" i="6"/>
  <c r="AH255" i="6"/>
  <c r="AH254" i="6" s="1"/>
  <c r="AH253" i="6"/>
  <c r="AH252" i="6"/>
  <c r="AH250" i="6"/>
  <c r="AH249" i="6"/>
  <c r="AH244" i="6"/>
  <c r="AH243" i="6" s="1"/>
  <c r="AH241" i="6"/>
  <c r="AH239" i="6"/>
  <c r="AH238" i="6"/>
  <c r="AH237" i="6"/>
  <c r="AH236" i="6"/>
  <c r="AH235" i="6"/>
  <c r="AH232" i="6"/>
  <c r="AH231" i="6"/>
  <c r="AH229" i="6"/>
  <c r="AH228" i="6"/>
  <c r="AH226" i="6"/>
  <c r="AH225" i="6"/>
  <c r="AH223" i="6"/>
  <c r="AH222" i="6"/>
  <c r="AH221" i="6"/>
  <c r="AH220" i="6"/>
  <c r="AH219" i="6"/>
  <c r="AH218" i="6" s="1"/>
  <c r="AH216" i="6"/>
  <c r="AH215" i="6" s="1"/>
  <c r="AH213" i="6"/>
  <c r="AH212" i="6" s="1"/>
  <c r="AH211" i="6"/>
  <c r="AH210" i="6" s="1"/>
  <c r="AH209" i="6"/>
  <c r="AH208" i="6" s="1"/>
  <c r="AH205" i="6"/>
  <c r="AH204" i="6"/>
  <c r="AH202" i="6"/>
  <c r="AH200" i="6"/>
  <c r="AH199" i="6"/>
  <c r="AH195" i="6"/>
  <c r="AH194" i="6"/>
  <c r="AH192" i="6"/>
  <c r="AH187" i="6"/>
  <c r="AH186" i="6" s="1"/>
  <c r="AH184" i="6"/>
  <c r="AH183" i="6"/>
  <c r="AH182" i="6"/>
  <c r="AH178" i="6"/>
  <c r="AH177" i="6" s="1"/>
  <c r="AH176" i="6"/>
  <c r="AH175" i="6" s="1"/>
  <c r="AH174" i="6"/>
  <c r="AH173" i="6"/>
  <c r="AH171" i="6"/>
  <c r="AH170" i="6" s="1"/>
  <c r="AH168" i="6"/>
  <c r="AH167" i="6"/>
  <c r="AH166" i="6" s="1"/>
  <c r="AH163" i="6"/>
  <c r="AH161" i="6"/>
  <c r="AH160" i="6"/>
  <c r="AH159" i="6"/>
  <c r="AH158" i="6"/>
  <c r="AH156" i="6"/>
  <c r="AH155" i="6"/>
  <c r="AH154" i="6"/>
  <c r="AH153" i="6"/>
  <c r="AH152" i="6"/>
  <c r="AH150" i="6"/>
  <c r="AH149" i="6"/>
  <c r="AH148" i="6"/>
  <c r="AH147" i="6"/>
  <c r="AH144" i="6"/>
  <c r="AH142" i="6"/>
  <c r="AH141" i="6"/>
  <c r="AH140" i="6"/>
  <c r="AH139" i="6"/>
  <c r="AH138" i="6"/>
  <c r="AH136" i="6"/>
  <c r="AH134" i="6"/>
  <c r="AH133" i="6"/>
  <c r="AH132" i="6" s="1"/>
  <c r="AH130" i="6"/>
  <c r="AH129" i="6"/>
  <c r="AH126" i="6"/>
  <c r="AH125" i="6" s="1"/>
  <c r="AH123" i="6"/>
  <c r="AH122" i="6"/>
  <c r="AH121" i="6"/>
  <c r="AH119" i="6"/>
  <c r="AH118" i="6"/>
  <c r="AH116" i="6"/>
  <c r="AH115" i="6" s="1"/>
  <c r="AH114" i="6"/>
  <c r="AH113" i="6"/>
  <c r="AH112" i="6"/>
  <c r="AH109" i="6"/>
  <c r="AH108" i="6"/>
  <c r="AH107" i="6"/>
  <c r="AH102" i="6"/>
  <c r="AH101" i="6" s="1"/>
  <c r="AH100" i="6" s="1"/>
  <c r="AH99" i="6"/>
  <c r="AH98" i="6"/>
  <c r="AH95" i="6"/>
  <c r="AH94" i="6"/>
  <c r="AH92" i="6"/>
  <c r="AH88" i="6"/>
  <c r="AH84" i="6"/>
  <c r="AH82" i="6"/>
  <c r="AH81" i="6"/>
  <c r="AH80" i="6"/>
  <c r="AH78" i="6"/>
  <c r="AH77" i="6" s="1"/>
  <c r="AH72" i="6"/>
  <c r="AH71" i="6"/>
  <c r="AH68" i="6"/>
  <c r="AH67" i="6"/>
  <c r="AH66" i="6"/>
  <c r="AH64" i="6"/>
  <c r="AH63" i="6" s="1"/>
  <c r="AH62" i="6"/>
  <c r="AH61" i="6" s="1"/>
  <c r="AH60" i="6"/>
  <c r="AH59" i="6" s="1"/>
  <c r="AH57" i="6"/>
  <c r="AH56" i="6"/>
  <c r="AH55" i="6"/>
  <c r="AH54" i="6"/>
  <c r="AH53" i="6"/>
  <c r="AH52" i="6"/>
  <c r="AH51" i="6"/>
  <c r="AH50" i="6"/>
  <c r="AH45" i="6"/>
  <c r="AH44" i="6"/>
  <c r="AH43" i="6"/>
  <c r="AH42" i="6"/>
  <c r="AH41" i="6"/>
  <c r="AH40" i="6"/>
  <c r="AH39" i="6"/>
  <c r="AH36" i="6"/>
  <c r="AH35" i="6" s="1"/>
  <c r="AH34" i="6"/>
  <c r="AH33" i="6" s="1"/>
  <c r="AH32" i="6"/>
  <c r="AH31" i="6" s="1"/>
  <c r="AH30" i="6"/>
  <c r="AH29" i="6" s="1"/>
  <c r="AH28" i="6"/>
  <c r="AH27" i="6" s="1"/>
  <c r="AH26" i="6"/>
  <c r="AH23" i="6"/>
  <c r="AH21" i="6"/>
  <c r="AH20" i="6"/>
  <c r="AH19" i="6"/>
  <c r="AH18" i="6"/>
  <c r="AH17" i="6"/>
  <c r="AH16" i="6"/>
  <c r="AH15" i="6"/>
  <c r="AH14" i="6"/>
  <c r="AH13" i="6"/>
  <c r="B30" i="7"/>
  <c r="BL364" i="6"/>
  <c r="AG566" i="6"/>
  <c r="AG570" i="6"/>
  <c r="AF602" i="6"/>
  <c r="BK602" i="6" s="1"/>
  <c r="AD602" i="6"/>
  <c r="BI602" i="6" s="1"/>
  <c r="AA602" i="6"/>
  <c r="BF602" i="6" s="1"/>
  <c r="T436" i="6"/>
  <c r="T549" i="6" s="1"/>
  <c r="O436" i="6"/>
  <c r="O549" i="6" s="1"/>
  <c r="N436" i="6"/>
  <c r="N549" i="6" s="1"/>
  <c r="M549" i="6"/>
  <c r="L549" i="6"/>
  <c r="K549" i="6"/>
  <c r="I436" i="6"/>
  <c r="I549" i="6" s="1"/>
  <c r="H436" i="6"/>
  <c r="H549" i="6" s="1"/>
  <c r="F602" i="6"/>
  <c r="F597" i="6" s="1"/>
  <c r="E602" i="6"/>
  <c r="D602" i="6"/>
  <c r="T434" i="6"/>
  <c r="T433" i="6" s="1"/>
  <c r="O434" i="6"/>
  <c r="N434" i="6"/>
  <c r="I434" i="6"/>
  <c r="H434" i="6"/>
  <c r="AF415" i="6"/>
  <c r="AF414" i="6" s="1"/>
  <c r="W430" i="6"/>
  <c r="BB430" i="6" s="1"/>
  <c r="V430" i="6"/>
  <c r="BA430" i="6" s="1"/>
  <c r="U430" i="6"/>
  <c r="T430" i="6"/>
  <c r="O430" i="6"/>
  <c r="N430" i="6"/>
  <c r="I430" i="6"/>
  <c r="H430" i="6"/>
  <c r="BB426" i="6"/>
  <c r="BA426" i="6"/>
  <c r="T426" i="6"/>
  <c r="O426" i="6"/>
  <c r="N426" i="6"/>
  <c r="I426" i="6"/>
  <c r="H426" i="6"/>
  <c r="W423" i="6"/>
  <c r="BB423" i="6" s="1"/>
  <c r="V423" i="6"/>
  <c r="BA423" i="6" s="1"/>
  <c r="U423" i="6"/>
  <c r="T423" i="6"/>
  <c r="O423" i="6"/>
  <c r="N423" i="6"/>
  <c r="I423" i="6"/>
  <c r="H423" i="6"/>
  <c r="W421" i="6"/>
  <c r="BB421" i="6" s="1"/>
  <c r="V421" i="6"/>
  <c r="BA421" i="6" s="1"/>
  <c r="U421" i="6"/>
  <c r="T421" i="6"/>
  <c r="O421" i="6"/>
  <c r="N421" i="6"/>
  <c r="I421" i="6"/>
  <c r="H421" i="6"/>
  <c r="W418" i="6"/>
  <c r="BB418" i="6" s="1"/>
  <c r="V418" i="6"/>
  <c r="BA418" i="6" s="1"/>
  <c r="U418" i="6"/>
  <c r="T418" i="6"/>
  <c r="O418" i="6"/>
  <c r="N418" i="6"/>
  <c r="I418" i="6"/>
  <c r="H418" i="6"/>
  <c r="W416" i="6"/>
  <c r="BB416" i="6" s="1"/>
  <c r="V416" i="6"/>
  <c r="BA416" i="6" s="1"/>
  <c r="U416" i="6"/>
  <c r="T416" i="6"/>
  <c r="O416" i="6"/>
  <c r="N416" i="6"/>
  <c r="I416" i="6"/>
  <c r="H416" i="6"/>
  <c r="W408" i="6"/>
  <c r="V408" i="6"/>
  <c r="U408" i="6"/>
  <c r="T408" i="6"/>
  <c r="T407" i="6" s="1"/>
  <c r="O408" i="6"/>
  <c r="O407" i="6" s="1"/>
  <c r="N408" i="6"/>
  <c r="I408" i="6"/>
  <c r="I407" i="6" s="1"/>
  <c r="H408" i="6"/>
  <c r="H407" i="6" s="1"/>
  <c r="AF406" i="6"/>
  <c r="AE406" i="6"/>
  <c r="AD406" i="6"/>
  <c r="AC406" i="6"/>
  <c r="AB406" i="6"/>
  <c r="AA406" i="6"/>
  <c r="Z406" i="6"/>
  <c r="Y406" i="6"/>
  <c r="BD406" i="6" s="1"/>
  <c r="BD547" i="6" s="1"/>
  <c r="X406" i="6"/>
  <c r="BC406" i="6" s="1"/>
  <c r="BC547" i="6" s="1"/>
  <c r="W412" i="6"/>
  <c r="V412" i="6"/>
  <c r="U412" i="6"/>
  <c r="T412" i="6"/>
  <c r="T411" i="6" s="1"/>
  <c r="O412" i="6"/>
  <c r="O411" i="6" s="1"/>
  <c r="N412" i="6"/>
  <c r="N411" i="6" s="1"/>
  <c r="I412" i="6"/>
  <c r="I411" i="6" s="1"/>
  <c r="H412" i="6"/>
  <c r="H411" i="6" s="1"/>
  <c r="W404" i="6"/>
  <c r="BB404" i="6" s="1"/>
  <c r="V404" i="6"/>
  <c r="BA404" i="6" s="1"/>
  <c r="U404" i="6"/>
  <c r="T404" i="6"/>
  <c r="O404" i="6"/>
  <c r="N404" i="6"/>
  <c r="I404" i="6"/>
  <c r="H404" i="6"/>
  <c r="W402" i="6"/>
  <c r="V402" i="6"/>
  <c r="U402" i="6"/>
  <c r="T402" i="6"/>
  <c r="T401" i="6" s="1"/>
  <c r="O402" i="6"/>
  <c r="O401" i="6" s="1"/>
  <c r="N402" i="6"/>
  <c r="N401" i="6" s="1"/>
  <c r="I402" i="6"/>
  <c r="I401" i="6" s="1"/>
  <c r="H402" i="6"/>
  <c r="H401" i="6" s="1"/>
  <c r="AF395" i="6"/>
  <c r="AE395" i="6"/>
  <c r="AD395" i="6"/>
  <c r="AC395" i="6"/>
  <c r="AB395" i="6"/>
  <c r="AA395" i="6"/>
  <c r="Z395" i="6"/>
  <c r="Y395" i="6"/>
  <c r="BD395" i="6" s="1"/>
  <c r="X395" i="6"/>
  <c r="BC395" i="6" s="1"/>
  <c r="W399" i="6"/>
  <c r="BB399" i="6" s="1"/>
  <c r="V399" i="6"/>
  <c r="BA399" i="6" s="1"/>
  <c r="U399" i="6"/>
  <c r="T399" i="6"/>
  <c r="O399" i="6"/>
  <c r="N399" i="6"/>
  <c r="I399" i="6"/>
  <c r="H399" i="6"/>
  <c r="W396" i="6"/>
  <c r="BB396" i="6" s="1"/>
  <c r="V396" i="6"/>
  <c r="BA396" i="6" s="1"/>
  <c r="U396" i="6"/>
  <c r="T396" i="6"/>
  <c r="O396" i="6"/>
  <c r="N396" i="6"/>
  <c r="I396" i="6"/>
  <c r="H396" i="6"/>
  <c r="AE383" i="6"/>
  <c r="Y383" i="6"/>
  <c r="BD383" i="6" s="1"/>
  <c r="W392" i="6"/>
  <c r="BB392" i="6" s="1"/>
  <c r="V392" i="6"/>
  <c r="BA392" i="6" s="1"/>
  <c r="U392" i="6"/>
  <c r="O392" i="6"/>
  <c r="N392" i="6"/>
  <c r="I392" i="6"/>
  <c r="H392" i="6"/>
  <c r="AD383" i="6"/>
  <c r="W390" i="6"/>
  <c r="BB390" i="6" s="1"/>
  <c r="V390" i="6"/>
  <c r="BA390" i="6" s="1"/>
  <c r="U390" i="6"/>
  <c r="T390" i="6"/>
  <c r="O390" i="6"/>
  <c r="N390" i="6"/>
  <c r="I390" i="6"/>
  <c r="H390" i="6"/>
  <c r="W387" i="6"/>
  <c r="V387" i="6"/>
  <c r="U387" i="6"/>
  <c r="T387" i="6"/>
  <c r="O387" i="6"/>
  <c r="N387" i="6"/>
  <c r="I387" i="6"/>
  <c r="H387" i="6"/>
  <c r="BB384" i="6"/>
  <c r="BA384" i="6"/>
  <c r="T384" i="6"/>
  <c r="O384" i="6"/>
  <c r="N384" i="6"/>
  <c r="I384" i="6"/>
  <c r="H384" i="6"/>
  <c r="AE374" i="6"/>
  <c r="AB374" i="6"/>
  <c r="Y374" i="6"/>
  <c r="BD374" i="6" s="1"/>
  <c r="X374" i="6"/>
  <c r="BC374" i="6" s="1"/>
  <c r="W381" i="6"/>
  <c r="BB381" i="6" s="1"/>
  <c r="V381" i="6"/>
  <c r="BA381" i="6" s="1"/>
  <c r="U381" i="6"/>
  <c r="T381" i="6"/>
  <c r="O381" i="6"/>
  <c r="N381" i="6"/>
  <c r="I381" i="6"/>
  <c r="H381" i="6"/>
  <c r="AF374" i="6"/>
  <c r="Z374" i="6"/>
  <c r="W379" i="6"/>
  <c r="BB379" i="6" s="1"/>
  <c r="V379" i="6"/>
  <c r="BA379" i="6" s="1"/>
  <c r="U379" i="6"/>
  <c r="T379" i="6"/>
  <c r="O379" i="6"/>
  <c r="N379" i="6"/>
  <c r="I379" i="6"/>
  <c r="H379" i="6"/>
  <c r="W377" i="6"/>
  <c r="BB377" i="6" s="1"/>
  <c r="V377" i="6"/>
  <c r="BA377" i="6" s="1"/>
  <c r="U377" i="6"/>
  <c r="T377" i="6"/>
  <c r="O377" i="6"/>
  <c r="N377" i="6"/>
  <c r="I377" i="6"/>
  <c r="H377" i="6"/>
  <c r="W375" i="6"/>
  <c r="BB375" i="6" s="1"/>
  <c r="V375" i="6"/>
  <c r="BA375" i="6" s="1"/>
  <c r="U375" i="6"/>
  <c r="T375" i="6"/>
  <c r="O375" i="6"/>
  <c r="N375" i="6"/>
  <c r="I375" i="6"/>
  <c r="H375" i="6"/>
  <c r="AC366" i="6"/>
  <c r="AA366" i="6"/>
  <c r="W372" i="6"/>
  <c r="BB372" i="6" s="1"/>
  <c r="V372" i="6"/>
  <c r="BA372" i="6" s="1"/>
  <c r="U372" i="6"/>
  <c r="T372" i="6"/>
  <c r="O372" i="6"/>
  <c r="N372" i="6"/>
  <c r="I372" i="6"/>
  <c r="H372" i="6"/>
  <c r="AF366" i="6"/>
  <c r="AB366" i="6"/>
  <c r="W370" i="6"/>
  <c r="V370" i="6"/>
  <c r="U370" i="6"/>
  <c r="T370" i="6"/>
  <c r="O370" i="6"/>
  <c r="N370" i="6"/>
  <c r="I370" i="6"/>
  <c r="H370" i="6"/>
  <c r="BB367" i="6"/>
  <c r="BA367" i="6"/>
  <c r="T367" i="6"/>
  <c r="O367" i="6"/>
  <c r="N367" i="6"/>
  <c r="I367" i="6"/>
  <c r="H367" i="6"/>
  <c r="BB362" i="6"/>
  <c r="BA362" i="6"/>
  <c r="T362" i="6"/>
  <c r="O362" i="6"/>
  <c r="N362" i="6"/>
  <c r="I362" i="6"/>
  <c r="H362" i="6"/>
  <c r="BB358" i="6"/>
  <c r="BA358" i="6"/>
  <c r="T358" i="6"/>
  <c r="O358" i="6"/>
  <c r="N358" i="6"/>
  <c r="I358" i="6"/>
  <c r="H358" i="6"/>
  <c r="W356" i="6"/>
  <c r="BB356" i="6" s="1"/>
  <c r="V356" i="6"/>
  <c r="BA356" i="6" s="1"/>
  <c r="U356" i="6"/>
  <c r="T356" i="6"/>
  <c r="O356" i="6"/>
  <c r="N356" i="6"/>
  <c r="I356" i="6"/>
  <c r="H356" i="6"/>
  <c r="W353" i="6"/>
  <c r="BB353" i="6" s="1"/>
  <c r="V353" i="6"/>
  <c r="BA353" i="6" s="1"/>
  <c r="U353" i="6"/>
  <c r="T353" i="6"/>
  <c r="O353" i="6"/>
  <c r="N353" i="6"/>
  <c r="I353" i="6"/>
  <c r="H353" i="6"/>
  <c r="W350" i="6"/>
  <c r="BB350" i="6" s="1"/>
  <c r="V350" i="6"/>
  <c r="BA350" i="6" s="1"/>
  <c r="U350" i="6"/>
  <c r="T350" i="6"/>
  <c r="O350" i="6"/>
  <c r="N350" i="6"/>
  <c r="I350" i="6"/>
  <c r="H350" i="6"/>
  <c r="W346" i="6"/>
  <c r="BB346" i="6" s="1"/>
  <c r="V346" i="6"/>
  <c r="BA346" i="6" s="1"/>
  <c r="U346" i="6"/>
  <c r="T346" i="6"/>
  <c r="O346" i="6"/>
  <c r="N346" i="6"/>
  <c r="I346" i="6"/>
  <c r="H346" i="6"/>
  <c r="W343" i="6"/>
  <c r="BB343" i="6" s="1"/>
  <c r="V343" i="6"/>
  <c r="BA343" i="6" s="1"/>
  <c r="U343" i="6"/>
  <c r="T343" i="6"/>
  <c r="O343" i="6"/>
  <c r="N343" i="6"/>
  <c r="I343" i="6"/>
  <c r="H343" i="6"/>
  <c r="W340" i="6"/>
  <c r="BB340" i="6" s="1"/>
  <c r="V340" i="6"/>
  <c r="BA340" i="6" s="1"/>
  <c r="U340" i="6"/>
  <c r="T340" i="6"/>
  <c r="O340" i="6"/>
  <c r="N340" i="6"/>
  <c r="I340" i="6"/>
  <c r="H340" i="6"/>
  <c r="W336" i="6"/>
  <c r="BB336" i="6" s="1"/>
  <c r="V336" i="6"/>
  <c r="BA336" i="6" s="1"/>
  <c r="U336" i="6"/>
  <c r="T336" i="6"/>
  <c r="O336" i="6"/>
  <c r="N336" i="6"/>
  <c r="I336" i="6"/>
  <c r="H336" i="6"/>
  <c r="W332" i="6"/>
  <c r="BB332" i="6" s="1"/>
  <c r="V332" i="6"/>
  <c r="BA332" i="6" s="1"/>
  <c r="U332" i="6"/>
  <c r="T332" i="6"/>
  <c r="O332" i="6"/>
  <c r="N332" i="6"/>
  <c r="I332" i="6"/>
  <c r="H332" i="6"/>
  <c r="BB328" i="6"/>
  <c r="BA328" i="6"/>
  <c r="T328" i="6"/>
  <c r="O328" i="6"/>
  <c r="N328" i="6"/>
  <c r="I328" i="6"/>
  <c r="H328" i="6"/>
  <c r="W325" i="6"/>
  <c r="BB325" i="6" s="1"/>
  <c r="V325" i="6"/>
  <c r="BA325" i="6" s="1"/>
  <c r="U325" i="6"/>
  <c r="T325" i="6"/>
  <c r="O325" i="6"/>
  <c r="N325" i="6"/>
  <c r="I325" i="6"/>
  <c r="H325" i="6"/>
  <c r="W320" i="6"/>
  <c r="V320" i="6"/>
  <c r="U320" i="6"/>
  <c r="T320" i="6"/>
  <c r="T319" i="6" s="1"/>
  <c r="O320" i="6"/>
  <c r="O319" i="6" s="1"/>
  <c r="N320" i="6"/>
  <c r="N319" i="6" s="1"/>
  <c r="I320" i="6"/>
  <c r="I319" i="6" s="1"/>
  <c r="H320" i="6"/>
  <c r="H319" i="6" s="1"/>
  <c r="T315" i="6"/>
  <c r="T314" i="6" s="1"/>
  <c r="T313" i="6" s="1"/>
  <c r="O315" i="6"/>
  <c r="O314" i="6" s="1"/>
  <c r="O313" i="6" s="1"/>
  <c r="N315" i="6"/>
  <c r="N314" i="6" s="1"/>
  <c r="N313" i="6" s="1"/>
  <c r="I315" i="6"/>
  <c r="I314" i="6" s="1"/>
  <c r="I313" i="6" s="1"/>
  <c r="H315" i="6"/>
  <c r="H314" i="6" s="1"/>
  <c r="H313" i="6" s="1"/>
  <c r="T296" i="6"/>
  <c r="T295" i="6" s="1"/>
  <c r="O296" i="6"/>
  <c r="O295" i="6" s="1"/>
  <c r="O576" i="6" s="1"/>
  <c r="N296" i="6"/>
  <c r="N295" i="6" s="1"/>
  <c r="N576" i="6" s="1"/>
  <c r="M576" i="6"/>
  <c r="L576" i="6"/>
  <c r="K576" i="6"/>
  <c r="I296" i="6"/>
  <c r="I295" i="6" s="1"/>
  <c r="I576" i="6" s="1"/>
  <c r="H296" i="6"/>
  <c r="H295" i="6" s="1"/>
  <c r="H576" i="6" s="1"/>
  <c r="W291" i="6"/>
  <c r="BB291" i="6" s="1"/>
  <c r="V291" i="6"/>
  <c r="BA291" i="6" s="1"/>
  <c r="U291" i="6"/>
  <c r="T291" i="6"/>
  <c r="O291" i="6"/>
  <c r="N291" i="6"/>
  <c r="I291" i="6"/>
  <c r="H291" i="6"/>
  <c r="AF285" i="6"/>
  <c r="AF284" i="6" s="1"/>
  <c r="AE285" i="6"/>
  <c r="AE284" i="6" s="1"/>
  <c r="AD285" i="6"/>
  <c r="AD284" i="6" s="1"/>
  <c r="AC285" i="6"/>
  <c r="AC284" i="6" s="1"/>
  <c r="AB285" i="6"/>
  <c r="AB284" i="6" s="1"/>
  <c r="AA285" i="6"/>
  <c r="AA284" i="6" s="1"/>
  <c r="Z285" i="6"/>
  <c r="Z284" i="6" s="1"/>
  <c r="Y285" i="6"/>
  <c r="X285" i="6"/>
  <c r="W289" i="6"/>
  <c r="BB289" i="6" s="1"/>
  <c r="V289" i="6"/>
  <c r="BA289" i="6" s="1"/>
  <c r="U289" i="6"/>
  <c r="T289" i="6"/>
  <c r="O289" i="6"/>
  <c r="N289" i="6"/>
  <c r="I289" i="6"/>
  <c r="H289" i="6"/>
  <c r="W286" i="6"/>
  <c r="BB286" i="6" s="1"/>
  <c r="V286" i="6"/>
  <c r="BA286" i="6" s="1"/>
  <c r="U286" i="6"/>
  <c r="T286" i="6"/>
  <c r="O286" i="6"/>
  <c r="O566" i="6" s="1"/>
  <c r="N286" i="6"/>
  <c r="N566" i="6" s="1"/>
  <c r="M566" i="6"/>
  <c r="L566" i="6"/>
  <c r="K566" i="6"/>
  <c r="I286" i="6"/>
  <c r="I566" i="6" s="1"/>
  <c r="H286" i="6"/>
  <c r="H566" i="6" s="1"/>
  <c r="AF282" i="6"/>
  <c r="AE282" i="6"/>
  <c r="AD282" i="6"/>
  <c r="AC282" i="6"/>
  <c r="AB282" i="6"/>
  <c r="AA282" i="6"/>
  <c r="Z282" i="6"/>
  <c r="Y282" i="6"/>
  <c r="BD282" i="6" s="1"/>
  <c r="X282" i="6"/>
  <c r="BC282" i="6" s="1"/>
  <c r="W282" i="6"/>
  <c r="BB282" i="6" s="1"/>
  <c r="V282" i="6"/>
  <c r="BA282" i="6" s="1"/>
  <c r="U282" i="6"/>
  <c r="T282" i="6"/>
  <c r="O282" i="6"/>
  <c r="N282" i="6"/>
  <c r="I282" i="6"/>
  <c r="H282" i="6"/>
  <c r="AF280" i="6"/>
  <c r="AE280" i="6"/>
  <c r="AD280" i="6"/>
  <c r="AC280" i="6"/>
  <c r="AB280" i="6"/>
  <c r="AA280" i="6"/>
  <c r="Z280" i="6"/>
  <c r="Y280" i="6"/>
  <c r="BD280" i="6" s="1"/>
  <c r="X280" i="6"/>
  <c r="BC280" i="6" s="1"/>
  <c r="W280" i="6"/>
  <c r="BB280" i="6" s="1"/>
  <c r="V280" i="6"/>
  <c r="BA280" i="6" s="1"/>
  <c r="U280" i="6"/>
  <c r="T280" i="6"/>
  <c r="O280" i="6"/>
  <c r="N280" i="6"/>
  <c r="I280" i="6"/>
  <c r="H280" i="6"/>
  <c r="AF278" i="6"/>
  <c r="AE278" i="6"/>
  <c r="AD278" i="6"/>
  <c r="AC278" i="6"/>
  <c r="AB278" i="6"/>
  <c r="AA278" i="6"/>
  <c r="Z278" i="6"/>
  <c r="Y278" i="6"/>
  <c r="BD278" i="6" s="1"/>
  <c r="X278" i="6"/>
  <c r="BC278" i="6" s="1"/>
  <c r="W278" i="6"/>
  <c r="BB278" i="6" s="1"/>
  <c r="V278" i="6"/>
  <c r="BA278" i="6" s="1"/>
  <c r="U278" i="6"/>
  <c r="T278" i="6"/>
  <c r="O278" i="6"/>
  <c r="N278" i="6"/>
  <c r="I278" i="6"/>
  <c r="H278" i="6"/>
  <c r="W275" i="6"/>
  <c r="BB275" i="6" s="1"/>
  <c r="V275" i="6"/>
  <c r="BA275" i="6" s="1"/>
  <c r="U275" i="6"/>
  <c r="T275" i="6"/>
  <c r="O275" i="6"/>
  <c r="N275" i="6"/>
  <c r="I275" i="6"/>
  <c r="H275" i="6"/>
  <c r="AF543" i="6"/>
  <c r="AE543" i="6"/>
  <c r="AD543" i="6"/>
  <c r="AC543" i="6"/>
  <c r="AB543" i="6"/>
  <c r="AA543" i="6"/>
  <c r="Z543" i="6"/>
  <c r="Y543" i="6"/>
  <c r="X543" i="6"/>
  <c r="W271" i="6"/>
  <c r="V271" i="6"/>
  <c r="U271" i="6"/>
  <c r="T271" i="6"/>
  <c r="T543" i="6" s="1"/>
  <c r="O271" i="6"/>
  <c r="O543" i="6" s="1"/>
  <c r="N271" i="6"/>
  <c r="N543" i="6" s="1"/>
  <c r="M543" i="6"/>
  <c r="L543" i="6"/>
  <c r="K543" i="6"/>
  <c r="I271" i="6"/>
  <c r="I543" i="6" s="1"/>
  <c r="H271" i="6"/>
  <c r="H543" i="6" s="1"/>
  <c r="F543" i="6"/>
  <c r="E543" i="6"/>
  <c r="D543" i="6"/>
  <c r="X542" i="6"/>
  <c r="W269" i="6"/>
  <c r="V269" i="6"/>
  <c r="U269" i="6"/>
  <c r="T269" i="6"/>
  <c r="T542" i="6" s="1"/>
  <c r="O269" i="6"/>
  <c r="O542" i="6" s="1"/>
  <c r="N269" i="6"/>
  <c r="N542" i="6" s="1"/>
  <c r="M542" i="6"/>
  <c r="L542" i="6"/>
  <c r="K542" i="6"/>
  <c r="I269" i="6"/>
  <c r="I542" i="6" s="1"/>
  <c r="H269" i="6"/>
  <c r="H542" i="6" s="1"/>
  <c r="F542" i="6"/>
  <c r="E542" i="6"/>
  <c r="D542" i="6"/>
  <c r="AF541" i="6"/>
  <c r="AE541" i="6"/>
  <c r="AD541" i="6"/>
  <c r="AC541" i="6"/>
  <c r="AB541" i="6"/>
  <c r="AA541" i="6"/>
  <c r="Z541" i="6"/>
  <c r="Y541" i="6"/>
  <c r="W267" i="6"/>
  <c r="V267" i="6"/>
  <c r="U267" i="6"/>
  <c r="T267" i="6"/>
  <c r="T266" i="6" s="1"/>
  <c r="T541" i="6" s="1"/>
  <c r="O267" i="6"/>
  <c r="O266" i="6" s="1"/>
  <c r="O541" i="6" s="1"/>
  <c r="N267" i="6"/>
  <c r="N266" i="6" s="1"/>
  <c r="N541" i="6" s="1"/>
  <c r="M541" i="6"/>
  <c r="L541" i="6"/>
  <c r="K541" i="6"/>
  <c r="I267" i="6"/>
  <c r="I266" i="6" s="1"/>
  <c r="I541" i="6" s="1"/>
  <c r="H267" i="6"/>
  <c r="H266" i="6" s="1"/>
  <c r="H541" i="6" s="1"/>
  <c r="F541" i="6"/>
  <c r="E541" i="6"/>
  <c r="D541" i="6"/>
  <c r="V263" i="6"/>
  <c r="U263" i="6"/>
  <c r="T263" i="6"/>
  <c r="T262" i="6" s="1"/>
  <c r="T539" i="6" s="1"/>
  <c r="O263" i="6"/>
  <c r="O262" i="6" s="1"/>
  <c r="O539" i="6" s="1"/>
  <c r="N263" i="6"/>
  <c r="N262" i="6" s="1"/>
  <c r="N539" i="6" s="1"/>
  <c r="M539" i="6"/>
  <c r="L539" i="6"/>
  <c r="K539" i="6"/>
  <c r="I263" i="6"/>
  <c r="I262" i="6" s="1"/>
  <c r="I539" i="6" s="1"/>
  <c r="H263" i="6"/>
  <c r="H262" i="6" s="1"/>
  <c r="H539" i="6" s="1"/>
  <c r="F539" i="6"/>
  <c r="E539" i="6"/>
  <c r="D539" i="6"/>
  <c r="AF538" i="6"/>
  <c r="AE538" i="6"/>
  <c r="AD538" i="6"/>
  <c r="AC538" i="6"/>
  <c r="AB538" i="6"/>
  <c r="AA538" i="6"/>
  <c r="Z538" i="6"/>
  <c r="Y538" i="6"/>
  <c r="X538" i="6"/>
  <c r="W260" i="6"/>
  <c r="V260" i="6"/>
  <c r="U260" i="6"/>
  <c r="T260" i="6"/>
  <c r="T538" i="6" s="1"/>
  <c r="O260" i="6"/>
  <c r="N260" i="6"/>
  <c r="I260" i="6"/>
  <c r="H260" i="6"/>
  <c r="W257" i="6"/>
  <c r="BB257" i="6" s="1"/>
  <c r="V257" i="6"/>
  <c r="BA257" i="6" s="1"/>
  <c r="U257" i="6"/>
  <c r="T257" i="6"/>
  <c r="O257" i="6"/>
  <c r="N257" i="6"/>
  <c r="I257" i="6"/>
  <c r="H257" i="6"/>
  <c r="AF247" i="6"/>
  <c r="AD247" i="6"/>
  <c r="Z247" i="6"/>
  <c r="W254" i="6"/>
  <c r="BB254" i="6" s="1"/>
  <c r="V254" i="6"/>
  <c r="U254" i="6"/>
  <c r="T254" i="6"/>
  <c r="O254" i="6"/>
  <c r="N254" i="6"/>
  <c r="I254" i="6"/>
  <c r="H254" i="6"/>
  <c r="AC247" i="6"/>
  <c r="AA247" i="6"/>
  <c r="Y247" i="6"/>
  <c r="BD247" i="6" s="1"/>
  <c r="X247" i="6"/>
  <c r="BC247" i="6" s="1"/>
  <c r="W251" i="6"/>
  <c r="BB251" i="6" s="1"/>
  <c r="V251" i="6"/>
  <c r="BA251" i="6" s="1"/>
  <c r="U251" i="6"/>
  <c r="T251" i="6"/>
  <c r="O251" i="6"/>
  <c r="N251" i="6"/>
  <c r="I251" i="6"/>
  <c r="H251" i="6"/>
  <c r="W248" i="6"/>
  <c r="BB248" i="6" s="1"/>
  <c r="V248" i="6"/>
  <c r="BA248" i="6" s="1"/>
  <c r="U248" i="6"/>
  <c r="T248" i="6"/>
  <c r="O248" i="6"/>
  <c r="N248" i="6"/>
  <c r="I248" i="6"/>
  <c r="H248" i="6"/>
  <c r="W245" i="6"/>
  <c r="BB245" i="6" s="1"/>
  <c r="V245" i="6"/>
  <c r="BA245" i="6" s="1"/>
  <c r="U245" i="6"/>
  <c r="O245" i="6"/>
  <c r="N245" i="6"/>
  <c r="I245" i="6"/>
  <c r="H245" i="6"/>
  <c r="AE233" i="6"/>
  <c r="AC233" i="6"/>
  <c r="W243" i="6"/>
  <c r="BB243" i="6" s="1"/>
  <c r="V243" i="6"/>
  <c r="BA243" i="6" s="1"/>
  <c r="U243" i="6"/>
  <c r="T243" i="6"/>
  <c r="O243" i="6"/>
  <c r="O571" i="6" s="1"/>
  <c r="N243" i="6"/>
  <c r="N571" i="6" s="1"/>
  <c r="M571" i="6"/>
  <c r="L571" i="6"/>
  <c r="K571" i="6"/>
  <c r="I243" i="6"/>
  <c r="I571" i="6" s="1"/>
  <c r="H243" i="6"/>
  <c r="H571" i="6" s="1"/>
  <c r="AB233" i="6"/>
  <c r="Z233" i="6"/>
  <c r="Y233" i="6"/>
  <c r="BD233" i="6" s="1"/>
  <c r="W240" i="6"/>
  <c r="BB240" i="6" s="1"/>
  <c r="U240" i="6"/>
  <c r="O240" i="6"/>
  <c r="N240" i="6"/>
  <c r="I240" i="6"/>
  <c r="H240" i="6"/>
  <c r="W234" i="6"/>
  <c r="BB234" i="6" s="1"/>
  <c r="V234" i="6"/>
  <c r="BA234" i="6" s="1"/>
  <c r="U234" i="6"/>
  <c r="T234" i="6"/>
  <c r="O234" i="6"/>
  <c r="N234" i="6"/>
  <c r="I234" i="6"/>
  <c r="H234" i="6"/>
  <c r="W230" i="6"/>
  <c r="BB230" i="6" s="1"/>
  <c r="V230" i="6"/>
  <c r="BA230" i="6" s="1"/>
  <c r="U230" i="6"/>
  <c r="T230" i="6"/>
  <c r="O230" i="6"/>
  <c r="N230" i="6"/>
  <c r="I230" i="6"/>
  <c r="H230" i="6"/>
  <c r="W227" i="6"/>
  <c r="BB227" i="6" s="1"/>
  <c r="V227" i="6"/>
  <c r="BA227" i="6" s="1"/>
  <c r="U227" i="6"/>
  <c r="T227" i="6"/>
  <c r="O227" i="6"/>
  <c r="N227" i="6"/>
  <c r="I227" i="6"/>
  <c r="H227" i="6"/>
  <c r="W224" i="6"/>
  <c r="BB224" i="6" s="1"/>
  <c r="V224" i="6"/>
  <c r="BA224" i="6" s="1"/>
  <c r="U224" i="6"/>
  <c r="T224" i="6"/>
  <c r="O224" i="6"/>
  <c r="O564" i="6" s="1"/>
  <c r="N224" i="6"/>
  <c r="N564" i="6" s="1"/>
  <c r="M564" i="6"/>
  <c r="L564" i="6"/>
  <c r="K564" i="6"/>
  <c r="I224" i="6"/>
  <c r="I564" i="6" s="1"/>
  <c r="H224" i="6"/>
  <c r="H564" i="6" s="1"/>
  <c r="W218" i="6"/>
  <c r="V218" i="6"/>
  <c r="U218" i="6"/>
  <c r="T218" i="6"/>
  <c r="T217" i="6" s="1"/>
  <c r="O218" i="6"/>
  <c r="N218" i="6"/>
  <c r="I218" i="6"/>
  <c r="H218" i="6"/>
  <c r="W215" i="6"/>
  <c r="BB215" i="6" s="1"/>
  <c r="V215" i="6"/>
  <c r="BA215" i="6" s="1"/>
  <c r="U215" i="6"/>
  <c r="T215" i="6"/>
  <c r="O215" i="6"/>
  <c r="N215" i="6"/>
  <c r="I215" i="6"/>
  <c r="H215" i="6"/>
  <c r="W212" i="6"/>
  <c r="BB212" i="6" s="1"/>
  <c r="V212" i="6"/>
  <c r="BA212" i="6" s="1"/>
  <c r="U212" i="6"/>
  <c r="T212" i="6"/>
  <c r="O212" i="6"/>
  <c r="N212" i="6"/>
  <c r="I212" i="6"/>
  <c r="H212" i="6"/>
  <c r="AF207" i="6"/>
  <c r="AE207" i="6"/>
  <c r="AD207" i="6"/>
  <c r="AC207" i="6"/>
  <c r="AB207" i="6"/>
  <c r="AA207" i="6"/>
  <c r="Z207" i="6"/>
  <c r="Y207" i="6"/>
  <c r="BD207" i="6" s="1"/>
  <c r="X207" i="6"/>
  <c r="BC207" i="6" s="1"/>
  <c r="W210" i="6"/>
  <c r="BB210" i="6" s="1"/>
  <c r="V210" i="6"/>
  <c r="BA210" i="6" s="1"/>
  <c r="U210" i="6"/>
  <c r="T210" i="6"/>
  <c r="O210" i="6"/>
  <c r="N210" i="6"/>
  <c r="I210" i="6"/>
  <c r="H210" i="6"/>
  <c r="W208" i="6"/>
  <c r="BB208" i="6" s="1"/>
  <c r="V208" i="6"/>
  <c r="BA208" i="6" s="1"/>
  <c r="U208" i="6"/>
  <c r="T208" i="6"/>
  <c r="O208" i="6"/>
  <c r="N208" i="6"/>
  <c r="I208" i="6"/>
  <c r="H208" i="6"/>
  <c r="AF201" i="6"/>
  <c r="AE201" i="6"/>
  <c r="AD201" i="6"/>
  <c r="AC201" i="6"/>
  <c r="AB201" i="6"/>
  <c r="AA201" i="6"/>
  <c r="Z201" i="6"/>
  <c r="Y201" i="6"/>
  <c r="BD201" i="6" s="1"/>
  <c r="X201" i="6"/>
  <c r="BC201" i="6" s="1"/>
  <c r="V203" i="6"/>
  <c r="U203" i="6"/>
  <c r="T203" i="6"/>
  <c r="T201" i="6" s="1"/>
  <c r="O203" i="6"/>
  <c r="O201" i="6" s="1"/>
  <c r="N203" i="6"/>
  <c r="I203" i="6"/>
  <c r="I201" i="6" s="1"/>
  <c r="H203" i="6"/>
  <c r="H201" i="6" s="1"/>
  <c r="AF574" i="6"/>
  <c r="BK574" i="6" s="1"/>
  <c r="AE574" i="6"/>
  <c r="BJ574" i="6" s="1"/>
  <c r="AD574" i="6"/>
  <c r="BI574" i="6" s="1"/>
  <c r="AC574" i="6"/>
  <c r="BH574" i="6" s="1"/>
  <c r="AB574" i="6"/>
  <c r="BG574" i="6" s="1"/>
  <c r="AA574" i="6"/>
  <c r="BF574" i="6" s="1"/>
  <c r="Z574" i="6"/>
  <c r="BE574" i="6" s="1"/>
  <c r="Y574" i="6"/>
  <c r="BD574" i="6" s="1"/>
  <c r="X574" i="6"/>
  <c r="BC574" i="6" s="1"/>
  <c r="W198" i="6"/>
  <c r="V198" i="6"/>
  <c r="U198" i="6"/>
  <c r="T198" i="6"/>
  <c r="O198" i="6"/>
  <c r="N198" i="6"/>
  <c r="I198" i="6"/>
  <c r="H198" i="6"/>
  <c r="F574" i="6"/>
  <c r="E574" i="6"/>
  <c r="D574" i="6"/>
  <c r="W193" i="6"/>
  <c r="BB193" i="6" s="1"/>
  <c r="V193" i="6"/>
  <c r="U193" i="6"/>
  <c r="T193" i="6"/>
  <c r="O193" i="6"/>
  <c r="N193" i="6"/>
  <c r="I193" i="6"/>
  <c r="H193" i="6"/>
  <c r="O189" i="6"/>
  <c r="N189" i="6"/>
  <c r="I189" i="6"/>
  <c r="H189" i="6"/>
  <c r="W186" i="6"/>
  <c r="V186" i="6"/>
  <c r="U186" i="6"/>
  <c r="T186" i="6"/>
  <c r="O186" i="6"/>
  <c r="N186" i="6"/>
  <c r="I186" i="6"/>
  <c r="H186" i="6"/>
  <c r="AF572" i="6"/>
  <c r="BK572" i="6" s="1"/>
  <c r="AE572" i="6"/>
  <c r="BJ572" i="6" s="1"/>
  <c r="AD572" i="6"/>
  <c r="BI572" i="6" s="1"/>
  <c r="AC572" i="6"/>
  <c r="BH572" i="6" s="1"/>
  <c r="AB572" i="6"/>
  <c r="BG572" i="6" s="1"/>
  <c r="AA572" i="6"/>
  <c r="BF572" i="6" s="1"/>
  <c r="Z572" i="6"/>
  <c r="BE572" i="6" s="1"/>
  <c r="Y572" i="6"/>
  <c r="BD572" i="6" s="1"/>
  <c r="W181" i="6"/>
  <c r="V181" i="6"/>
  <c r="U181" i="6"/>
  <c r="T181" i="6"/>
  <c r="O181" i="6"/>
  <c r="N181" i="6"/>
  <c r="I181" i="6"/>
  <c r="H181" i="6"/>
  <c r="F572" i="6"/>
  <c r="E572" i="6"/>
  <c r="D572" i="6"/>
  <c r="AE169" i="6"/>
  <c r="AA169" i="6"/>
  <c r="Z169" i="6"/>
  <c r="W177" i="6"/>
  <c r="BB177" i="6" s="1"/>
  <c r="V177" i="6"/>
  <c r="BA177" i="6" s="1"/>
  <c r="U177" i="6"/>
  <c r="T177" i="6"/>
  <c r="O177" i="6"/>
  <c r="N177" i="6"/>
  <c r="I177" i="6"/>
  <c r="H177" i="6"/>
  <c r="X169" i="6"/>
  <c r="BC169" i="6" s="1"/>
  <c r="W175" i="6"/>
  <c r="BB175" i="6" s="1"/>
  <c r="V175" i="6"/>
  <c r="BA175" i="6" s="1"/>
  <c r="U175" i="6"/>
  <c r="T175" i="6"/>
  <c r="O175" i="6"/>
  <c r="N175" i="6"/>
  <c r="I175" i="6"/>
  <c r="H175" i="6"/>
  <c r="AF169" i="6"/>
  <c r="W172" i="6"/>
  <c r="BB172" i="6" s="1"/>
  <c r="V172" i="6"/>
  <c r="BA172" i="6" s="1"/>
  <c r="U172" i="6"/>
  <c r="T172" i="6"/>
  <c r="O172" i="6"/>
  <c r="N172" i="6"/>
  <c r="I172" i="6"/>
  <c r="H172" i="6"/>
  <c r="W170" i="6"/>
  <c r="BB170" i="6" s="1"/>
  <c r="V170" i="6"/>
  <c r="BA170" i="6" s="1"/>
  <c r="U170" i="6"/>
  <c r="T170" i="6"/>
  <c r="O170" i="6"/>
  <c r="N170" i="6"/>
  <c r="I170" i="6"/>
  <c r="H170" i="6"/>
  <c r="AC135" i="6"/>
  <c r="W166" i="6"/>
  <c r="V166" i="6"/>
  <c r="U166" i="6"/>
  <c r="T166" i="6"/>
  <c r="T165" i="6" s="1"/>
  <c r="O166" i="6"/>
  <c r="O165" i="6" s="1"/>
  <c r="N166" i="6"/>
  <c r="N165" i="6" s="1"/>
  <c r="I166" i="6"/>
  <c r="I165" i="6" s="1"/>
  <c r="H166" i="6"/>
  <c r="H165" i="6" s="1"/>
  <c r="AD135" i="6"/>
  <c r="W162" i="6"/>
  <c r="BB162" i="6" s="1"/>
  <c r="V162" i="6"/>
  <c r="BA162" i="6" s="1"/>
  <c r="U162" i="6"/>
  <c r="T162" i="6"/>
  <c r="O162" i="6"/>
  <c r="N162" i="6"/>
  <c r="I162" i="6"/>
  <c r="H162" i="6"/>
  <c r="W157" i="6"/>
  <c r="BB157" i="6" s="1"/>
  <c r="V157" i="6"/>
  <c r="BA157" i="6" s="1"/>
  <c r="U157" i="6"/>
  <c r="T157" i="6"/>
  <c r="O157" i="6"/>
  <c r="N157" i="6"/>
  <c r="I157" i="6"/>
  <c r="H157" i="6"/>
  <c r="W151" i="6"/>
  <c r="BB151" i="6" s="1"/>
  <c r="V151" i="6"/>
  <c r="BA151" i="6" s="1"/>
  <c r="U151" i="6"/>
  <c r="T151" i="6"/>
  <c r="O151" i="6"/>
  <c r="N151" i="6"/>
  <c r="I151" i="6"/>
  <c r="H151" i="6"/>
  <c r="W146" i="6"/>
  <c r="BB146" i="6" s="1"/>
  <c r="V146" i="6"/>
  <c r="BA146" i="6" s="1"/>
  <c r="U146" i="6"/>
  <c r="T146" i="6"/>
  <c r="O146" i="6"/>
  <c r="N146" i="6"/>
  <c r="I146" i="6"/>
  <c r="H146" i="6"/>
  <c r="W143" i="6"/>
  <c r="BB143" i="6" s="1"/>
  <c r="V143" i="6"/>
  <c r="BA143" i="6" s="1"/>
  <c r="U143" i="6"/>
  <c r="T143" i="6"/>
  <c r="O143" i="6"/>
  <c r="N143" i="6"/>
  <c r="I143" i="6"/>
  <c r="H143" i="6"/>
  <c r="W137" i="6"/>
  <c r="BB137" i="6" s="1"/>
  <c r="V137" i="6"/>
  <c r="BA137" i="6" s="1"/>
  <c r="U137" i="6"/>
  <c r="T137" i="6"/>
  <c r="O137" i="6"/>
  <c r="N137" i="6"/>
  <c r="I137" i="6"/>
  <c r="H137" i="6"/>
  <c r="AD124" i="6"/>
  <c r="AC124" i="6"/>
  <c r="AA124" i="6"/>
  <c r="W132" i="6"/>
  <c r="BB132" i="6" s="1"/>
  <c r="V132" i="6"/>
  <c r="BA132" i="6" s="1"/>
  <c r="U132" i="6"/>
  <c r="T132" i="6"/>
  <c r="O132" i="6"/>
  <c r="N132" i="6"/>
  <c r="I132" i="6"/>
  <c r="H132" i="6"/>
  <c r="AF124" i="6"/>
  <c r="AE124" i="6"/>
  <c r="Z124" i="6"/>
  <c r="X124" i="6"/>
  <c r="BC124" i="6" s="1"/>
  <c r="W127" i="6"/>
  <c r="BB127" i="6" s="1"/>
  <c r="V127" i="6"/>
  <c r="BA127" i="6" s="1"/>
  <c r="U127" i="6"/>
  <c r="T127" i="6"/>
  <c r="O127" i="6"/>
  <c r="N127" i="6"/>
  <c r="I127" i="6"/>
  <c r="H127" i="6"/>
  <c r="W125" i="6"/>
  <c r="BB125" i="6" s="1"/>
  <c r="V125" i="6"/>
  <c r="BA125" i="6" s="1"/>
  <c r="U125" i="6"/>
  <c r="T125" i="6"/>
  <c r="O125" i="6"/>
  <c r="N125" i="6"/>
  <c r="I125" i="6"/>
  <c r="H125" i="6"/>
  <c r="AF117" i="6"/>
  <c r="AE117" i="6"/>
  <c r="AD117" i="6"/>
  <c r="AC117" i="6"/>
  <c r="AB117" i="6"/>
  <c r="AA117" i="6"/>
  <c r="Z117" i="6"/>
  <c r="Y117" i="6"/>
  <c r="BD117" i="6" s="1"/>
  <c r="X117" i="6"/>
  <c r="BC117" i="6" s="1"/>
  <c r="W120" i="6"/>
  <c r="V120" i="6"/>
  <c r="U120" i="6"/>
  <c r="T120" i="6"/>
  <c r="T117" i="6" s="1"/>
  <c r="O120" i="6"/>
  <c r="O117" i="6" s="1"/>
  <c r="N120" i="6"/>
  <c r="I120" i="6"/>
  <c r="I117" i="6" s="1"/>
  <c r="H120" i="6"/>
  <c r="H117" i="6" s="1"/>
  <c r="AC105" i="6"/>
  <c r="AB105" i="6"/>
  <c r="AA105" i="6"/>
  <c r="X105" i="6"/>
  <c r="BC105" i="6" s="1"/>
  <c r="W115" i="6"/>
  <c r="BB115" i="6" s="1"/>
  <c r="V115" i="6"/>
  <c r="BA115" i="6" s="1"/>
  <c r="U115" i="6"/>
  <c r="T115" i="6"/>
  <c r="O115" i="6"/>
  <c r="N115" i="6"/>
  <c r="I115" i="6"/>
  <c r="H115" i="6"/>
  <c r="AF105" i="6"/>
  <c r="AE105" i="6"/>
  <c r="Z105" i="6"/>
  <c r="W111" i="6"/>
  <c r="V111" i="6"/>
  <c r="U111" i="6"/>
  <c r="T111" i="6"/>
  <c r="T110" i="6" s="1"/>
  <c r="O111" i="6"/>
  <c r="O110" i="6" s="1"/>
  <c r="N111" i="6"/>
  <c r="N110" i="6" s="1"/>
  <c r="I111" i="6"/>
  <c r="I110" i="6" s="1"/>
  <c r="H111" i="6"/>
  <c r="H110" i="6" s="1"/>
  <c r="W106" i="6"/>
  <c r="BB106" i="6" s="1"/>
  <c r="V106" i="6"/>
  <c r="BA106" i="6" s="1"/>
  <c r="U106" i="6"/>
  <c r="T106" i="6"/>
  <c r="O106" i="6"/>
  <c r="N106" i="6"/>
  <c r="I106" i="6"/>
  <c r="H106" i="6"/>
  <c r="AF97" i="6"/>
  <c r="AF96" i="6" s="1"/>
  <c r="AE97" i="6"/>
  <c r="AE96" i="6" s="1"/>
  <c r="AD97" i="6"/>
  <c r="AD96" i="6" s="1"/>
  <c r="AC97" i="6"/>
  <c r="AC96" i="6" s="1"/>
  <c r="AB97" i="6"/>
  <c r="AB96" i="6" s="1"/>
  <c r="AA97" i="6"/>
  <c r="AA96" i="6" s="1"/>
  <c r="Z97" i="6"/>
  <c r="Z96" i="6" s="1"/>
  <c r="Y97" i="6"/>
  <c r="X97" i="6"/>
  <c r="W101" i="6"/>
  <c r="V101" i="6"/>
  <c r="U101" i="6"/>
  <c r="T101" i="6"/>
  <c r="T100" i="6" s="1"/>
  <c r="T97" i="6" s="1"/>
  <c r="T96" i="6" s="1"/>
  <c r="O101" i="6"/>
  <c r="O100" i="6" s="1"/>
  <c r="O97" i="6" s="1"/>
  <c r="O96" i="6" s="1"/>
  <c r="N101" i="6"/>
  <c r="N100" i="6" s="1"/>
  <c r="I101" i="6"/>
  <c r="I100" i="6" s="1"/>
  <c r="I97" i="6" s="1"/>
  <c r="I96" i="6" s="1"/>
  <c r="H101" i="6"/>
  <c r="H100" i="6" s="1"/>
  <c r="H97" i="6" s="1"/>
  <c r="H96" i="6" s="1"/>
  <c r="W93" i="6"/>
  <c r="BB93" i="6" s="1"/>
  <c r="V93" i="6"/>
  <c r="BA93" i="6" s="1"/>
  <c r="U93" i="6"/>
  <c r="T93" i="6"/>
  <c r="O93" i="6"/>
  <c r="N93" i="6"/>
  <c r="I93" i="6"/>
  <c r="H93" i="6"/>
  <c r="W90" i="6"/>
  <c r="BB90" i="6" s="1"/>
  <c r="V90" i="6"/>
  <c r="BA90" i="6" s="1"/>
  <c r="O90" i="6"/>
  <c r="N90" i="6"/>
  <c r="I90" i="6"/>
  <c r="H90" i="6"/>
  <c r="W86" i="6"/>
  <c r="BB86" i="6" s="1"/>
  <c r="V86" i="6"/>
  <c r="BA86" i="6" s="1"/>
  <c r="U86" i="6"/>
  <c r="T86" i="6"/>
  <c r="O86" i="6"/>
  <c r="N86" i="6"/>
  <c r="I86" i="6"/>
  <c r="H86" i="6"/>
  <c r="AA76" i="6"/>
  <c r="W83" i="6"/>
  <c r="BB83" i="6" s="1"/>
  <c r="V83" i="6"/>
  <c r="BA83" i="6" s="1"/>
  <c r="T83" i="6"/>
  <c r="O83" i="6"/>
  <c r="N83" i="6"/>
  <c r="I83" i="6"/>
  <c r="H83" i="6"/>
  <c r="W79" i="6"/>
  <c r="BB79" i="6" s="1"/>
  <c r="V79" i="6"/>
  <c r="BA79" i="6" s="1"/>
  <c r="U79" i="6"/>
  <c r="T79" i="6"/>
  <c r="O79" i="6"/>
  <c r="N79" i="6"/>
  <c r="I79" i="6"/>
  <c r="H79" i="6"/>
  <c r="W77" i="6"/>
  <c r="BB77" i="6" s="1"/>
  <c r="V77" i="6"/>
  <c r="BA77" i="6" s="1"/>
  <c r="U77" i="6"/>
  <c r="O77" i="6"/>
  <c r="O561" i="6" s="1"/>
  <c r="O559" i="6" s="1"/>
  <c r="N77" i="6"/>
  <c r="N561" i="6" s="1"/>
  <c r="N559" i="6" s="1"/>
  <c r="M561" i="6"/>
  <c r="M559" i="6" s="1"/>
  <c r="L561" i="6"/>
  <c r="L559" i="6" s="1"/>
  <c r="K561" i="6"/>
  <c r="K559" i="6" s="1"/>
  <c r="I77" i="6"/>
  <c r="I561" i="6" s="1"/>
  <c r="I559" i="6" s="1"/>
  <c r="H77" i="6"/>
  <c r="H561" i="6" s="1"/>
  <c r="H559" i="6" s="1"/>
  <c r="W70" i="6"/>
  <c r="V70" i="6"/>
  <c r="U70" i="6"/>
  <c r="T70" i="6"/>
  <c r="T69" i="6" s="1"/>
  <c r="O70" i="6"/>
  <c r="O69" i="6" s="1"/>
  <c r="N70" i="6"/>
  <c r="N69" i="6" s="1"/>
  <c r="I70" i="6"/>
  <c r="I69" i="6" s="1"/>
  <c r="H70" i="6"/>
  <c r="H69" i="6" s="1"/>
  <c r="AF58" i="6"/>
  <c r="AE58" i="6"/>
  <c r="AD58" i="6"/>
  <c r="X58" i="6"/>
  <c r="BC58" i="6" s="1"/>
  <c r="W65" i="6"/>
  <c r="BB65" i="6" s="1"/>
  <c r="V65" i="6"/>
  <c r="BA65" i="6" s="1"/>
  <c r="U65" i="6"/>
  <c r="T65" i="6"/>
  <c r="O65" i="6"/>
  <c r="N65" i="6"/>
  <c r="I65" i="6"/>
  <c r="H65" i="6"/>
  <c r="AC58" i="6"/>
  <c r="W63" i="6"/>
  <c r="BB63" i="6" s="1"/>
  <c r="V63" i="6"/>
  <c r="BA63" i="6" s="1"/>
  <c r="U63" i="6"/>
  <c r="T63" i="6"/>
  <c r="O63" i="6"/>
  <c r="N63" i="6"/>
  <c r="I63" i="6"/>
  <c r="H63" i="6"/>
  <c r="AA58" i="6"/>
  <c r="W61" i="6"/>
  <c r="BB61" i="6" s="1"/>
  <c r="V61" i="6"/>
  <c r="BA61" i="6" s="1"/>
  <c r="U61" i="6"/>
  <c r="T61" i="6"/>
  <c r="O61" i="6"/>
  <c r="N61" i="6"/>
  <c r="I61" i="6"/>
  <c r="H61" i="6"/>
  <c r="W59" i="6"/>
  <c r="BB59" i="6" s="1"/>
  <c r="V59" i="6"/>
  <c r="BA59" i="6" s="1"/>
  <c r="U59" i="6"/>
  <c r="O59" i="6"/>
  <c r="N59" i="6"/>
  <c r="I59" i="6"/>
  <c r="H59" i="6"/>
  <c r="W48" i="6"/>
  <c r="U48" i="6"/>
  <c r="O48" i="6"/>
  <c r="O47" i="6" s="1"/>
  <c r="N48" i="6"/>
  <c r="N47" i="6" s="1"/>
  <c r="I48" i="6"/>
  <c r="I47" i="6" s="1"/>
  <c r="H48" i="6"/>
  <c r="H47" i="6" s="1"/>
  <c r="W38" i="6"/>
  <c r="V38" i="6"/>
  <c r="U38" i="6"/>
  <c r="O38" i="6"/>
  <c r="O37" i="6" s="1"/>
  <c r="N38" i="6"/>
  <c r="N37" i="6" s="1"/>
  <c r="I38" i="6"/>
  <c r="I37" i="6" s="1"/>
  <c r="H38" i="6"/>
  <c r="H37" i="6" s="1"/>
  <c r="W35" i="6"/>
  <c r="BB35" i="6" s="1"/>
  <c r="V35" i="6"/>
  <c r="BA35" i="6" s="1"/>
  <c r="U35" i="6"/>
  <c r="T35" i="6"/>
  <c r="O35" i="6"/>
  <c r="N35" i="6"/>
  <c r="I35" i="6"/>
  <c r="H35" i="6"/>
  <c r="W33" i="6"/>
  <c r="BB33" i="6" s="1"/>
  <c r="V33" i="6"/>
  <c r="BA33" i="6" s="1"/>
  <c r="U33" i="6"/>
  <c r="T33" i="6"/>
  <c r="O33" i="6"/>
  <c r="N33" i="6"/>
  <c r="I33" i="6"/>
  <c r="H33" i="6"/>
  <c r="W31" i="6"/>
  <c r="BB31" i="6" s="1"/>
  <c r="V31" i="6"/>
  <c r="BA31" i="6" s="1"/>
  <c r="U31" i="6"/>
  <c r="T31" i="6"/>
  <c r="O31" i="6"/>
  <c r="N31" i="6"/>
  <c r="I31" i="6"/>
  <c r="H31" i="6"/>
  <c r="W29" i="6"/>
  <c r="BB29" i="6" s="1"/>
  <c r="V29" i="6"/>
  <c r="BA29" i="6" s="1"/>
  <c r="U29" i="6"/>
  <c r="T29" i="6"/>
  <c r="O29" i="6"/>
  <c r="N29" i="6"/>
  <c r="I29" i="6"/>
  <c r="H29" i="6"/>
  <c r="W27" i="6"/>
  <c r="BB27" i="6" s="1"/>
  <c r="V27" i="6"/>
  <c r="U27" i="6"/>
  <c r="T27" i="6"/>
  <c r="O27" i="6"/>
  <c r="N27" i="6"/>
  <c r="I27" i="6"/>
  <c r="H27" i="6"/>
  <c r="AF25" i="6"/>
  <c r="AE25" i="6"/>
  <c r="AD25" i="6"/>
  <c r="AC25" i="6"/>
  <c r="AB25" i="6"/>
  <c r="AA25" i="6"/>
  <c r="Z25" i="6"/>
  <c r="Y25" i="6"/>
  <c r="BD25" i="6" s="1"/>
  <c r="X25" i="6"/>
  <c r="BC25" i="6" s="1"/>
  <c r="W25" i="6"/>
  <c r="BB25" i="6" s="1"/>
  <c r="V25" i="6"/>
  <c r="BA25" i="6" s="1"/>
  <c r="U25" i="6"/>
  <c r="T25" i="6"/>
  <c r="O25" i="6"/>
  <c r="N25" i="6"/>
  <c r="I25" i="6"/>
  <c r="H25" i="6"/>
  <c r="AF22" i="6"/>
  <c r="AE22" i="6"/>
  <c r="AD22" i="6"/>
  <c r="AC22" i="6"/>
  <c r="AB22" i="6"/>
  <c r="AA22" i="6"/>
  <c r="Z22" i="6"/>
  <c r="Y22" i="6"/>
  <c r="BD22" i="6" s="1"/>
  <c r="X22" i="6"/>
  <c r="BC22" i="6" s="1"/>
  <c r="W22" i="6"/>
  <c r="BB22" i="6" s="1"/>
  <c r="V22" i="6"/>
  <c r="BA22" i="6" s="1"/>
  <c r="U22" i="6"/>
  <c r="T22" i="6"/>
  <c r="O22" i="6"/>
  <c r="N22" i="6"/>
  <c r="I22" i="6"/>
  <c r="H22" i="6"/>
  <c r="O12" i="6"/>
  <c r="N12" i="6"/>
  <c r="I12" i="6"/>
  <c r="H12" i="6"/>
  <c r="X268" i="6"/>
  <c r="W206" i="6"/>
  <c r="AG206" i="6" s="1"/>
  <c r="BM206" i="6" s="1"/>
  <c r="T77" i="6"/>
  <c r="T59" i="6"/>
  <c r="V49" i="6"/>
  <c r="AG49" i="6" s="1"/>
  <c r="BM49" i="6" s="1"/>
  <c r="BM571" i="6" s="1"/>
  <c r="T49" i="6"/>
  <c r="T48" i="6" s="1"/>
  <c r="T47" i="6" s="1"/>
  <c r="T39" i="6"/>
  <c r="AF12" i="6"/>
  <c r="AE12" i="6"/>
  <c r="AD12" i="6"/>
  <c r="AC12" i="6"/>
  <c r="AB12" i="6"/>
  <c r="AA12" i="6"/>
  <c r="Z12" i="6"/>
  <c r="Y12" i="6"/>
  <c r="BD12" i="6" s="1"/>
  <c r="X12" i="6"/>
  <c r="BC12" i="6" s="1"/>
  <c r="W12" i="6"/>
  <c r="BB12" i="6" s="1"/>
  <c r="V12" i="6"/>
  <c r="BA12" i="6" s="1"/>
  <c r="U12" i="6"/>
  <c r="AX48" i="6" l="1"/>
  <c r="AX47" i="6" s="1"/>
  <c r="AX46" i="6" s="1"/>
  <c r="AG59" i="6"/>
  <c r="BM59" i="6" s="1"/>
  <c r="BM581" i="6" s="1"/>
  <c r="AG61" i="6"/>
  <c r="BM61" i="6" s="1"/>
  <c r="BM583" i="6" s="1"/>
  <c r="AG77" i="6"/>
  <c r="BM77" i="6" s="1"/>
  <c r="BM599" i="6" s="1"/>
  <c r="AG79" i="6"/>
  <c r="BM79" i="6" s="1"/>
  <c r="BM601" i="6" s="1"/>
  <c r="AW551" i="6"/>
  <c r="C22" i="7"/>
  <c r="C32" i="7"/>
  <c r="C33" i="7"/>
  <c r="AG170" i="6"/>
  <c r="AG257" i="6"/>
  <c r="BM257" i="6" s="1"/>
  <c r="AG260" i="6"/>
  <c r="BM260" i="6" s="1"/>
  <c r="BM538" i="6" s="1"/>
  <c r="AG286" i="6"/>
  <c r="BM286" i="6" s="1"/>
  <c r="AG289" i="6"/>
  <c r="BM289" i="6" s="1"/>
  <c r="BL570" i="6"/>
  <c r="BL566" i="6"/>
  <c r="AG86" i="6"/>
  <c r="BM86" i="6" s="1"/>
  <c r="AG172" i="6"/>
  <c r="BM172" i="6" s="1"/>
  <c r="AG181" i="6"/>
  <c r="BM181" i="6" s="1"/>
  <c r="AG186" i="6"/>
  <c r="BM186" i="6" s="1"/>
  <c r="AG208" i="6"/>
  <c r="BM208" i="6" s="1"/>
  <c r="AG210" i="6"/>
  <c r="BM210" i="6" s="1"/>
  <c r="AG243" i="6"/>
  <c r="AG381" i="6"/>
  <c r="BM381" i="6" s="1"/>
  <c r="AG29" i="6"/>
  <c r="BM29" i="6" s="1"/>
  <c r="AG31" i="6"/>
  <c r="AG35" i="6"/>
  <c r="BM35" i="6" s="1"/>
  <c r="BM557" i="6" s="1"/>
  <c r="AG193" i="6"/>
  <c r="BM193" i="6" s="1"/>
  <c r="AG224" i="6"/>
  <c r="BM224" i="6" s="1"/>
  <c r="AG227" i="6"/>
  <c r="AG372" i="6"/>
  <c r="AG27" i="6"/>
  <c r="BM27" i="6" s="1"/>
  <c r="AG33" i="6"/>
  <c r="BM33" i="6" s="1"/>
  <c r="AG230" i="6"/>
  <c r="AG63" i="6"/>
  <c r="BM63" i="6" s="1"/>
  <c r="AG175" i="6"/>
  <c r="AG212" i="6"/>
  <c r="BM212" i="6" s="1"/>
  <c r="AG215" i="6"/>
  <c r="AG218" i="6"/>
  <c r="AG245" i="6"/>
  <c r="BM245" i="6" s="1"/>
  <c r="AG248" i="6"/>
  <c r="AG251" i="6"/>
  <c r="BM251" i="6" s="1"/>
  <c r="AG291" i="6"/>
  <c r="BM291" i="6" s="1"/>
  <c r="AG234" i="6"/>
  <c r="AG254" i="6"/>
  <c r="BM254" i="6" s="1"/>
  <c r="AG332" i="6"/>
  <c r="BM332" i="6" s="1"/>
  <c r="AG336" i="6"/>
  <c r="AG340" i="6"/>
  <c r="BM340" i="6" s="1"/>
  <c r="AG343" i="6"/>
  <c r="BM343" i="6" s="1"/>
  <c r="AG346" i="6"/>
  <c r="AG350" i="6"/>
  <c r="BM350" i="6" s="1"/>
  <c r="AG353" i="6"/>
  <c r="AG356" i="6"/>
  <c r="BM356" i="6" s="1"/>
  <c r="AG396" i="6"/>
  <c r="AG399" i="6"/>
  <c r="BM399" i="6" s="1"/>
  <c r="AG271" i="6"/>
  <c r="BM271" i="6" s="1"/>
  <c r="BM543" i="6" s="1"/>
  <c r="BC268" i="6"/>
  <c r="AG268" i="6"/>
  <c r="AG22" i="6"/>
  <c r="BM22" i="6" s="1"/>
  <c r="AG65" i="6"/>
  <c r="AG115" i="6"/>
  <c r="BM115" i="6" s="1"/>
  <c r="AG177" i="6"/>
  <c r="AG269" i="6"/>
  <c r="BM269" i="6" s="1"/>
  <c r="BM542" i="6" s="1"/>
  <c r="AG275" i="6"/>
  <c r="BM275" i="6" s="1"/>
  <c r="AG278" i="6"/>
  <c r="BM278" i="6" s="1"/>
  <c r="AG25" i="6"/>
  <c r="AG38" i="6"/>
  <c r="AG132" i="6"/>
  <c r="AG280" i="6"/>
  <c r="BM280" i="6" s="1"/>
  <c r="AG387" i="6"/>
  <c r="BM387" i="6" s="1"/>
  <c r="AG390" i="6"/>
  <c r="AG392" i="6"/>
  <c r="BM392" i="6" s="1"/>
  <c r="AG282" i="6"/>
  <c r="BC371" i="6"/>
  <c r="AG371" i="6"/>
  <c r="BL371" i="6" s="1"/>
  <c r="BC437" i="6"/>
  <c r="AG437" i="6"/>
  <c r="BM437" i="6" s="1"/>
  <c r="AG70" i="6"/>
  <c r="AG93" i="6"/>
  <c r="AG101" i="6"/>
  <c r="AG120" i="6"/>
  <c r="BM120" i="6" s="1"/>
  <c r="AG137" i="6"/>
  <c r="BM137" i="6" s="1"/>
  <c r="AG143" i="6"/>
  <c r="BM143" i="6" s="1"/>
  <c r="AG146" i="6"/>
  <c r="AG151" i="6"/>
  <c r="BM151" i="6" s="1"/>
  <c r="AG157" i="6"/>
  <c r="AG162" i="6"/>
  <c r="AG320" i="6"/>
  <c r="AG325" i="6"/>
  <c r="AG375" i="6"/>
  <c r="AG377" i="6"/>
  <c r="BM377" i="6" s="1"/>
  <c r="AG379" i="6"/>
  <c r="AG402" i="6"/>
  <c r="BM402" i="6" s="1"/>
  <c r="AG404" i="6"/>
  <c r="AG412" i="6"/>
  <c r="AG430" i="6"/>
  <c r="BD443" i="6"/>
  <c r="AG443" i="6"/>
  <c r="AG106" i="6"/>
  <c r="BM106" i="6" s="1"/>
  <c r="AG111" i="6"/>
  <c r="BM111" i="6" s="1"/>
  <c r="AG125" i="6"/>
  <c r="BM125" i="6" s="1"/>
  <c r="AG127" i="6"/>
  <c r="BM127" i="6" s="1"/>
  <c r="AG166" i="6"/>
  <c r="AG198" i="6"/>
  <c r="BM198" i="6" s="1"/>
  <c r="AG408" i="6"/>
  <c r="BM408" i="6" s="1"/>
  <c r="AG416" i="6"/>
  <c r="AG418" i="6"/>
  <c r="BM418" i="6" s="1"/>
  <c r="AG421" i="6"/>
  <c r="AG423" i="6"/>
  <c r="BM423" i="6" s="1"/>
  <c r="AH445" i="6"/>
  <c r="BD445" i="6"/>
  <c r="AH454" i="6"/>
  <c r="BD454" i="6"/>
  <c r="X96" i="6"/>
  <c r="BC96" i="6" s="1"/>
  <c r="BC97" i="6"/>
  <c r="AH466" i="6"/>
  <c r="BC466" i="6"/>
  <c r="AH484" i="6"/>
  <c r="BC484" i="6"/>
  <c r="AH505" i="6"/>
  <c r="BC505" i="6"/>
  <c r="Y96" i="6"/>
  <c r="BD96" i="6" s="1"/>
  <c r="BD97" i="6"/>
  <c r="AH485" i="6"/>
  <c r="BC485" i="6"/>
  <c r="AH507" i="6"/>
  <c r="BC507" i="6"/>
  <c r="X284" i="6"/>
  <c r="BC284" i="6" s="1"/>
  <c r="BC285" i="6"/>
  <c r="AH440" i="6"/>
  <c r="BC440" i="6"/>
  <c r="AH476" i="6"/>
  <c r="BC476" i="6"/>
  <c r="Y284" i="6"/>
  <c r="BD284" i="6" s="1"/>
  <c r="BD285" i="6"/>
  <c r="AH441" i="6"/>
  <c r="BC441" i="6"/>
  <c r="AH449" i="6"/>
  <c r="BC449" i="6"/>
  <c r="AH459" i="6"/>
  <c r="BC459" i="6"/>
  <c r="AH469" i="6"/>
  <c r="BC469" i="6"/>
  <c r="AH478" i="6"/>
  <c r="BC478" i="6"/>
  <c r="AH488" i="6"/>
  <c r="BC488" i="6"/>
  <c r="AH509" i="6"/>
  <c r="BC509" i="6"/>
  <c r="AH442" i="6"/>
  <c r="BC442" i="6"/>
  <c r="AH450" i="6"/>
  <c r="BD450" i="6"/>
  <c r="AH480" i="6"/>
  <c r="BC480" i="6"/>
  <c r="AH510" i="6"/>
  <c r="BC510" i="6"/>
  <c r="AH451" i="6"/>
  <c r="BD451" i="6"/>
  <c r="AH492" i="6"/>
  <c r="BC492" i="6"/>
  <c r="AH444" i="6"/>
  <c r="BD444" i="6"/>
  <c r="AH462" i="6"/>
  <c r="BC462" i="6"/>
  <c r="AH493" i="6"/>
  <c r="BC493" i="6"/>
  <c r="AH503" i="6"/>
  <c r="BC503" i="6"/>
  <c r="AX8" i="6"/>
  <c r="AX530" i="6" s="1"/>
  <c r="AE436" i="6"/>
  <c r="AE602" i="6" s="1"/>
  <c r="Z436" i="6"/>
  <c r="Z602" i="6" s="1"/>
  <c r="AB436" i="6"/>
  <c r="AB602" i="6" s="1"/>
  <c r="Y436" i="6"/>
  <c r="X436" i="6"/>
  <c r="AC436" i="6"/>
  <c r="AC602" i="6" s="1"/>
  <c r="AH430" i="6"/>
  <c r="AH426" i="6"/>
  <c r="AH423" i="6"/>
  <c r="X415" i="6"/>
  <c r="AH418" i="6"/>
  <c r="Z415" i="6"/>
  <c r="Z414" i="6" s="1"/>
  <c r="AA415" i="6"/>
  <c r="AA414" i="6" s="1"/>
  <c r="Y415" i="6"/>
  <c r="AB415" i="6"/>
  <c r="AB414" i="6" s="1"/>
  <c r="AC415" i="6"/>
  <c r="AC414" i="6" s="1"/>
  <c r="AD415" i="6"/>
  <c r="AD414" i="6" s="1"/>
  <c r="AE415" i="6"/>
  <c r="AE414" i="6" s="1"/>
  <c r="AH600" i="6"/>
  <c r="AH408" i="6"/>
  <c r="AH407" i="6" s="1"/>
  <c r="AH396" i="6"/>
  <c r="AH387" i="6"/>
  <c r="AA383" i="6"/>
  <c r="AH384" i="6"/>
  <c r="AC383" i="6"/>
  <c r="AF383" i="6"/>
  <c r="Z383" i="6"/>
  <c r="AB383" i="6"/>
  <c r="AH162" i="6"/>
  <c r="AD374" i="6"/>
  <c r="AA374" i="6"/>
  <c r="AC374" i="6"/>
  <c r="X594" i="6"/>
  <c r="BC594" i="6" s="1"/>
  <c r="X370" i="6"/>
  <c r="AG370" i="6" s="1"/>
  <c r="BM370" i="6" s="1"/>
  <c r="Y366" i="6"/>
  <c r="BD366" i="6" s="1"/>
  <c r="AD366" i="6"/>
  <c r="AH367" i="6"/>
  <c r="AE366" i="6"/>
  <c r="Z366" i="6"/>
  <c r="AH362" i="6"/>
  <c r="AH358" i="6"/>
  <c r="AH346" i="6"/>
  <c r="AH343" i="6"/>
  <c r="AA324" i="6"/>
  <c r="AA323" i="6" s="1"/>
  <c r="AD324" i="6"/>
  <c r="AD323" i="6" s="1"/>
  <c r="AH340" i="6"/>
  <c r="AH336" i="6"/>
  <c r="AH332" i="6"/>
  <c r="Z324" i="6"/>
  <c r="Z323" i="6" s="1"/>
  <c r="AH328" i="6"/>
  <c r="AC324" i="6"/>
  <c r="AC323" i="6" s="1"/>
  <c r="AE324" i="6"/>
  <c r="AE323" i="6" s="1"/>
  <c r="AF324" i="6"/>
  <c r="AF323" i="6" s="1"/>
  <c r="Y324" i="6"/>
  <c r="AH325" i="6"/>
  <c r="AB324" i="6"/>
  <c r="AB323" i="6" s="1"/>
  <c r="AH315" i="6"/>
  <c r="AH314" i="6" s="1"/>
  <c r="AH313" i="6" s="1"/>
  <c r="AI297" i="6"/>
  <c r="AH296" i="6"/>
  <c r="AH295" i="6" s="1"/>
  <c r="AH291" i="6"/>
  <c r="AH286" i="6"/>
  <c r="AH285" i="6" s="1"/>
  <c r="AH284" i="6" s="1"/>
  <c r="AD542" i="6"/>
  <c r="AD265" i="6"/>
  <c r="AD592" i="6" s="1"/>
  <c r="BI592" i="6" s="1"/>
  <c r="AE542" i="6"/>
  <c r="AE265" i="6"/>
  <c r="AE592" i="6" s="1"/>
  <c r="BJ592" i="6" s="1"/>
  <c r="AF542" i="6"/>
  <c r="AF265" i="6"/>
  <c r="AF592" i="6" s="1"/>
  <c r="BK592" i="6" s="1"/>
  <c r="AH268" i="6"/>
  <c r="AH267" i="6" s="1"/>
  <c r="AH266" i="6" s="1"/>
  <c r="X267" i="6"/>
  <c r="AG267" i="6" s="1"/>
  <c r="Y542" i="6"/>
  <c r="Y265" i="6"/>
  <c r="Z542" i="6"/>
  <c r="Z265" i="6"/>
  <c r="Z592" i="6" s="1"/>
  <c r="BE592" i="6" s="1"/>
  <c r="AA542" i="6"/>
  <c r="AA265" i="6"/>
  <c r="AA592" i="6" s="1"/>
  <c r="BF592" i="6" s="1"/>
  <c r="AB542" i="6"/>
  <c r="AB265" i="6"/>
  <c r="AB592" i="6" s="1"/>
  <c r="BG592" i="6" s="1"/>
  <c r="AC542" i="6"/>
  <c r="AC265" i="6"/>
  <c r="AC592" i="6" s="1"/>
  <c r="BH592" i="6" s="1"/>
  <c r="AB539" i="6"/>
  <c r="AB259" i="6"/>
  <c r="AC539" i="6"/>
  <c r="AC259" i="6"/>
  <c r="AA539" i="6"/>
  <c r="AA259" i="6"/>
  <c r="AD539" i="6"/>
  <c r="AD259" i="6"/>
  <c r="AE539" i="6"/>
  <c r="AE259" i="6"/>
  <c r="X539" i="6"/>
  <c r="X259" i="6"/>
  <c r="BC259" i="6" s="1"/>
  <c r="BC537" i="6" s="1"/>
  <c r="AF539" i="6"/>
  <c r="AF259" i="6"/>
  <c r="Y539" i="6"/>
  <c r="Y259" i="6"/>
  <c r="BD259" i="6" s="1"/>
  <c r="BD537" i="6" s="1"/>
  <c r="Z539" i="6"/>
  <c r="Z259" i="6"/>
  <c r="AH251" i="6"/>
  <c r="AH248" i="6"/>
  <c r="AE247" i="6"/>
  <c r="AB247" i="6"/>
  <c r="AD233" i="6"/>
  <c r="AD214" i="6" s="1"/>
  <c r="X233" i="6"/>
  <c r="AF233" i="6"/>
  <c r="AF214" i="6" s="1"/>
  <c r="AA233" i="6"/>
  <c r="AA214" i="6" s="1"/>
  <c r="AH230" i="6"/>
  <c r="AH234" i="6"/>
  <c r="AH224" i="6"/>
  <c r="AH227" i="6"/>
  <c r="AH217" i="6"/>
  <c r="AA569" i="6"/>
  <c r="BF569" i="6" s="1"/>
  <c r="AA197" i="6"/>
  <c r="AB569" i="6"/>
  <c r="BG569" i="6" s="1"/>
  <c r="AB197" i="6"/>
  <c r="Z569" i="6"/>
  <c r="BE569" i="6" s="1"/>
  <c r="Z197" i="6"/>
  <c r="AC569" i="6"/>
  <c r="BH569" i="6" s="1"/>
  <c r="AC197" i="6"/>
  <c r="AD569" i="6"/>
  <c r="BI569" i="6" s="1"/>
  <c r="AD197" i="6"/>
  <c r="AE569" i="6"/>
  <c r="BJ569" i="6" s="1"/>
  <c r="AE197" i="6"/>
  <c r="X569" i="6"/>
  <c r="BC569" i="6" s="1"/>
  <c r="X197" i="6"/>
  <c r="BC197" i="6" s="1"/>
  <c r="AF569" i="6"/>
  <c r="BK569" i="6" s="1"/>
  <c r="AF197" i="6"/>
  <c r="Y569" i="6"/>
  <c r="BD569" i="6" s="1"/>
  <c r="Y197" i="6"/>
  <c r="BD197" i="6" s="1"/>
  <c r="AH198" i="6"/>
  <c r="AH193" i="6"/>
  <c r="AE573" i="6"/>
  <c r="BJ573" i="6" s="1"/>
  <c r="AE180" i="6"/>
  <c r="AH181" i="6"/>
  <c r="X573" i="6"/>
  <c r="BC573" i="6" s="1"/>
  <c r="X180" i="6"/>
  <c r="BC180" i="6" s="1"/>
  <c r="AF573" i="6"/>
  <c r="BK573" i="6" s="1"/>
  <c r="AF180" i="6"/>
  <c r="Y573" i="6"/>
  <c r="BD573" i="6" s="1"/>
  <c r="Y180" i="6"/>
  <c r="BD180" i="6" s="1"/>
  <c r="Z573" i="6"/>
  <c r="BE573" i="6" s="1"/>
  <c r="Z180" i="6"/>
  <c r="AA573" i="6"/>
  <c r="BF573" i="6" s="1"/>
  <c r="AA180" i="6"/>
  <c r="AB573" i="6"/>
  <c r="BG573" i="6" s="1"/>
  <c r="AB180" i="6"/>
  <c r="AC573" i="6"/>
  <c r="BH573" i="6" s="1"/>
  <c r="AC180" i="6"/>
  <c r="AD573" i="6"/>
  <c r="BI573" i="6" s="1"/>
  <c r="AD180" i="6"/>
  <c r="AC169" i="6"/>
  <c r="AH172" i="6"/>
  <c r="Y169" i="6"/>
  <c r="BD169" i="6" s="1"/>
  <c r="AB169" i="6"/>
  <c r="AD169" i="6"/>
  <c r="AH165" i="6"/>
  <c r="AH157" i="6"/>
  <c r="AH146" i="6"/>
  <c r="AH151" i="6"/>
  <c r="Z135" i="6"/>
  <c r="AH143" i="6"/>
  <c r="AB135" i="6"/>
  <c r="AE135" i="6"/>
  <c r="AH137" i="6"/>
  <c r="AA135" i="6"/>
  <c r="X135" i="6"/>
  <c r="BC135" i="6" s="1"/>
  <c r="AF135" i="6"/>
  <c r="Y135" i="6"/>
  <c r="BD135" i="6" s="1"/>
  <c r="AH127" i="6"/>
  <c r="AB124" i="6"/>
  <c r="Y124" i="6"/>
  <c r="BD124" i="6" s="1"/>
  <c r="AH120" i="6"/>
  <c r="AH117" i="6" s="1"/>
  <c r="AH106" i="6"/>
  <c r="AH111" i="6"/>
  <c r="AH110" i="6" s="1"/>
  <c r="Y105" i="6"/>
  <c r="BD105" i="6" s="1"/>
  <c r="AD105" i="6"/>
  <c r="AA75" i="6"/>
  <c r="AA74" i="6" s="1"/>
  <c r="AH93" i="6"/>
  <c r="AH79" i="6"/>
  <c r="AH86" i="6"/>
  <c r="AC76" i="6"/>
  <c r="AC75" i="6" s="1"/>
  <c r="AC74" i="6" s="1"/>
  <c r="Y76" i="6"/>
  <c r="AE76" i="6"/>
  <c r="AE75" i="6" s="1"/>
  <c r="AE74" i="6" s="1"/>
  <c r="AB76" i="6"/>
  <c r="AB75" i="6" s="1"/>
  <c r="AB74" i="6" s="1"/>
  <c r="AD76" i="6"/>
  <c r="AD75" i="6" s="1"/>
  <c r="AD74" i="6" s="1"/>
  <c r="X76" i="6"/>
  <c r="AF76" i="6"/>
  <c r="AF75" i="6" s="1"/>
  <c r="AF74" i="6" s="1"/>
  <c r="AH70" i="6"/>
  <c r="AH69" i="6" s="1"/>
  <c r="Z76" i="6"/>
  <c r="Z75" i="6" s="1"/>
  <c r="Z74" i="6" s="1"/>
  <c r="AH65" i="6"/>
  <c r="AH38" i="6"/>
  <c r="AH37" i="6" s="1"/>
  <c r="Y58" i="6"/>
  <c r="Z58" i="6"/>
  <c r="Z46" i="6" s="1"/>
  <c r="AB58" i="6"/>
  <c r="AB46" i="6" s="1"/>
  <c r="BA27" i="6"/>
  <c r="W436" i="6"/>
  <c r="U366" i="6"/>
  <c r="U383" i="6"/>
  <c r="AH595" i="6"/>
  <c r="AH596" i="6"/>
  <c r="AH601" i="6"/>
  <c r="AH599" i="6"/>
  <c r="AH593" i="6"/>
  <c r="AH446" i="6"/>
  <c r="AH438" i="6"/>
  <c r="BA370" i="6"/>
  <c r="V366" i="6"/>
  <c r="BA366" i="6" s="1"/>
  <c r="BB370" i="6"/>
  <c r="W366" i="6"/>
  <c r="BB366" i="6" s="1"/>
  <c r="BA387" i="6"/>
  <c r="V383" i="6"/>
  <c r="BA383" i="6" s="1"/>
  <c r="BB387" i="6"/>
  <c r="W383" i="6"/>
  <c r="BB383" i="6" s="1"/>
  <c r="AH443" i="6"/>
  <c r="AH461" i="6"/>
  <c r="AH570" i="6"/>
  <c r="AH437" i="6"/>
  <c r="AH566" i="6"/>
  <c r="AZ208" i="6"/>
  <c r="AZ212" i="6"/>
  <c r="AZ227" i="6"/>
  <c r="AZ234" i="6"/>
  <c r="AZ392" i="6"/>
  <c r="AZ418" i="6"/>
  <c r="AZ423" i="6"/>
  <c r="AZ430" i="6"/>
  <c r="AZ12" i="6"/>
  <c r="AG12" i="6"/>
  <c r="AZ86" i="6"/>
  <c r="AZ245" i="6"/>
  <c r="AZ251" i="6"/>
  <c r="AZ257" i="6"/>
  <c r="AZ372" i="6"/>
  <c r="AZ377" i="6"/>
  <c r="AZ381" i="6"/>
  <c r="AZ387" i="6"/>
  <c r="AZ79" i="6"/>
  <c r="AZ358" i="6"/>
  <c r="AZ367" i="6"/>
  <c r="AZ22" i="6"/>
  <c r="AZ27" i="6"/>
  <c r="AZ31" i="6"/>
  <c r="AZ35" i="6"/>
  <c r="AZ59" i="6"/>
  <c r="AZ63" i="6"/>
  <c r="AZ127" i="6"/>
  <c r="AZ137" i="6"/>
  <c r="AZ146" i="6"/>
  <c r="AZ157" i="6"/>
  <c r="AZ172" i="6"/>
  <c r="AZ177" i="6"/>
  <c r="AZ240" i="6"/>
  <c r="AZ275" i="6"/>
  <c r="AZ280" i="6"/>
  <c r="AZ286" i="6"/>
  <c r="AZ291" i="6"/>
  <c r="AZ325" i="6"/>
  <c r="AZ332" i="6"/>
  <c r="AZ340" i="6"/>
  <c r="AZ346" i="6"/>
  <c r="AZ353" i="6"/>
  <c r="AZ396" i="6"/>
  <c r="AZ210" i="6"/>
  <c r="AZ215" i="6"/>
  <c r="AZ224" i="6"/>
  <c r="AZ230" i="6"/>
  <c r="AZ416" i="6"/>
  <c r="AZ421" i="6"/>
  <c r="AZ426" i="6"/>
  <c r="BL426" i="6"/>
  <c r="AZ248" i="6"/>
  <c r="AZ375" i="6"/>
  <c r="AZ379" i="6"/>
  <c r="AZ384" i="6"/>
  <c r="AZ390" i="6"/>
  <c r="AZ77" i="6"/>
  <c r="AZ186" i="6"/>
  <c r="AZ243" i="6"/>
  <c r="AZ362" i="6"/>
  <c r="AZ370" i="6"/>
  <c r="AZ25" i="6"/>
  <c r="AZ29" i="6"/>
  <c r="AZ33" i="6"/>
  <c r="AZ61" i="6"/>
  <c r="AZ65" i="6"/>
  <c r="AZ93" i="6"/>
  <c r="AZ106" i="6"/>
  <c r="AZ115" i="6"/>
  <c r="AZ125" i="6"/>
  <c r="AZ132" i="6"/>
  <c r="AZ143" i="6"/>
  <c r="AZ151" i="6"/>
  <c r="AZ162" i="6"/>
  <c r="AZ170" i="6"/>
  <c r="AZ175" i="6"/>
  <c r="AZ278" i="6"/>
  <c r="AZ282" i="6"/>
  <c r="AZ289" i="6"/>
  <c r="AZ328" i="6"/>
  <c r="AZ336" i="6"/>
  <c r="AZ343" i="6"/>
  <c r="AZ350" i="6"/>
  <c r="AZ356" i="6"/>
  <c r="AZ399" i="6"/>
  <c r="AZ404" i="6"/>
  <c r="W538" i="6"/>
  <c r="BB260" i="6"/>
  <c r="BB538" i="6" s="1"/>
  <c r="W319" i="6"/>
  <c r="BB319" i="6" s="1"/>
  <c r="BB320" i="6"/>
  <c r="AH447" i="6"/>
  <c r="BB447" i="6"/>
  <c r="W100" i="6"/>
  <c r="BB101" i="6"/>
  <c r="BB315" i="6"/>
  <c r="BB433" i="6"/>
  <c r="BB434" i="6"/>
  <c r="W263" i="6"/>
  <c r="AG263" i="6" s="1"/>
  <c r="BM263" i="6" s="1"/>
  <c r="BB264" i="6"/>
  <c r="AH448" i="6"/>
  <c r="BB448" i="6"/>
  <c r="AH468" i="6"/>
  <c r="BB468" i="6"/>
  <c r="W543" i="6"/>
  <c r="BB271" i="6"/>
  <c r="BB543" i="6" s="1"/>
  <c r="BB295" i="6"/>
  <c r="BB296" i="6"/>
  <c r="W401" i="6"/>
  <c r="BB401" i="6" s="1"/>
  <c r="BB402" i="6"/>
  <c r="W165" i="6"/>
  <c r="BB165" i="6" s="1"/>
  <c r="BB166" i="6"/>
  <c r="W542" i="6"/>
  <c r="BB269" i="6"/>
  <c r="BB542" i="6" s="1"/>
  <c r="AH470" i="6"/>
  <c r="BB470" i="6"/>
  <c r="W411" i="6"/>
  <c r="BB411" i="6" s="1"/>
  <c r="BB412" i="6"/>
  <c r="W69" i="6"/>
  <c r="BB69" i="6" s="1"/>
  <c r="BB70" i="6"/>
  <c r="AH471" i="6"/>
  <c r="BB471" i="6"/>
  <c r="AH481" i="6"/>
  <c r="BB481" i="6"/>
  <c r="AH206" i="6"/>
  <c r="AH203" i="6" s="1"/>
  <c r="BB206" i="6"/>
  <c r="W37" i="6"/>
  <c r="BB37" i="6" s="1"/>
  <c r="BB38" i="6"/>
  <c r="W117" i="6"/>
  <c r="BB117" i="6" s="1"/>
  <c r="BB120" i="6"/>
  <c r="W573" i="6"/>
  <c r="BB573" i="6" s="1"/>
  <c r="BB186" i="6"/>
  <c r="W266" i="6"/>
  <c r="BB267" i="6"/>
  <c r="AH472" i="6"/>
  <c r="BB472" i="6"/>
  <c r="AH467" i="6"/>
  <c r="BB467" i="6"/>
  <c r="AH475" i="6"/>
  <c r="BB475" i="6"/>
  <c r="AH524" i="6"/>
  <c r="BB524" i="6"/>
  <c r="W572" i="6"/>
  <c r="BB572" i="6" s="1"/>
  <c r="BB181" i="6"/>
  <c r="W574" i="6"/>
  <c r="BB574" i="6" s="1"/>
  <c r="BB198" i="6"/>
  <c r="AH473" i="6"/>
  <c r="BB473" i="6"/>
  <c r="W47" i="6"/>
  <c r="BB47" i="6" s="1"/>
  <c r="BB48" i="6"/>
  <c r="W110" i="6"/>
  <c r="BB110" i="6" s="1"/>
  <c r="BB111" i="6"/>
  <c r="W217" i="6"/>
  <c r="BB217" i="6" s="1"/>
  <c r="BB218" i="6"/>
  <c r="W407" i="6"/>
  <c r="BB407" i="6" s="1"/>
  <c r="BB408" i="6"/>
  <c r="AH474" i="6"/>
  <c r="BB474" i="6"/>
  <c r="AX603" i="6"/>
  <c r="AX570" i="6"/>
  <c r="AX538" i="6"/>
  <c r="AX600" i="6"/>
  <c r="AX542" i="6"/>
  <c r="AX572" i="6"/>
  <c r="AX574" i="6"/>
  <c r="AX539" i="6"/>
  <c r="AX602" i="6"/>
  <c r="AX543" i="6"/>
  <c r="AX566" i="6"/>
  <c r="AX569" i="6"/>
  <c r="AX592" i="6"/>
  <c r="AX544" i="6"/>
  <c r="AX536" i="6"/>
  <c r="AX541" i="6"/>
  <c r="AX565" i="6"/>
  <c r="F30" i="7"/>
  <c r="E30" i="7"/>
  <c r="AF597" i="6"/>
  <c r="BK597" i="6" s="1"/>
  <c r="AK606" i="6"/>
  <c r="AL604" i="6"/>
  <c r="AX595" i="6"/>
  <c r="AD597" i="6"/>
  <c r="BI597" i="6" s="1"/>
  <c r="C31" i="7"/>
  <c r="C28" i="7"/>
  <c r="C24" i="7"/>
  <c r="AX593" i="6"/>
  <c r="C29" i="7"/>
  <c r="C26" i="7"/>
  <c r="C25" i="7"/>
  <c r="AX599" i="6"/>
  <c r="AX537" i="6"/>
  <c r="AX591" i="6"/>
  <c r="AX531" i="6"/>
  <c r="AX589" i="6"/>
  <c r="AX534" i="6"/>
  <c r="AX590" i="6"/>
  <c r="AX596" i="6"/>
  <c r="B25" i="7"/>
  <c r="AW537" i="6"/>
  <c r="AW591" i="6"/>
  <c r="AX598" i="6"/>
  <c r="AX594" i="6"/>
  <c r="AX601" i="6"/>
  <c r="C23" i="7"/>
  <c r="AW531" i="6"/>
  <c r="AW589" i="6"/>
  <c r="AW534" i="6"/>
  <c r="AW590" i="6"/>
  <c r="B28" i="7"/>
  <c r="B29" i="7"/>
  <c r="AA597" i="6"/>
  <c r="BF597" i="6" s="1"/>
  <c r="B31" i="7"/>
  <c r="AH371" i="6"/>
  <c r="AH370" i="6" s="1"/>
  <c r="B23" i="7"/>
  <c r="U582" i="6"/>
  <c r="AZ582" i="6" s="1"/>
  <c r="U602" i="6"/>
  <c r="AZ602" i="6" s="1"/>
  <c r="V582" i="6"/>
  <c r="BA582" i="6" s="1"/>
  <c r="V602" i="6"/>
  <c r="BA602" i="6" s="1"/>
  <c r="B26" i="7"/>
  <c r="AE568" i="6"/>
  <c r="BJ568" i="6" s="1"/>
  <c r="AW565" i="6"/>
  <c r="AA568" i="6"/>
  <c r="BF568" i="6" s="1"/>
  <c r="AC568" i="6"/>
  <c r="BH568" i="6" s="1"/>
  <c r="AC564" i="6"/>
  <c r="BH564" i="6" s="1"/>
  <c r="AX573" i="6"/>
  <c r="AW530" i="6"/>
  <c r="AW567" i="6"/>
  <c r="AD568" i="6"/>
  <c r="BI568" i="6" s="1"/>
  <c r="AX571" i="6"/>
  <c r="AX564" i="6"/>
  <c r="AW571" i="6"/>
  <c r="F564" i="6"/>
  <c r="AB564" i="6"/>
  <c r="BG564" i="6" s="1"/>
  <c r="AW564" i="6"/>
  <c r="AW533" i="6"/>
  <c r="AW561" i="6"/>
  <c r="AW545" i="6"/>
  <c r="AW578" i="6"/>
  <c r="AX546" i="6"/>
  <c r="AX579" i="6"/>
  <c r="AW550" i="6"/>
  <c r="AW583" i="6"/>
  <c r="AX549" i="6"/>
  <c r="AX582" i="6"/>
  <c r="AX568" i="6"/>
  <c r="AW575" i="6"/>
  <c r="AX567" i="6"/>
  <c r="AX540" i="6"/>
  <c r="AX576" i="6"/>
  <c r="AW532" i="6"/>
  <c r="AW560" i="6"/>
  <c r="AW535" i="6"/>
  <c r="AW563" i="6"/>
  <c r="AW573" i="6"/>
  <c r="AW546" i="6"/>
  <c r="AW579" i="6"/>
  <c r="AW549" i="6"/>
  <c r="AW582" i="6"/>
  <c r="AX545" i="6"/>
  <c r="AX578" i="6"/>
  <c r="AX547" i="6"/>
  <c r="AX580" i="6"/>
  <c r="AX548" i="6"/>
  <c r="AX581" i="6"/>
  <c r="AW568" i="6"/>
  <c r="AX550" i="6"/>
  <c r="AX583" i="6"/>
  <c r="AW540" i="6"/>
  <c r="AW576" i="6"/>
  <c r="AW547" i="6"/>
  <c r="AW580" i="6"/>
  <c r="AW548" i="6"/>
  <c r="AW581" i="6"/>
  <c r="AX532" i="6"/>
  <c r="AX560" i="6"/>
  <c r="AX535" i="6"/>
  <c r="AX563" i="6"/>
  <c r="AX575" i="6"/>
  <c r="AE550" i="6"/>
  <c r="AE583" i="6"/>
  <c r="BJ583" i="6" s="1"/>
  <c r="AD564" i="6"/>
  <c r="BI564" i="6" s="1"/>
  <c r="X550" i="6"/>
  <c r="X583" i="6"/>
  <c r="BC583" i="6" s="1"/>
  <c r="AW572" i="6"/>
  <c r="X572" i="6"/>
  <c r="BC572" i="6" s="1"/>
  <c r="AE564" i="6"/>
  <c r="BJ564" i="6" s="1"/>
  <c r="AG565" i="6"/>
  <c r="Y550" i="6"/>
  <c r="Y583" i="6"/>
  <c r="BD583" i="6" s="1"/>
  <c r="X564" i="6"/>
  <c r="BC564" i="6" s="1"/>
  <c r="AF564" i="6"/>
  <c r="BK564" i="6" s="1"/>
  <c r="X568" i="6"/>
  <c r="BC568" i="6" s="1"/>
  <c r="AF568" i="6"/>
  <c r="BK568" i="6" s="1"/>
  <c r="AZ254" i="6"/>
  <c r="AA549" i="6"/>
  <c r="AA582" i="6"/>
  <c r="BF582" i="6" s="1"/>
  <c r="Z550" i="6"/>
  <c r="Z583" i="6"/>
  <c r="BE583" i="6" s="1"/>
  <c r="AZ189" i="6"/>
  <c r="U573" i="6"/>
  <c r="AZ573" i="6" s="1"/>
  <c r="Y564" i="6"/>
  <c r="BD564" i="6" s="1"/>
  <c r="Y568" i="6"/>
  <c r="BD568" i="6" s="1"/>
  <c r="BA254" i="6"/>
  <c r="AD549" i="6"/>
  <c r="AD582" i="6"/>
  <c r="BI582" i="6" s="1"/>
  <c r="AA550" i="6"/>
  <c r="AA583" i="6"/>
  <c r="BF583" i="6" s="1"/>
  <c r="D564" i="6"/>
  <c r="Z564" i="6"/>
  <c r="BE564" i="6" s="1"/>
  <c r="Z568" i="6"/>
  <c r="BE568" i="6" s="1"/>
  <c r="AF549" i="6"/>
  <c r="AF582" i="6"/>
  <c r="BK582" i="6" s="1"/>
  <c r="AB550" i="6"/>
  <c r="AB583" i="6"/>
  <c r="BG583" i="6" s="1"/>
  <c r="BA181" i="6"/>
  <c r="V572" i="6"/>
  <c r="BA572" i="6" s="1"/>
  <c r="AF550" i="6"/>
  <c r="AF583" i="6"/>
  <c r="BK583" i="6" s="1"/>
  <c r="AA564" i="6"/>
  <c r="BF564" i="6" s="1"/>
  <c r="AH565" i="6"/>
  <c r="AC550" i="6"/>
  <c r="AC583" i="6"/>
  <c r="BH583" i="6" s="1"/>
  <c r="AZ193" i="6"/>
  <c r="U564" i="6"/>
  <c r="AZ564" i="6" s="1"/>
  <c r="BA198" i="6"/>
  <c r="V574" i="6"/>
  <c r="BA574" i="6" s="1"/>
  <c r="BA193" i="6"/>
  <c r="V564" i="6"/>
  <c r="BA564" i="6" s="1"/>
  <c r="W564" i="6"/>
  <c r="BB564" i="6" s="1"/>
  <c r="AZ181" i="6"/>
  <c r="U572" i="6"/>
  <c r="AZ572" i="6" s="1"/>
  <c r="BA186" i="6"/>
  <c r="V573" i="6"/>
  <c r="BA573" i="6" s="1"/>
  <c r="AZ198" i="6"/>
  <c r="U574" i="6"/>
  <c r="AZ574" i="6" s="1"/>
  <c r="AB568" i="6"/>
  <c r="BG568" i="6" s="1"/>
  <c r="AD550" i="6"/>
  <c r="AD583" i="6"/>
  <c r="BI583" i="6" s="1"/>
  <c r="D573" i="6"/>
  <c r="F549" i="6"/>
  <c r="F582" i="6"/>
  <c r="D549" i="6"/>
  <c r="D582" i="6"/>
  <c r="E549" i="6"/>
  <c r="E582" i="6"/>
  <c r="E573" i="6"/>
  <c r="F573" i="6"/>
  <c r="E564" i="6"/>
  <c r="I217" i="6"/>
  <c r="I573" i="6" s="1"/>
  <c r="H538" i="6"/>
  <c r="K573" i="6"/>
  <c r="I538" i="6"/>
  <c r="H433" i="6"/>
  <c r="H580" i="6"/>
  <c r="F538" i="6"/>
  <c r="O433" i="6"/>
  <c r="O580" i="6"/>
  <c r="L573" i="6"/>
  <c r="K538" i="6"/>
  <c r="I433" i="6"/>
  <c r="I580" i="6"/>
  <c r="M573" i="6"/>
  <c r="L538" i="6"/>
  <c r="K580" i="6"/>
  <c r="N217" i="6"/>
  <c r="N573" i="6" s="1"/>
  <c r="M538" i="6"/>
  <c r="L580" i="6"/>
  <c r="H217" i="6"/>
  <c r="H573" i="6" s="1"/>
  <c r="E568" i="6"/>
  <c r="O217" i="6"/>
  <c r="O573" i="6" s="1"/>
  <c r="D538" i="6"/>
  <c r="N538" i="6"/>
  <c r="M580" i="6"/>
  <c r="F568" i="6"/>
  <c r="E538" i="6"/>
  <c r="O538" i="6"/>
  <c r="N433" i="6"/>
  <c r="N580" i="6"/>
  <c r="AZ260" i="6"/>
  <c r="AZ538" i="6" s="1"/>
  <c r="U538" i="6"/>
  <c r="AZ436" i="6"/>
  <c r="U549" i="6"/>
  <c r="BA260" i="6"/>
  <c r="BA538" i="6" s="1"/>
  <c r="V538" i="6"/>
  <c r="BA436" i="6"/>
  <c r="V549" i="6"/>
  <c r="AZ271" i="6"/>
  <c r="AZ543" i="6" s="1"/>
  <c r="U543" i="6"/>
  <c r="AZ269" i="6"/>
  <c r="AZ542" i="6" s="1"/>
  <c r="U542" i="6"/>
  <c r="BA271" i="6"/>
  <c r="BA543" i="6" s="1"/>
  <c r="V543" i="6"/>
  <c r="BA269" i="6"/>
  <c r="BA542" i="6" s="1"/>
  <c r="V542" i="6"/>
  <c r="BL18" i="6"/>
  <c r="BL26" i="6"/>
  <c r="BL50" i="6"/>
  <c r="BL66" i="6"/>
  <c r="BL80" i="6"/>
  <c r="BL112" i="6"/>
  <c r="BL144" i="6"/>
  <c r="BL152" i="6"/>
  <c r="BL160" i="6"/>
  <c r="BL176" i="6"/>
  <c r="BL187" i="6"/>
  <c r="BL204" i="6"/>
  <c r="BL220" i="6"/>
  <c r="BL236" i="6"/>
  <c r="BL252" i="6"/>
  <c r="BL276" i="6"/>
  <c r="BL299" i="6"/>
  <c r="BL344" i="6"/>
  <c r="BL352" i="6"/>
  <c r="BL369" i="6"/>
  <c r="BL385" i="6"/>
  <c r="BL409" i="6"/>
  <c r="BL417" i="6"/>
  <c r="BL425" i="6"/>
  <c r="BL442" i="6"/>
  <c r="BL450" i="6"/>
  <c r="BL458" i="6"/>
  <c r="BL466" i="6"/>
  <c r="BL474" i="6"/>
  <c r="BL482" i="6"/>
  <c r="BL490" i="6"/>
  <c r="BL498" i="6"/>
  <c r="BL506" i="6"/>
  <c r="BL514" i="6"/>
  <c r="BL34" i="6"/>
  <c r="BL88" i="6"/>
  <c r="BL168" i="6"/>
  <c r="BL283" i="6"/>
  <c r="BL393" i="6"/>
  <c r="BL19" i="6"/>
  <c r="BL51" i="6"/>
  <c r="BL67" i="6"/>
  <c r="BL81" i="6"/>
  <c r="BL89" i="6"/>
  <c r="BL113" i="6"/>
  <c r="BL121" i="6"/>
  <c r="BL153" i="6"/>
  <c r="BL161" i="6"/>
  <c r="BL188" i="6"/>
  <c r="BL205" i="6"/>
  <c r="BL213" i="6"/>
  <c r="BL221" i="6"/>
  <c r="BL237" i="6"/>
  <c r="BL253" i="6"/>
  <c r="BL261" i="6"/>
  <c r="BL292" i="6"/>
  <c r="BL321" i="6"/>
  <c r="BL329" i="6"/>
  <c r="BL345" i="6"/>
  <c r="BL361" i="6"/>
  <c r="BL378" i="6"/>
  <c r="BL386" i="6"/>
  <c r="BL394" i="6"/>
  <c r="BL410" i="6"/>
  <c r="BL435" i="6"/>
  <c r="BL451" i="6"/>
  <c r="BL459" i="6"/>
  <c r="BL467" i="6"/>
  <c r="BL475" i="6"/>
  <c r="BL483" i="6"/>
  <c r="BL491" i="6"/>
  <c r="BL499" i="6"/>
  <c r="BL507" i="6"/>
  <c r="BL515" i="6"/>
  <c r="BL524" i="6"/>
  <c r="BL42" i="6"/>
  <c r="BL136" i="6"/>
  <c r="BL228" i="6"/>
  <c r="BL244" i="6"/>
  <c r="BL360" i="6"/>
  <c r="BL20" i="6"/>
  <c r="BL28" i="6"/>
  <c r="BL36" i="6"/>
  <c r="BL44" i="6"/>
  <c r="BL52" i="6"/>
  <c r="BL60" i="6"/>
  <c r="BL68" i="6"/>
  <c r="BL82" i="6"/>
  <c r="BL98" i="6"/>
  <c r="BL114" i="6"/>
  <c r="BL122" i="6"/>
  <c r="BL154" i="6"/>
  <c r="BL178" i="6"/>
  <c r="BL206" i="6"/>
  <c r="BL222" i="6"/>
  <c r="BL238" i="6"/>
  <c r="BL246" i="6"/>
  <c r="BL270" i="6"/>
  <c r="BL293" i="6"/>
  <c r="BL330" i="6"/>
  <c r="BL338" i="6"/>
  <c r="BL354" i="6"/>
  <c r="BL403" i="6"/>
  <c r="BL419" i="6"/>
  <c r="BL427" i="6"/>
  <c r="BL444" i="6"/>
  <c r="BL452" i="6"/>
  <c r="BL460" i="6"/>
  <c r="BL468" i="6"/>
  <c r="BL476" i="6"/>
  <c r="BL484" i="6"/>
  <c r="BL492" i="6"/>
  <c r="BL500" i="6"/>
  <c r="BL508" i="6"/>
  <c r="BL516" i="6"/>
  <c r="BL21" i="6"/>
  <c r="BL45" i="6"/>
  <c r="BL53" i="6"/>
  <c r="BL99" i="6"/>
  <c r="BL107" i="6"/>
  <c r="BL123" i="6"/>
  <c r="BL147" i="6"/>
  <c r="BL155" i="6"/>
  <c r="BL163" i="6"/>
  <c r="BL171" i="6"/>
  <c r="BL182" i="6"/>
  <c r="BL199" i="6"/>
  <c r="BL223" i="6"/>
  <c r="BL231" i="6"/>
  <c r="BL255" i="6"/>
  <c r="BL279" i="6"/>
  <c r="BL294" i="6"/>
  <c r="BL331" i="6"/>
  <c r="BL339" i="6"/>
  <c r="BL347" i="6"/>
  <c r="BL355" i="6"/>
  <c r="BL363" i="6"/>
  <c r="BL380" i="6"/>
  <c r="BL388" i="6"/>
  <c r="BL420" i="6"/>
  <c r="BL428" i="6"/>
  <c r="BL445" i="6"/>
  <c r="BL453" i="6"/>
  <c r="BL461" i="6"/>
  <c r="BL469" i="6"/>
  <c r="BL477" i="6"/>
  <c r="BL485" i="6"/>
  <c r="BL493" i="6"/>
  <c r="BL501" i="6"/>
  <c r="BL509" i="6"/>
  <c r="BL517" i="6"/>
  <c r="BL229" i="6"/>
  <c r="BL14" i="6"/>
  <c r="BL30" i="6"/>
  <c r="BL54" i="6"/>
  <c r="BL62" i="6"/>
  <c r="BL84" i="6"/>
  <c r="BL92" i="6"/>
  <c r="BL108" i="6"/>
  <c r="BL116" i="6"/>
  <c r="BL148" i="6"/>
  <c r="BL156" i="6"/>
  <c r="BL164" i="6"/>
  <c r="BL192" i="6"/>
  <c r="BL200" i="6"/>
  <c r="BL216" i="6"/>
  <c r="BL232" i="6"/>
  <c r="BL256" i="6"/>
  <c r="BL264" i="6"/>
  <c r="BL272" i="6"/>
  <c r="BL287" i="6"/>
  <c r="BL316" i="6"/>
  <c r="BL348" i="6"/>
  <c r="BL365" i="6"/>
  <c r="BL373" i="6"/>
  <c r="BL389" i="6"/>
  <c r="BL397" i="6"/>
  <c r="BL405" i="6"/>
  <c r="BL413" i="6"/>
  <c r="BL438" i="6"/>
  <c r="BL446" i="6"/>
  <c r="BL454" i="6"/>
  <c r="BL462" i="6"/>
  <c r="BL470" i="6"/>
  <c r="BL478" i="6"/>
  <c r="BL486" i="6"/>
  <c r="BL494" i="6"/>
  <c r="BL502" i="6"/>
  <c r="BL510" i="6"/>
  <c r="BL518" i="6"/>
  <c r="BL15" i="6"/>
  <c r="BL23" i="6"/>
  <c r="BL39" i="6"/>
  <c r="BL55" i="6"/>
  <c r="BL71" i="6"/>
  <c r="BL133" i="6"/>
  <c r="BL149" i="6"/>
  <c r="BL173" i="6"/>
  <c r="BL209" i="6"/>
  <c r="BL225" i="6"/>
  <c r="BL241" i="6"/>
  <c r="BL249" i="6"/>
  <c r="BL288" i="6"/>
  <c r="BL317" i="6"/>
  <c r="BL333" i="6"/>
  <c r="BL341" i="6"/>
  <c r="BL349" i="6"/>
  <c r="BL357" i="6"/>
  <c r="BL382" i="6"/>
  <c r="BL398" i="6"/>
  <c r="BL422" i="6"/>
  <c r="BL431" i="6"/>
  <c r="BL439" i="6"/>
  <c r="BL455" i="6"/>
  <c r="BL463" i="6"/>
  <c r="BL471" i="6"/>
  <c r="BL479" i="6"/>
  <c r="BL487" i="6"/>
  <c r="BL495" i="6"/>
  <c r="BL503" i="6"/>
  <c r="BL511" i="6"/>
  <c r="BL519" i="6"/>
  <c r="BL43" i="6"/>
  <c r="BL16" i="6"/>
  <c r="BL32" i="6"/>
  <c r="BL40" i="6"/>
  <c r="BL56" i="6"/>
  <c r="BL64" i="6"/>
  <c r="BL72" i="6"/>
  <c r="BL78" i="6"/>
  <c r="BL94" i="6"/>
  <c r="BL102" i="6"/>
  <c r="BL118" i="6"/>
  <c r="BL126" i="6"/>
  <c r="BL134" i="6"/>
  <c r="BL150" i="6"/>
  <c r="BL158" i="6"/>
  <c r="BL174" i="6"/>
  <c r="BL194" i="6"/>
  <c r="BL202" i="6"/>
  <c r="BL226" i="6"/>
  <c r="BL250" i="6"/>
  <c r="BL258" i="6"/>
  <c r="BL281" i="6"/>
  <c r="BL297" i="6"/>
  <c r="BL318" i="6"/>
  <c r="BL326" i="6"/>
  <c r="BL334" i="6"/>
  <c r="BL342" i="6"/>
  <c r="BL391" i="6"/>
  <c r="BL432" i="6"/>
  <c r="BL440" i="6"/>
  <c r="BL448" i="6"/>
  <c r="BL456" i="6"/>
  <c r="BL464" i="6"/>
  <c r="BL472" i="6"/>
  <c r="BL480" i="6"/>
  <c r="BL488" i="6"/>
  <c r="BL496" i="6"/>
  <c r="BL504" i="6"/>
  <c r="BL512" i="6"/>
  <c r="BL520" i="6"/>
  <c r="BL337" i="6"/>
  <c r="BL17" i="6"/>
  <c r="BL41" i="6"/>
  <c r="BL57" i="6"/>
  <c r="BL95" i="6"/>
  <c r="BL119" i="6"/>
  <c r="BL159" i="6"/>
  <c r="BL167" i="6"/>
  <c r="BL195" i="6"/>
  <c r="BL211" i="6"/>
  <c r="BL219" i="6"/>
  <c r="BL235" i="6"/>
  <c r="BL290" i="6"/>
  <c r="BL298" i="6"/>
  <c r="BL327" i="6"/>
  <c r="BL335" i="6"/>
  <c r="BL351" i="6"/>
  <c r="BL359" i="6"/>
  <c r="BL368" i="6"/>
  <c r="BL376" i="6"/>
  <c r="BL400" i="6"/>
  <c r="BL424" i="6"/>
  <c r="BL441" i="6"/>
  <c r="BL449" i="6"/>
  <c r="BL457" i="6"/>
  <c r="BL465" i="6"/>
  <c r="BL473" i="6"/>
  <c r="BL481" i="6"/>
  <c r="BL489" i="6"/>
  <c r="BL497" i="6"/>
  <c r="BL505" i="6"/>
  <c r="BL513" i="6"/>
  <c r="V262" i="6"/>
  <c r="BA263" i="6"/>
  <c r="V407" i="6"/>
  <c r="BA407" i="6" s="1"/>
  <c r="BA408" i="6"/>
  <c r="U100" i="6"/>
  <c r="AZ101" i="6"/>
  <c r="AZ315" i="6"/>
  <c r="V319" i="6"/>
  <c r="BA319" i="6" s="1"/>
  <c r="BA320" i="6"/>
  <c r="V411" i="6"/>
  <c r="BA411" i="6" s="1"/>
  <c r="BA412" i="6"/>
  <c r="AZ434" i="6"/>
  <c r="U217" i="6"/>
  <c r="AZ218" i="6"/>
  <c r="U407" i="6"/>
  <c r="AZ408" i="6"/>
  <c r="V110" i="6"/>
  <c r="BA110" i="6" s="1"/>
  <c r="BA111" i="6"/>
  <c r="AZ296" i="6"/>
  <c r="BA315" i="6"/>
  <c r="U401" i="6"/>
  <c r="AZ402" i="6"/>
  <c r="U522" i="6"/>
  <c r="AZ523" i="6"/>
  <c r="U47" i="6"/>
  <c r="AZ48" i="6"/>
  <c r="U165" i="6"/>
  <c r="AZ166" i="6"/>
  <c r="BA295" i="6"/>
  <c r="BA296" i="6"/>
  <c r="V401" i="6"/>
  <c r="BA401" i="6" s="1"/>
  <c r="BA402" i="6"/>
  <c r="V522" i="6"/>
  <c r="BA523" i="6"/>
  <c r="U110" i="6"/>
  <c r="AZ111" i="6"/>
  <c r="U262" i="6"/>
  <c r="AZ263" i="6"/>
  <c r="V100" i="6"/>
  <c r="BA101" i="6"/>
  <c r="AH49" i="6"/>
  <c r="AH48" i="6" s="1"/>
  <c r="AH47" i="6" s="1"/>
  <c r="BA49" i="6"/>
  <c r="U69" i="6"/>
  <c r="AZ70" i="6"/>
  <c r="V165" i="6"/>
  <c r="BA165" i="6" s="1"/>
  <c r="BA166" i="6"/>
  <c r="AH85" i="6"/>
  <c r="AH83" i="6" s="1"/>
  <c r="AZ85" i="6"/>
  <c r="V217" i="6"/>
  <c r="BA218" i="6"/>
  <c r="U37" i="6"/>
  <c r="AZ38" i="6"/>
  <c r="V69" i="6"/>
  <c r="BA69" i="6" s="1"/>
  <c r="BA70" i="6"/>
  <c r="U117" i="6"/>
  <c r="AZ120" i="6"/>
  <c r="U201" i="6"/>
  <c r="AZ203" i="6"/>
  <c r="U266" i="6"/>
  <c r="AZ267" i="6"/>
  <c r="U319" i="6"/>
  <c r="AZ320" i="6"/>
  <c r="U411" i="6"/>
  <c r="AZ412" i="6"/>
  <c r="BA433" i="6"/>
  <c r="BA434" i="6"/>
  <c r="V37" i="6"/>
  <c r="BA37" i="6" s="1"/>
  <c r="BA38" i="6"/>
  <c r="V117" i="6"/>
  <c r="BA117" i="6" s="1"/>
  <c r="BA120" i="6"/>
  <c r="V201" i="6"/>
  <c r="BA203" i="6"/>
  <c r="V266" i="6"/>
  <c r="BA267" i="6"/>
  <c r="W523" i="6"/>
  <c r="AG523" i="6" s="1"/>
  <c r="BM523" i="6" s="1"/>
  <c r="AH439" i="6"/>
  <c r="AH264" i="6"/>
  <c r="AH263" i="6" s="1"/>
  <c r="AH262" i="6" s="1"/>
  <c r="U83" i="6"/>
  <c r="AG83" i="6" s="1"/>
  <c r="BM83" i="6" s="1"/>
  <c r="BL85" i="6"/>
  <c r="BL87" i="6"/>
  <c r="AH25" i="6"/>
  <c r="AH22" i="6"/>
  <c r="AH207" i="6"/>
  <c r="AH282" i="6"/>
  <c r="AH280" i="6"/>
  <c r="AH278" i="6"/>
  <c r="BL367" i="6"/>
  <c r="BL358" i="6"/>
  <c r="BL328" i="6"/>
  <c r="BL362" i="6"/>
  <c r="BL384" i="6"/>
  <c r="BL296" i="6"/>
  <c r="BL49" i="6"/>
  <c r="BL13" i="6"/>
  <c r="BL434" i="6"/>
  <c r="BL315" i="6"/>
  <c r="I415" i="6"/>
  <c r="U415" i="6"/>
  <c r="T415" i="6"/>
  <c r="T414" i="6" s="1"/>
  <c r="T548" i="6" s="1"/>
  <c r="V415" i="6"/>
  <c r="W415" i="6"/>
  <c r="H415" i="6"/>
  <c r="O415" i="6"/>
  <c r="I406" i="6"/>
  <c r="I547" i="6" s="1"/>
  <c r="I583" i="6" s="1"/>
  <c r="H406" i="6"/>
  <c r="H547" i="6" s="1"/>
  <c r="H583" i="6" s="1"/>
  <c r="K547" i="6"/>
  <c r="K583" i="6" s="1"/>
  <c r="T406" i="6"/>
  <c r="T547" i="6" s="1"/>
  <c r="L547" i="6"/>
  <c r="L583" i="6" s="1"/>
  <c r="O406" i="6"/>
  <c r="O547" i="6" s="1"/>
  <c r="O583" i="6" s="1"/>
  <c r="T395" i="6"/>
  <c r="H395" i="6"/>
  <c r="U395" i="6"/>
  <c r="V395" i="6"/>
  <c r="BA395" i="6" s="1"/>
  <c r="I395" i="6"/>
  <c r="W395" i="6"/>
  <c r="BB395" i="6" s="1"/>
  <c r="O395" i="6"/>
  <c r="O383" i="6"/>
  <c r="I383" i="6"/>
  <c r="H383" i="6"/>
  <c r="T366" i="6"/>
  <c r="I374" i="6"/>
  <c r="U374" i="6"/>
  <c r="O374" i="6"/>
  <c r="V374" i="6"/>
  <c r="BA374" i="6" s="1"/>
  <c r="T374" i="6"/>
  <c r="H374" i="6"/>
  <c r="W374" i="6"/>
  <c r="BB374" i="6" s="1"/>
  <c r="I366" i="6"/>
  <c r="H366" i="6"/>
  <c r="O366" i="6"/>
  <c r="U324" i="6"/>
  <c r="O324" i="6"/>
  <c r="O323" i="6" s="1"/>
  <c r="T324" i="6"/>
  <c r="T323" i="6" s="1"/>
  <c r="T285" i="6"/>
  <c r="T284" i="6" s="1"/>
  <c r="W324" i="6"/>
  <c r="W323" i="6" s="1"/>
  <c r="I324" i="6"/>
  <c r="I323" i="6" s="1"/>
  <c r="V324" i="6"/>
  <c r="V323" i="6" s="1"/>
  <c r="H324" i="6"/>
  <c r="H323" i="6" s="1"/>
  <c r="K575" i="6"/>
  <c r="O285" i="6"/>
  <c r="O284" i="6" s="1"/>
  <c r="O575" i="6" s="1"/>
  <c r="L575" i="6"/>
  <c r="U285" i="6"/>
  <c r="W285" i="6"/>
  <c r="H285" i="6"/>
  <c r="H284" i="6" s="1"/>
  <c r="H575" i="6" s="1"/>
  <c r="AE277" i="6"/>
  <c r="I285" i="6"/>
  <c r="I284" i="6" s="1"/>
  <c r="I575" i="6" s="1"/>
  <c r="V285" i="6"/>
  <c r="X277" i="6"/>
  <c r="BC277" i="6" s="1"/>
  <c r="V277" i="6"/>
  <c r="BA277" i="6" s="1"/>
  <c r="K565" i="6"/>
  <c r="I277" i="6"/>
  <c r="I565" i="6" s="1"/>
  <c r="AA277" i="6"/>
  <c r="AA274" i="6" s="1"/>
  <c r="U277" i="6"/>
  <c r="AC277" i="6"/>
  <c r="W277" i="6"/>
  <c r="BB277" i="6" s="1"/>
  <c r="O277" i="6"/>
  <c r="O565" i="6" s="1"/>
  <c r="AF277" i="6"/>
  <c r="AF274" i="6" s="1"/>
  <c r="T277" i="6"/>
  <c r="AB277" i="6"/>
  <c r="Z277" i="6"/>
  <c r="AD277" i="6"/>
  <c r="K540" i="6"/>
  <c r="T265" i="6"/>
  <c r="T540" i="6" s="1"/>
  <c r="L565" i="6"/>
  <c r="Y277" i="6"/>
  <c r="BD277" i="6" s="1"/>
  <c r="H277" i="6"/>
  <c r="H565" i="6" s="1"/>
  <c r="H265" i="6"/>
  <c r="H540" i="6" s="1"/>
  <c r="L540" i="6"/>
  <c r="O259" i="6"/>
  <c r="O265" i="6"/>
  <c r="O540" i="6" s="1"/>
  <c r="I265" i="6"/>
  <c r="I540" i="6" s="1"/>
  <c r="H259" i="6"/>
  <c r="I259" i="6"/>
  <c r="T259" i="6"/>
  <c r="T537" i="6" s="1"/>
  <c r="V247" i="6"/>
  <c r="BA247" i="6" s="1"/>
  <c r="O247" i="6"/>
  <c r="O568" i="6" s="1"/>
  <c r="I247" i="6"/>
  <c r="I568" i="6" s="1"/>
  <c r="U247" i="6"/>
  <c r="K568" i="6"/>
  <c r="T247" i="6"/>
  <c r="L568" i="6"/>
  <c r="AC214" i="6"/>
  <c r="W247" i="6"/>
  <c r="BB247" i="6" s="1"/>
  <c r="H247" i="6"/>
  <c r="H568" i="6" s="1"/>
  <c r="AB214" i="6"/>
  <c r="O233" i="6"/>
  <c r="U233" i="6"/>
  <c r="Y214" i="6"/>
  <c r="BD214" i="6" s="1"/>
  <c r="I233" i="6"/>
  <c r="T207" i="6"/>
  <c r="W233" i="6"/>
  <c r="BB233" i="6" s="1"/>
  <c r="AE214" i="6"/>
  <c r="H233" i="6"/>
  <c r="Z214" i="6"/>
  <c r="W207" i="6"/>
  <c r="V207" i="6"/>
  <c r="AD571" i="6"/>
  <c r="BI571" i="6" s="1"/>
  <c r="AB571" i="6"/>
  <c r="BG571" i="6" s="1"/>
  <c r="AE571" i="6"/>
  <c r="BJ571" i="6" s="1"/>
  <c r="O207" i="6"/>
  <c r="X571" i="6"/>
  <c r="BC571" i="6" s="1"/>
  <c r="AF571" i="6"/>
  <c r="BK571" i="6" s="1"/>
  <c r="AA571" i="6"/>
  <c r="BF571" i="6" s="1"/>
  <c r="T197" i="6"/>
  <c r="H207" i="6"/>
  <c r="Z571" i="6"/>
  <c r="BE571" i="6" s="1"/>
  <c r="U207" i="6"/>
  <c r="AC571" i="6"/>
  <c r="BH571" i="6" s="1"/>
  <c r="I207" i="6"/>
  <c r="Y11" i="6"/>
  <c r="BD11" i="6" s="1"/>
  <c r="Y571" i="6"/>
  <c r="BD571" i="6" s="1"/>
  <c r="O197" i="6"/>
  <c r="I197" i="6"/>
  <c r="H197" i="6"/>
  <c r="W203" i="6"/>
  <c r="AG203" i="6" s="1"/>
  <c r="BM203" i="6" s="1"/>
  <c r="U180" i="6"/>
  <c r="H180" i="6"/>
  <c r="O169" i="6"/>
  <c r="I180" i="6"/>
  <c r="W180" i="6"/>
  <c r="BB180" i="6" s="1"/>
  <c r="O180" i="6"/>
  <c r="T180" i="6"/>
  <c r="W169" i="6"/>
  <c r="BB169" i="6" s="1"/>
  <c r="T169" i="6"/>
  <c r="I169" i="6"/>
  <c r="U169" i="6"/>
  <c r="V169" i="6"/>
  <c r="BA169" i="6" s="1"/>
  <c r="H169" i="6"/>
  <c r="O135" i="6"/>
  <c r="U124" i="6"/>
  <c r="T135" i="6"/>
  <c r="H135" i="6"/>
  <c r="I135" i="6"/>
  <c r="T124" i="6"/>
  <c r="O124" i="6"/>
  <c r="H124" i="6"/>
  <c r="I124" i="6"/>
  <c r="V124" i="6"/>
  <c r="BA124" i="6" s="1"/>
  <c r="W124" i="6"/>
  <c r="BB124" i="6" s="1"/>
  <c r="Z11" i="6"/>
  <c r="T105" i="6"/>
  <c r="O105" i="6"/>
  <c r="I105" i="6"/>
  <c r="H105" i="6"/>
  <c r="AB11" i="6"/>
  <c r="W76" i="6"/>
  <c r="T58" i="6"/>
  <c r="T46" i="6" s="1"/>
  <c r="T533" i="6" s="1"/>
  <c r="K535" i="6"/>
  <c r="V11" i="6"/>
  <c r="BA11" i="6" s="1"/>
  <c r="W58" i="6"/>
  <c r="O76" i="6"/>
  <c r="O75" i="6" s="1"/>
  <c r="O74" i="6" s="1"/>
  <c r="O535" i="6" s="1"/>
  <c r="V76" i="6"/>
  <c r="H76" i="6"/>
  <c r="H75" i="6" s="1"/>
  <c r="H74" i="6" s="1"/>
  <c r="H535" i="6" s="1"/>
  <c r="I76" i="6"/>
  <c r="I75" i="6" s="1"/>
  <c r="I74" i="6" s="1"/>
  <c r="I535" i="6" s="1"/>
  <c r="X11" i="6"/>
  <c r="BC11" i="6" s="1"/>
  <c r="AF11" i="6"/>
  <c r="AC11" i="6"/>
  <c r="U11" i="6"/>
  <c r="AD11" i="6"/>
  <c r="L535" i="6"/>
  <c r="N58" i="6"/>
  <c r="N46" i="6" s="1"/>
  <c r="N533" i="6" s="1"/>
  <c r="H58" i="6"/>
  <c r="H46" i="6" s="1"/>
  <c r="H533" i="6" s="1"/>
  <c r="K533" i="6"/>
  <c r="U58" i="6"/>
  <c r="AC46" i="6"/>
  <c r="L533" i="6"/>
  <c r="AD46" i="6"/>
  <c r="AE46" i="6"/>
  <c r="O58" i="6"/>
  <c r="O46" i="6" s="1"/>
  <c r="O533" i="6" s="1"/>
  <c r="X46" i="6"/>
  <c r="BC46" i="6" s="1"/>
  <c r="BC533" i="6" s="1"/>
  <c r="AF46" i="6"/>
  <c r="I58" i="6"/>
  <c r="I46" i="6" s="1"/>
  <c r="I533" i="6" s="1"/>
  <c r="V58" i="6"/>
  <c r="BA58" i="6" s="1"/>
  <c r="AA46" i="6"/>
  <c r="M533" i="6"/>
  <c r="W24" i="6"/>
  <c r="BB24" i="6" s="1"/>
  <c r="V48" i="6"/>
  <c r="AG48" i="6" s="1"/>
  <c r="BM48" i="6" s="1"/>
  <c r="BM570" i="6" s="1"/>
  <c r="T24" i="6"/>
  <c r="AB24" i="6"/>
  <c r="AE24" i="6"/>
  <c r="Y24" i="6"/>
  <c r="BD24" i="6" s="1"/>
  <c r="I24" i="6"/>
  <c r="V24" i="6"/>
  <c r="BA24" i="6" s="1"/>
  <c r="AD24" i="6"/>
  <c r="O24" i="6"/>
  <c r="X24" i="6"/>
  <c r="BC24" i="6" s="1"/>
  <c r="AF24" i="6"/>
  <c r="U24" i="6"/>
  <c r="AC24" i="6"/>
  <c r="H24" i="6"/>
  <c r="AA24" i="6"/>
  <c r="O11" i="6"/>
  <c r="Z24" i="6"/>
  <c r="H11" i="6"/>
  <c r="W11" i="6"/>
  <c r="BB11" i="6" s="1"/>
  <c r="AE11" i="6"/>
  <c r="AA11" i="6"/>
  <c r="I11" i="6"/>
  <c r="AH12" i="6"/>
  <c r="R524" i="6"/>
  <c r="P524" i="6"/>
  <c r="R523" i="6"/>
  <c r="P523" i="6"/>
  <c r="N523" i="6"/>
  <c r="N522" i="6" s="1"/>
  <c r="N550" i="6" s="1"/>
  <c r="M523" i="6"/>
  <c r="M522" i="6" s="1"/>
  <c r="E603" i="6"/>
  <c r="E597" i="6" s="1"/>
  <c r="R522" i="6"/>
  <c r="R550" i="6" s="1"/>
  <c r="P522" i="6"/>
  <c r="P550" i="6" s="1"/>
  <c r="R520" i="6"/>
  <c r="P520" i="6"/>
  <c r="Q520" i="6"/>
  <c r="R519" i="6"/>
  <c r="P519" i="6"/>
  <c r="J519" i="6"/>
  <c r="R518" i="6"/>
  <c r="P518" i="6"/>
  <c r="R517" i="6"/>
  <c r="P517" i="6"/>
  <c r="R516" i="6"/>
  <c r="P516" i="6"/>
  <c r="J516" i="6"/>
  <c r="R515" i="6"/>
  <c r="P515" i="6"/>
  <c r="Q515" i="6"/>
  <c r="R514" i="6"/>
  <c r="P514" i="6"/>
  <c r="Q514" i="6"/>
  <c r="R513" i="6"/>
  <c r="P513" i="6"/>
  <c r="Q513" i="6"/>
  <c r="R512" i="6"/>
  <c r="P512" i="6"/>
  <c r="Q512" i="6"/>
  <c r="R511" i="6"/>
  <c r="P511" i="6"/>
  <c r="J511" i="6"/>
  <c r="R510" i="6"/>
  <c r="P510" i="6"/>
  <c r="R509" i="6"/>
  <c r="P509" i="6"/>
  <c r="R508" i="6"/>
  <c r="P508" i="6"/>
  <c r="J508" i="6"/>
  <c r="R507" i="6"/>
  <c r="P507" i="6"/>
  <c r="Q507" i="6"/>
  <c r="R506" i="6"/>
  <c r="P506" i="6"/>
  <c r="Q506" i="6"/>
  <c r="R505" i="6"/>
  <c r="P505" i="6"/>
  <c r="Q505" i="6"/>
  <c r="R504" i="6"/>
  <c r="P504" i="6"/>
  <c r="Q504" i="6"/>
  <c r="R503" i="6"/>
  <c r="P503" i="6"/>
  <c r="Q503" i="6"/>
  <c r="R502" i="6"/>
  <c r="P502" i="6"/>
  <c r="J502" i="6"/>
  <c r="R501" i="6"/>
  <c r="P501" i="6"/>
  <c r="R500" i="6"/>
  <c r="P500" i="6"/>
  <c r="J500" i="6"/>
  <c r="R499" i="6"/>
  <c r="P499" i="6"/>
  <c r="Q499" i="6"/>
  <c r="R498" i="6"/>
  <c r="P498" i="6"/>
  <c r="Q498" i="6"/>
  <c r="R497" i="6"/>
  <c r="P497" i="6"/>
  <c r="Q497" i="6"/>
  <c r="R496" i="6"/>
  <c r="P496" i="6"/>
  <c r="Q496" i="6"/>
  <c r="R495" i="6"/>
  <c r="P495" i="6"/>
  <c r="J495" i="6"/>
  <c r="R494" i="6"/>
  <c r="P494" i="6"/>
  <c r="R493" i="6"/>
  <c r="P493" i="6"/>
  <c r="R492" i="6"/>
  <c r="P492" i="6"/>
  <c r="J492" i="6"/>
  <c r="R491" i="6"/>
  <c r="P491" i="6"/>
  <c r="Q491" i="6"/>
  <c r="R490" i="6"/>
  <c r="P490" i="6"/>
  <c r="Q490" i="6"/>
  <c r="R489" i="6"/>
  <c r="P489" i="6"/>
  <c r="Q489" i="6"/>
  <c r="R488" i="6"/>
  <c r="P488" i="6"/>
  <c r="Q488" i="6"/>
  <c r="R487" i="6"/>
  <c r="P487" i="6"/>
  <c r="J487" i="6"/>
  <c r="R486" i="6"/>
  <c r="P486" i="6"/>
  <c r="R485" i="6"/>
  <c r="P485" i="6"/>
  <c r="R484" i="6"/>
  <c r="P484" i="6"/>
  <c r="J484" i="6"/>
  <c r="R483" i="6"/>
  <c r="P483" i="6"/>
  <c r="Q483" i="6"/>
  <c r="R482" i="6"/>
  <c r="P482" i="6"/>
  <c r="Q482" i="6"/>
  <c r="R481" i="6"/>
  <c r="P481" i="6"/>
  <c r="Q481" i="6"/>
  <c r="R480" i="6"/>
  <c r="P480" i="6"/>
  <c r="Q480" i="6"/>
  <c r="R479" i="6"/>
  <c r="P479" i="6"/>
  <c r="J479" i="6"/>
  <c r="R478" i="6"/>
  <c r="P478" i="6"/>
  <c r="J478" i="6"/>
  <c r="R477" i="6"/>
  <c r="P477" i="6"/>
  <c r="R476" i="6"/>
  <c r="P476" i="6"/>
  <c r="J476" i="6"/>
  <c r="R475" i="6"/>
  <c r="P475" i="6"/>
  <c r="Q475" i="6"/>
  <c r="R474" i="6"/>
  <c r="P474" i="6"/>
  <c r="Q474" i="6"/>
  <c r="R473" i="6"/>
  <c r="P473" i="6"/>
  <c r="Q473" i="6"/>
  <c r="R472" i="6"/>
  <c r="P472" i="6"/>
  <c r="Q472" i="6"/>
  <c r="R471" i="6"/>
  <c r="P471" i="6"/>
  <c r="J471" i="6"/>
  <c r="R470" i="6"/>
  <c r="P470" i="6"/>
  <c r="J470" i="6"/>
  <c r="R469" i="6"/>
  <c r="P469" i="6"/>
  <c r="R468" i="6"/>
  <c r="P468" i="6"/>
  <c r="J468" i="6"/>
  <c r="R467" i="6"/>
  <c r="P467" i="6"/>
  <c r="Q467" i="6"/>
  <c r="R466" i="6"/>
  <c r="P466" i="6"/>
  <c r="Q466" i="6"/>
  <c r="R465" i="6"/>
  <c r="P465" i="6"/>
  <c r="Q465" i="6"/>
  <c r="R464" i="6"/>
  <c r="P464" i="6"/>
  <c r="Q464" i="6"/>
  <c r="R463" i="6"/>
  <c r="P463" i="6"/>
  <c r="J463" i="6"/>
  <c r="R462" i="6"/>
  <c r="P462" i="6"/>
  <c r="J462" i="6"/>
  <c r="R461" i="6"/>
  <c r="R582" i="6" s="1"/>
  <c r="P461" i="6"/>
  <c r="P582" i="6" s="1"/>
  <c r="R460" i="6"/>
  <c r="P460" i="6"/>
  <c r="J460" i="6"/>
  <c r="R459" i="6"/>
  <c r="P459" i="6"/>
  <c r="Q459" i="6"/>
  <c r="R458" i="6"/>
  <c r="P458" i="6"/>
  <c r="Q458" i="6"/>
  <c r="R457" i="6"/>
  <c r="P457" i="6"/>
  <c r="Q457" i="6"/>
  <c r="R456" i="6"/>
  <c r="P456" i="6"/>
  <c r="Q456" i="6"/>
  <c r="R455" i="6"/>
  <c r="P455" i="6"/>
  <c r="J455" i="6"/>
  <c r="R454" i="6"/>
  <c r="P454" i="6"/>
  <c r="J454" i="6"/>
  <c r="R453" i="6"/>
  <c r="P453" i="6"/>
  <c r="R452" i="6"/>
  <c r="P452" i="6"/>
  <c r="J452" i="6"/>
  <c r="R451" i="6"/>
  <c r="P451" i="6"/>
  <c r="Q451" i="6"/>
  <c r="R450" i="6"/>
  <c r="P450" i="6"/>
  <c r="Q450" i="6"/>
  <c r="R449" i="6"/>
  <c r="P449" i="6"/>
  <c r="Q449" i="6"/>
  <c r="R448" i="6"/>
  <c r="P448" i="6"/>
  <c r="Q448" i="6"/>
  <c r="R447" i="6"/>
  <c r="P447" i="6"/>
  <c r="J447" i="6"/>
  <c r="R446" i="6"/>
  <c r="P446" i="6"/>
  <c r="J446" i="6"/>
  <c r="R445" i="6"/>
  <c r="P445" i="6"/>
  <c r="R444" i="6"/>
  <c r="P444" i="6"/>
  <c r="J444" i="6"/>
  <c r="R443" i="6"/>
  <c r="P443" i="6"/>
  <c r="Q443" i="6"/>
  <c r="R442" i="6"/>
  <c r="P442" i="6"/>
  <c r="Q442" i="6"/>
  <c r="R441" i="6"/>
  <c r="R581" i="6" s="1"/>
  <c r="P441" i="6"/>
  <c r="P581" i="6" s="1"/>
  <c r="Q441" i="6"/>
  <c r="Q581" i="6" s="1"/>
  <c r="R440" i="6"/>
  <c r="P440" i="6"/>
  <c r="Q440" i="6"/>
  <c r="R439" i="6"/>
  <c r="P439" i="6"/>
  <c r="J439" i="6"/>
  <c r="R438" i="6"/>
  <c r="P438" i="6"/>
  <c r="J438" i="6"/>
  <c r="R437" i="6"/>
  <c r="P437" i="6"/>
  <c r="C602" i="6"/>
  <c r="R435" i="6"/>
  <c r="R434" i="6" s="1"/>
  <c r="P435" i="6"/>
  <c r="P434" i="6" s="1"/>
  <c r="R432" i="6"/>
  <c r="P432" i="6"/>
  <c r="R431" i="6"/>
  <c r="P431" i="6"/>
  <c r="R428" i="6"/>
  <c r="P428" i="6"/>
  <c r="R427" i="6"/>
  <c r="P427" i="6"/>
  <c r="R425" i="6"/>
  <c r="P425" i="6"/>
  <c r="Q425" i="6"/>
  <c r="R424" i="6"/>
  <c r="P424" i="6"/>
  <c r="R422" i="6"/>
  <c r="R421" i="6" s="1"/>
  <c r="P422" i="6"/>
  <c r="P421" i="6" s="1"/>
  <c r="R420" i="6"/>
  <c r="P420" i="6"/>
  <c r="R419" i="6"/>
  <c r="P419" i="6"/>
  <c r="R417" i="6"/>
  <c r="R416" i="6" s="1"/>
  <c r="P417" i="6"/>
  <c r="P416" i="6" s="1"/>
  <c r="R413" i="6"/>
  <c r="R412" i="6" s="1"/>
  <c r="R411" i="6" s="1"/>
  <c r="P413" i="6"/>
  <c r="P412" i="6" s="1"/>
  <c r="P411" i="6" s="1"/>
  <c r="R409" i="6"/>
  <c r="R408" i="6" s="1"/>
  <c r="R407" i="6" s="1"/>
  <c r="P409" i="6"/>
  <c r="P408" i="6" s="1"/>
  <c r="P407" i="6" s="1"/>
  <c r="N407" i="6"/>
  <c r="N406" i="6" s="1"/>
  <c r="N547" i="6" s="1"/>
  <c r="N583" i="6" s="1"/>
  <c r="R405" i="6"/>
  <c r="R404" i="6" s="1"/>
  <c r="P405" i="6"/>
  <c r="P404" i="6" s="1"/>
  <c r="R403" i="6"/>
  <c r="R402" i="6" s="1"/>
  <c r="R401" i="6" s="1"/>
  <c r="P403" i="6"/>
  <c r="P402" i="6" s="1"/>
  <c r="P401" i="6" s="1"/>
  <c r="R400" i="6"/>
  <c r="R399" i="6" s="1"/>
  <c r="P400" i="6"/>
  <c r="P399" i="6" s="1"/>
  <c r="N395" i="6"/>
  <c r="R398" i="6"/>
  <c r="P398" i="6"/>
  <c r="R397" i="6"/>
  <c r="P397" i="6"/>
  <c r="R394" i="6"/>
  <c r="P394" i="6"/>
  <c r="R393" i="6"/>
  <c r="P393" i="6"/>
  <c r="N383" i="6"/>
  <c r="R391" i="6"/>
  <c r="R390" i="6" s="1"/>
  <c r="P391" i="6"/>
  <c r="P390" i="6" s="1"/>
  <c r="R389" i="6"/>
  <c r="P389" i="6"/>
  <c r="R388" i="6"/>
  <c r="P388" i="6"/>
  <c r="R386" i="6"/>
  <c r="P386" i="6"/>
  <c r="R385" i="6"/>
  <c r="P385" i="6"/>
  <c r="C384" i="6"/>
  <c r="R382" i="6"/>
  <c r="R381" i="6" s="1"/>
  <c r="P382" i="6"/>
  <c r="P381" i="6" s="1"/>
  <c r="R380" i="6"/>
  <c r="R379" i="6" s="1"/>
  <c r="P380" i="6"/>
  <c r="P379" i="6" s="1"/>
  <c r="R378" i="6"/>
  <c r="R377" i="6" s="1"/>
  <c r="P378" i="6"/>
  <c r="P377" i="6" s="1"/>
  <c r="R376" i="6"/>
  <c r="R375" i="6" s="1"/>
  <c r="P376" i="6"/>
  <c r="P375" i="6" s="1"/>
  <c r="R373" i="6"/>
  <c r="R372" i="6" s="1"/>
  <c r="P373" i="6"/>
  <c r="P372" i="6" s="1"/>
  <c r="C372" i="6"/>
  <c r="G372" i="6" s="1"/>
  <c r="R371" i="6"/>
  <c r="R370" i="6" s="1"/>
  <c r="P371" i="6"/>
  <c r="P370" i="6" s="1"/>
  <c r="C370" i="6"/>
  <c r="R369" i="6"/>
  <c r="P369" i="6"/>
  <c r="R368" i="6"/>
  <c r="P368" i="6"/>
  <c r="C367" i="6"/>
  <c r="R365" i="6"/>
  <c r="P365" i="6"/>
  <c r="J365" i="6"/>
  <c r="R364" i="6"/>
  <c r="P364" i="6"/>
  <c r="R363" i="6"/>
  <c r="P363" i="6"/>
  <c r="C362" i="6"/>
  <c r="R361" i="6"/>
  <c r="P361" i="6"/>
  <c r="Q361" i="6"/>
  <c r="R360" i="6"/>
  <c r="P360" i="6"/>
  <c r="R359" i="6"/>
  <c r="P359" i="6"/>
  <c r="C358" i="6"/>
  <c r="R357" i="6"/>
  <c r="R356" i="6" s="1"/>
  <c r="P357" i="6"/>
  <c r="P356" i="6" s="1"/>
  <c r="C356" i="6"/>
  <c r="R354" i="6"/>
  <c r="R353" i="6" s="1"/>
  <c r="P354" i="6"/>
  <c r="P353" i="6" s="1"/>
  <c r="C353" i="6"/>
  <c r="R351" i="6"/>
  <c r="R350" i="6" s="1"/>
  <c r="P351" i="6"/>
  <c r="P350" i="6" s="1"/>
  <c r="C350" i="6"/>
  <c r="G350" i="6" s="1"/>
  <c r="R349" i="6"/>
  <c r="P349" i="6"/>
  <c r="R348" i="6"/>
  <c r="P348" i="6"/>
  <c r="J348" i="6"/>
  <c r="R347" i="6"/>
  <c r="P347" i="6"/>
  <c r="C346" i="6"/>
  <c r="R345" i="6"/>
  <c r="P345" i="6"/>
  <c r="J345" i="6"/>
  <c r="R344" i="6"/>
  <c r="P344" i="6"/>
  <c r="C343" i="6"/>
  <c r="R342" i="6"/>
  <c r="P342" i="6"/>
  <c r="R341" i="6"/>
  <c r="P341" i="6"/>
  <c r="C340" i="6"/>
  <c r="R339" i="6"/>
  <c r="P339" i="6"/>
  <c r="J339" i="6"/>
  <c r="R338" i="6"/>
  <c r="P338" i="6"/>
  <c r="Q338" i="6"/>
  <c r="R337" i="6"/>
  <c r="P337" i="6"/>
  <c r="C336" i="6"/>
  <c r="R335" i="6"/>
  <c r="P335" i="6"/>
  <c r="R334" i="6"/>
  <c r="P334" i="6"/>
  <c r="Q334" i="6"/>
  <c r="R333" i="6"/>
  <c r="P333" i="6"/>
  <c r="C332" i="6"/>
  <c r="R330" i="6"/>
  <c r="P330" i="6"/>
  <c r="Q330" i="6"/>
  <c r="R329" i="6"/>
  <c r="P329" i="6"/>
  <c r="R327" i="6"/>
  <c r="P327" i="6"/>
  <c r="J327" i="6"/>
  <c r="R326" i="6"/>
  <c r="P326" i="6"/>
  <c r="C325" i="6"/>
  <c r="R321" i="6"/>
  <c r="R320" i="6" s="1"/>
  <c r="R319" i="6" s="1"/>
  <c r="P321" i="6"/>
  <c r="P320" i="6" s="1"/>
  <c r="P319" i="6" s="1"/>
  <c r="C320" i="6"/>
  <c r="G320" i="6" s="1"/>
  <c r="R318" i="6"/>
  <c r="P318" i="6"/>
  <c r="R317" i="6"/>
  <c r="R578" i="6" s="1"/>
  <c r="P317" i="6"/>
  <c r="P578" i="6" s="1"/>
  <c r="Q317" i="6"/>
  <c r="Q578" i="6" s="1"/>
  <c r="R316" i="6"/>
  <c r="P316" i="6"/>
  <c r="C315" i="6"/>
  <c r="R299" i="6"/>
  <c r="P299" i="6"/>
  <c r="R298" i="6"/>
  <c r="P298" i="6"/>
  <c r="Q298" i="6"/>
  <c r="R297" i="6"/>
  <c r="P297" i="6"/>
  <c r="R294" i="6"/>
  <c r="P294" i="6"/>
  <c r="Q294" i="6"/>
  <c r="R293" i="6"/>
  <c r="P293" i="6"/>
  <c r="Q293" i="6"/>
  <c r="R292" i="6"/>
  <c r="P292" i="6"/>
  <c r="R290" i="6"/>
  <c r="R289" i="6" s="1"/>
  <c r="P290" i="6"/>
  <c r="P289" i="6" s="1"/>
  <c r="N285" i="6"/>
  <c r="N284" i="6" s="1"/>
  <c r="N575" i="6" s="1"/>
  <c r="M575" i="6"/>
  <c r="C289" i="6"/>
  <c r="G289" i="6" s="1"/>
  <c r="R288" i="6"/>
  <c r="P288" i="6"/>
  <c r="J288" i="6"/>
  <c r="R287" i="6"/>
  <c r="P287" i="6"/>
  <c r="C286" i="6"/>
  <c r="G286" i="6" s="1"/>
  <c r="R283" i="6"/>
  <c r="R282" i="6" s="1"/>
  <c r="P283" i="6"/>
  <c r="P282" i="6" s="1"/>
  <c r="N277" i="6"/>
  <c r="N565" i="6" s="1"/>
  <c r="C282" i="6"/>
  <c r="G282" i="6" s="1"/>
  <c r="R281" i="6"/>
  <c r="R280" i="6" s="1"/>
  <c r="P281" i="6"/>
  <c r="P280" i="6" s="1"/>
  <c r="M565" i="6"/>
  <c r="C280" i="6"/>
  <c r="G280" i="6" s="1"/>
  <c r="R279" i="6"/>
  <c r="R278" i="6" s="1"/>
  <c r="P279" i="6"/>
  <c r="P278" i="6" s="1"/>
  <c r="C278" i="6"/>
  <c r="G278" i="6" s="1"/>
  <c r="R276" i="6"/>
  <c r="R275" i="6" s="1"/>
  <c r="P276" i="6"/>
  <c r="P275" i="6" s="1"/>
  <c r="C275" i="6"/>
  <c r="R272" i="6"/>
  <c r="R271" i="6" s="1"/>
  <c r="R543" i="6" s="1"/>
  <c r="P272" i="6"/>
  <c r="P271" i="6" s="1"/>
  <c r="P543" i="6" s="1"/>
  <c r="E592" i="6"/>
  <c r="C271" i="6"/>
  <c r="R270" i="6"/>
  <c r="R269" i="6" s="1"/>
  <c r="R542" i="6" s="1"/>
  <c r="P270" i="6"/>
  <c r="P269" i="6" s="1"/>
  <c r="P542" i="6" s="1"/>
  <c r="F592" i="6"/>
  <c r="C269" i="6"/>
  <c r="R268" i="6"/>
  <c r="R267" i="6" s="1"/>
  <c r="R266" i="6" s="1"/>
  <c r="R541" i="6" s="1"/>
  <c r="P268" i="6"/>
  <c r="P267" i="6" s="1"/>
  <c r="P266" i="6" s="1"/>
  <c r="P541" i="6" s="1"/>
  <c r="C267" i="6"/>
  <c r="G267" i="6" s="1"/>
  <c r="R264" i="6"/>
  <c r="P264" i="6"/>
  <c r="N259" i="6"/>
  <c r="C263" i="6"/>
  <c r="G263" i="6" s="1"/>
  <c r="R261" i="6"/>
  <c r="R260" i="6" s="1"/>
  <c r="P261" i="6"/>
  <c r="P260" i="6" s="1"/>
  <c r="C260" i="6"/>
  <c r="R258" i="6"/>
  <c r="R257" i="6" s="1"/>
  <c r="P258" i="6"/>
  <c r="P257" i="6" s="1"/>
  <c r="C257" i="6"/>
  <c r="G257" i="6" s="1"/>
  <c r="R256" i="6"/>
  <c r="P256" i="6"/>
  <c r="R255" i="6"/>
  <c r="R254" i="6" s="1"/>
  <c r="P255" i="6"/>
  <c r="P254" i="6" s="1"/>
  <c r="M568" i="6"/>
  <c r="C254" i="6"/>
  <c r="G254" i="6" s="1"/>
  <c r="R253" i="6"/>
  <c r="P253" i="6"/>
  <c r="J253" i="6"/>
  <c r="R252" i="6"/>
  <c r="P252" i="6"/>
  <c r="N247" i="6"/>
  <c r="N568" i="6" s="1"/>
  <c r="C251" i="6"/>
  <c r="G251" i="6" s="1"/>
  <c r="R250" i="6"/>
  <c r="P250" i="6"/>
  <c r="R249" i="6"/>
  <c r="P249" i="6"/>
  <c r="C248" i="6"/>
  <c r="G248" i="6" s="1"/>
  <c r="R246" i="6"/>
  <c r="R245" i="6" s="1"/>
  <c r="P246" i="6"/>
  <c r="C245" i="6"/>
  <c r="G245" i="6" s="1"/>
  <c r="R244" i="6"/>
  <c r="R243" i="6" s="1"/>
  <c r="P244" i="6"/>
  <c r="P243" i="6" s="1"/>
  <c r="D567" i="6"/>
  <c r="C243" i="6"/>
  <c r="G243" i="6" s="1"/>
  <c r="R242" i="6"/>
  <c r="P242" i="6"/>
  <c r="R241" i="6"/>
  <c r="P241" i="6"/>
  <c r="F567" i="6"/>
  <c r="E567" i="6"/>
  <c r="C240" i="6"/>
  <c r="G240" i="6" s="1"/>
  <c r="R239" i="6"/>
  <c r="P239" i="6"/>
  <c r="J239" i="6"/>
  <c r="R238" i="6"/>
  <c r="P238" i="6"/>
  <c r="Q238" i="6"/>
  <c r="R237" i="6"/>
  <c r="P237" i="6"/>
  <c r="Q237" i="6"/>
  <c r="R236" i="6"/>
  <c r="P236" i="6"/>
  <c r="R235" i="6"/>
  <c r="P235" i="6"/>
  <c r="C234" i="6"/>
  <c r="G234" i="6" s="1"/>
  <c r="R232" i="6"/>
  <c r="R569" i="6" s="1"/>
  <c r="P232" i="6"/>
  <c r="P569" i="6" s="1"/>
  <c r="Q232" i="6"/>
  <c r="Q569" i="6" s="1"/>
  <c r="R231" i="6"/>
  <c r="P231" i="6"/>
  <c r="C230" i="6"/>
  <c r="G230" i="6" s="1"/>
  <c r="R229" i="6"/>
  <c r="R574" i="6" s="1"/>
  <c r="P229" i="6"/>
  <c r="P574" i="6" s="1"/>
  <c r="R228" i="6"/>
  <c r="P228" i="6"/>
  <c r="G570" i="6"/>
  <c r="C227" i="6"/>
  <c r="G227" i="6" s="1"/>
  <c r="R226" i="6"/>
  <c r="P226" i="6"/>
  <c r="J226" i="6"/>
  <c r="R225" i="6"/>
  <c r="P225" i="6"/>
  <c r="C224" i="6"/>
  <c r="G224" i="6" s="1"/>
  <c r="R223" i="6"/>
  <c r="P223" i="6"/>
  <c r="R222" i="6"/>
  <c r="P222" i="6"/>
  <c r="R221" i="6"/>
  <c r="P221" i="6"/>
  <c r="J221" i="6"/>
  <c r="R220" i="6"/>
  <c r="P220" i="6"/>
  <c r="J220" i="6"/>
  <c r="R219" i="6"/>
  <c r="R218" i="6" s="1"/>
  <c r="P219" i="6"/>
  <c r="P218" i="6" s="1"/>
  <c r="C218" i="6"/>
  <c r="G218" i="6" s="1"/>
  <c r="R216" i="6"/>
  <c r="R215" i="6" s="1"/>
  <c r="P216" i="6"/>
  <c r="P215" i="6" s="1"/>
  <c r="C215" i="6"/>
  <c r="G215" i="6" s="1"/>
  <c r="R213" i="6"/>
  <c r="P213" i="6"/>
  <c r="C212" i="6"/>
  <c r="G212" i="6" s="1"/>
  <c r="R211" i="6"/>
  <c r="R210" i="6" s="1"/>
  <c r="P211" i="6"/>
  <c r="P210" i="6" s="1"/>
  <c r="N207" i="6"/>
  <c r="F571" i="6"/>
  <c r="E571" i="6"/>
  <c r="D571" i="6"/>
  <c r="C210" i="6"/>
  <c r="G210" i="6" s="1"/>
  <c r="R209" i="6"/>
  <c r="R208" i="6" s="1"/>
  <c r="P209" i="6"/>
  <c r="P208" i="6" s="1"/>
  <c r="C208" i="6"/>
  <c r="G208" i="6" s="1"/>
  <c r="R206" i="6"/>
  <c r="P206" i="6"/>
  <c r="R205" i="6"/>
  <c r="P205" i="6"/>
  <c r="Q205" i="6"/>
  <c r="R204" i="6"/>
  <c r="P204" i="6"/>
  <c r="F569" i="6"/>
  <c r="E569" i="6"/>
  <c r="D569" i="6"/>
  <c r="C203" i="6"/>
  <c r="G203" i="6" s="1"/>
  <c r="R202" i="6"/>
  <c r="P202" i="6"/>
  <c r="R200" i="6"/>
  <c r="P200" i="6"/>
  <c r="J200" i="6"/>
  <c r="R199" i="6"/>
  <c r="P199" i="6"/>
  <c r="C198" i="6"/>
  <c r="R195" i="6"/>
  <c r="P195" i="6"/>
  <c r="Q195" i="6"/>
  <c r="R194" i="6"/>
  <c r="P194" i="6"/>
  <c r="C193" i="6"/>
  <c r="G193" i="6" s="1"/>
  <c r="R190" i="6"/>
  <c r="R189" i="6" s="1"/>
  <c r="P190" i="6"/>
  <c r="R188" i="6"/>
  <c r="P188" i="6"/>
  <c r="Q188" i="6"/>
  <c r="R187" i="6"/>
  <c r="R186" i="6" s="1"/>
  <c r="P187" i="6"/>
  <c r="P186" i="6" s="1"/>
  <c r="C186" i="6"/>
  <c r="G186" i="6" s="1"/>
  <c r="R185" i="6"/>
  <c r="P185" i="6"/>
  <c r="R184" i="6"/>
  <c r="P184" i="6"/>
  <c r="Q184" i="6"/>
  <c r="R183" i="6"/>
  <c r="P183" i="6"/>
  <c r="Q183" i="6"/>
  <c r="R182" i="6"/>
  <c r="P182" i="6"/>
  <c r="C181" i="6"/>
  <c r="R178" i="6"/>
  <c r="R177" i="6" s="1"/>
  <c r="P178" i="6"/>
  <c r="P177" i="6" s="1"/>
  <c r="C177" i="6"/>
  <c r="G177" i="6" s="1"/>
  <c r="R176" i="6"/>
  <c r="R175" i="6" s="1"/>
  <c r="P176" i="6"/>
  <c r="P175" i="6" s="1"/>
  <c r="C175" i="6"/>
  <c r="G175" i="6" s="1"/>
  <c r="R174" i="6"/>
  <c r="P174" i="6"/>
  <c r="Q174" i="6"/>
  <c r="R173" i="6"/>
  <c r="P173" i="6"/>
  <c r="C172" i="6"/>
  <c r="G172" i="6" s="1"/>
  <c r="R171" i="6"/>
  <c r="R170" i="6" s="1"/>
  <c r="P171" i="6"/>
  <c r="P170" i="6" s="1"/>
  <c r="C170" i="6"/>
  <c r="G170" i="6" s="1"/>
  <c r="R168" i="6"/>
  <c r="P168" i="6"/>
  <c r="J168" i="6"/>
  <c r="R167" i="6"/>
  <c r="R166" i="6" s="1"/>
  <c r="P167" i="6"/>
  <c r="P166" i="6" s="1"/>
  <c r="C166" i="6"/>
  <c r="G166" i="6" s="1"/>
  <c r="R164" i="6"/>
  <c r="P164" i="6"/>
  <c r="J164" i="6"/>
  <c r="R163" i="6"/>
  <c r="P163" i="6"/>
  <c r="C162" i="6"/>
  <c r="G162" i="6" s="1"/>
  <c r="R161" i="6"/>
  <c r="P161" i="6"/>
  <c r="Q161" i="6"/>
  <c r="R160" i="6"/>
  <c r="P160" i="6"/>
  <c r="Q160" i="6"/>
  <c r="R159" i="6"/>
  <c r="P159" i="6"/>
  <c r="Q159" i="6"/>
  <c r="R158" i="6"/>
  <c r="P158" i="6"/>
  <c r="C157" i="6"/>
  <c r="G157" i="6" s="1"/>
  <c r="R156" i="6"/>
  <c r="P156" i="6"/>
  <c r="Q156" i="6"/>
  <c r="R155" i="6"/>
  <c r="P155" i="6"/>
  <c r="J155" i="6"/>
  <c r="R154" i="6"/>
  <c r="P154" i="6"/>
  <c r="R153" i="6"/>
  <c r="P153" i="6"/>
  <c r="Q153" i="6"/>
  <c r="R152" i="6"/>
  <c r="P152" i="6"/>
  <c r="C151" i="6"/>
  <c r="G151" i="6" s="1"/>
  <c r="R150" i="6"/>
  <c r="P150" i="6"/>
  <c r="J150" i="6"/>
  <c r="R149" i="6"/>
  <c r="P149" i="6"/>
  <c r="Q149" i="6"/>
  <c r="R148" i="6"/>
  <c r="P148" i="6"/>
  <c r="Q148" i="6"/>
  <c r="R147" i="6"/>
  <c r="P147" i="6"/>
  <c r="C146" i="6"/>
  <c r="G146" i="6" s="1"/>
  <c r="R145" i="6"/>
  <c r="P145" i="6"/>
  <c r="Q145" i="6"/>
  <c r="R144" i="6"/>
  <c r="P144" i="6"/>
  <c r="C143" i="6"/>
  <c r="G143" i="6" s="1"/>
  <c r="R142" i="6"/>
  <c r="P142" i="6"/>
  <c r="Q142" i="6"/>
  <c r="R141" i="6"/>
  <c r="P141" i="6"/>
  <c r="J141" i="6"/>
  <c r="R140" i="6"/>
  <c r="P140" i="6"/>
  <c r="R139" i="6"/>
  <c r="P139" i="6"/>
  <c r="R138" i="6"/>
  <c r="P138" i="6"/>
  <c r="C137" i="6"/>
  <c r="G137" i="6" s="1"/>
  <c r="R136" i="6"/>
  <c r="P136" i="6"/>
  <c r="R133" i="6"/>
  <c r="R132" i="6" s="1"/>
  <c r="P133" i="6"/>
  <c r="P132" i="6" s="1"/>
  <c r="C132" i="6"/>
  <c r="G132" i="6" s="1"/>
  <c r="R131" i="6"/>
  <c r="P131" i="6"/>
  <c r="R130" i="6"/>
  <c r="P130" i="6"/>
  <c r="Q130" i="6"/>
  <c r="R129" i="6"/>
  <c r="P129" i="6"/>
  <c r="Q129" i="6"/>
  <c r="R128" i="6"/>
  <c r="P128" i="6"/>
  <c r="N124" i="6"/>
  <c r="C127" i="6"/>
  <c r="G127" i="6" s="1"/>
  <c r="R126" i="6"/>
  <c r="R125" i="6" s="1"/>
  <c r="P126" i="6"/>
  <c r="P125" i="6" s="1"/>
  <c r="C125" i="6"/>
  <c r="G125" i="6" s="1"/>
  <c r="R122" i="6"/>
  <c r="P122" i="6"/>
  <c r="Q122" i="6"/>
  <c r="R121" i="6"/>
  <c r="P121" i="6"/>
  <c r="N117" i="6"/>
  <c r="C120" i="6"/>
  <c r="G120" i="6" s="1"/>
  <c r="R119" i="6"/>
  <c r="P119" i="6"/>
  <c r="Q119" i="6"/>
  <c r="R118" i="6"/>
  <c r="P118" i="6"/>
  <c r="R116" i="6"/>
  <c r="R115" i="6" s="1"/>
  <c r="P116" i="6"/>
  <c r="P115" i="6" s="1"/>
  <c r="N105" i="6"/>
  <c r="C115" i="6"/>
  <c r="G115" i="6" s="1"/>
  <c r="R114" i="6"/>
  <c r="P114" i="6"/>
  <c r="J114" i="6"/>
  <c r="R113" i="6"/>
  <c r="P113" i="6"/>
  <c r="R112" i="6"/>
  <c r="P112" i="6"/>
  <c r="C111" i="6"/>
  <c r="G111" i="6" s="1"/>
  <c r="R109" i="6"/>
  <c r="P109" i="6"/>
  <c r="R108" i="6"/>
  <c r="P108" i="6"/>
  <c r="Q108" i="6"/>
  <c r="R107" i="6"/>
  <c r="P107" i="6"/>
  <c r="C106" i="6"/>
  <c r="G106" i="6" s="1"/>
  <c r="R102" i="6"/>
  <c r="R101" i="6" s="1"/>
  <c r="R100" i="6" s="1"/>
  <c r="P102" i="6"/>
  <c r="P101" i="6" s="1"/>
  <c r="P100" i="6" s="1"/>
  <c r="N97" i="6"/>
  <c r="N96" i="6" s="1"/>
  <c r="C101" i="6"/>
  <c r="G101" i="6" s="1"/>
  <c r="R99" i="6"/>
  <c r="P99" i="6"/>
  <c r="R98" i="6"/>
  <c r="P98" i="6"/>
  <c r="R95" i="6"/>
  <c r="P95" i="6"/>
  <c r="Q95" i="6"/>
  <c r="R94" i="6"/>
  <c r="P94" i="6"/>
  <c r="C93" i="6"/>
  <c r="G93" i="6" s="1"/>
  <c r="R92" i="6"/>
  <c r="P92" i="6"/>
  <c r="J92" i="6"/>
  <c r="R91" i="6"/>
  <c r="P91" i="6"/>
  <c r="C90" i="6"/>
  <c r="G90" i="6" s="1"/>
  <c r="R89" i="6"/>
  <c r="P89" i="6"/>
  <c r="R88" i="6"/>
  <c r="P88" i="6"/>
  <c r="Q88" i="6"/>
  <c r="R87" i="6"/>
  <c r="P87" i="6"/>
  <c r="C86" i="6"/>
  <c r="G86" i="6" s="1"/>
  <c r="R85" i="6"/>
  <c r="P85" i="6"/>
  <c r="J85" i="6"/>
  <c r="R84" i="6"/>
  <c r="P84" i="6"/>
  <c r="C83" i="6"/>
  <c r="G83" i="6" s="1"/>
  <c r="R82" i="6"/>
  <c r="P82" i="6"/>
  <c r="Q82" i="6"/>
  <c r="R81" i="6"/>
  <c r="P81" i="6"/>
  <c r="Q81" i="6"/>
  <c r="R80" i="6"/>
  <c r="P80" i="6"/>
  <c r="C79" i="6"/>
  <c r="G79" i="6" s="1"/>
  <c r="R78" i="6"/>
  <c r="R77" i="6" s="1"/>
  <c r="R561" i="6" s="1"/>
  <c r="P78" i="6"/>
  <c r="P77" i="6" s="1"/>
  <c r="P561" i="6" s="1"/>
  <c r="C77" i="6"/>
  <c r="G77" i="6" s="1"/>
  <c r="R72" i="6"/>
  <c r="P72" i="6"/>
  <c r="R71" i="6"/>
  <c r="P71" i="6"/>
  <c r="C70" i="6"/>
  <c r="G70" i="6" s="1"/>
  <c r="R68" i="6"/>
  <c r="P68" i="6"/>
  <c r="R67" i="6"/>
  <c r="P67" i="6"/>
  <c r="R66" i="6"/>
  <c r="P66" i="6"/>
  <c r="C65" i="6"/>
  <c r="G65" i="6" s="1"/>
  <c r="R64" i="6"/>
  <c r="R63" i="6" s="1"/>
  <c r="P64" i="6"/>
  <c r="P63" i="6" s="1"/>
  <c r="C63" i="6"/>
  <c r="G63" i="6" s="1"/>
  <c r="R62" i="6"/>
  <c r="R61" i="6" s="1"/>
  <c r="P62" i="6"/>
  <c r="P61" i="6" s="1"/>
  <c r="C61" i="6"/>
  <c r="G61" i="6" s="1"/>
  <c r="R60" i="6"/>
  <c r="R59" i="6" s="1"/>
  <c r="P60" i="6"/>
  <c r="P59" i="6" s="1"/>
  <c r="C59" i="6"/>
  <c r="G59" i="6" s="1"/>
  <c r="R57" i="6"/>
  <c r="P57" i="6"/>
  <c r="R56" i="6"/>
  <c r="P56" i="6"/>
  <c r="R55" i="6"/>
  <c r="P55" i="6"/>
  <c r="R54" i="6"/>
  <c r="P54" i="6"/>
  <c r="R53" i="6"/>
  <c r="P53" i="6"/>
  <c r="R52" i="6"/>
  <c r="P52" i="6"/>
  <c r="R51" i="6"/>
  <c r="P51" i="6"/>
  <c r="R50" i="6"/>
  <c r="P50" i="6"/>
  <c r="R49" i="6"/>
  <c r="P49" i="6"/>
  <c r="C48" i="6"/>
  <c r="G48" i="6" s="1"/>
  <c r="R45" i="6"/>
  <c r="P45" i="6"/>
  <c r="R44" i="6"/>
  <c r="P44" i="6"/>
  <c r="R43" i="6"/>
  <c r="P43" i="6"/>
  <c r="R42" i="6"/>
  <c r="P42" i="6"/>
  <c r="R41" i="6"/>
  <c r="R560" i="6" s="1"/>
  <c r="P41" i="6"/>
  <c r="P560" i="6" s="1"/>
  <c r="R40" i="6"/>
  <c r="P40" i="6"/>
  <c r="R39" i="6"/>
  <c r="P39" i="6"/>
  <c r="C38" i="6"/>
  <c r="G38" i="6" s="1"/>
  <c r="R36" i="6"/>
  <c r="R35" i="6" s="1"/>
  <c r="P36" i="6"/>
  <c r="P35" i="6" s="1"/>
  <c r="C35" i="6"/>
  <c r="G35" i="6" s="1"/>
  <c r="R34" i="6"/>
  <c r="R33" i="6" s="1"/>
  <c r="P34" i="6"/>
  <c r="P33" i="6" s="1"/>
  <c r="C33" i="6"/>
  <c r="G33" i="6" s="1"/>
  <c r="R32" i="6"/>
  <c r="R31" i="6" s="1"/>
  <c r="P32" i="6"/>
  <c r="P31" i="6" s="1"/>
  <c r="C31" i="6"/>
  <c r="G31" i="6" s="1"/>
  <c r="R30" i="6"/>
  <c r="R29" i="6" s="1"/>
  <c r="P30" i="6"/>
  <c r="P29" i="6" s="1"/>
  <c r="C29" i="6"/>
  <c r="G29" i="6" s="1"/>
  <c r="R28" i="6"/>
  <c r="R27" i="6" s="1"/>
  <c r="P28" i="6"/>
  <c r="P27" i="6" s="1"/>
  <c r="C27" i="6"/>
  <c r="G27" i="6" s="1"/>
  <c r="R26" i="6"/>
  <c r="R25" i="6" s="1"/>
  <c r="P26" i="6"/>
  <c r="P25" i="6" s="1"/>
  <c r="C25" i="6"/>
  <c r="G25" i="6" s="1"/>
  <c r="R23" i="6"/>
  <c r="R22" i="6" s="1"/>
  <c r="P23" i="6"/>
  <c r="P22" i="6" s="1"/>
  <c r="N11" i="6"/>
  <c r="C22" i="6"/>
  <c r="G22" i="6" s="1"/>
  <c r="R21" i="6"/>
  <c r="P21" i="6"/>
  <c r="R20" i="6"/>
  <c r="P20" i="6"/>
  <c r="R19" i="6"/>
  <c r="P19" i="6"/>
  <c r="R18" i="6"/>
  <c r="P18" i="6"/>
  <c r="R17" i="6"/>
  <c r="P17" i="6"/>
  <c r="R16" i="6"/>
  <c r="P16" i="6"/>
  <c r="R15" i="6"/>
  <c r="P15" i="6"/>
  <c r="R14" i="6"/>
  <c r="P14" i="6"/>
  <c r="R13" i="6"/>
  <c r="P13" i="6"/>
  <c r="C12" i="6"/>
  <c r="AU140" i="5"/>
  <c r="AT140" i="5"/>
  <c r="AU139" i="5"/>
  <c r="AT139" i="5"/>
  <c r="AU138" i="5"/>
  <c r="AT138" i="5"/>
  <c r="AU137" i="5"/>
  <c r="AT137" i="5"/>
  <c r="AU136" i="5"/>
  <c r="AT136" i="5"/>
  <c r="AU135" i="5"/>
  <c r="AT135" i="5"/>
  <c r="AU134" i="5"/>
  <c r="AT134" i="5"/>
  <c r="AU133" i="5"/>
  <c r="AT133" i="5"/>
  <c r="AU132" i="5"/>
  <c r="AT132" i="5"/>
  <c r="AU131" i="5"/>
  <c r="AT131" i="5"/>
  <c r="AU130" i="5"/>
  <c r="AT130" i="5"/>
  <c r="AU129" i="5"/>
  <c r="AT129" i="5"/>
  <c r="AU128" i="5"/>
  <c r="AT128" i="5"/>
  <c r="AU127" i="5"/>
  <c r="AT127" i="5"/>
  <c r="AU121" i="5"/>
  <c r="AT121" i="5"/>
  <c r="AU106" i="5"/>
  <c r="AT106" i="5"/>
  <c r="AU105" i="5"/>
  <c r="AT105" i="5"/>
  <c r="AU101" i="5"/>
  <c r="AT101" i="5"/>
  <c r="AU96" i="5"/>
  <c r="AT96" i="5"/>
  <c r="AU95" i="5"/>
  <c r="AT95" i="5"/>
  <c r="AU94" i="5"/>
  <c r="AT94" i="5"/>
  <c r="AU93" i="5"/>
  <c r="AT93" i="5"/>
  <c r="AU92" i="5"/>
  <c r="AT92" i="5"/>
  <c r="AU91" i="5"/>
  <c r="AT91" i="5"/>
  <c r="AU90" i="5"/>
  <c r="AT90" i="5"/>
  <c r="AU89" i="5"/>
  <c r="AT89" i="5"/>
  <c r="AU88" i="5"/>
  <c r="AT88" i="5"/>
  <c r="AU87" i="5"/>
  <c r="AT87" i="5"/>
  <c r="AU86" i="5"/>
  <c r="AT86" i="5"/>
  <c r="AU85" i="5"/>
  <c r="AT85" i="5"/>
  <c r="AU84" i="5"/>
  <c r="AT84" i="5"/>
  <c r="AU83" i="5"/>
  <c r="AT83" i="5"/>
  <c r="AU75" i="5"/>
  <c r="AT75" i="5"/>
  <c r="AU74" i="5"/>
  <c r="AT74" i="5"/>
  <c r="AU73" i="5"/>
  <c r="AT73" i="5"/>
  <c r="AU72" i="5"/>
  <c r="AT72" i="5"/>
  <c r="AU68" i="5"/>
  <c r="AT68" i="5"/>
  <c r="AU63" i="5"/>
  <c r="AT63" i="5"/>
  <c r="AU62" i="5"/>
  <c r="AT62" i="5"/>
  <c r="AU59" i="5"/>
  <c r="AT59" i="5"/>
  <c r="AU53" i="5"/>
  <c r="AT53" i="5"/>
  <c r="AU52" i="5"/>
  <c r="AT52" i="5"/>
  <c r="AU51" i="5"/>
  <c r="AT51" i="5"/>
  <c r="AU49" i="5"/>
  <c r="AT49" i="5"/>
  <c r="AU48" i="5"/>
  <c r="AT48" i="5"/>
  <c r="AU47" i="5"/>
  <c r="AT47" i="5"/>
  <c r="AU46" i="5"/>
  <c r="AT46" i="5"/>
  <c r="AU42" i="5"/>
  <c r="AT42" i="5"/>
  <c r="AT40" i="5"/>
  <c r="AU39" i="5"/>
  <c r="AT39" i="5"/>
  <c r="AU36" i="5"/>
  <c r="AT36" i="5"/>
  <c r="AU35" i="5"/>
  <c r="AT35" i="5"/>
  <c r="AU30" i="5"/>
  <c r="AT30" i="5"/>
  <c r="AU29" i="5"/>
  <c r="AT29" i="5"/>
  <c r="AU28" i="5"/>
  <c r="AT28" i="5"/>
  <c r="AU26" i="5"/>
  <c r="AT26" i="5"/>
  <c r="AT25" i="5"/>
  <c r="AU24" i="5"/>
  <c r="AT24" i="5"/>
  <c r="AU20" i="5"/>
  <c r="AT20" i="5"/>
  <c r="AU15" i="5"/>
  <c r="AT15" i="5"/>
  <c r="AU14" i="5"/>
  <c r="AT14" i="5"/>
  <c r="AC175" i="5"/>
  <c r="B11" i="7" s="1"/>
  <c r="BF62" i="5"/>
  <c r="BL437" i="6" l="1"/>
  <c r="BL286" i="6"/>
  <c r="AX533" i="6"/>
  <c r="AX561" i="6"/>
  <c r="AX559" i="6" s="1"/>
  <c r="BL115" i="6"/>
  <c r="BL224" i="6"/>
  <c r="BL151" i="6"/>
  <c r="BL254" i="6"/>
  <c r="BL212" i="6"/>
  <c r="BL423" i="6"/>
  <c r="BL208" i="6"/>
  <c r="BL356" i="6"/>
  <c r="BL125" i="6"/>
  <c r="BL280" i="6"/>
  <c r="BL402" i="6"/>
  <c r="BL143" i="6"/>
  <c r="BL291" i="6"/>
  <c r="BL350" i="6"/>
  <c r="BL257" i="6"/>
  <c r="BL106" i="6"/>
  <c r="BL63" i="6"/>
  <c r="BL35" i="6"/>
  <c r="BL59" i="6"/>
  <c r="BL77" i="6"/>
  <c r="BL392" i="6"/>
  <c r="BL245" i="6"/>
  <c r="BL33" i="6"/>
  <c r="BL408" i="6"/>
  <c r="BL86" i="6"/>
  <c r="BL22" i="6"/>
  <c r="BL340" i="6"/>
  <c r="BL275" i="6"/>
  <c r="BL27" i="6"/>
  <c r="BL381" i="6"/>
  <c r="BL111" i="6"/>
  <c r="BL430" i="6"/>
  <c r="BM430" i="6"/>
  <c r="BL320" i="6"/>
  <c r="BM320" i="6"/>
  <c r="BL101" i="6"/>
  <c r="BM101" i="6"/>
  <c r="BL325" i="6"/>
  <c r="BM325" i="6"/>
  <c r="BL29" i="6"/>
  <c r="BL12" i="6"/>
  <c r="BM12" i="6"/>
  <c r="BL166" i="6"/>
  <c r="BM166" i="6"/>
  <c r="BL412" i="6"/>
  <c r="BM412" i="6"/>
  <c r="BL162" i="6"/>
  <c r="BM162" i="6"/>
  <c r="BL93" i="6"/>
  <c r="BM93" i="6"/>
  <c r="BL390" i="6"/>
  <c r="BM390" i="6"/>
  <c r="BL336" i="6"/>
  <c r="BM336" i="6"/>
  <c r="BL218" i="6"/>
  <c r="BM218" i="6"/>
  <c r="BL372" i="6"/>
  <c r="BM372" i="6"/>
  <c r="BL243" i="6"/>
  <c r="BM243" i="6"/>
  <c r="BL404" i="6"/>
  <c r="BM404" i="6"/>
  <c r="BL157" i="6"/>
  <c r="BM157" i="6"/>
  <c r="BL70" i="6"/>
  <c r="BM70" i="6"/>
  <c r="BM592" i="6" s="1"/>
  <c r="BL177" i="6"/>
  <c r="BM177" i="6"/>
  <c r="BL396" i="6"/>
  <c r="BM396" i="6"/>
  <c r="BL215" i="6"/>
  <c r="BM215" i="6"/>
  <c r="BL227" i="6"/>
  <c r="BM227" i="6"/>
  <c r="BL282" i="6"/>
  <c r="BM282" i="6"/>
  <c r="BL278" i="6"/>
  <c r="BL421" i="6"/>
  <c r="BM421" i="6"/>
  <c r="BL379" i="6"/>
  <c r="BM379" i="6"/>
  <c r="BL146" i="6"/>
  <c r="BM146" i="6"/>
  <c r="BL132" i="6"/>
  <c r="BM132" i="6"/>
  <c r="BL65" i="6"/>
  <c r="BM65" i="6"/>
  <c r="BL353" i="6"/>
  <c r="BM353" i="6"/>
  <c r="BL234" i="6"/>
  <c r="BM234" i="6"/>
  <c r="BL175" i="6"/>
  <c r="BM175" i="6"/>
  <c r="BL248" i="6"/>
  <c r="BM248" i="6"/>
  <c r="BL267" i="6"/>
  <c r="BM267" i="6"/>
  <c r="AG594" i="6"/>
  <c r="BM371" i="6"/>
  <c r="BL38" i="6"/>
  <c r="BM38" i="6"/>
  <c r="BM560" i="6" s="1"/>
  <c r="BL343" i="6"/>
  <c r="BL416" i="6"/>
  <c r="BM416" i="6"/>
  <c r="BL443" i="6"/>
  <c r="BM443" i="6"/>
  <c r="BL375" i="6"/>
  <c r="BM375" i="6"/>
  <c r="BL25" i="6"/>
  <c r="BM25" i="6"/>
  <c r="BL268" i="6"/>
  <c r="BM268" i="6"/>
  <c r="BL346" i="6"/>
  <c r="BM346" i="6"/>
  <c r="BL230" i="6"/>
  <c r="BM230" i="6"/>
  <c r="BL31" i="6"/>
  <c r="BM31" i="6"/>
  <c r="BL170" i="6"/>
  <c r="BM170" i="6"/>
  <c r="AG436" i="6"/>
  <c r="AG602" i="6" s="1"/>
  <c r="BL565" i="6"/>
  <c r="C19" i="7"/>
  <c r="AB597" i="6"/>
  <c r="BG597" i="6" s="1"/>
  <c r="BG602" i="6"/>
  <c r="Z597" i="6"/>
  <c r="BE597" i="6" s="1"/>
  <c r="BE602" i="6"/>
  <c r="AE597" i="6"/>
  <c r="BJ597" i="6" s="1"/>
  <c r="BJ602" i="6"/>
  <c r="AC597" i="6"/>
  <c r="BH597" i="6" s="1"/>
  <c r="BH602" i="6"/>
  <c r="C20" i="7"/>
  <c r="C21" i="7"/>
  <c r="AG207" i="6"/>
  <c r="BM207" i="6" s="1"/>
  <c r="AG407" i="6"/>
  <c r="AG24" i="6"/>
  <c r="AG58" i="6"/>
  <c r="BM58" i="6" s="1"/>
  <c r="BM580" i="6" s="1"/>
  <c r="AG395" i="6"/>
  <c r="AG124" i="6"/>
  <c r="AG285" i="6"/>
  <c r="BM285" i="6" s="1"/>
  <c r="AG411" i="6"/>
  <c r="BM411" i="6" s="1"/>
  <c r="AG117" i="6"/>
  <c r="BM117" i="6" s="1"/>
  <c r="BL263" i="6"/>
  <c r="AG319" i="6"/>
  <c r="AG401" i="6"/>
  <c r="AG217" i="6"/>
  <c r="BM217" i="6" s="1"/>
  <c r="AG100" i="6"/>
  <c r="BM100" i="6" s="1"/>
  <c r="U323" i="6"/>
  <c r="AG169" i="6"/>
  <c r="AG247" i="6"/>
  <c r="AG374" i="6"/>
  <c r="AG415" i="6"/>
  <c r="BM415" i="6" s="1"/>
  <c r="BL523" i="6"/>
  <c r="AG37" i="6"/>
  <c r="AG69" i="6"/>
  <c r="AG110" i="6"/>
  <c r="BM110" i="6" s="1"/>
  <c r="AG165" i="6"/>
  <c r="AG277" i="6"/>
  <c r="BM277" i="6" s="1"/>
  <c r="X366" i="6"/>
  <c r="BC366" i="6" s="1"/>
  <c r="BC370" i="6"/>
  <c r="X414" i="6"/>
  <c r="BC414" i="6" s="1"/>
  <c r="BC548" i="6" s="1"/>
  <c r="BC415" i="6"/>
  <c r="X75" i="6"/>
  <c r="BC76" i="6"/>
  <c r="Y46" i="6"/>
  <c r="BD46" i="6" s="1"/>
  <c r="BD533" i="6" s="1"/>
  <c r="BD58" i="6"/>
  <c r="X214" i="6"/>
  <c r="BC214" i="6" s="1"/>
  <c r="BC233" i="6"/>
  <c r="Y592" i="6"/>
  <c r="BD592" i="6" s="1"/>
  <c r="BD265" i="6"/>
  <c r="BD540" i="6" s="1"/>
  <c r="Y323" i="6"/>
  <c r="BD323" i="6" s="1"/>
  <c r="BD324" i="6"/>
  <c r="Y414" i="6"/>
  <c r="BD414" i="6" s="1"/>
  <c r="BD548" i="6" s="1"/>
  <c r="BD415" i="6"/>
  <c r="Y75" i="6"/>
  <c r="BD76" i="6"/>
  <c r="X266" i="6"/>
  <c r="X541" i="6" s="1"/>
  <c r="BC267" i="6"/>
  <c r="X602" i="6"/>
  <c r="BC436" i="6"/>
  <c r="BC549" i="6" s="1"/>
  <c r="Y602" i="6"/>
  <c r="BD436" i="6"/>
  <c r="BD549" i="6" s="1"/>
  <c r="M550" i="6"/>
  <c r="M273" i="6"/>
  <c r="AH523" i="6"/>
  <c r="AH436" i="6"/>
  <c r="AH415" i="6"/>
  <c r="BL418" i="6"/>
  <c r="BL399" i="6"/>
  <c r="AH395" i="6"/>
  <c r="BL387" i="6"/>
  <c r="AH374" i="6"/>
  <c r="BL377" i="6"/>
  <c r="BL370" i="6"/>
  <c r="AI296" i="6"/>
  <c r="AA322" i="6"/>
  <c r="AA273" i="6" s="1"/>
  <c r="Z322" i="6"/>
  <c r="AD322" i="6"/>
  <c r="AH324" i="6"/>
  <c r="BL332" i="6"/>
  <c r="AF322" i="6"/>
  <c r="AF273" i="6" s="1"/>
  <c r="X324" i="6"/>
  <c r="AG324" i="6" s="1"/>
  <c r="BM324" i="6" s="1"/>
  <c r="AE322" i="6"/>
  <c r="AB322" i="6"/>
  <c r="AC322" i="6"/>
  <c r="BL289" i="6"/>
  <c r="AD274" i="6"/>
  <c r="AB274" i="6"/>
  <c r="Y274" i="6"/>
  <c r="BD274" i="6" s="1"/>
  <c r="BD545" i="6" s="1"/>
  <c r="AE274" i="6"/>
  <c r="Z274" i="6"/>
  <c r="X274" i="6"/>
  <c r="BC274" i="6" s="1"/>
  <c r="BC545" i="6" s="1"/>
  <c r="AC274" i="6"/>
  <c r="AH265" i="6"/>
  <c r="AH247" i="6"/>
  <c r="BL251" i="6"/>
  <c r="BL210" i="6"/>
  <c r="BL203" i="6"/>
  <c r="AF196" i="6"/>
  <c r="AF179" i="6" s="1"/>
  <c r="AC196" i="6"/>
  <c r="AC179" i="6" s="1"/>
  <c r="X196" i="6"/>
  <c r="BC196" i="6" s="1"/>
  <c r="Z196" i="6"/>
  <c r="AE196" i="6"/>
  <c r="AB196" i="6"/>
  <c r="Y196" i="6"/>
  <c r="AD196" i="6"/>
  <c r="AA196" i="6"/>
  <c r="BL186" i="6"/>
  <c r="AH169" i="6"/>
  <c r="BL172" i="6"/>
  <c r="BL137" i="6"/>
  <c r="AH124" i="6"/>
  <c r="BL127" i="6"/>
  <c r="BL120" i="6"/>
  <c r="Z104" i="6"/>
  <c r="Z563" i="6" s="1"/>
  <c r="BE563" i="6" s="1"/>
  <c r="AA104" i="6"/>
  <c r="AA563" i="6" s="1"/>
  <c r="BF563" i="6" s="1"/>
  <c r="AC104" i="6"/>
  <c r="AC563" i="6" s="1"/>
  <c r="BH563" i="6" s="1"/>
  <c r="AB104" i="6"/>
  <c r="AB563" i="6" s="1"/>
  <c r="BG563" i="6" s="1"/>
  <c r="AF104" i="6"/>
  <c r="AF563" i="6" s="1"/>
  <c r="BK563" i="6" s="1"/>
  <c r="Y104" i="6"/>
  <c r="X104" i="6"/>
  <c r="AE104" i="6"/>
  <c r="AE563" i="6" s="1"/>
  <c r="BJ563" i="6" s="1"/>
  <c r="AD104" i="6"/>
  <c r="AD563" i="6" s="1"/>
  <c r="BI563" i="6" s="1"/>
  <c r="BL79" i="6"/>
  <c r="AH58" i="6"/>
  <c r="BL61" i="6"/>
  <c r="BL447" i="6"/>
  <c r="O214" i="6"/>
  <c r="C324" i="6"/>
  <c r="AH543" i="6"/>
  <c r="C572" i="6"/>
  <c r="G181" i="6"/>
  <c r="G572" i="6" s="1"/>
  <c r="W105" i="6"/>
  <c r="BB105" i="6" s="1"/>
  <c r="W322" i="6"/>
  <c r="BB322" i="6" s="1"/>
  <c r="BB546" i="6" s="1"/>
  <c r="C574" i="6"/>
  <c r="G198" i="6"/>
  <c r="G574" i="6" s="1"/>
  <c r="W135" i="6"/>
  <c r="BB135" i="6" s="1"/>
  <c r="V322" i="6"/>
  <c r="AH538" i="6"/>
  <c r="AH542" i="6"/>
  <c r="AH574" i="6"/>
  <c r="C542" i="6"/>
  <c r="G269" i="6"/>
  <c r="G542" i="6" s="1"/>
  <c r="AH572" i="6"/>
  <c r="C538" i="6"/>
  <c r="G260" i="6"/>
  <c r="G538" i="6" s="1"/>
  <c r="C543" i="6"/>
  <c r="G271" i="6"/>
  <c r="G543" i="6" s="1"/>
  <c r="G366" i="6"/>
  <c r="G324" i="6"/>
  <c r="G323" i="6" s="1"/>
  <c r="AZ180" i="6"/>
  <c r="AZ366" i="6"/>
  <c r="AZ374" i="6"/>
  <c r="AZ247" i="6"/>
  <c r="AZ47" i="6"/>
  <c r="AZ295" i="6"/>
  <c r="BL295" i="6"/>
  <c r="AZ433" i="6"/>
  <c r="AZ277" i="6"/>
  <c r="AZ285" i="6"/>
  <c r="AZ324" i="6"/>
  <c r="AZ411" i="6"/>
  <c r="AZ117" i="6"/>
  <c r="AZ24" i="6"/>
  <c r="AZ383" i="6"/>
  <c r="AZ319" i="6"/>
  <c r="AZ401" i="6"/>
  <c r="AZ407" i="6"/>
  <c r="AZ11" i="6"/>
  <c r="AG11" i="6"/>
  <c r="AZ124" i="6"/>
  <c r="AZ58" i="6"/>
  <c r="AZ169" i="6"/>
  <c r="AZ395" i="6"/>
  <c r="AZ415" i="6"/>
  <c r="AZ37" i="6"/>
  <c r="AZ69" i="6"/>
  <c r="AZ110" i="6"/>
  <c r="AZ165" i="6"/>
  <c r="W568" i="6"/>
  <c r="BB568" i="6" s="1"/>
  <c r="W97" i="6"/>
  <c r="BB100" i="6"/>
  <c r="W414" i="6"/>
  <c r="BB414" i="6" s="1"/>
  <c r="BB548" i="6" s="1"/>
  <c r="BB415" i="6"/>
  <c r="W284" i="6"/>
  <c r="BB284" i="6" s="1"/>
  <c r="BB285" i="6"/>
  <c r="BB76" i="6"/>
  <c r="W201" i="6"/>
  <c r="BB201" i="6" s="1"/>
  <c r="BB203" i="6"/>
  <c r="W262" i="6"/>
  <c r="AG262" i="6" s="1"/>
  <c r="BM262" i="6" s="1"/>
  <c r="BM539" i="6" s="1"/>
  <c r="BB263" i="6"/>
  <c r="W571" i="6"/>
  <c r="BB571" i="6" s="1"/>
  <c r="BB207" i="6"/>
  <c r="W406" i="6"/>
  <c r="BB406" i="6" s="1"/>
  <c r="BB547" i="6" s="1"/>
  <c r="W46" i="6"/>
  <c r="BB46" i="6" s="1"/>
  <c r="BB533" i="6" s="1"/>
  <c r="BB58" i="6"/>
  <c r="W541" i="6"/>
  <c r="BB266" i="6"/>
  <c r="BB541" i="6" s="1"/>
  <c r="BB323" i="6"/>
  <c r="BB324" i="6"/>
  <c r="W522" i="6"/>
  <c r="AG522" i="6" s="1"/>
  <c r="BM522" i="6" s="1"/>
  <c r="BB523" i="6"/>
  <c r="W265" i="6"/>
  <c r="W576" i="6" s="1"/>
  <c r="BB576" i="6" s="1"/>
  <c r="W602" i="6"/>
  <c r="BB602" i="6" s="1"/>
  <c r="BB436" i="6"/>
  <c r="BB549" i="6" s="1"/>
  <c r="BB313" i="6"/>
  <c r="BB314" i="6"/>
  <c r="E23" i="7"/>
  <c r="F23" i="7"/>
  <c r="F29" i="7"/>
  <c r="E29" i="7"/>
  <c r="F25" i="7"/>
  <c r="E25" i="7"/>
  <c r="F31" i="7"/>
  <c r="E31" i="7"/>
  <c r="F26" i="7"/>
  <c r="E26" i="7"/>
  <c r="F28" i="7"/>
  <c r="E28" i="7"/>
  <c r="AL606" i="6"/>
  <c r="AW588" i="6"/>
  <c r="AW597" i="6"/>
  <c r="AX588" i="6"/>
  <c r="AX597" i="6"/>
  <c r="AB537" i="6"/>
  <c r="AB591" i="6"/>
  <c r="BG591" i="6" s="1"/>
  <c r="AE537" i="6"/>
  <c r="AE591" i="6"/>
  <c r="BJ591" i="6" s="1"/>
  <c r="U583" i="6"/>
  <c r="AZ583" i="6" s="1"/>
  <c r="U603" i="6"/>
  <c r="AF537" i="6"/>
  <c r="AF591" i="6"/>
  <c r="BK591" i="6" s="1"/>
  <c r="X537" i="6"/>
  <c r="X591" i="6"/>
  <c r="BC591" i="6" s="1"/>
  <c r="AD537" i="6"/>
  <c r="AD591" i="6"/>
  <c r="BI591" i="6" s="1"/>
  <c r="AA537" i="6"/>
  <c r="AA591" i="6"/>
  <c r="BF591" i="6" s="1"/>
  <c r="Y537" i="6"/>
  <c r="Y591" i="6"/>
  <c r="BD591" i="6" s="1"/>
  <c r="AC537" i="6"/>
  <c r="AC591" i="6"/>
  <c r="BH591" i="6" s="1"/>
  <c r="V583" i="6"/>
  <c r="BA583" i="6" s="1"/>
  <c r="V603" i="6"/>
  <c r="Z537" i="6"/>
  <c r="Z591" i="6"/>
  <c r="BE591" i="6" s="1"/>
  <c r="D575" i="6"/>
  <c r="D591" i="6"/>
  <c r="E575" i="6"/>
  <c r="E591" i="6"/>
  <c r="F575" i="6"/>
  <c r="F591" i="6"/>
  <c r="AC171" i="5"/>
  <c r="B7" i="7" s="1"/>
  <c r="AW559" i="6"/>
  <c r="AZ549" i="6"/>
  <c r="AX562" i="6"/>
  <c r="BA549" i="6"/>
  <c r="AW562" i="6"/>
  <c r="AF575" i="6"/>
  <c r="BK575" i="6" s="1"/>
  <c r="AX577" i="6"/>
  <c r="AW577" i="6"/>
  <c r="AF547" i="6"/>
  <c r="AF580" i="6"/>
  <c r="BK580" i="6" s="1"/>
  <c r="Y549" i="6"/>
  <c r="Y582" i="6"/>
  <c r="BD582" i="6" s="1"/>
  <c r="AF533" i="6"/>
  <c r="AF561" i="6"/>
  <c r="BK561" i="6" s="1"/>
  <c r="AE535" i="6"/>
  <c r="AA567" i="6"/>
  <c r="BF567" i="6" s="1"/>
  <c r="Y567" i="6"/>
  <c r="BD567" i="6" s="1"/>
  <c r="X547" i="6"/>
  <c r="X580" i="6"/>
  <c r="BC580" i="6" s="1"/>
  <c r="AA548" i="6"/>
  <c r="AA581" i="6"/>
  <c r="BF581" i="6" s="1"/>
  <c r="AB548" i="6"/>
  <c r="AB581" i="6"/>
  <c r="BG581" i="6" s="1"/>
  <c r="BL189" i="6"/>
  <c r="BL193" i="6"/>
  <c r="AG564" i="6"/>
  <c r="BL564" i="6" s="1"/>
  <c r="AB549" i="6"/>
  <c r="AB582" i="6"/>
  <c r="BG582" i="6" s="1"/>
  <c r="BA201" i="6"/>
  <c r="V569" i="6"/>
  <c r="BA569" i="6" s="1"/>
  <c r="X575" i="6"/>
  <c r="BC575" i="6" s="1"/>
  <c r="Z535" i="6"/>
  <c r="Y540" i="6"/>
  <c r="Y576" i="6"/>
  <c r="BD576" i="6" s="1"/>
  <c r="AA547" i="6"/>
  <c r="AA580" i="6"/>
  <c r="BF580" i="6" s="1"/>
  <c r="AD547" i="6"/>
  <c r="AD580" i="6"/>
  <c r="BI580" i="6" s="1"/>
  <c r="BL181" i="6"/>
  <c r="AG572" i="6"/>
  <c r="BL572" i="6" s="1"/>
  <c r="AH564" i="6"/>
  <c r="Z549" i="6"/>
  <c r="Z582" i="6"/>
  <c r="BE582" i="6" s="1"/>
  <c r="Y575" i="6"/>
  <c r="BD575" i="6" s="1"/>
  <c r="AB575" i="6"/>
  <c r="BG575" i="6" s="1"/>
  <c r="AC535" i="6"/>
  <c r="AA540" i="6"/>
  <c r="AA576" i="6"/>
  <c r="BF576" i="6" s="1"/>
  <c r="AA533" i="6"/>
  <c r="AA561" i="6"/>
  <c r="BF561" i="6" s="1"/>
  <c r="AE533" i="6"/>
  <c r="AE561" i="6"/>
  <c r="BJ561" i="6" s="1"/>
  <c r="AF567" i="6"/>
  <c r="BK567" i="6" s="1"/>
  <c r="X567" i="6"/>
  <c r="BC567" i="6" s="1"/>
  <c r="AD567" i="6"/>
  <c r="BI567" i="6" s="1"/>
  <c r="AE540" i="6"/>
  <c r="AE576" i="6"/>
  <c r="BJ576" i="6" s="1"/>
  <c r="AC540" i="6"/>
  <c r="AC576" i="6"/>
  <c r="BH576" i="6" s="1"/>
  <c r="AC547" i="6"/>
  <c r="AC580" i="6"/>
  <c r="BH580" i="6" s="1"/>
  <c r="AC548" i="6"/>
  <c r="AC581" i="6"/>
  <c r="BH581" i="6" s="1"/>
  <c r="BL198" i="6"/>
  <c r="AG574" i="6"/>
  <c r="BL574" i="6" s="1"/>
  <c r="AE549" i="6"/>
  <c r="AE582" i="6"/>
  <c r="BJ582" i="6" s="1"/>
  <c r="AA575" i="6"/>
  <c r="BF575" i="6" s="1"/>
  <c r="AE575" i="6"/>
  <c r="BJ575" i="6" s="1"/>
  <c r="AZ207" i="6"/>
  <c r="U571" i="6"/>
  <c r="AZ571" i="6" s="1"/>
  <c r="X533" i="6"/>
  <c r="X561" i="6"/>
  <c r="BC561" i="6" s="1"/>
  <c r="Y547" i="6"/>
  <c r="Y580" i="6"/>
  <c r="BD580" i="6" s="1"/>
  <c r="AD533" i="6"/>
  <c r="AD561" i="6"/>
  <c r="BI561" i="6" s="1"/>
  <c r="AA535" i="6"/>
  <c r="AF535" i="6"/>
  <c r="AE567" i="6"/>
  <c r="BJ567" i="6" s="1"/>
  <c r="AC567" i="6"/>
  <c r="BH567" i="6" s="1"/>
  <c r="AF540" i="6"/>
  <c r="AF576" i="6"/>
  <c r="BK576" i="6" s="1"/>
  <c r="Z547" i="6"/>
  <c r="Z580" i="6"/>
  <c r="BE580" i="6" s="1"/>
  <c r="AE548" i="6"/>
  <c r="AE581" i="6"/>
  <c r="BJ581" i="6" s="1"/>
  <c r="AZ217" i="6"/>
  <c r="U568" i="6"/>
  <c r="AZ568" i="6" s="1"/>
  <c r="AD575" i="6"/>
  <c r="BI575" i="6" s="1"/>
  <c r="Z533" i="6"/>
  <c r="Z561" i="6"/>
  <c r="BE561" i="6" s="1"/>
  <c r="AZ233" i="6"/>
  <c r="U567" i="6"/>
  <c r="AZ567" i="6" s="1"/>
  <c r="AD535" i="6"/>
  <c r="AB535" i="6"/>
  <c r="W214" i="6"/>
  <c r="BB214" i="6" s="1"/>
  <c r="W567" i="6"/>
  <c r="BB567" i="6" s="1"/>
  <c r="AB547" i="6"/>
  <c r="AB580" i="6"/>
  <c r="BG580" i="6" s="1"/>
  <c r="X549" i="6"/>
  <c r="X582" i="6"/>
  <c r="BC582" i="6" s="1"/>
  <c r="AC575" i="6"/>
  <c r="BH575" i="6" s="1"/>
  <c r="Z567" i="6"/>
  <c r="BE567" i="6" s="1"/>
  <c r="Z540" i="6"/>
  <c r="Z576" i="6"/>
  <c r="BE576" i="6" s="1"/>
  <c r="Z548" i="6"/>
  <c r="Z581" i="6"/>
  <c r="BE581" i="6" s="1"/>
  <c r="W549" i="6"/>
  <c r="W582" i="6"/>
  <c r="BB582" i="6" s="1"/>
  <c r="AC533" i="6"/>
  <c r="AC561" i="6"/>
  <c r="BH561" i="6" s="1"/>
  <c r="AB533" i="6"/>
  <c r="AB561" i="6"/>
  <c r="BG561" i="6" s="1"/>
  <c r="BA207" i="6"/>
  <c r="V571" i="6"/>
  <c r="BA571" i="6" s="1"/>
  <c r="AB567" i="6"/>
  <c r="BG567" i="6" s="1"/>
  <c r="AB540" i="6"/>
  <c r="AB576" i="6"/>
  <c r="BG576" i="6" s="1"/>
  <c r="AD540" i="6"/>
  <c r="AD576" i="6"/>
  <c r="BI576" i="6" s="1"/>
  <c r="AE547" i="6"/>
  <c r="AE580" i="6"/>
  <c r="BJ580" i="6" s="1"/>
  <c r="AF548" i="6"/>
  <c r="AF581" i="6"/>
  <c r="BK581" i="6" s="1"/>
  <c r="AD548" i="6"/>
  <c r="AD581" i="6"/>
  <c r="BI581" i="6" s="1"/>
  <c r="AC549" i="6"/>
  <c r="AC582" i="6"/>
  <c r="BH582" i="6" s="1"/>
  <c r="AZ201" i="6"/>
  <c r="U569" i="6"/>
  <c r="AZ569" i="6" s="1"/>
  <c r="BA217" i="6"/>
  <c r="V568" i="6"/>
  <c r="BA568" i="6" s="1"/>
  <c r="Z575" i="6"/>
  <c r="BE575" i="6" s="1"/>
  <c r="E540" i="6"/>
  <c r="E576" i="6"/>
  <c r="F540" i="6"/>
  <c r="F576" i="6"/>
  <c r="D547" i="6"/>
  <c r="D580" i="6"/>
  <c r="E547" i="6"/>
  <c r="E580" i="6"/>
  <c r="D550" i="6"/>
  <c r="D583" i="6"/>
  <c r="E550" i="6"/>
  <c r="E583" i="6"/>
  <c r="Q222" i="6"/>
  <c r="G565" i="6"/>
  <c r="J256" i="6"/>
  <c r="G566" i="6"/>
  <c r="Q229" i="6"/>
  <c r="Q574" i="6" s="1"/>
  <c r="E533" i="6"/>
  <c r="E561" i="6"/>
  <c r="D533" i="6"/>
  <c r="D561" i="6"/>
  <c r="F533" i="6"/>
  <c r="F561" i="6"/>
  <c r="C549" i="6"/>
  <c r="C582" i="6"/>
  <c r="C573" i="6"/>
  <c r="C564" i="6"/>
  <c r="L563" i="6"/>
  <c r="O414" i="6"/>
  <c r="O548" i="6" s="1"/>
  <c r="L548" i="6"/>
  <c r="H414" i="6"/>
  <c r="H548" i="6" s="1"/>
  <c r="R571" i="6"/>
  <c r="H563" i="6"/>
  <c r="O563" i="6"/>
  <c r="H214" i="6"/>
  <c r="P571" i="6"/>
  <c r="O577" i="6"/>
  <c r="K563" i="6"/>
  <c r="P538" i="6"/>
  <c r="I537" i="6"/>
  <c r="I570" i="6"/>
  <c r="I414" i="6"/>
  <c r="I548" i="6" s="1"/>
  <c r="R538" i="6"/>
  <c r="P263" i="6"/>
  <c r="P262" i="6" s="1"/>
  <c r="P539" i="6" s="1"/>
  <c r="P567" i="6"/>
  <c r="L537" i="6"/>
  <c r="L570" i="6"/>
  <c r="H577" i="6"/>
  <c r="R263" i="6"/>
  <c r="R262" i="6" s="1"/>
  <c r="R539" i="6" s="1"/>
  <c r="R567" i="6"/>
  <c r="H537" i="6"/>
  <c r="H570" i="6"/>
  <c r="P212" i="6"/>
  <c r="P572" i="6"/>
  <c r="D537" i="6"/>
  <c r="P433" i="6"/>
  <c r="P580" i="6"/>
  <c r="N577" i="6"/>
  <c r="P559" i="6"/>
  <c r="R212" i="6"/>
  <c r="R572" i="6"/>
  <c r="E537" i="6"/>
  <c r="R433" i="6"/>
  <c r="R580" i="6"/>
  <c r="I563" i="6"/>
  <c r="K548" i="6"/>
  <c r="K577" i="6"/>
  <c r="R559" i="6"/>
  <c r="F537" i="6"/>
  <c r="L577" i="6"/>
  <c r="I577" i="6"/>
  <c r="M537" i="6"/>
  <c r="M570" i="6"/>
  <c r="K537" i="6"/>
  <c r="K570" i="6"/>
  <c r="O537" i="6"/>
  <c r="O570" i="6"/>
  <c r="N537" i="6"/>
  <c r="N570" i="6"/>
  <c r="AZ262" i="6"/>
  <c r="AZ539" i="6" s="1"/>
  <c r="U539" i="6"/>
  <c r="BA262" i="6"/>
  <c r="BA539" i="6" s="1"/>
  <c r="V539" i="6"/>
  <c r="BL260" i="6"/>
  <c r="BL538" i="6" s="1"/>
  <c r="AG538" i="6"/>
  <c r="BL269" i="6"/>
  <c r="BL542" i="6" s="1"/>
  <c r="AG542" i="6"/>
  <c r="AZ266" i="6"/>
  <c r="AZ541" i="6" s="1"/>
  <c r="U541" i="6"/>
  <c r="BA266" i="6"/>
  <c r="BA541" i="6" s="1"/>
  <c r="V541" i="6"/>
  <c r="BA522" i="6"/>
  <c r="V550" i="6"/>
  <c r="BL271" i="6"/>
  <c r="BL543" i="6" s="1"/>
  <c r="AG543" i="6"/>
  <c r="AZ522" i="6"/>
  <c r="U550" i="6"/>
  <c r="V105" i="6"/>
  <c r="BA105" i="6" s="1"/>
  <c r="V197" i="6"/>
  <c r="BA197" i="6" s="1"/>
  <c r="V406" i="6"/>
  <c r="V580" i="6" s="1"/>
  <c r="BA580" i="6" s="1"/>
  <c r="AH406" i="6"/>
  <c r="AH97" i="6"/>
  <c r="U406" i="6"/>
  <c r="U197" i="6"/>
  <c r="U259" i="6"/>
  <c r="V259" i="6"/>
  <c r="V135" i="6"/>
  <c r="BA135" i="6" s="1"/>
  <c r="U135" i="6"/>
  <c r="BL433" i="6"/>
  <c r="V265" i="6"/>
  <c r="U105" i="6"/>
  <c r="AH135" i="6"/>
  <c r="V47" i="6"/>
  <c r="AG47" i="6" s="1"/>
  <c r="BM47" i="6" s="1"/>
  <c r="BM569" i="6" s="1"/>
  <c r="BA48" i="6"/>
  <c r="V284" i="6"/>
  <c r="BA284" i="6" s="1"/>
  <c r="BA285" i="6"/>
  <c r="BL314" i="6"/>
  <c r="U97" i="6"/>
  <c r="AZ100" i="6"/>
  <c r="BA76" i="6"/>
  <c r="BA313" i="6"/>
  <c r="BA314" i="6"/>
  <c r="AZ83" i="6"/>
  <c r="V97" i="6"/>
  <c r="BA100" i="6"/>
  <c r="BA323" i="6"/>
  <c r="BA324" i="6"/>
  <c r="V414" i="6"/>
  <c r="V581" i="6" s="1"/>
  <c r="BA581" i="6" s="1"/>
  <c r="BA415" i="6"/>
  <c r="AH105" i="6"/>
  <c r="AZ314" i="6"/>
  <c r="U265" i="6"/>
  <c r="AH366" i="6"/>
  <c r="P245" i="6"/>
  <c r="BL83" i="6"/>
  <c r="P189" i="6"/>
  <c r="Q185" i="6"/>
  <c r="AH11" i="6"/>
  <c r="AH24" i="6"/>
  <c r="AH277" i="6"/>
  <c r="AH201" i="6"/>
  <c r="J17" i="6"/>
  <c r="J14" i="6"/>
  <c r="Q44" i="6"/>
  <c r="Q52" i="6"/>
  <c r="Q99" i="6"/>
  <c r="Q335" i="6"/>
  <c r="J369" i="6"/>
  <c r="Q20" i="6"/>
  <c r="J42" i="6"/>
  <c r="J50" i="6"/>
  <c r="Q67" i="6"/>
  <c r="Q139" i="6"/>
  <c r="Q299" i="6"/>
  <c r="Q349" i="6"/>
  <c r="J432" i="6"/>
  <c r="Q15" i="6"/>
  <c r="Q45" i="6"/>
  <c r="Q53" i="6"/>
  <c r="Q18" i="6"/>
  <c r="Q56" i="6"/>
  <c r="Q72" i="6"/>
  <c r="J131" i="6"/>
  <c r="Q318" i="6"/>
  <c r="Q386" i="6"/>
  <c r="J389" i="6"/>
  <c r="J21" i="6"/>
  <c r="Q43" i="6"/>
  <c r="T38" i="6" s="1"/>
  <c r="T37" i="6" s="1"/>
  <c r="Q51" i="6"/>
  <c r="Q68" i="6"/>
  <c r="Q360" i="6"/>
  <c r="Q54" i="6"/>
  <c r="Q236" i="6"/>
  <c r="J55" i="6"/>
  <c r="Q16" i="6"/>
  <c r="Q19" i="6"/>
  <c r="J41" i="6"/>
  <c r="J560" i="6" s="1"/>
  <c r="Q364" i="6"/>
  <c r="U46" i="6"/>
  <c r="U214" i="6"/>
  <c r="U414" i="6"/>
  <c r="U284" i="6"/>
  <c r="BL48" i="6"/>
  <c r="R426" i="6"/>
  <c r="G602" i="6"/>
  <c r="R436" i="6"/>
  <c r="R549" i="6" s="1"/>
  <c r="P436" i="6"/>
  <c r="P549" i="6" s="1"/>
  <c r="P430" i="6"/>
  <c r="P426" i="6"/>
  <c r="R430" i="6"/>
  <c r="R423" i="6"/>
  <c r="J427" i="6"/>
  <c r="R418" i="6"/>
  <c r="P423" i="6"/>
  <c r="N415" i="6"/>
  <c r="N414" i="6" s="1"/>
  <c r="N548" i="6" s="1"/>
  <c r="P418" i="6"/>
  <c r="Q419" i="6"/>
  <c r="M548" i="6"/>
  <c r="Q417" i="6"/>
  <c r="Q416" i="6" s="1"/>
  <c r="Q409" i="6"/>
  <c r="Q408" i="6" s="1"/>
  <c r="P406" i="6"/>
  <c r="P547" i="6" s="1"/>
  <c r="P583" i="6" s="1"/>
  <c r="R406" i="6"/>
  <c r="R547" i="6" s="1"/>
  <c r="R583" i="6" s="1"/>
  <c r="M547" i="6"/>
  <c r="M583" i="6" s="1"/>
  <c r="M577" i="6" s="1"/>
  <c r="J405" i="6"/>
  <c r="J404" i="6" s="1"/>
  <c r="J403" i="6"/>
  <c r="J402" i="6" s="1"/>
  <c r="J401" i="6" s="1"/>
  <c r="P384" i="6"/>
  <c r="P396" i="6"/>
  <c r="P395" i="6" s="1"/>
  <c r="P392" i="6"/>
  <c r="R396" i="6"/>
  <c r="R395" i="6" s="1"/>
  <c r="R392" i="6"/>
  <c r="R387" i="6"/>
  <c r="J397" i="6"/>
  <c r="J393" i="6"/>
  <c r="J391" i="6"/>
  <c r="J390" i="6" s="1"/>
  <c r="R384" i="6"/>
  <c r="P387" i="6"/>
  <c r="L546" i="6"/>
  <c r="Q388" i="6"/>
  <c r="Q385" i="6"/>
  <c r="R374" i="6"/>
  <c r="K546" i="6"/>
  <c r="J382" i="6"/>
  <c r="J381" i="6" s="1"/>
  <c r="J380" i="6"/>
  <c r="J379" i="6" s="1"/>
  <c r="O322" i="6"/>
  <c r="O546" i="6" s="1"/>
  <c r="J378" i="6"/>
  <c r="J377" i="6" s="1"/>
  <c r="P374" i="6"/>
  <c r="I322" i="6"/>
  <c r="I546" i="6" s="1"/>
  <c r="H322" i="6"/>
  <c r="H546" i="6" s="1"/>
  <c r="Q376" i="6"/>
  <c r="Q375" i="6" s="1"/>
  <c r="N374" i="6"/>
  <c r="J373" i="6"/>
  <c r="J372" i="6" s="1"/>
  <c r="P367" i="6"/>
  <c r="P366" i="6" s="1"/>
  <c r="J371" i="6"/>
  <c r="J370" i="6" s="1"/>
  <c r="R362" i="6"/>
  <c r="R367" i="6"/>
  <c r="R366" i="6" s="1"/>
  <c r="N366" i="6"/>
  <c r="Q368" i="6"/>
  <c r="R358" i="6"/>
  <c r="Q363" i="6"/>
  <c r="P362" i="6"/>
  <c r="T274" i="6"/>
  <c r="T545" i="6" s="1"/>
  <c r="Q359" i="6"/>
  <c r="P358" i="6"/>
  <c r="Q357" i="6"/>
  <c r="Q356" i="6" s="1"/>
  <c r="Q354" i="6"/>
  <c r="Q353" i="6" s="1"/>
  <c r="Q351" i="6"/>
  <c r="Q350" i="6" s="1"/>
  <c r="J347" i="6"/>
  <c r="P346" i="6"/>
  <c r="R336" i="6"/>
  <c r="P343" i="6"/>
  <c r="R346" i="6"/>
  <c r="P340" i="6"/>
  <c r="R343" i="6"/>
  <c r="R340" i="6"/>
  <c r="J341" i="6"/>
  <c r="Q337" i="6"/>
  <c r="P336" i="6"/>
  <c r="P332" i="6"/>
  <c r="R332" i="6"/>
  <c r="R328" i="6"/>
  <c r="Q333" i="6"/>
  <c r="P325" i="6"/>
  <c r="P328" i="6"/>
  <c r="J329" i="6"/>
  <c r="J326" i="6"/>
  <c r="J325" i="6" s="1"/>
  <c r="R325" i="6"/>
  <c r="N324" i="6"/>
  <c r="N323" i="6" s="1"/>
  <c r="K545" i="6"/>
  <c r="Q321" i="6"/>
  <c r="Q320" i="6" s="1"/>
  <c r="Q319" i="6" s="1"/>
  <c r="O274" i="6"/>
  <c r="O545" i="6" s="1"/>
  <c r="P315" i="6"/>
  <c r="P314" i="6" s="1"/>
  <c r="P313" i="6" s="1"/>
  <c r="R315" i="6"/>
  <c r="R314" i="6" s="1"/>
  <c r="R313" i="6" s="1"/>
  <c r="R277" i="6"/>
  <c r="R565" i="6" s="1"/>
  <c r="P296" i="6"/>
  <c r="P295" i="6" s="1"/>
  <c r="P576" i="6" s="1"/>
  <c r="Q316" i="6"/>
  <c r="I274" i="6"/>
  <c r="I545" i="6" s="1"/>
  <c r="H274" i="6"/>
  <c r="H545" i="6" s="1"/>
  <c r="Q297" i="6"/>
  <c r="L545" i="6"/>
  <c r="R296" i="6"/>
  <c r="R295" i="6" s="1"/>
  <c r="R576" i="6" s="1"/>
  <c r="J292" i="6"/>
  <c r="P291" i="6"/>
  <c r="R291" i="6"/>
  <c r="R286" i="6"/>
  <c r="J290" i="6"/>
  <c r="J289" i="6" s="1"/>
  <c r="J287" i="6"/>
  <c r="J286" i="6" s="1"/>
  <c r="J566" i="6" s="1"/>
  <c r="P286" i="6"/>
  <c r="Q283" i="6"/>
  <c r="Q282" i="6" s="1"/>
  <c r="Q281" i="6"/>
  <c r="Q280" i="6" s="1"/>
  <c r="R265" i="6"/>
  <c r="R540" i="6" s="1"/>
  <c r="Q279" i="6"/>
  <c r="Q278" i="6" s="1"/>
  <c r="P277" i="6"/>
  <c r="P565" i="6" s="1"/>
  <c r="Q276" i="6"/>
  <c r="Q275" i="6" s="1"/>
  <c r="Q272" i="6"/>
  <c r="Q271" i="6" s="1"/>
  <c r="Q543" i="6" s="1"/>
  <c r="P265" i="6"/>
  <c r="P540" i="6" s="1"/>
  <c r="Q270" i="6"/>
  <c r="Q269" i="6" s="1"/>
  <c r="Q542" i="6" s="1"/>
  <c r="D592" i="6"/>
  <c r="M540" i="6"/>
  <c r="Q268" i="6"/>
  <c r="Q267" i="6" s="1"/>
  <c r="Q266" i="6" s="1"/>
  <c r="Q541" i="6" s="1"/>
  <c r="N265" i="6"/>
  <c r="N540" i="6" s="1"/>
  <c r="R251" i="6"/>
  <c r="J261" i="6"/>
  <c r="J260" i="6" s="1"/>
  <c r="J258" i="6"/>
  <c r="J257" i="6" s="1"/>
  <c r="T196" i="6"/>
  <c r="P251" i="6"/>
  <c r="J255" i="6"/>
  <c r="J254" i="6" s="1"/>
  <c r="J249" i="6"/>
  <c r="I214" i="6"/>
  <c r="P248" i="6"/>
  <c r="R248" i="6"/>
  <c r="R234" i="6"/>
  <c r="R230" i="6"/>
  <c r="R240" i="6"/>
  <c r="J241" i="6"/>
  <c r="P240" i="6"/>
  <c r="N233" i="6"/>
  <c r="N214" i="6" s="1"/>
  <c r="Q235" i="6"/>
  <c r="P234" i="6"/>
  <c r="Q231" i="6"/>
  <c r="Q230" i="6" s="1"/>
  <c r="P230" i="6"/>
  <c r="Q228" i="6"/>
  <c r="P227" i="6"/>
  <c r="P224" i="6"/>
  <c r="P564" i="6" s="1"/>
  <c r="R227" i="6"/>
  <c r="Y10" i="6"/>
  <c r="J225" i="6"/>
  <c r="J224" i="6" s="1"/>
  <c r="R224" i="6"/>
  <c r="R564" i="6" s="1"/>
  <c r="J219" i="6"/>
  <c r="J218" i="6" s="1"/>
  <c r="P217" i="6"/>
  <c r="P573" i="6" s="1"/>
  <c r="R217" i="6"/>
  <c r="R573" i="6" s="1"/>
  <c r="D568" i="6"/>
  <c r="R203" i="6"/>
  <c r="R201" i="6" s="1"/>
  <c r="I196" i="6"/>
  <c r="J216" i="6"/>
  <c r="J215" i="6" s="1"/>
  <c r="O196" i="6"/>
  <c r="R207" i="6"/>
  <c r="Q213" i="6"/>
  <c r="H196" i="6"/>
  <c r="P207" i="6"/>
  <c r="J211" i="6"/>
  <c r="J210" i="6" s="1"/>
  <c r="P198" i="6"/>
  <c r="J209" i="6"/>
  <c r="J208" i="6" s="1"/>
  <c r="J204" i="6"/>
  <c r="P203" i="6"/>
  <c r="P201" i="6" s="1"/>
  <c r="J202" i="6"/>
  <c r="N201" i="6"/>
  <c r="N197" i="6" s="1"/>
  <c r="Q199" i="6"/>
  <c r="R198" i="6"/>
  <c r="P193" i="6"/>
  <c r="J194" i="6"/>
  <c r="R193" i="6"/>
  <c r="Q190" i="6"/>
  <c r="Q189" i="6" s="1"/>
  <c r="Q187" i="6"/>
  <c r="Q186" i="6" s="1"/>
  <c r="P165" i="6"/>
  <c r="J182" i="6"/>
  <c r="P181" i="6"/>
  <c r="N180" i="6"/>
  <c r="R181" i="6"/>
  <c r="Q178" i="6"/>
  <c r="Q177" i="6" s="1"/>
  <c r="Q176" i="6"/>
  <c r="Q175" i="6" s="1"/>
  <c r="P172" i="6"/>
  <c r="P169" i="6" s="1"/>
  <c r="Q173" i="6"/>
  <c r="Q172" i="6" s="1"/>
  <c r="R172" i="6"/>
  <c r="R169" i="6" s="1"/>
  <c r="Q171" i="6"/>
  <c r="Q170" i="6" s="1"/>
  <c r="N169" i="6"/>
  <c r="R165" i="6"/>
  <c r="Q167" i="6"/>
  <c r="Q166" i="6" s="1"/>
  <c r="P157" i="6"/>
  <c r="Q163" i="6"/>
  <c r="P162" i="6"/>
  <c r="R162" i="6"/>
  <c r="P151" i="6"/>
  <c r="R157" i="6"/>
  <c r="Q158" i="6"/>
  <c r="Q157" i="6" s="1"/>
  <c r="R151" i="6"/>
  <c r="T104" i="6"/>
  <c r="R143" i="6"/>
  <c r="J152" i="6"/>
  <c r="H104" i="6"/>
  <c r="R146" i="6"/>
  <c r="Q147" i="6"/>
  <c r="P146" i="6"/>
  <c r="Q144" i="6"/>
  <c r="Q143" i="6" s="1"/>
  <c r="O104" i="6"/>
  <c r="P143" i="6"/>
  <c r="R137" i="6"/>
  <c r="J138" i="6"/>
  <c r="P137" i="6"/>
  <c r="M563" i="6"/>
  <c r="J136" i="6"/>
  <c r="N135" i="6"/>
  <c r="N563" i="6" s="1"/>
  <c r="I104" i="6"/>
  <c r="Q133" i="6"/>
  <c r="Q132" i="6" s="1"/>
  <c r="Z10" i="6"/>
  <c r="Z560" i="6" s="1"/>
  <c r="BE560" i="6" s="1"/>
  <c r="Q128" i="6"/>
  <c r="P127" i="6"/>
  <c r="P124" i="6" s="1"/>
  <c r="R127" i="6"/>
  <c r="R124" i="6" s="1"/>
  <c r="Q126" i="6"/>
  <c r="Q125" i="6" s="1"/>
  <c r="R120" i="6"/>
  <c r="R117" i="6" s="1"/>
  <c r="Q121" i="6"/>
  <c r="Q120" i="6" s="1"/>
  <c r="P120" i="6"/>
  <c r="P117" i="6" s="1"/>
  <c r="J118" i="6"/>
  <c r="R111" i="6"/>
  <c r="R110" i="6" s="1"/>
  <c r="J116" i="6"/>
  <c r="J115" i="6" s="1"/>
  <c r="AB10" i="6"/>
  <c r="AB560" i="6" s="1"/>
  <c r="BG560" i="6" s="1"/>
  <c r="Q112" i="6"/>
  <c r="R70" i="6"/>
  <c r="R69" i="6" s="1"/>
  <c r="P111" i="6"/>
  <c r="P110" i="6" s="1"/>
  <c r="J107" i="6"/>
  <c r="P106" i="6"/>
  <c r="R106" i="6"/>
  <c r="P90" i="6"/>
  <c r="R93" i="6"/>
  <c r="J102" i="6"/>
  <c r="J101" i="6" s="1"/>
  <c r="J100" i="6" s="1"/>
  <c r="R90" i="6"/>
  <c r="AF10" i="6"/>
  <c r="AF560" i="6" s="1"/>
  <c r="BK560" i="6" s="1"/>
  <c r="J98" i="6"/>
  <c r="P97" i="6"/>
  <c r="P96" i="6" s="1"/>
  <c r="R97" i="6"/>
  <c r="R96" i="6" s="1"/>
  <c r="AD10" i="6"/>
  <c r="AD560" i="6" s="1"/>
  <c r="BI560" i="6" s="1"/>
  <c r="V10" i="6"/>
  <c r="V560" i="6" s="1"/>
  <c r="BA560" i="6" s="1"/>
  <c r="J94" i="6"/>
  <c r="R83" i="6"/>
  <c r="P93" i="6"/>
  <c r="P83" i="6"/>
  <c r="R86" i="6"/>
  <c r="R79" i="6"/>
  <c r="P86" i="6"/>
  <c r="AC10" i="6"/>
  <c r="AC560" i="6" s="1"/>
  <c r="BH560" i="6" s="1"/>
  <c r="X10" i="6"/>
  <c r="J87" i="6"/>
  <c r="Q84" i="6"/>
  <c r="Q80" i="6"/>
  <c r="Q79" i="6" s="1"/>
  <c r="P79" i="6"/>
  <c r="U10" i="6"/>
  <c r="R65" i="6"/>
  <c r="R58" i="6" s="1"/>
  <c r="M535" i="6"/>
  <c r="P65" i="6"/>
  <c r="P58" i="6" s="1"/>
  <c r="Q78" i="6"/>
  <c r="Q77" i="6" s="1"/>
  <c r="Q561" i="6" s="1"/>
  <c r="N76" i="6"/>
  <c r="N75" i="6" s="1"/>
  <c r="N74" i="6" s="1"/>
  <c r="N535" i="6" s="1"/>
  <c r="P70" i="6"/>
  <c r="P69" i="6" s="1"/>
  <c r="J71" i="6"/>
  <c r="Q66" i="6"/>
  <c r="Q64" i="6"/>
  <c r="Q63" i="6" s="1"/>
  <c r="Q62" i="6"/>
  <c r="Q61" i="6" s="1"/>
  <c r="P48" i="6"/>
  <c r="P47" i="6" s="1"/>
  <c r="Q60" i="6"/>
  <c r="Q59" i="6" s="1"/>
  <c r="W10" i="6"/>
  <c r="R48" i="6"/>
  <c r="R47" i="6" s="1"/>
  <c r="Q39" i="6"/>
  <c r="P38" i="6"/>
  <c r="P37" i="6" s="1"/>
  <c r="R38" i="6"/>
  <c r="R37" i="6" s="1"/>
  <c r="Q36" i="6"/>
  <c r="Q35" i="6" s="1"/>
  <c r="F560" i="6"/>
  <c r="AE10" i="6"/>
  <c r="AE560" i="6" s="1"/>
  <c r="BJ560" i="6" s="1"/>
  <c r="AA10" i="6"/>
  <c r="AA560" i="6" s="1"/>
  <c r="BF560" i="6" s="1"/>
  <c r="O10" i="6"/>
  <c r="L532" i="6"/>
  <c r="Q34" i="6"/>
  <c r="Q33" i="6" s="1"/>
  <c r="H10" i="6"/>
  <c r="I10" i="6"/>
  <c r="Q32" i="6"/>
  <c r="Q31" i="6" s="1"/>
  <c r="Q30" i="6"/>
  <c r="Q29" i="6" s="1"/>
  <c r="Q28" i="6"/>
  <c r="Q27" i="6" s="1"/>
  <c r="P24" i="6"/>
  <c r="R24" i="6"/>
  <c r="J26" i="6"/>
  <c r="J25" i="6" s="1"/>
  <c r="D560" i="6"/>
  <c r="N24" i="6"/>
  <c r="N10" i="6" s="1"/>
  <c r="Q23" i="6"/>
  <c r="Q22" i="6" s="1"/>
  <c r="R12" i="6"/>
  <c r="R11" i="6" s="1"/>
  <c r="P12" i="6"/>
  <c r="P11" i="6" s="1"/>
  <c r="C100" i="6"/>
  <c r="G100" i="6" s="1"/>
  <c r="C117" i="6"/>
  <c r="G117" i="6" s="1"/>
  <c r="C266" i="6"/>
  <c r="G266" i="6" s="1"/>
  <c r="G541" i="6" s="1"/>
  <c r="C314" i="6"/>
  <c r="C603" i="6"/>
  <c r="C69" i="6"/>
  <c r="G69" i="6" s="1"/>
  <c r="C165" i="6"/>
  <c r="G165" i="6" s="1"/>
  <c r="C295" i="6"/>
  <c r="C598" i="6" s="1"/>
  <c r="J481" i="6"/>
  <c r="Q397" i="6"/>
  <c r="Q478" i="6"/>
  <c r="J44" i="6"/>
  <c r="J503" i="6"/>
  <c r="J480" i="6"/>
  <c r="Q516" i="6"/>
  <c r="J145" i="6"/>
  <c r="Q479" i="6"/>
  <c r="Q209" i="6"/>
  <c r="Q208" i="6" s="1"/>
  <c r="C180" i="6"/>
  <c r="G180" i="6" s="1"/>
  <c r="J317" i="6"/>
  <c r="J578" i="6" s="1"/>
  <c r="Q427" i="6"/>
  <c r="Q226" i="6"/>
  <c r="Q255" i="6"/>
  <c r="Q254" i="6" s="1"/>
  <c r="Q258" i="6"/>
  <c r="Q257" i="6" s="1"/>
  <c r="J465" i="6"/>
  <c r="Q211" i="6"/>
  <c r="Q210" i="6" s="1"/>
  <c r="Q439" i="6"/>
  <c r="Q487" i="6"/>
  <c r="J139" i="6"/>
  <c r="Q141" i="6"/>
  <c r="J359" i="6"/>
  <c r="Q468" i="6"/>
  <c r="Q42" i="6"/>
  <c r="Q50" i="6"/>
  <c r="J213" i="6"/>
  <c r="Q256" i="6"/>
  <c r="J456" i="6"/>
  <c r="J19" i="6"/>
  <c r="J30" i="6"/>
  <c r="J29" i="6" s="1"/>
  <c r="C11" i="6"/>
  <c r="Q94" i="6"/>
  <c r="Q93" i="6" s="1"/>
  <c r="J119" i="6"/>
  <c r="J229" i="6"/>
  <c r="J574" i="6" s="1"/>
  <c r="J232" i="6"/>
  <c r="J569" i="6" s="1"/>
  <c r="M545" i="6"/>
  <c r="Q446" i="6"/>
  <c r="Q470" i="6"/>
  <c r="J489" i="6"/>
  <c r="Q508" i="6"/>
  <c r="J43" i="6"/>
  <c r="C201" i="6"/>
  <c r="J360" i="6"/>
  <c r="Q41" i="6"/>
  <c r="Q560" i="6" s="1"/>
  <c r="J67" i="6"/>
  <c r="C169" i="6"/>
  <c r="G169" i="6" s="1"/>
  <c r="C207" i="6"/>
  <c r="Q378" i="6"/>
  <c r="Q377" i="6" s="1"/>
  <c r="Q382" i="6"/>
  <c r="Q381" i="6" s="1"/>
  <c r="Q405" i="6"/>
  <c r="Q404" i="6" s="1"/>
  <c r="J449" i="6"/>
  <c r="J497" i="6"/>
  <c r="J316" i="6"/>
  <c r="Q92" i="6"/>
  <c r="C124" i="6"/>
  <c r="G124" i="6" s="1"/>
  <c r="J231" i="6"/>
  <c r="C285" i="6"/>
  <c r="G285" i="6" s="1"/>
  <c r="Q447" i="6"/>
  <c r="Q471" i="6"/>
  <c r="J488" i="6"/>
  <c r="Q495" i="6"/>
  <c r="Q21" i="6"/>
  <c r="Q118" i="6"/>
  <c r="J147" i="6"/>
  <c r="J174" i="6"/>
  <c r="C47" i="6"/>
  <c r="G47" i="6" s="1"/>
  <c r="C277" i="6"/>
  <c r="G277" i="6" s="1"/>
  <c r="Q380" i="6"/>
  <c r="Q379" i="6" s="1"/>
  <c r="Q403" i="6"/>
  <c r="Q402" i="6" s="1"/>
  <c r="Q401" i="6" s="1"/>
  <c r="J448" i="6"/>
  <c r="Q460" i="6"/>
  <c r="J496" i="6"/>
  <c r="E560" i="6"/>
  <c r="J52" i="6"/>
  <c r="J80" i="6"/>
  <c r="Q102" i="6"/>
  <c r="Q101" i="6" s="1"/>
  <c r="Q100" i="6" s="1"/>
  <c r="Q182" i="6"/>
  <c r="Q181" i="6" s="1"/>
  <c r="Q219" i="6"/>
  <c r="Q218" i="6" s="1"/>
  <c r="Q221" i="6"/>
  <c r="Q290" i="6"/>
  <c r="Q289" i="6" s="1"/>
  <c r="J297" i="6"/>
  <c r="Q329" i="6"/>
  <c r="Q328" i="6" s="1"/>
  <c r="Q347" i="6"/>
  <c r="J409" i="6"/>
  <c r="J408" i="6" s="1"/>
  <c r="J440" i="6"/>
  <c r="Q455" i="6"/>
  <c r="J473" i="6"/>
  <c r="Q484" i="6"/>
  <c r="Q500" i="6"/>
  <c r="C58" i="6"/>
  <c r="G58" i="6" s="1"/>
  <c r="J72" i="6"/>
  <c r="J121" i="6"/>
  <c r="J235" i="6"/>
  <c r="J281" i="6"/>
  <c r="J280" i="6" s="1"/>
  <c r="J425" i="6"/>
  <c r="J505" i="6"/>
  <c r="J512" i="6"/>
  <c r="C24" i="6"/>
  <c r="G24" i="6" s="1"/>
  <c r="J78" i="6"/>
  <c r="J77" i="6" s="1"/>
  <c r="J561" i="6" s="1"/>
  <c r="Q98" i="6"/>
  <c r="Q114" i="6"/>
  <c r="Q194" i="6"/>
  <c r="Q193" i="6" s="1"/>
  <c r="Q202" i="6"/>
  <c r="J222" i="6"/>
  <c r="J268" i="6"/>
  <c r="J267" i="6" s="1"/>
  <c r="J266" i="6" s="1"/>
  <c r="J541" i="6" s="1"/>
  <c r="J276" i="6"/>
  <c r="J275" i="6" s="1"/>
  <c r="J294" i="6"/>
  <c r="C319" i="6"/>
  <c r="G319" i="6" s="1"/>
  <c r="Q327" i="6"/>
  <c r="J330" i="6"/>
  <c r="J334" i="6"/>
  <c r="J351" i="6"/>
  <c r="J350" i="6" s="1"/>
  <c r="Q454" i="6"/>
  <c r="Q476" i="6"/>
  <c r="Q519" i="6"/>
  <c r="Q26" i="6"/>
  <c r="Q25" i="6" s="1"/>
  <c r="J32" i="6"/>
  <c r="J31" i="6" s="1"/>
  <c r="C37" i="6"/>
  <c r="G37" i="6" s="1"/>
  <c r="C76" i="6"/>
  <c r="G76" i="6" s="1"/>
  <c r="J128" i="6"/>
  <c r="J144" i="6"/>
  <c r="Q155" i="6"/>
  <c r="J178" i="6"/>
  <c r="J177" i="6" s="1"/>
  <c r="Q225" i="6"/>
  <c r="J228" i="6"/>
  <c r="Q288" i="6"/>
  <c r="Q292" i="6"/>
  <c r="Q291" i="6" s="1"/>
  <c r="J298" i="6"/>
  <c r="J321" i="6"/>
  <c r="J320" i="6" s="1"/>
  <c r="J319" i="6" s="1"/>
  <c r="Q348" i="6"/>
  <c r="J357" i="6"/>
  <c r="J356" i="6" s="1"/>
  <c r="J441" i="6"/>
  <c r="J581" i="6" s="1"/>
  <c r="Q452" i="6"/>
  <c r="Q463" i="6"/>
  <c r="J472" i="6"/>
  <c r="Q492" i="6"/>
  <c r="J64" i="6"/>
  <c r="J63" i="6" s="1"/>
  <c r="J159" i="6"/>
  <c r="J176" i="6"/>
  <c r="J175" i="6" s="1"/>
  <c r="J184" i="6"/>
  <c r="J236" i="6"/>
  <c r="J279" i="6"/>
  <c r="J278" i="6" s="1"/>
  <c r="J504" i="6"/>
  <c r="J513" i="6"/>
  <c r="J520" i="6"/>
  <c r="J15" i="6"/>
  <c r="Q17" i="6"/>
  <c r="Q71" i="6"/>
  <c r="Q116" i="6"/>
  <c r="Q115" i="6" s="1"/>
  <c r="J122" i="6"/>
  <c r="J126" i="6"/>
  <c r="J125" i="6" s="1"/>
  <c r="Q200" i="6"/>
  <c r="Q204" i="6"/>
  <c r="J283" i="6"/>
  <c r="J282" i="6" s="1"/>
  <c r="J293" i="6"/>
  <c r="J333" i="6"/>
  <c r="J349" i="6"/>
  <c r="J354" i="6"/>
  <c r="J353" i="6" s="1"/>
  <c r="Q444" i="6"/>
  <c r="J457" i="6"/>
  <c r="J464" i="6"/>
  <c r="Q511" i="6"/>
  <c r="G13" i="6"/>
  <c r="Q14" i="6"/>
  <c r="J16" i="6"/>
  <c r="J23" i="6"/>
  <c r="J22" i="6" s="1"/>
  <c r="J28" i="6"/>
  <c r="J27" i="6" s="1"/>
  <c r="J18" i="6"/>
  <c r="Q89" i="6"/>
  <c r="J89" i="6"/>
  <c r="Q113" i="6"/>
  <c r="J113" i="6"/>
  <c r="Q206" i="6"/>
  <c r="J206" i="6"/>
  <c r="Q398" i="6"/>
  <c r="J398" i="6"/>
  <c r="Q40" i="6"/>
  <c r="J40" i="6"/>
  <c r="C247" i="6"/>
  <c r="G247" i="6" s="1"/>
  <c r="J20" i="6"/>
  <c r="J34" i="6"/>
  <c r="J33" i="6" s="1"/>
  <c r="Q49" i="6"/>
  <c r="J49" i="6"/>
  <c r="Q91" i="6"/>
  <c r="T91" i="6" s="1"/>
  <c r="J91" i="6"/>
  <c r="J90" i="6" s="1"/>
  <c r="Q109" i="6"/>
  <c r="J109" i="6"/>
  <c r="Q242" i="6"/>
  <c r="J242" i="6"/>
  <c r="C110" i="6"/>
  <c r="G110" i="6" s="1"/>
  <c r="Q57" i="6"/>
  <c r="J57" i="6"/>
  <c r="Q140" i="6"/>
  <c r="J140" i="6"/>
  <c r="Q154" i="6"/>
  <c r="J154" i="6"/>
  <c r="Q55" i="6"/>
  <c r="Q85" i="6"/>
  <c r="Q87" i="6"/>
  <c r="Q107" i="6"/>
  <c r="Q131" i="6"/>
  <c r="Q136" i="6"/>
  <c r="Q138" i="6"/>
  <c r="Q150" i="6"/>
  <c r="Q152" i="6"/>
  <c r="Q164" i="6"/>
  <c r="Q168" i="6"/>
  <c r="C383" i="6"/>
  <c r="Q394" i="6"/>
  <c r="T394" i="6" s="1"/>
  <c r="J394" i="6"/>
  <c r="Q477" i="6"/>
  <c r="J477" i="6"/>
  <c r="J486" i="6"/>
  <c r="Q486" i="6"/>
  <c r="J45" i="6"/>
  <c r="J54" i="6"/>
  <c r="J60" i="6"/>
  <c r="J59" i="6" s="1"/>
  <c r="J82" i="6"/>
  <c r="J84" i="6"/>
  <c r="J83" i="6" s="1"/>
  <c r="J130" i="6"/>
  <c r="J133" i="6"/>
  <c r="J132" i="6" s="1"/>
  <c r="J149" i="6"/>
  <c r="J161" i="6"/>
  <c r="J163" i="6"/>
  <c r="J162" i="6" s="1"/>
  <c r="J167" i="6"/>
  <c r="J166" i="6" s="1"/>
  <c r="J165" i="6" s="1"/>
  <c r="J171" i="6"/>
  <c r="J170" i="6" s="1"/>
  <c r="J173" i="6"/>
  <c r="J188" i="6"/>
  <c r="J190" i="6"/>
  <c r="J189" i="6" s="1"/>
  <c r="J199" i="6"/>
  <c r="J198" i="6" s="1"/>
  <c r="C366" i="6"/>
  <c r="Q424" i="6"/>
  <c r="Q423" i="6" s="1"/>
  <c r="J424" i="6"/>
  <c r="Q453" i="6"/>
  <c r="J453" i="6"/>
  <c r="J518" i="6"/>
  <c r="Q518" i="6"/>
  <c r="J36" i="6"/>
  <c r="J35" i="6" s="1"/>
  <c r="J51" i="6"/>
  <c r="J66" i="6"/>
  <c r="J95" i="6"/>
  <c r="J99" i="6"/>
  <c r="J142" i="6"/>
  <c r="J156" i="6"/>
  <c r="J158" i="6"/>
  <c r="J183" i="6"/>
  <c r="Q244" i="6"/>
  <c r="Q243" i="6" s="1"/>
  <c r="Q571" i="6" s="1"/>
  <c r="J244" i="6"/>
  <c r="J243" i="6" s="1"/>
  <c r="Q326" i="6"/>
  <c r="Q400" i="6"/>
  <c r="Q399" i="6" s="1"/>
  <c r="J400" i="6"/>
  <c r="J399" i="6" s="1"/>
  <c r="Q420" i="6"/>
  <c r="J420" i="6"/>
  <c r="Q509" i="6"/>
  <c r="J509" i="6"/>
  <c r="J39" i="6"/>
  <c r="J56" i="6"/>
  <c r="J88" i="6"/>
  <c r="J108" i="6"/>
  <c r="J112" i="6"/>
  <c r="J153" i="6"/>
  <c r="J195" i="6"/>
  <c r="J205" i="6"/>
  <c r="C233" i="6"/>
  <c r="Q250" i="6"/>
  <c r="J250" i="6"/>
  <c r="Q253" i="6"/>
  <c r="Q261" i="6"/>
  <c r="Q260" i="6" s="1"/>
  <c r="Q342" i="6"/>
  <c r="J342" i="6"/>
  <c r="Q345" i="6"/>
  <c r="J53" i="6"/>
  <c r="J62" i="6"/>
  <c r="J61" i="6" s="1"/>
  <c r="J68" i="6"/>
  <c r="J81" i="6"/>
  <c r="J129" i="6"/>
  <c r="J148" i="6"/>
  <c r="J160" i="6"/>
  <c r="J185" i="6"/>
  <c r="J187" i="6"/>
  <c r="J186" i="6" s="1"/>
  <c r="Q216" i="6"/>
  <c r="Q215" i="6" s="1"/>
  <c r="Q220" i="6"/>
  <c r="C262" i="6"/>
  <c r="Q264" i="6"/>
  <c r="J264" i="6"/>
  <c r="Q287" i="6"/>
  <c r="J494" i="6"/>
  <c r="Q494" i="6"/>
  <c r="Q246" i="6"/>
  <c r="T245" i="6" s="1"/>
  <c r="J246" i="6"/>
  <c r="J245" i="6" s="1"/>
  <c r="Q485" i="6"/>
  <c r="J485" i="6"/>
  <c r="J510" i="6"/>
  <c r="Q510" i="6"/>
  <c r="C217" i="6"/>
  <c r="Q252" i="6"/>
  <c r="J252" i="6"/>
  <c r="J251" i="6" s="1"/>
  <c r="Q344" i="6"/>
  <c r="J344" i="6"/>
  <c r="J343" i="6" s="1"/>
  <c r="Q239" i="6"/>
  <c r="Q241" i="6"/>
  <c r="Q249" i="6"/>
  <c r="Q339" i="6"/>
  <c r="Q341" i="6"/>
  <c r="Q365" i="6"/>
  <c r="Q369" i="6"/>
  <c r="Q371" i="6"/>
  <c r="Q370" i="6" s="1"/>
  <c r="Q373" i="6"/>
  <c r="Q372" i="6" s="1"/>
  <c r="Q389" i="6"/>
  <c r="Q391" i="6"/>
  <c r="Q390" i="6" s="1"/>
  <c r="Q393" i="6"/>
  <c r="Q431" i="6"/>
  <c r="J431" i="6"/>
  <c r="Q437" i="6"/>
  <c r="J437" i="6"/>
  <c r="Q461" i="6"/>
  <c r="Q582" i="6" s="1"/>
  <c r="J461" i="6"/>
  <c r="J582" i="6" s="1"/>
  <c r="Q524" i="6"/>
  <c r="J524" i="6"/>
  <c r="J238" i="6"/>
  <c r="J270" i="6"/>
  <c r="J269" i="6" s="1"/>
  <c r="J542" i="6" s="1"/>
  <c r="J272" i="6"/>
  <c r="J271" i="6" s="1"/>
  <c r="J543" i="6" s="1"/>
  <c r="J338" i="6"/>
  <c r="J364" i="6"/>
  <c r="J368" i="6"/>
  <c r="J376" i="6"/>
  <c r="J375" i="6" s="1"/>
  <c r="J386" i="6"/>
  <c r="J388" i="6"/>
  <c r="Q501" i="6"/>
  <c r="J501" i="6"/>
  <c r="Q413" i="6"/>
  <c r="Q412" i="6" s="1"/>
  <c r="Q411" i="6" s="1"/>
  <c r="J413" i="6"/>
  <c r="J412" i="6" s="1"/>
  <c r="J411" i="6" s="1"/>
  <c r="Q422" i="6"/>
  <c r="Q421" i="6" s="1"/>
  <c r="J422" i="6"/>
  <c r="J421" i="6" s="1"/>
  <c r="J237" i="6"/>
  <c r="J299" i="6"/>
  <c r="J318" i="6"/>
  <c r="J335" i="6"/>
  <c r="J337" i="6"/>
  <c r="J361" i="6"/>
  <c r="J363" i="6"/>
  <c r="J385" i="6"/>
  <c r="Q493" i="6"/>
  <c r="J493" i="6"/>
  <c r="Q517" i="6"/>
  <c r="J517" i="6"/>
  <c r="Q428" i="6"/>
  <c r="J428" i="6"/>
  <c r="Q432" i="6"/>
  <c r="Q435" i="6"/>
  <c r="Q434" i="6" s="1"/>
  <c r="J435" i="6"/>
  <c r="J434" i="6" s="1"/>
  <c r="Q438" i="6"/>
  <c r="Q445" i="6"/>
  <c r="J445" i="6"/>
  <c r="Q462" i="6"/>
  <c r="Q469" i="6"/>
  <c r="J469" i="6"/>
  <c r="Q502" i="6"/>
  <c r="J443" i="6"/>
  <c r="J451" i="6"/>
  <c r="J459" i="6"/>
  <c r="J467" i="6"/>
  <c r="J475" i="6"/>
  <c r="J483" i="6"/>
  <c r="J491" i="6"/>
  <c r="J499" i="6"/>
  <c r="J507" i="6"/>
  <c r="J515" i="6"/>
  <c r="J417" i="6"/>
  <c r="J416" i="6" s="1"/>
  <c r="J419" i="6"/>
  <c r="J442" i="6"/>
  <c r="J450" i="6"/>
  <c r="J458" i="6"/>
  <c r="J466" i="6"/>
  <c r="J474" i="6"/>
  <c r="J482" i="6"/>
  <c r="J490" i="6"/>
  <c r="J498" i="6"/>
  <c r="J506" i="6"/>
  <c r="J514" i="6"/>
  <c r="AG582" i="6" l="1"/>
  <c r="BL582" i="6" s="1"/>
  <c r="BM436" i="6"/>
  <c r="BM549" i="6" s="1"/>
  <c r="BL11" i="6"/>
  <c r="BM11" i="6"/>
  <c r="BL69" i="6"/>
  <c r="BM69" i="6"/>
  <c r="BM591" i="6" s="1"/>
  <c r="BL124" i="6"/>
  <c r="BM124" i="6"/>
  <c r="BL37" i="6"/>
  <c r="BM37" i="6"/>
  <c r="BM559" i="6" s="1"/>
  <c r="BL395" i="6"/>
  <c r="BM395" i="6"/>
  <c r="BL594" i="6"/>
  <c r="B24" i="7"/>
  <c r="AG549" i="6"/>
  <c r="BL401" i="6"/>
  <c r="BM401" i="6"/>
  <c r="BL436" i="6"/>
  <c r="BL549" i="6" s="1"/>
  <c r="BL319" i="6"/>
  <c r="BM319" i="6"/>
  <c r="BL24" i="6"/>
  <c r="BM24" i="6"/>
  <c r="BL374" i="6"/>
  <c r="BM374" i="6"/>
  <c r="BL407" i="6"/>
  <c r="BM407" i="6"/>
  <c r="BL247" i="6"/>
  <c r="BM247" i="6"/>
  <c r="BL165" i="6"/>
  <c r="BM165" i="6"/>
  <c r="BL169" i="6"/>
  <c r="BM169" i="6"/>
  <c r="Y597" i="6"/>
  <c r="BD597" i="6" s="1"/>
  <c r="BD602" i="6"/>
  <c r="C27" i="7"/>
  <c r="C18" i="7"/>
  <c r="X597" i="6"/>
  <c r="BC597" i="6" s="1"/>
  <c r="BC602" i="6"/>
  <c r="B32" i="7"/>
  <c r="E32" i="7" s="1"/>
  <c r="BL602" i="6"/>
  <c r="AG266" i="6"/>
  <c r="AG105" i="6"/>
  <c r="AG406" i="6"/>
  <c r="U322" i="6"/>
  <c r="AG284" i="6"/>
  <c r="AG97" i="6"/>
  <c r="BM97" i="6" s="1"/>
  <c r="AG414" i="6"/>
  <c r="AG135" i="6"/>
  <c r="AG201" i="6"/>
  <c r="BM201" i="6" s="1"/>
  <c r="AG366" i="6"/>
  <c r="X581" i="6"/>
  <c r="BC581" i="6" s="1"/>
  <c r="X548" i="6"/>
  <c r="Y548" i="6"/>
  <c r="AH414" i="6"/>
  <c r="AH522" i="6"/>
  <c r="BM550" i="6" s="1"/>
  <c r="Y322" i="6"/>
  <c r="BD322" i="6" s="1"/>
  <c r="BD546" i="6" s="1"/>
  <c r="AH96" i="6"/>
  <c r="AH323" i="6"/>
  <c r="Y533" i="6"/>
  <c r="Y581" i="6"/>
  <c r="BD581" i="6" s="1"/>
  <c r="Y179" i="6"/>
  <c r="BD179" i="6" s="1"/>
  <c r="BD196" i="6"/>
  <c r="X560" i="6"/>
  <c r="BC10" i="6"/>
  <c r="BC532" i="6" s="1"/>
  <c r="Y560" i="6"/>
  <c r="BD560" i="6" s="1"/>
  <c r="BD10" i="6"/>
  <c r="BD532" i="6" s="1"/>
  <c r="X74" i="6"/>
  <c r="BC75" i="6"/>
  <c r="Y561" i="6"/>
  <c r="BD561" i="6" s="1"/>
  <c r="BC104" i="6"/>
  <c r="X323" i="6"/>
  <c r="BC323" i="6" s="1"/>
  <c r="BC324" i="6"/>
  <c r="BD104" i="6"/>
  <c r="X265" i="6"/>
  <c r="X576" i="6" s="1"/>
  <c r="BC576" i="6" s="1"/>
  <c r="BC266" i="6"/>
  <c r="BC541" i="6" s="1"/>
  <c r="Y74" i="6"/>
  <c r="Y563" i="6" s="1"/>
  <c r="BD75" i="6"/>
  <c r="AI523" i="6"/>
  <c r="BL415" i="6"/>
  <c r="BL411" i="6"/>
  <c r="BL285" i="6"/>
  <c r="AD273" i="6"/>
  <c r="AB273" i="6"/>
  <c r="AE273" i="6"/>
  <c r="BL277" i="6"/>
  <c r="AC273" i="6"/>
  <c r="Z273" i="6"/>
  <c r="AA179" i="6"/>
  <c r="AB179" i="6"/>
  <c r="X179" i="6"/>
  <c r="BC179" i="6" s="1"/>
  <c r="AD179" i="6"/>
  <c r="AE179" i="6"/>
  <c r="Z179" i="6"/>
  <c r="BL110" i="6"/>
  <c r="BL117" i="6"/>
  <c r="BL100" i="6"/>
  <c r="AH46" i="6"/>
  <c r="BL58" i="6"/>
  <c r="O179" i="6"/>
  <c r="O103" i="6" s="1"/>
  <c r="W104" i="6"/>
  <c r="BB104" i="6" s="1"/>
  <c r="W548" i="6"/>
  <c r="W580" i="6"/>
  <c r="BB580" i="6" s="1"/>
  <c r="W581" i="6"/>
  <c r="BB581" i="6" s="1"/>
  <c r="W547" i="6"/>
  <c r="C597" i="6"/>
  <c r="BL324" i="6"/>
  <c r="AI295" i="6"/>
  <c r="AH598" i="6"/>
  <c r="C568" i="6"/>
  <c r="G217" i="6"/>
  <c r="G568" i="6" s="1"/>
  <c r="C567" i="6"/>
  <c r="G233" i="6"/>
  <c r="G567" i="6" s="1"/>
  <c r="C539" i="6"/>
  <c r="G262" i="6"/>
  <c r="G539" i="6" s="1"/>
  <c r="AH541" i="6"/>
  <c r="AH602" i="6"/>
  <c r="C569" i="6"/>
  <c r="G201" i="6"/>
  <c r="G569" i="6" s="1"/>
  <c r="C571" i="6"/>
  <c r="G207" i="6"/>
  <c r="G571" i="6" s="1"/>
  <c r="AH571" i="6"/>
  <c r="G322" i="6"/>
  <c r="AH568" i="6"/>
  <c r="AG603" i="6"/>
  <c r="AG583" i="6"/>
  <c r="BL583" i="6" s="1"/>
  <c r="BL522" i="6"/>
  <c r="BL550" i="6" s="1"/>
  <c r="AG550" i="6"/>
  <c r="AZ214" i="6"/>
  <c r="U580" i="6"/>
  <c r="AZ580" i="6" s="1"/>
  <c r="AZ135" i="6"/>
  <c r="AZ105" i="6"/>
  <c r="U561" i="6"/>
  <c r="AZ561" i="6" s="1"/>
  <c r="U560" i="6"/>
  <c r="AZ560" i="6" s="1"/>
  <c r="AG10" i="6"/>
  <c r="W583" i="6"/>
  <c r="BB583" i="6" s="1"/>
  <c r="AZ284" i="6"/>
  <c r="W274" i="6"/>
  <c r="BB274" i="6" s="1"/>
  <c r="BB545" i="6" s="1"/>
  <c r="W550" i="6"/>
  <c r="D603" i="6"/>
  <c r="D597" i="6" s="1"/>
  <c r="BL47" i="6"/>
  <c r="AZ323" i="6"/>
  <c r="U581" i="6"/>
  <c r="AZ581" i="6" s="1"/>
  <c r="AZ197" i="6"/>
  <c r="W569" i="6"/>
  <c r="BB569" i="6" s="1"/>
  <c r="W197" i="6"/>
  <c r="BB197" i="6" s="1"/>
  <c r="AH197" i="6"/>
  <c r="W561" i="6"/>
  <c r="BB561" i="6" s="1"/>
  <c r="W533" i="6"/>
  <c r="W603" i="6"/>
  <c r="BB522" i="6"/>
  <c r="BB550" i="6" s="1"/>
  <c r="W592" i="6"/>
  <c r="BB592" i="6" s="1"/>
  <c r="BB265" i="6"/>
  <c r="BB540" i="6" s="1"/>
  <c r="W560" i="6"/>
  <c r="BB560" i="6" s="1"/>
  <c r="BB10" i="6"/>
  <c r="BB532" i="6" s="1"/>
  <c r="W540" i="6"/>
  <c r="W539" i="6"/>
  <c r="BB262" i="6"/>
  <c r="BB539" i="6" s="1"/>
  <c r="W259" i="6"/>
  <c r="AG259" i="6" s="1"/>
  <c r="BM259" i="6" s="1"/>
  <c r="W96" i="6"/>
  <c r="BB97" i="6"/>
  <c r="V597" i="6"/>
  <c r="BA597" i="6" s="1"/>
  <c r="BA603" i="6"/>
  <c r="U597" i="6"/>
  <c r="AZ597" i="6" s="1"/>
  <c r="AZ603" i="6"/>
  <c r="AW604" i="6"/>
  <c r="AX604" i="6"/>
  <c r="V575" i="6"/>
  <c r="BA575" i="6" s="1"/>
  <c r="V591" i="6"/>
  <c r="BA591" i="6" s="1"/>
  <c r="V576" i="6"/>
  <c r="BA576" i="6" s="1"/>
  <c r="V592" i="6"/>
  <c r="BA592" i="6" s="1"/>
  <c r="U576" i="6"/>
  <c r="AZ576" i="6" s="1"/>
  <c r="U592" i="6"/>
  <c r="AZ592" i="6" s="1"/>
  <c r="U575" i="6"/>
  <c r="AZ575" i="6" s="1"/>
  <c r="U591" i="6"/>
  <c r="AZ591" i="6" s="1"/>
  <c r="AF559" i="6"/>
  <c r="BK559" i="6" s="1"/>
  <c r="AE562" i="6"/>
  <c r="BJ562" i="6" s="1"/>
  <c r="AD559" i="6"/>
  <c r="BI559" i="6" s="1"/>
  <c r="AD562" i="6"/>
  <c r="BI562" i="6" s="1"/>
  <c r="AC559" i="6"/>
  <c r="BH559" i="6" s="1"/>
  <c r="AB559" i="6"/>
  <c r="BG559" i="6" s="1"/>
  <c r="AW558" i="6"/>
  <c r="AX558" i="6"/>
  <c r="AB562" i="6"/>
  <c r="BG562" i="6" s="1"/>
  <c r="AA562" i="6"/>
  <c r="BF562" i="6" s="1"/>
  <c r="AZ550" i="6"/>
  <c r="AA559" i="6"/>
  <c r="BF559" i="6" s="1"/>
  <c r="AC562" i="6"/>
  <c r="BH562" i="6" s="1"/>
  <c r="Z562" i="6"/>
  <c r="BE562" i="6" s="1"/>
  <c r="BA550" i="6"/>
  <c r="AE559" i="6"/>
  <c r="BJ559" i="6" s="1"/>
  <c r="Z559" i="6"/>
  <c r="BE559" i="6" s="1"/>
  <c r="AF562" i="6"/>
  <c r="BK562" i="6" s="1"/>
  <c r="AF546" i="6"/>
  <c r="AF579" i="6"/>
  <c r="BK579" i="6" s="1"/>
  <c r="AE545" i="6"/>
  <c r="AE578" i="6"/>
  <c r="BJ578" i="6" s="1"/>
  <c r="Z545" i="6"/>
  <c r="Z578" i="6"/>
  <c r="BE578" i="6" s="1"/>
  <c r="BL207" i="6"/>
  <c r="AG571" i="6"/>
  <c r="BL571" i="6" s="1"/>
  <c r="AE546" i="6"/>
  <c r="AE579" i="6"/>
  <c r="BJ579" i="6" s="1"/>
  <c r="Y545" i="6"/>
  <c r="Y578" i="6"/>
  <c r="BD578" i="6" s="1"/>
  <c r="AA546" i="6"/>
  <c r="AA579" i="6"/>
  <c r="BF579" i="6" s="1"/>
  <c r="X545" i="6"/>
  <c r="X578" i="6"/>
  <c r="BC578" i="6" s="1"/>
  <c r="AA545" i="6"/>
  <c r="AA578" i="6"/>
  <c r="BF578" i="6" s="1"/>
  <c r="AD546" i="6"/>
  <c r="AD579" i="6"/>
  <c r="BI579" i="6" s="1"/>
  <c r="AC546" i="6"/>
  <c r="AC579" i="6"/>
  <c r="BH579" i="6" s="1"/>
  <c r="W546" i="6"/>
  <c r="W579" i="6"/>
  <c r="BB579" i="6" s="1"/>
  <c r="AC545" i="6"/>
  <c r="AC578" i="6"/>
  <c r="BH578" i="6" s="1"/>
  <c r="AB546" i="6"/>
  <c r="AB579" i="6"/>
  <c r="BG579" i="6" s="1"/>
  <c r="AH549" i="6"/>
  <c r="AH582" i="6"/>
  <c r="BL217" i="6"/>
  <c r="AG568" i="6"/>
  <c r="BL568" i="6" s="1"/>
  <c r="AD545" i="6"/>
  <c r="AD578" i="6"/>
  <c r="BI578" i="6" s="1"/>
  <c r="AB545" i="6"/>
  <c r="AB578" i="6"/>
  <c r="BG578" i="6" s="1"/>
  <c r="AF545" i="6"/>
  <c r="AF578" i="6"/>
  <c r="BK578" i="6" s="1"/>
  <c r="Z546" i="6"/>
  <c r="Z579" i="6"/>
  <c r="BE579" i="6" s="1"/>
  <c r="D540" i="6"/>
  <c r="D576" i="6"/>
  <c r="F547" i="6"/>
  <c r="F580" i="6"/>
  <c r="E548" i="6"/>
  <c r="E581" i="6"/>
  <c r="F548" i="6"/>
  <c r="F581" i="6"/>
  <c r="G549" i="6"/>
  <c r="G582" i="6"/>
  <c r="D548" i="6"/>
  <c r="D581" i="6"/>
  <c r="G573" i="6"/>
  <c r="G564" i="6"/>
  <c r="C550" i="6"/>
  <c r="C583" i="6"/>
  <c r="I562" i="6"/>
  <c r="I558" i="6" s="1"/>
  <c r="I557" i="6" s="1"/>
  <c r="L562" i="6"/>
  <c r="L558" i="6" s="1"/>
  <c r="L557" i="6" s="1"/>
  <c r="O562" i="6"/>
  <c r="O558" i="6" s="1"/>
  <c r="O557" i="6" s="1"/>
  <c r="H562" i="6"/>
  <c r="H558" i="6" s="1"/>
  <c r="H557" i="6" s="1"/>
  <c r="H179" i="6"/>
  <c r="H103" i="6" s="1"/>
  <c r="P259" i="6"/>
  <c r="P537" i="6" s="1"/>
  <c r="N562" i="6"/>
  <c r="N558" i="6" s="1"/>
  <c r="N557" i="6" s="1"/>
  <c r="K562" i="6"/>
  <c r="K558" i="6" s="1"/>
  <c r="K557" i="6" s="1"/>
  <c r="M562" i="6"/>
  <c r="M558" i="6" s="1"/>
  <c r="M557" i="6" s="1"/>
  <c r="J571" i="6"/>
  <c r="Q559" i="6"/>
  <c r="R577" i="6"/>
  <c r="P577" i="6"/>
  <c r="Q263" i="6"/>
  <c r="Q262" i="6" s="1"/>
  <c r="Q539" i="6" s="1"/>
  <c r="Q567" i="6"/>
  <c r="Q433" i="6"/>
  <c r="Q580" i="6"/>
  <c r="J212" i="6"/>
  <c r="J572" i="6"/>
  <c r="R285" i="6"/>
  <c r="R284" i="6" s="1"/>
  <c r="R575" i="6" s="1"/>
  <c r="R566" i="6"/>
  <c r="J263" i="6"/>
  <c r="J262" i="6" s="1"/>
  <c r="J539" i="6" s="1"/>
  <c r="J567" i="6"/>
  <c r="C541" i="6"/>
  <c r="J538" i="6"/>
  <c r="P285" i="6"/>
  <c r="P284" i="6" s="1"/>
  <c r="P575" i="6" s="1"/>
  <c r="P566" i="6"/>
  <c r="Q538" i="6"/>
  <c r="J433" i="6"/>
  <c r="J580" i="6"/>
  <c r="Q212" i="6"/>
  <c r="Q572" i="6"/>
  <c r="J564" i="6"/>
  <c r="R259" i="6"/>
  <c r="J559" i="6"/>
  <c r="M531" i="6"/>
  <c r="M532" i="6"/>
  <c r="AD9" i="6"/>
  <c r="AD532" i="6"/>
  <c r="D532" i="6"/>
  <c r="O9" i="6"/>
  <c r="O531" i="6" s="1"/>
  <c r="O532" i="6"/>
  <c r="BA259" i="6"/>
  <c r="V537" i="6"/>
  <c r="AZ406" i="6"/>
  <c r="U547" i="6"/>
  <c r="AA9" i="6"/>
  <c r="AA532" i="6"/>
  <c r="BA414" i="6"/>
  <c r="V548" i="6"/>
  <c r="W9" i="6"/>
  <c r="BB9" i="6" s="1"/>
  <c r="BB531" i="6" s="1"/>
  <c r="W532" i="6"/>
  <c r="X9" i="6"/>
  <c r="BC9" i="6" s="1"/>
  <c r="BC531" i="6" s="1"/>
  <c r="X532" i="6"/>
  <c r="Z9" i="6"/>
  <c r="Z532" i="6"/>
  <c r="BA265" i="6"/>
  <c r="V540" i="6"/>
  <c r="AE9" i="6"/>
  <c r="AE532" i="6"/>
  <c r="AZ10" i="6"/>
  <c r="U532" i="6"/>
  <c r="F532" i="6"/>
  <c r="AB9" i="6"/>
  <c r="AB532" i="6"/>
  <c r="Y9" i="6"/>
  <c r="BD9" i="6" s="1"/>
  <c r="BD531" i="6" s="1"/>
  <c r="Y532" i="6"/>
  <c r="AZ46" i="6"/>
  <c r="U533" i="6"/>
  <c r="BL262" i="6"/>
  <c r="BL539" i="6" s="1"/>
  <c r="AG539" i="6"/>
  <c r="BA406" i="6"/>
  <c r="V547" i="6"/>
  <c r="I9" i="6"/>
  <c r="I531" i="6" s="1"/>
  <c r="I532" i="6"/>
  <c r="AC9" i="6"/>
  <c r="AC532" i="6"/>
  <c r="AF9" i="6"/>
  <c r="AF532" i="6"/>
  <c r="H9" i="6"/>
  <c r="H531" i="6" s="1"/>
  <c r="H532" i="6"/>
  <c r="K531" i="6"/>
  <c r="K532" i="6"/>
  <c r="AZ265" i="6"/>
  <c r="U540" i="6"/>
  <c r="AZ259" i="6"/>
  <c r="U537" i="6"/>
  <c r="E532" i="6"/>
  <c r="N9" i="6"/>
  <c r="N531" i="6" s="1"/>
  <c r="N532" i="6"/>
  <c r="BA10" i="6"/>
  <c r="V532" i="6"/>
  <c r="AZ414" i="6"/>
  <c r="U548" i="6"/>
  <c r="V196" i="6"/>
  <c r="BA196" i="6" s="1"/>
  <c r="V104" i="6"/>
  <c r="BA104" i="6" s="1"/>
  <c r="U196" i="6"/>
  <c r="V46" i="6"/>
  <c r="V561" i="6" s="1"/>
  <c r="BA561" i="6" s="1"/>
  <c r="AH104" i="6"/>
  <c r="V274" i="6"/>
  <c r="V578" i="6" s="1"/>
  <c r="BA578" i="6" s="1"/>
  <c r="U104" i="6"/>
  <c r="V579" i="6"/>
  <c r="BA579" i="6" s="1"/>
  <c r="V96" i="6"/>
  <c r="BA97" i="6"/>
  <c r="BA47" i="6"/>
  <c r="AZ313" i="6"/>
  <c r="BL313" i="6"/>
  <c r="U96" i="6"/>
  <c r="AZ97" i="6"/>
  <c r="AX180" i="6"/>
  <c r="L531" i="6"/>
  <c r="T392" i="6"/>
  <c r="T383" i="6" s="1"/>
  <c r="T322" i="6" s="1"/>
  <c r="T546" i="6" s="1"/>
  <c r="T240" i="6"/>
  <c r="T233" i="6" s="1"/>
  <c r="T214" i="6" s="1"/>
  <c r="T179" i="6" s="1"/>
  <c r="T103" i="6" s="1"/>
  <c r="T536" i="6" s="1"/>
  <c r="AH185" i="6"/>
  <c r="V180" i="6"/>
  <c r="AG180" i="6" s="1"/>
  <c r="BM180" i="6" s="1"/>
  <c r="AH10" i="6"/>
  <c r="T90" i="6"/>
  <c r="T76" i="6" s="1"/>
  <c r="T75" i="6" s="1"/>
  <c r="T74" i="6" s="1"/>
  <c r="T535" i="6" s="1"/>
  <c r="Q70" i="6"/>
  <c r="Q69" i="6" s="1"/>
  <c r="J387" i="6"/>
  <c r="J430" i="6"/>
  <c r="J367" i="6"/>
  <c r="Q65" i="6"/>
  <c r="Q58" i="6" s="1"/>
  <c r="Q296" i="6"/>
  <c r="Q295" i="6" s="1"/>
  <c r="Q576" i="6" s="1"/>
  <c r="Q332" i="6"/>
  <c r="Q362" i="6"/>
  <c r="J223" i="6"/>
  <c r="Q315" i="6"/>
  <c r="Q314" i="6" s="1"/>
  <c r="Q313" i="6" s="1"/>
  <c r="Q358" i="6"/>
  <c r="Q384" i="6"/>
  <c r="G12" i="6"/>
  <c r="G11" i="6" s="1"/>
  <c r="U9" i="6"/>
  <c r="U274" i="6"/>
  <c r="J436" i="6"/>
  <c r="J549" i="6" s="1"/>
  <c r="Q436" i="6"/>
  <c r="Q549" i="6" s="1"/>
  <c r="J423" i="6"/>
  <c r="P415" i="6"/>
  <c r="P414" i="6" s="1"/>
  <c r="P548" i="6" s="1"/>
  <c r="R415" i="6"/>
  <c r="R414" i="6" s="1"/>
  <c r="R548" i="6" s="1"/>
  <c r="Q430" i="6"/>
  <c r="J426" i="6"/>
  <c r="Q426" i="6"/>
  <c r="J418" i="6"/>
  <c r="Q418" i="6"/>
  <c r="J384" i="6"/>
  <c r="R383" i="6"/>
  <c r="P383" i="6"/>
  <c r="Q396" i="6"/>
  <c r="Q395" i="6" s="1"/>
  <c r="J396" i="6"/>
  <c r="L544" i="6"/>
  <c r="Q392" i="6"/>
  <c r="J392" i="6"/>
  <c r="Q387" i="6"/>
  <c r="I273" i="6"/>
  <c r="I544" i="6" s="1"/>
  <c r="K544" i="6"/>
  <c r="O273" i="6"/>
  <c r="O544" i="6" s="1"/>
  <c r="Q367" i="6"/>
  <c r="J362" i="6"/>
  <c r="J358" i="6"/>
  <c r="Q343" i="6"/>
  <c r="Q346" i="6"/>
  <c r="J346" i="6"/>
  <c r="Q340" i="6"/>
  <c r="J340" i="6"/>
  <c r="J336" i="6"/>
  <c r="Q336" i="6"/>
  <c r="J332" i="6"/>
  <c r="J328" i="6"/>
  <c r="R324" i="6"/>
  <c r="R323" i="6" s="1"/>
  <c r="P324" i="6"/>
  <c r="P323" i="6" s="1"/>
  <c r="Q325" i="6"/>
  <c r="D579" i="6"/>
  <c r="F579" i="6"/>
  <c r="E579" i="6"/>
  <c r="N322" i="6"/>
  <c r="N546" i="6" s="1"/>
  <c r="M546" i="6"/>
  <c r="H273" i="6"/>
  <c r="H544" i="6" s="1"/>
  <c r="J315" i="6"/>
  <c r="J314" i="6" s="1"/>
  <c r="J313" i="6" s="1"/>
  <c r="J296" i="6"/>
  <c r="J295" i="6" s="1"/>
  <c r="J576" i="6" s="1"/>
  <c r="J291" i="6"/>
  <c r="Q286" i="6"/>
  <c r="J277" i="6"/>
  <c r="J565" i="6" s="1"/>
  <c r="N274" i="6"/>
  <c r="N545" i="6" s="1"/>
  <c r="R247" i="6"/>
  <c r="R568" i="6" s="1"/>
  <c r="Q265" i="6"/>
  <c r="Q540" i="6" s="1"/>
  <c r="I179" i="6"/>
  <c r="I103" i="6" s="1"/>
  <c r="P247" i="6"/>
  <c r="P568" i="6" s="1"/>
  <c r="Q251" i="6"/>
  <c r="P233" i="6"/>
  <c r="P214" i="6" s="1"/>
  <c r="R233" i="6"/>
  <c r="Q248" i="6"/>
  <c r="J230" i="6"/>
  <c r="J248" i="6"/>
  <c r="J247" i="6" s="1"/>
  <c r="J568" i="6" s="1"/>
  <c r="Q240" i="6"/>
  <c r="Q245" i="6"/>
  <c r="J240" i="6"/>
  <c r="Q224" i="6"/>
  <c r="Q564" i="6" s="1"/>
  <c r="J234" i="6"/>
  <c r="Q234" i="6"/>
  <c r="J227" i="6"/>
  <c r="Q227" i="6"/>
  <c r="Q223" i="6"/>
  <c r="Q217" i="6" s="1"/>
  <c r="Q203" i="6"/>
  <c r="Q201" i="6" s="1"/>
  <c r="J207" i="6"/>
  <c r="Q207" i="6"/>
  <c r="P197" i="6"/>
  <c r="P196" i="6" s="1"/>
  <c r="J203" i="6"/>
  <c r="J201" i="6" s="1"/>
  <c r="N196" i="6"/>
  <c r="N179" i="6" s="1"/>
  <c r="J193" i="6"/>
  <c r="Q198" i="6"/>
  <c r="R197" i="6"/>
  <c r="R196" i="6" s="1"/>
  <c r="P180" i="6"/>
  <c r="J181" i="6"/>
  <c r="R180" i="6"/>
  <c r="J172" i="6"/>
  <c r="J169" i="6" s="1"/>
  <c r="Q165" i="6"/>
  <c r="J157" i="6"/>
  <c r="Q162" i="6"/>
  <c r="R135" i="6"/>
  <c r="Q151" i="6"/>
  <c r="J151" i="6"/>
  <c r="J146" i="6"/>
  <c r="J143" i="6"/>
  <c r="Q146" i="6"/>
  <c r="P135" i="6"/>
  <c r="J137" i="6"/>
  <c r="Q137" i="6"/>
  <c r="J127" i="6"/>
  <c r="J124" i="6" s="1"/>
  <c r="Q127" i="6"/>
  <c r="Q124" i="6" s="1"/>
  <c r="J120" i="6"/>
  <c r="J117" i="6" s="1"/>
  <c r="R105" i="6"/>
  <c r="J111" i="6"/>
  <c r="J110" i="6" s="1"/>
  <c r="P105" i="6"/>
  <c r="Q111" i="6"/>
  <c r="Q110" i="6" s="1"/>
  <c r="N104" i="6"/>
  <c r="Q106" i="6"/>
  <c r="J106" i="6"/>
  <c r="Q90" i="6"/>
  <c r="R76" i="6"/>
  <c r="R75" i="6" s="1"/>
  <c r="R74" i="6" s="1"/>
  <c r="R535" i="6" s="1"/>
  <c r="J93" i="6"/>
  <c r="P76" i="6"/>
  <c r="P75" i="6" s="1"/>
  <c r="P74" i="6" s="1"/>
  <c r="P535" i="6" s="1"/>
  <c r="J86" i="6"/>
  <c r="Q86" i="6"/>
  <c r="Q83" i="6"/>
  <c r="J79" i="6"/>
  <c r="J65" i="6"/>
  <c r="J58" i="6" s="1"/>
  <c r="J70" i="6"/>
  <c r="J69" i="6" s="1"/>
  <c r="P46" i="6"/>
  <c r="P533" i="6" s="1"/>
  <c r="R46" i="6"/>
  <c r="R533" i="6" s="1"/>
  <c r="Q48" i="6"/>
  <c r="Q47" i="6" s="1"/>
  <c r="J48" i="6"/>
  <c r="J47" i="6" s="1"/>
  <c r="J38" i="6"/>
  <c r="J37" i="6" s="1"/>
  <c r="Q38" i="6"/>
  <c r="Q37" i="6" s="1"/>
  <c r="R10" i="6"/>
  <c r="R532" i="6" s="1"/>
  <c r="P10" i="6"/>
  <c r="P532" i="6" s="1"/>
  <c r="C97" i="6"/>
  <c r="G97" i="6" s="1"/>
  <c r="C135" i="6"/>
  <c r="G135" i="6" s="1"/>
  <c r="C265" i="6"/>
  <c r="C284" i="6"/>
  <c r="G284" i="6" s="1"/>
  <c r="G274" i="6" s="1"/>
  <c r="C313" i="6"/>
  <c r="Q374" i="6"/>
  <c r="Q277" i="6"/>
  <c r="Q565" i="6" s="1"/>
  <c r="C197" i="6"/>
  <c r="G197" i="6" s="1"/>
  <c r="Q24" i="6"/>
  <c r="J374" i="6"/>
  <c r="J265" i="6"/>
  <c r="J540" i="6" s="1"/>
  <c r="C10" i="6"/>
  <c r="J24" i="6"/>
  <c r="Q117" i="6"/>
  <c r="C46" i="6"/>
  <c r="G46" i="6" s="1"/>
  <c r="Q13" i="6"/>
  <c r="J13" i="6"/>
  <c r="J12" i="6" s="1"/>
  <c r="J407" i="6"/>
  <c r="Q407" i="6"/>
  <c r="Q406" i="6" s="1"/>
  <c r="Q547" i="6" s="1"/>
  <c r="Q583" i="6" s="1"/>
  <c r="C259" i="6"/>
  <c r="J523" i="6"/>
  <c r="Q523" i="6"/>
  <c r="C105" i="6"/>
  <c r="G105" i="6" s="1"/>
  <c r="C214" i="6"/>
  <c r="G214" i="6" s="1"/>
  <c r="J285" i="6"/>
  <c r="J284" i="6" s="1"/>
  <c r="J575" i="6" s="1"/>
  <c r="Q169" i="6"/>
  <c r="C323" i="6"/>
  <c r="BL284" i="6" l="1"/>
  <c r="BM284" i="6"/>
  <c r="F24" i="7"/>
  <c r="E24" i="7"/>
  <c r="AG580" i="6"/>
  <c r="BL580" i="6" s="1"/>
  <c r="BM406" i="6"/>
  <c r="BM547" i="6" s="1"/>
  <c r="BL366" i="6"/>
  <c r="BM366" i="6"/>
  <c r="BL105" i="6"/>
  <c r="BM105" i="6"/>
  <c r="BL266" i="6"/>
  <c r="BL541" i="6" s="1"/>
  <c r="BM266" i="6"/>
  <c r="BM541" i="6" s="1"/>
  <c r="BL135" i="6"/>
  <c r="BM135" i="6"/>
  <c r="AG581" i="6"/>
  <c r="BL581" i="6" s="1"/>
  <c r="BM414" i="6"/>
  <c r="BM548" i="6" s="1"/>
  <c r="AG560" i="6"/>
  <c r="BL560" i="6" s="1"/>
  <c r="BM10" i="6"/>
  <c r="BM532" i="6" s="1"/>
  <c r="F32" i="7"/>
  <c r="C34" i="7"/>
  <c r="W597" i="6"/>
  <c r="BB597" i="6" s="1"/>
  <c r="BB603" i="6"/>
  <c r="AG597" i="6"/>
  <c r="BL597" i="6" s="1"/>
  <c r="BL603" i="6"/>
  <c r="Y562" i="6"/>
  <c r="BD562" i="6" s="1"/>
  <c r="BD563" i="6"/>
  <c r="AX557" i="6"/>
  <c r="AX605" i="6" s="1"/>
  <c r="AX606" i="6" s="1"/>
  <c r="X559" i="6"/>
  <c r="BC559" i="6" s="1"/>
  <c r="BC560" i="6"/>
  <c r="AG274" i="6"/>
  <c r="BM274" i="6" s="1"/>
  <c r="AG541" i="6"/>
  <c r="AG46" i="6"/>
  <c r="AG104" i="6"/>
  <c r="BM104" i="6" s="1"/>
  <c r="AG323" i="6"/>
  <c r="AG96" i="6"/>
  <c r="AG265" i="6"/>
  <c r="AG197" i="6"/>
  <c r="BM197" i="6" s="1"/>
  <c r="Y579" i="6"/>
  <c r="X540" i="6"/>
  <c r="Y273" i="6"/>
  <c r="BD273" i="6" s="1"/>
  <c r="BD544" i="6" s="1"/>
  <c r="Y546" i="6"/>
  <c r="AI522" i="6"/>
  <c r="AH196" i="6"/>
  <c r="Y559" i="6"/>
  <c r="BC265" i="6"/>
  <c r="BC540" i="6" s="1"/>
  <c r="X592" i="6"/>
  <c r="BC592" i="6" s="1"/>
  <c r="BC74" i="6"/>
  <c r="BC535" i="6" s="1"/>
  <c r="X535" i="6"/>
  <c r="BD74" i="6"/>
  <c r="BD535" i="6" s="1"/>
  <c r="Y535" i="6"/>
  <c r="X563" i="6"/>
  <c r="AH274" i="6"/>
  <c r="AH539" i="6"/>
  <c r="AH259" i="6"/>
  <c r="AG569" i="6"/>
  <c r="BL569" i="6" s="1"/>
  <c r="AB103" i="6"/>
  <c r="AB536" i="6" s="1"/>
  <c r="AE103" i="6"/>
  <c r="AE73" i="6" s="1"/>
  <c r="AA103" i="6"/>
  <c r="AA73" i="6" s="1"/>
  <c r="AC103" i="6"/>
  <c r="AC536" i="6" s="1"/>
  <c r="AF103" i="6"/>
  <c r="AF73" i="6" s="1"/>
  <c r="X103" i="6"/>
  <c r="Y103" i="6"/>
  <c r="AD103" i="6"/>
  <c r="AD73" i="6" s="1"/>
  <c r="Z103" i="6"/>
  <c r="Z73" i="6" s="1"/>
  <c r="BL97" i="6"/>
  <c r="W196" i="6"/>
  <c r="BB196" i="6" s="1"/>
  <c r="U559" i="6"/>
  <c r="AZ559" i="6" s="1"/>
  <c r="BL201" i="6"/>
  <c r="W578" i="6"/>
  <c r="C592" i="6"/>
  <c r="G265" i="6"/>
  <c r="G592" i="6" s="1"/>
  <c r="C591" i="6"/>
  <c r="G259" i="6"/>
  <c r="G591" i="6" s="1"/>
  <c r="AH603" i="6"/>
  <c r="AH583" i="6"/>
  <c r="AH550" i="6"/>
  <c r="AH592" i="6"/>
  <c r="AH569" i="6"/>
  <c r="G603" i="6"/>
  <c r="G597" i="6" s="1"/>
  <c r="W545" i="6"/>
  <c r="U579" i="6"/>
  <c r="AZ579" i="6" s="1"/>
  <c r="AZ104" i="6"/>
  <c r="AZ196" i="6"/>
  <c r="U578" i="6"/>
  <c r="AZ578" i="6" s="1"/>
  <c r="BA180" i="6"/>
  <c r="BL180" i="6"/>
  <c r="U589" i="6"/>
  <c r="AZ589" i="6" s="1"/>
  <c r="B33" i="7"/>
  <c r="P274" i="6"/>
  <c r="P545" i="6" s="1"/>
  <c r="W559" i="6"/>
  <c r="BB559" i="6" s="1"/>
  <c r="BB259" i="6"/>
  <c r="BB537" i="6" s="1"/>
  <c r="W591" i="6"/>
  <c r="BB591" i="6" s="1"/>
  <c r="W575" i="6"/>
  <c r="BB575" i="6" s="1"/>
  <c r="W537" i="6"/>
  <c r="BB96" i="6"/>
  <c r="W75" i="6"/>
  <c r="AF531" i="6"/>
  <c r="AF589" i="6"/>
  <c r="BK589" i="6" s="1"/>
  <c r="Z531" i="6"/>
  <c r="Z589" i="6"/>
  <c r="BE589" i="6" s="1"/>
  <c r="AA531" i="6"/>
  <c r="AA589" i="6"/>
  <c r="BF589" i="6" s="1"/>
  <c r="AC531" i="6"/>
  <c r="AC589" i="6"/>
  <c r="BH589" i="6" s="1"/>
  <c r="Y531" i="6"/>
  <c r="Y589" i="6"/>
  <c r="BD589" i="6" s="1"/>
  <c r="AE531" i="6"/>
  <c r="AE589" i="6"/>
  <c r="BJ589" i="6" s="1"/>
  <c r="X531" i="6"/>
  <c r="X589" i="6"/>
  <c r="BC589" i="6" s="1"/>
  <c r="AD531" i="6"/>
  <c r="AD589" i="6"/>
  <c r="BI589" i="6" s="1"/>
  <c r="AB531" i="6"/>
  <c r="AB589" i="6"/>
  <c r="BG589" i="6" s="1"/>
  <c r="W531" i="6"/>
  <c r="W589" i="6"/>
  <c r="BB589" i="6" s="1"/>
  <c r="AG575" i="6"/>
  <c r="BL575" i="6" s="1"/>
  <c r="AG591" i="6"/>
  <c r="BL591" i="6" s="1"/>
  <c r="D531" i="6"/>
  <c r="D589" i="6"/>
  <c r="E531" i="6"/>
  <c r="E589" i="6"/>
  <c r="F531" i="6"/>
  <c r="F589" i="6"/>
  <c r="AB577" i="6"/>
  <c r="BG577" i="6" s="1"/>
  <c r="AD558" i="6"/>
  <c r="BI558" i="6" s="1"/>
  <c r="AF558" i="6"/>
  <c r="BK558" i="6" s="1"/>
  <c r="AE558" i="6"/>
  <c r="BJ558" i="6" s="1"/>
  <c r="AC558" i="6"/>
  <c r="BH558" i="6" s="1"/>
  <c r="AB558" i="6"/>
  <c r="BG558" i="6" s="1"/>
  <c r="AW557" i="6"/>
  <c r="V559" i="6"/>
  <c r="BA559" i="6" s="1"/>
  <c r="Z558" i="6"/>
  <c r="BE558" i="6" s="1"/>
  <c r="AA558" i="6"/>
  <c r="BF558" i="6" s="1"/>
  <c r="AZ547" i="6"/>
  <c r="BA547" i="6"/>
  <c r="BA540" i="6"/>
  <c r="BA537" i="6"/>
  <c r="AZ548" i="6"/>
  <c r="AZ537" i="6"/>
  <c r="BA548" i="6"/>
  <c r="BA532" i="6"/>
  <c r="AZ540" i="6"/>
  <c r="AZ533" i="6"/>
  <c r="AZ532" i="6"/>
  <c r="AD577" i="6"/>
  <c r="BI577" i="6" s="1"/>
  <c r="Z577" i="6"/>
  <c r="BE577" i="6" s="1"/>
  <c r="V577" i="6"/>
  <c r="BA577" i="6" s="1"/>
  <c r="AF577" i="6"/>
  <c r="BK577" i="6" s="1"/>
  <c r="AC577" i="6"/>
  <c r="BH577" i="6" s="1"/>
  <c r="AH548" i="6"/>
  <c r="AH581" i="6"/>
  <c r="AH532" i="6"/>
  <c r="AH560" i="6"/>
  <c r="AH540" i="6"/>
  <c r="AH576" i="6"/>
  <c r="AA577" i="6"/>
  <c r="BF577" i="6" s="1"/>
  <c r="AE577" i="6"/>
  <c r="BJ577" i="6" s="1"/>
  <c r="AH547" i="6"/>
  <c r="AH580" i="6"/>
  <c r="BL185" i="6"/>
  <c r="AG573" i="6"/>
  <c r="BL573" i="6" s="1"/>
  <c r="F545" i="6"/>
  <c r="F578" i="6"/>
  <c r="D545" i="6"/>
  <c r="D578" i="6"/>
  <c r="E545" i="6"/>
  <c r="E578" i="6"/>
  <c r="G550" i="6"/>
  <c r="G583" i="6"/>
  <c r="G547" i="6"/>
  <c r="G580" i="6"/>
  <c r="E535" i="6"/>
  <c r="E563" i="6"/>
  <c r="F535" i="6"/>
  <c r="F563" i="6"/>
  <c r="D535" i="6"/>
  <c r="D563" i="6"/>
  <c r="C548" i="6"/>
  <c r="C581" i="6"/>
  <c r="C547" i="6"/>
  <c r="C580" i="6"/>
  <c r="C540" i="6"/>
  <c r="C576" i="6"/>
  <c r="C537" i="6"/>
  <c r="C575" i="6"/>
  <c r="C533" i="6"/>
  <c r="C561" i="6"/>
  <c r="C532" i="6"/>
  <c r="C560" i="6"/>
  <c r="F546" i="6"/>
  <c r="E546" i="6"/>
  <c r="F559" i="6"/>
  <c r="D546" i="6"/>
  <c r="P570" i="6"/>
  <c r="E559" i="6"/>
  <c r="P563" i="6"/>
  <c r="D559" i="6"/>
  <c r="Q573" i="6"/>
  <c r="R563" i="6"/>
  <c r="R537" i="6"/>
  <c r="R570" i="6"/>
  <c r="Q285" i="6"/>
  <c r="Q284" i="6" s="1"/>
  <c r="Q575" i="6" s="1"/>
  <c r="Q566" i="6"/>
  <c r="Q577" i="6"/>
  <c r="Q259" i="6"/>
  <c r="J217" i="6"/>
  <c r="J573" i="6" s="1"/>
  <c r="R274" i="6"/>
  <c r="R545" i="6" s="1"/>
  <c r="K534" i="6"/>
  <c r="K536" i="6"/>
  <c r="BL10" i="6"/>
  <c r="AG532" i="6"/>
  <c r="BL414" i="6"/>
  <c r="AG548" i="6"/>
  <c r="BA322" i="6"/>
  <c r="V546" i="6"/>
  <c r="AZ9" i="6"/>
  <c r="AZ531" i="6" s="1"/>
  <c r="U531" i="6"/>
  <c r="BL259" i="6"/>
  <c r="AG537" i="6"/>
  <c r="BA274" i="6"/>
  <c r="V545" i="6"/>
  <c r="I73" i="6"/>
  <c r="I534" i="6" s="1"/>
  <c r="I536" i="6"/>
  <c r="H73" i="6"/>
  <c r="H534" i="6" s="1"/>
  <c r="H536" i="6"/>
  <c r="O73" i="6"/>
  <c r="O534" i="6" s="1"/>
  <c r="O536" i="6"/>
  <c r="AZ322" i="6"/>
  <c r="U546" i="6"/>
  <c r="BA46" i="6"/>
  <c r="V533" i="6"/>
  <c r="BL406" i="6"/>
  <c r="AG547" i="6"/>
  <c r="AZ274" i="6"/>
  <c r="U545" i="6"/>
  <c r="U179" i="6"/>
  <c r="V9" i="6"/>
  <c r="V589" i="6" s="1"/>
  <c r="BA589" i="6" s="1"/>
  <c r="AZ96" i="6"/>
  <c r="BA96" i="6"/>
  <c r="V75" i="6"/>
  <c r="AX179" i="6"/>
  <c r="L536" i="6"/>
  <c r="X383" i="6"/>
  <c r="AH394" i="6"/>
  <c r="V240" i="6"/>
  <c r="AG240" i="6" s="1"/>
  <c r="BM240" i="6" s="1"/>
  <c r="AH242" i="6"/>
  <c r="BL242" i="6"/>
  <c r="BL190" i="6"/>
  <c r="AH190" i="6"/>
  <c r="T73" i="6"/>
  <c r="T534" i="6" s="1"/>
  <c r="BL91" i="6"/>
  <c r="U90" i="6"/>
  <c r="AG90" i="6" s="1"/>
  <c r="BM90" i="6" s="1"/>
  <c r="AH91" i="6"/>
  <c r="Q12" i="6"/>
  <c r="Q11" i="6" s="1"/>
  <c r="Q10" i="6" s="1"/>
  <c r="Q532" i="6" s="1"/>
  <c r="T12" i="6"/>
  <c r="T11" i="6" s="1"/>
  <c r="T10" i="6" s="1"/>
  <c r="Q522" i="6"/>
  <c r="Q550" i="6" s="1"/>
  <c r="J415" i="6"/>
  <c r="J414" i="6" s="1"/>
  <c r="J548" i="6" s="1"/>
  <c r="Q415" i="6"/>
  <c r="Q414" i="6" s="1"/>
  <c r="Q548" i="6" s="1"/>
  <c r="J383" i="6"/>
  <c r="P322" i="6"/>
  <c r="P546" i="6" s="1"/>
  <c r="J406" i="6"/>
  <c r="J547" i="6" s="1"/>
  <c r="J583" i="6" s="1"/>
  <c r="J577" i="6" s="1"/>
  <c r="R322" i="6"/>
  <c r="R546" i="6" s="1"/>
  <c r="J395" i="6"/>
  <c r="Q383" i="6"/>
  <c r="J366" i="6"/>
  <c r="Q366" i="6"/>
  <c r="Q324" i="6"/>
  <c r="Q323" i="6" s="1"/>
  <c r="J324" i="6"/>
  <c r="J323" i="6" s="1"/>
  <c r="N273" i="6"/>
  <c r="N544" i="6" s="1"/>
  <c r="E544" i="6"/>
  <c r="M544" i="6"/>
  <c r="F544" i="6"/>
  <c r="D544" i="6"/>
  <c r="Q247" i="6"/>
  <c r="Q568" i="6" s="1"/>
  <c r="R214" i="6"/>
  <c r="R179" i="6" s="1"/>
  <c r="J233" i="6"/>
  <c r="Q233" i="6"/>
  <c r="P179" i="6"/>
  <c r="J197" i="6"/>
  <c r="Q180" i="6"/>
  <c r="J180" i="6"/>
  <c r="R104" i="6"/>
  <c r="J135" i="6"/>
  <c r="P104" i="6"/>
  <c r="N103" i="6"/>
  <c r="J97" i="6"/>
  <c r="J96" i="6" s="1"/>
  <c r="J76" i="6"/>
  <c r="Q76" i="6"/>
  <c r="R9" i="6"/>
  <c r="R531" i="6" s="1"/>
  <c r="Q46" i="6"/>
  <c r="Q533" i="6" s="1"/>
  <c r="P9" i="6"/>
  <c r="P531" i="6" s="1"/>
  <c r="G10" i="6"/>
  <c r="J11" i="6"/>
  <c r="J522" i="6"/>
  <c r="J550" i="6" s="1"/>
  <c r="Q97" i="6"/>
  <c r="Q96" i="6" s="1"/>
  <c r="C96" i="6"/>
  <c r="G96" i="6" s="1"/>
  <c r="J46" i="6"/>
  <c r="J533" i="6" s="1"/>
  <c r="Q135" i="6"/>
  <c r="C274" i="6"/>
  <c r="C196" i="6"/>
  <c r="G196" i="6" s="1"/>
  <c r="J259" i="6"/>
  <c r="C9" i="6"/>
  <c r="C104" i="6"/>
  <c r="G104" i="6" s="1"/>
  <c r="Q105" i="6"/>
  <c r="J105" i="6"/>
  <c r="C322" i="6"/>
  <c r="BM545" i="6" l="1"/>
  <c r="AG592" i="6"/>
  <c r="BL592" i="6" s="1"/>
  <c r="BM265" i="6"/>
  <c r="BM540" i="6" s="1"/>
  <c r="BL323" i="6"/>
  <c r="BM323" i="6"/>
  <c r="BL96" i="6"/>
  <c r="BM96" i="6"/>
  <c r="AG561" i="6"/>
  <c r="BL561" i="6" s="1"/>
  <c r="BM46" i="6"/>
  <c r="AG540" i="6"/>
  <c r="AH597" i="6"/>
  <c r="B27" i="7"/>
  <c r="F27" i="7" s="1"/>
  <c r="W577" i="6"/>
  <c r="BB577" i="6" s="1"/>
  <c r="BB578" i="6"/>
  <c r="Y577" i="6"/>
  <c r="BD577" i="6" s="1"/>
  <c r="BD579" i="6"/>
  <c r="Y558" i="6"/>
  <c r="BD558" i="6" s="1"/>
  <c r="BD559" i="6"/>
  <c r="X562" i="6"/>
  <c r="BC563" i="6"/>
  <c r="AW605" i="6"/>
  <c r="AW606" i="6" s="1"/>
  <c r="AG576" i="6"/>
  <c r="BL576" i="6" s="1"/>
  <c r="BL265" i="6"/>
  <c r="BL540" i="6" s="1"/>
  <c r="BC383" i="6"/>
  <c r="AG383" i="6"/>
  <c r="AG196" i="6"/>
  <c r="BM196" i="6" s="1"/>
  <c r="AH189" i="6"/>
  <c r="AH180" i="6" s="1"/>
  <c r="AH240" i="6"/>
  <c r="AH591" i="6"/>
  <c r="BM537" i="6"/>
  <c r="AH90" i="6"/>
  <c r="Y536" i="6"/>
  <c r="BD103" i="6"/>
  <c r="BD536" i="6" s="1"/>
  <c r="X73" i="6"/>
  <c r="BC73" i="6" s="1"/>
  <c r="BC534" i="6" s="1"/>
  <c r="BC103" i="6"/>
  <c r="BC536" i="6" s="1"/>
  <c r="AH594" i="6"/>
  <c r="AH392" i="6"/>
  <c r="X322" i="6"/>
  <c r="AG322" i="6" s="1"/>
  <c r="AG578" i="6"/>
  <c r="BL578" i="6" s="1"/>
  <c r="BL197" i="6"/>
  <c r="AF536" i="6"/>
  <c r="AA536" i="6"/>
  <c r="Z536" i="6"/>
  <c r="Y73" i="6"/>
  <c r="AE536" i="6"/>
  <c r="AD536" i="6"/>
  <c r="AB73" i="6"/>
  <c r="AB534" i="6" s="1"/>
  <c r="AC73" i="6"/>
  <c r="AC534" i="6" s="1"/>
  <c r="X536" i="6"/>
  <c r="BL104" i="6"/>
  <c r="AH575" i="6"/>
  <c r="G576" i="6"/>
  <c r="AH537" i="6"/>
  <c r="G540" i="6"/>
  <c r="W179" i="6"/>
  <c r="BB179" i="6" s="1"/>
  <c r="AH561" i="6"/>
  <c r="G273" i="6"/>
  <c r="F33" i="7"/>
  <c r="E33" i="7"/>
  <c r="AG9" i="6"/>
  <c r="AZ90" i="6"/>
  <c r="BA240" i="6"/>
  <c r="AZ179" i="6"/>
  <c r="U577" i="6"/>
  <c r="AZ577" i="6" s="1"/>
  <c r="W74" i="6"/>
  <c r="BB75" i="6"/>
  <c r="B21" i="7"/>
  <c r="AF534" i="6"/>
  <c r="AF590" i="6"/>
  <c r="AA534" i="6"/>
  <c r="AA590" i="6"/>
  <c r="AE534" i="6"/>
  <c r="AE590" i="6"/>
  <c r="AD534" i="6"/>
  <c r="AD590" i="6"/>
  <c r="Z534" i="6"/>
  <c r="Z590" i="6"/>
  <c r="C579" i="6"/>
  <c r="C608" i="6" s="1"/>
  <c r="C578" i="6"/>
  <c r="C607" i="6" s="1"/>
  <c r="C531" i="6"/>
  <c r="C589" i="6"/>
  <c r="AB557" i="6"/>
  <c r="AD557" i="6"/>
  <c r="AE557" i="6"/>
  <c r="AF557" i="6"/>
  <c r="AC557" i="6"/>
  <c r="Z557" i="6"/>
  <c r="AA557" i="6"/>
  <c r="BL547" i="6"/>
  <c r="BL548" i="6"/>
  <c r="BA533" i="6"/>
  <c r="BL537" i="6"/>
  <c r="BL532" i="6"/>
  <c r="BA545" i="6"/>
  <c r="AZ545" i="6"/>
  <c r="AZ546" i="6"/>
  <c r="BA546" i="6"/>
  <c r="AH545" i="6"/>
  <c r="AH578" i="6"/>
  <c r="G546" i="6"/>
  <c r="G579" i="6"/>
  <c r="G548" i="6"/>
  <c r="G581" i="6"/>
  <c r="G537" i="6"/>
  <c r="G575" i="6"/>
  <c r="G533" i="6"/>
  <c r="G561" i="6"/>
  <c r="G532" i="6"/>
  <c r="G560" i="6"/>
  <c r="C545" i="6"/>
  <c r="C559" i="6"/>
  <c r="P562" i="6"/>
  <c r="P558" i="6" s="1"/>
  <c r="P557" i="6" s="1"/>
  <c r="Q563" i="6"/>
  <c r="R562" i="6"/>
  <c r="R558" i="6" s="1"/>
  <c r="R557" i="6" s="1"/>
  <c r="E577" i="6"/>
  <c r="F577" i="6"/>
  <c r="D577" i="6"/>
  <c r="J563" i="6"/>
  <c r="Q537" i="6"/>
  <c r="Q570" i="6"/>
  <c r="C546" i="6"/>
  <c r="J537" i="6"/>
  <c r="J570" i="6"/>
  <c r="O8" i="6"/>
  <c r="O530" i="6" s="1"/>
  <c r="K8" i="6"/>
  <c r="K530" i="6" s="1"/>
  <c r="H8" i="6"/>
  <c r="H530" i="6" s="1"/>
  <c r="I8" i="6"/>
  <c r="I530" i="6" s="1"/>
  <c r="BL274" i="6"/>
  <c r="AG545" i="6"/>
  <c r="N73" i="6"/>
  <c r="N534" i="6" s="1"/>
  <c r="N536" i="6"/>
  <c r="BL46" i="6"/>
  <c r="AG533" i="6"/>
  <c r="M534" i="6"/>
  <c r="M536" i="6"/>
  <c r="BA9" i="6"/>
  <c r="BA531" i="6" s="1"/>
  <c r="V531" i="6"/>
  <c r="T9" i="6"/>
  <c r="T531" i="6" s="1"/>
  <c r="T532" i="6"/>
  <c r="AH9" i="6"/>
  <c r="AH533" i="6"/>
  <c r="U103" i="6"/>
  <c r="V74" i="6"/>
  <c r="V563" i="6" s="1"/>
  <c r="BA563" i="6" s="1"/>
  <c r="BA75" i="6"/>
  <c r="L534" i="6"/>
  <c r="V233" i="6"/>
  <c r="AG233" i="6" s="1"/>
  <c r="BM233" i="6" s="1"/>
  <c r="U76" i="6"/>
  <c r="AG76" i="6" s="1"/>
  <c r="BM76" i="6" s="1"/>
  <c r="BM598" i="6" s="1"/>
  <c r="R273" i="6"/>
  <c r="R544" i="6" s="1"/>
  <c r="P273" i="6"/>
  <c r="P544" i="6" s="1"/>
  <c r="Q322" i="6"/>
  <c r="Q546" i="6" s="1"/>
  <c r="J322" i="6"/>
  <c r="J546" i="6" s="1"/>
  <c r="P103" i="6"/>
  <c r="Q214" i="6"/>
  <c r="J214" i="6"/>
  <c r="R103" i="6"/>
  <c r="Q197" i="6"/>
  <c r="Q196" i="6" s="1"/>
  <c r="J196" i="6"/>
  <c r="F536" i="6"/>
  <c r="Q104" i="6"/>
  <c r="J10" i="6"/>
  <c r="G9" i="6"/>
  <c r="C75" i="6"/>
  <c r="G75" i="6" s="1"/>
  <c r="J104" i="6"/>
  <c r="C179" i="6"/>
  <c r="G179" i="6" s="1"/>
  <c r="J274" i="6"/>
  <c r="J545" i="6" s="1"/>
  <c r="Q274" i="6"/>
  <c r="Q545" i="6" s="1"/>
  <c r="C273" i="6"/>
  <c r="E27" i="7" l="1"/>
  <c r="AG559" i="6"/>
  <c r="BL559" i="6" s="1"/>
  <c r="BM533" i="6"/>
  <c r="BM568" i="6"/>
  <c r="AG579" i="6"/>
  <c r="BL579" i="6" s="1"/>
  <c r="BM322" i="6"/>
  <c r="B22" i="7"/>
  <c r="E22" i="7" s="1"/>
  <c r="AG589" i="6"/>
  <c r="BL589" i="6" s="1"/>
  <c r="BM9" i="6"/>
  <c r="BM531" i="6" s="1"/>
  <c r="BL383" i="6"/>
  <c r="BM383" i="6"/>
  <c r="AE588" i="6"/>
  <c r="BJ590" i="6"/>
  <c r="AD588" i="6"/>
  <c r="BI590" i="6"/>
  <c r="AA588" i="6"/>
  <c r="BF590" i="6"/>
  <c r="Y557" i="6"/>
  <c r="BD557" i="6" s="1"/>
  <c r="Z588" i="6"/>
  <c r="BE590" i="6"/>
  <c r="AF588" i="6"/>
  <c r="BK590" i="6"/>
  <c r="AA605" i="6"/>
  <c r="BF557" i="6"/>
  <c r="AH559" i="6"/>
  <c r="Z605" i="6"/>
  <c r="BE557" i="6"/>
  <c r="AB605" i="6"/>
  <c r="BG557" i="6"/>
  <c r="X558" i="6"/>
  <c r="BC558" i="6" s="1"/>
  <c r="BC562" i="6"/>
  <c r="AF605" i="6"/>
  <c r="BK557" i="6"/>
  <c r="AC605" i="6"/>
  <c r="BH557" i="6"/>
  <c r="AE605" i="6"/>
  <c r="BJ557" i="6"/>
  <c r="AD605" i="6"/>
  <c r="BI557" i="6"/>
  <c r="AG546" i="6"/>
  <c r="BL322" i="6"/>
  <c r="BL546" i="6" s="1"/>
  <c r="AH76" i="6"/>
  <c r="AH75" i="6" s="1"/>
  <c r="AH233" i="6"/>
  <c r="AH383" i="6"/>
  <c r="X590" i="6"/>
  <c r="X534" i="6"/>
  <c r="Y534" i="6"/>
  <c r="BD73" i="6"/>
  <c r="BD534" i="6" s="1"/>
  <c r="X273" i="6"/>
  <c r="BC273" i="6" s="1"/>
  <c r="BC544" i="6" s="1"/>
  <c r="BC322" i="6"/>
  <c r="BC546" i="6" s="1"/>
  <c r="BL240" i="6"/>
  <c r="BL196" i="6"/>
  <c r="AB590" i="6"/>
  <c r="AC590" i="6"/>
  <c r="Y590" i="6"/>
  <c r="BL90" i="6"/>
  <c r="W103" i="6"/>
  <c r="W536" i="6" s="1"/>
  <c r="AH573" i="6"/>
  <c r="C544" i="6"/>
  <c r="M8" i="6"/>
  <c r="M530" i="6" s="1"/>
  <c r="AZ76" i="6"/>
  <c r="BB74" i="6"/>
  <c r="BB535" i="6" s="1"/>
  <c r="W535" i="6"/>
  <c r="W563" i="6"/>
  <c r="F21" i="7"/>
  <c r="E21" i="7"/>
  <c r="AH531" i="6"/>
  <c r="AH589" i="6"/>
  <c r="G531" i="6"/>
  <c r="G589" i="6"/>
  <c r="BL545" i="6"/>
  <c r="BL533" i="6"/>
  <c r="BA233" i="6"/>
  <c r="V567" i="6"/>
  <c r="BA567" i="6" s="1"/>
  <c r="G545" i="6"/>
  <c r="G578" i="6"/>
  <c r="G577" i="6" s="1"/>
  <c r="G559" i="6"/>
  <c r="Q562" i="6"/>
  <c r="Q558" i="6" s="1"/>
  <c r="Q557" i="6" s="1"/>
  <c r="J562" i="6"/>
  <c r="J558" i="6" s="1"/>
  <c r="J557" i="6" s="1"/>
  <c r="E562" i="6"/>
  <c r="E558" i="6" s="1"/>
  <c r="E557" i="6" s="1"/>
  <c r="E605" i="6" s="1"/>
  <c r="D562" i="6"/>
  <c r="D558" i="6" s="1"/>
  <c r="D557" i="6" s="1"/>
  <c r="D605" i="6" s="1"/>
  <c r="F562" i="6"/>
  <c r="F558" i="6" s="1"/>
  <c r="F557" i="6" s="1"/>
  <c r="F605" i="6" s="1"/>
  <c r="C577" i="6"/>
  <c r="N8" i="6"/>
  <c r="N530" i="6" s="1"/>
  <c r="BA74" i="6"/>
  <c r="V535" i="6"/>
  <c r="E590" i="6"/>
  <c r="E588" i="6" s="1"/>
  <c r="E604" i="6" s="1"/>
  <c r="E536" i="6"/>
  <c r="BL9" i="6"/>
  <c r="BL531" i="6" s="1"/>
  <c r="AG531" i="6"/>
  <c r="AZ103" i="6"/>
  <c r="AZ536" i="6" s="1"/>
  <c r="U536" i="6"/>
  <c r="J9" i="6"/>
  <c r="J531" i="6" s="1"/>
  <c r="J532" i="6"/>
  <c r="D590" i="6"/>
  <c r="D588" i="6" s="1"/>
  <c r="D604" i="6" s="1"/>
  <c r="D536" i="6"/>
  <c r="R73" i="6"/>
  <c r="R534" i="6" s="1"/>
  <c r="R536" i="6"/>
  <c r="P73" i="6"/>
  <c r="P534" i="6" s="1"/>
  <c r="P536" i="6"/>
  <c r="L8" i="6"/>
  <c r="L530" i="6" s="1"/>
  <c r="F590" i="6"/>
  <c r="F588" i="6" s="1"/>
  <c r="F604" i="6" s="1"/>
  <c r="T273" i="6"/>
  <c r="V214" i="6"/>
  <c r="AG214" i="6" s="1"/>
  <c r="BM214" i="6" s="1"/>
  <c r="U75" i="6"/>
  <c r="AG75" i="6" s="1"/>
  <c r="BM75" i="6" s="1"/>
  <c r="BM597" i="6" s="1"/>
  <c r="G544" i="6"/>
  <c r="J179" i="6"/>
  <c r="J103" i="6" s="1"/>
  <c r="J536" i="6" s="1"/>
  <c r="J75" i="6"/>
  <c r="J74" i="6" s="1"/>
  <c r="J535" i="6" s="1"/>
  <c r="Q9" i="6"/>
  <c r="Q531" i="6" s="1"/>
  <c r="C74" i="6"/>
  <c r="G74" i="6" s="1"/>
  <c r="Q75" i="6"/>
  <c r="Q74" i="6" s="1"/>
  <c r="Q535" i="6" s="1"/>
  <c r="Q179" i="6"/>
  <c r="C103" i="6"/>
  <c r="F22" i="7" l="1"/>
  <c r="B19" i="7"/>
  <c r="E19" i="7" s="1"/>
  <c r="AG577" i="6"/>
  <c r="BL577" i="6" s="1"/>
  <c r="Y605" i="6"/>
  <c r="Y588" i="6"/>
  <c r="BD590" i="6"/>
  <c r="AE604" i="6"/>
  <c r="BJ588" i="6"/>
  <c r="AC588" i="6"/>
  <c r="BH590" i="6"/>
  <c r="Z604" i="6"/>
  <c r="BE604" i="6" s="1"/>
  <c r="BE588" i="6"/>
  <c r="AB588" i="6"/>
  <c r="BG590" i="6"/>
  <c r="X588" i="6"/>
  <c r="BC590" i="6"/>
  <c r="AF604" i="6"/>
  <c r="BK604" i="6" s="1"/>
  <c r="BK588" i="6"/>
  <c r="AA604" i="6"/>
  <c r="BF604" i="6" s="1"/>
  <c r="BF588" i="6"/>
  <c r="AD604" i="6"/>
  <c r="BI604" i="6" s="1"/>
  <c r="BI588" i="6"/>
  <c r="W562" i="6"/>
  <c r="BB563" i="6"/>
  <c r="AH322" i="6"/>
  <c r="BM546" i="6" s="1"/>
  <c r="AH214" i="6"/>
  <c r="AH74" i="6"/>
  <c r="BL76" i="6"/>
  <c r="BB103" i="6"/>
  <c r="BB536" i="6" s="1"/>
  <c r="W73" i="6"/>
  <c r="W534" i="6" s="1"/>
  <c r="AH567" i="6"/>
  <c r="C536" i="6"/>
  <c r="G103" i="6"/>
  <c r="G536" i="6" s="1"/>
  <c r="AZ75" i="6"/>
  <c r="BL75" i="6"/>
  <c r="BA214" i="6"/>
  <c r="F606" i="6"/>
  <c r="D606" i="6"/>
  <c r="E606" i="6"/>
  <c r="V562" i="6"/>
  <c r="BA562" i="6" s="1"/>
  <c r="BA535" i="6"/>
  <c r="BL233" i="6"/>
  <c r="AG567" i="6"/>
  <c r="BL567" i="6" s="1"/>
  <c r="X546" i="6"/>
  <c r="X579" i="6"/>
  <c r="G535" i="6"/>
  <c r="G563" i="6"/>
  <c r="G562" i="6" s="1"/>
  <c r="G558" i="6" s="1"/>
  <c r="G557" i="6" s="1"/>
  <c r="G605" i="6" s="1"/>
  <c r="C535" i="6"/>
  <c r="C563" i="6"/>
  <c r="C562" i="6" s="1"/>
  <c r="C558" i="6" s="1"/>
  <c r="C557" i="6" s="1"/>
  <c r="C605" i="6" s="1"/>
  <c r="T8" i="6"/>
  <c r="T530" i="6" s="1"/>
  <c r="T544" i="6"/>
  <c r="D534" i="6"/>
  <c r="E534" i="6"/>
  <c r="F534" i="6"/>
  <c r="P8" i="6"/>
  <c r="P530" i="6" s="1"/>
  <c r="R8" i="6"/>
  <c r="R530" i="6" s="1"/>
  <c r="U273" i="6"/>
  <c r="V179" i="6"/>
  <c r="AG179" i="6" s="1"/>
  <c r="BM179" i="6" s="1"/>
  <c r="U74" i="6"/>
  <c r="AG74" i="6" s="1"/>
  <c r="BM74" i="6" s="1"/>
  <c r="BM596" i="6" s="1"/>
  <c r="J273" i="6"/>
  <c r="J544" i="6" s="1"/>
  <c r="Q273" i="6"/>
  <c r="Q544" i="6" s="1"/>
  <c r="Q103" i="6"/>
  <c r="Q536" i="6" s="1"/>
  <c r="J73" i="6"/>
  <c r="J534" i="6" s="1"/>
  <c r="C73" i="6"/>
  <c r="G73" i="6" s="1"/>
  <c r="BM535" i="6" l="1"/>
  <c r="F19" i="7"/>
  <c r="Z606" i="6"/>
  <c r="AA606" i="6"/>
  <c r="AC604" i="6"/>
  <c r="BH588" i="6"/>
  <c r="X604" i="6"/>
  <c r="BC604" i="6" s="1"/>
  <c r="BC588" i="6"/>
  <c r="BJ604" i="6"/>
  <c r="AE606" i="6"/>
  <c r="AB604" i="6"/>
  <c r="BG588" i="6"/>
  <c r="Y604" i="6"/>
  <c r="BD588" i="6"/>
  <c r="AD606" i="6"/>
  <c r="AF606" i="6"/>
  <c r="W558" i="6"/>
  <c r="BB562" i="6"/>
  <c r="X577" i="6"/>
  <c r="BC579" i="6"/>
  <c r="AH273" i="6"/>
  <c r="AH179" i="6"/>
  <c r="BL214" i="6"/>
  <c r="W590" i="6"/>
  <c r="BB73" i="6"/>
  <c r="BB534" i="6" s="1"/>
  <c r="U563" i="6"/>
  <c r="AZ563" i="6" s="1"/>
  <c r="AG563" i="6"/>
  <c r="BL563" i="6" s="1"/>
  <c r="BA179" i="6"/>
  <c r="C534" i="6"/>
  <c r="C590" i="6"/>
  <c r="C588" i="6" s="1"/>
  <c r="C604" i="6" s="1"/>
  <c r="C606" i="6" s="1"/>
  <c r="V558" i="6"/>
  <c r="BA558" i="6" s="1"/>
  <c r="AH546" i="6"/>
  <c r="AH579" i="6"/>
  <c r="F530" i="6"/>
  <c r="D530" i="6"/>
  <c r="E530" i="6"/>
  <c r="AZ273" i="6"/>
  <c r="AZ544" i="6" s="1"/>
  <c r="U544" i="6"/>
  <c r="AZ74" i="6"/>
  <c r="U535" i="6"/>
  <c r="V273" i="6"/>
  <c r="V544" i="6" s="1"/>
  <c r="W273" i="6"/>
  <c r="BB273" i="6" s="1"/>
  <c r="BB544" i="6" s="1"/>
  <c r="V103" i="6"/>
  <c r="AG103" i="6" s="1"/>
  <c r="BM103" i="6" s="1"/>
  <c r="U73" i="6"/>
  <c r="Q73" i="6"/>
  <c r="Q534" i="6" s="1"/>
  <c r="C8" i="6"/>
  <c r="W588" i="6" l="1"/>
  <c r="BB590" i="6"/>
  <c r="AB606" i="6"/>
  <c r="BG604" i="6"/>
  <c r="Y606" i="6"/>
  <c r="BD604" i="6"/>
  <c r="AC606" i="6"/>
  <c r="BH604" i="6"/>
  <c r="X557" i="6"/>
  <c r="BC577" i="6"/>
  <c r="AH577" i="6"/>
  <c r="W557" i="6"/>
  <c r="BB558" i="6"/>
  <c r="AG273" i="6"/>
  <c r="BM273" i="6" s="1"/>
  <c r="BM544" i="6" s="1"/>
  <c r="AH103" i="6"/>
  <c r="BM536" i="6" s="1"/>
  <c r="BL179" i="6"/>
  <c r="U562" i="6"/>
  <c r="AZ562" i="6" s="1"/>
  <c r="U590" i="6"/>
  <c r="U588" i="6" s="1"/>
  <c r="G534" i="6"/>
  <c r="G590" i="6"/>
  <c r="G588" i="6" s="1"/>
  <c r="G604" i="6" s="1"/>
  <c r="G606" i="6" s="1"/>
  <c r="AG562" i="6"/>
  <c r="BL562" i="6" s="1"/>
  <c r="V557" i="6"/>
  <c r="AZ535" i="6"/>
  <c r="AH535" i="6"/>
  <c r="AH563" i="6"/>
  <c r="C530" i="6"/>
  <c r="BL74" i="6"/>
  <c r="AG535" i="6"/>
  <c r="BA103" i="6"/>
  <c r="BA536" i="6" s="1"/>
  <c r="V536" i="6"/>
  <c r="W8" i="6"/>
  <c r="BB8" i="6" s="1"/>
  <c r="W544" i="6"/>
  <c r="AZ73" i="6"/>
  <c r="AZ534" i="6" s="1"/>
  <c r="U534" i="6"/>
  <c r="BA273" i="6"/>
  <c r="BA544" i="6" s="1"/>
  <c r="V73" i="6"/>
  <c r="AG73" i="6" s="1"/>
  <c r="BM73" i="6" s="1"/>
  <c r="BM595" i="6" s="1"/>
  <c r="U8" i="6"/>
  <c r="J8" i="6"/>
  <c r="J530" i="6" s="1"/>
  <c r="G8" i="6"/>
  <c r="Q8" i="6"/>
  <c r="Q530" i="6" s="1"/>
  <c r="BF140" i="5"/>
  <c r="BF139" i="5"/>
  <c r="BF138" i="5"/>
  <c r="BF137" i="5"/>
  <c r="BF136" i="5"/>
  <c r="BF135" i="5"/>
  <c r="BF134" i="5"/>
  <c r="BF133" i="5"/>
  <c r="BF132" i="5"/>
  <c r="BF131" i="5"/>
  <c r="BF130" i="5"/>
  <c r="BF129" i="5"/>
  <c r="BF128" i="5"/>
  <c r="BF127" i="5"/>
  <c r="BF121" i="5"/>
  <c r="AQ161" i="5"/>
  <c r="AQ177" i="5" s="1"/>
  <c r="AP161" i="5"/>
  <c r="AP177" i="5" s="1"/>
  <c r="AO161" i="5"/>
  <c r="AO177" i="5" s="1"/>
  <c r="AN161" i="5"/>
  <c r="AN177" i="5" s="1"/>
  <c r="AM161" i="5"/>
  <c r="AM177" i="5" s="1"/>
  <c r="AL161" i="5"/>
  <c r="AL177" i="5" s="1"/>
  <c r="AK161" i="5"/>
  <c r="AK177" i="5" s="1"/>
  <c r="AI161" i="5"/>
  <c r="AI177" i="5" s="1"/>
  <c r="AH161" i="5"/>
  <c r="AH177" i="5" s="1"/>
  <c r="BF106" i="5"/>
  <c r="BF105" i="5"/>
  <c r="BF101" i="5"/>
  <c r="BF96" i="5"/>
  <c r="BF95" i="5"/>
  <c r="BF94" i="5"/>
  <c r="BF93" i="5"/>
  <c r="BF92" i="5"/>
  <c r="BF91" i="5"/>
  <c r="BF90" i="5"/>
  <c r="BF89" i="5"/>
  <c r="BF88" i="5"/>
  <c r="BF87" i="5"/>
  <c r="BF86" i="5"/>
  <c r="BF85" i="5"/>
  <c r="BF84" i="5"/>
  <c r="BF83" i="5"/>
  <c r="BF74" i="5"/>
  <c r="BF73" i="5"/>
  <c r="AQ67" i="5"/>
  <c r="AQ66" i="5" s="1"/>
  <c r="AQ65" i="5" s="1"/>
  <c r="AQ157" i="5" s="1"/>
  <c r="AP67" i="5"/>
  <c r="AP66" i="5" s="1"/>
  <c r="AP65" i="5" s="1"/>
  <c r="AP157" i="5" s="1"/>
  <c r="AO67" i="5"/>
  <c r="AO66" i="5" s="1"/>
  <c r="AO65" i="5" s="1"/>
  <c r="AO157" i="5" s="1"/>
  <c r="AN67" i="5"/>
  <c r="AN66" i="5" s="1"/>
  <c r="AN65" i="5" s="1"/>
  <c r="AN157" i="5" s="1"/>
  <c r="AM67" i="5"/>
  <c r="AM66" i="5" s="1"/>
  <c r="AM65" i="5" s="1"/>
  <c r="AM157" i="5" s="1"/>
  <c r="AL67" i="5"/>
  <c r="AL66" i="5" s="1"/>
  <c r="AL65" i="5" s="1"/>
  <c r="AL157" i="5" s="1"/>
  <c r="AK67" i="5"/>
  <c r="AK66" i="5" s="1"/>
  <c r="AK65" i="5" s="1"/>
  <c r="AK157" i="5" s="1"/>
  <c r="AJ67" i="5"/>
  <c r="AJ66" i="5" s="1"/>
  <c r="AJ65" i="5" s="1"/>
  <c r="AJ157" i="5" s="1"/>
  <c r="AI157" i="5"/>
  <c r="AH157" i="5"/>
  <c r="BF53" i="5"/>
  <c r="BF52" i="5"/>
  <c r="BF51" i="5"/>
  <c r="BF49" i="5"/>
  <c r="BF48" i="5"/>
  <c r="BF47" i="5"/>
  <c r="BF46" i="5"/>
  <c r="BF39" i="5"/>
  <c r="BF36" i="5"/>
  <c r="BF35" i="5"/>
  <c r="BF30" i="5"/>
  <c r="AM154" i="5"/>
  <c r="BF28" i="5"/>
  <c r="AQ154" i="5"/>
  <c r="AP154" i="5"/>
  <c r="AO154" i="5"/>
  <c r="AN154" i="5"/>
  <c r="AL154" i="5"/>
  <c r="AK154" i="5"/>
  <c r="AJ154" i="5"/>
  <c r="AI154" i="5"/>
  <c r="AH154" i="5"/>
  <c r="BF26" i="5"/>
  <c r="BF24" i="5"/>
  <c r="AQ153" i="5"/>
  <c r="AP153" i="5"/>
  <c r="AO153" i="5"/>
  <c r="AN153" i="5"/>
  <c r="AM153" i="5"/>
  <c r="AL153" i="5"/>
  <c r="AK153" i="5"/>
  <c r="AJ153" i="5"/>
  <c r="AI153" i="5"/>
  <c r="AH153" i="5"/>
  <c r="BF15" i="5"/>
  <c r="BF14" i="5"/>
  <c r="AD128" i="5"/>
  <c r="AD127" i="5"/>
  <c r="AD121" i="5"/>
  <c r="AD120" i="5" s="1"/>
  <c r="AD119" i="5" s="1"/>
  <c r="AD118" i="5" s="1"/>
  <c r="AD117" i="5" s="1"/>
  <c r="AD106" i="5"/>
  <c r="AD105" i="5" s="1"/>
  <c r="AD104" i="5" s="1"/>
  <c r="AD103" i="5" s="1"/>
  <c r="AD102" i="5" s="1"/>
  <c r="AD101" i="5"/>
  <c r="AD100" i="5" s="1"/>
  <c r="AD99" i="5" s="1"/>
  <c r="AD98" i="5" s="1"/>
  <c r="AD97" i="5" s="1"/>
  <c r="AD96" i="5"/>
  <c r="AD95" i="5"/>
  <c r="AD94" i="5"/>
  <c r="AD93" i="5"/>
  <c r="AD92" i="5"/>
  <c r="AD91" i="5"/>
  <c r="AD90" i="5"/>
  <c r="AD89" i="5"/>
  <c r="AD88" i="5"/>
  <c r="AD87" i="5"/>
  <c r="AD86" i="5"/>
  <c r="AD85" i="5"/>
  <c r="R178" i="5"/>
  <c r="AU178" i="5" s="1"/>
  <c r="P126" i="5"/>
  <c r="P125" i="5" s="1"/>
  <c r="P124" i="5" s="1"/>
  <c r="P123" i="5" s="1"/>
  <c r="P122" i="5" s="1"/>
  <c r="P162" i="5" s="1"/>
  <c r="O126" i="5"/>
  <c r="O125" i="5" s="1"/>
  <c r="O124" i="5" s="1"/>
  <c r="O123" i="5" s="1"/>
  <c r="O122" i="5" s="1"/>
  <c r="O162" i="5" s="1"/>
  <c r="N126" i="5"/>
  <c r="N125" i="5" s="1"/>
  <c r="N124" i="5" s="1"/>
  <c r="N123" i="5" s="1"/>
  <c r="N122" i="5" s="1"/>
  <c r="N162" i="5" s="1"/>
  <c r="M126" i="5"/>
  <c r="M125" i="5" s="1"/>
  <c r="M124" i="5" s="1"/>
  <c r="M123" i="5" s="1"/>
  <c r="M122" i="5" s="1"/>
  <c r="M162" i="5" s="1"/>
  <c r="K126" i="5"/>
  <c r="K125" i="5" s="1"/>
  <c r="K124" i="5" s="1"/>
  <c r="K123" i="5" s="1"/>
  <c r="K122" i="5" s="1"/>
  <c r="K162" i="5" s="1"/>
  <c r="I126" i="5"/>
  <c r="I125" i="5" s="1"/>
  <c r="I124" i="5" s="1"/>
  <c r="I123" i="5" s="1"/>
  <c r="I122" i="5" s="1"/>
  <c r="I162" i="5" s="1"/>
  <c r="H126" i="5"/>
  <c r="H125" i="5" s="1"/>
  <c r="H124" i="5" s="1"/>
  <c r="H123" i="5" s="1"/>
  <c r="H122" i="5" s="1"/>
  <c r="H162" i="5" s="1"/>
  <c r="G126" i="5"/>
  <c r="G125" i="5" s="1"/>
  <c r="G124" i="5" s="1"/>
  <c r="G123" i="5" s="1"/>
  <c r="G122" i="5" s="1"/>
  <c r="G162" i="5" s="1"/>
  <c r="E162" i="5"/>
  <c r="D162" i="5"/>
  <c r="AB161" i="5"/>
  <c r="AB177" i="5" s="1"/>
  <c r="AA161" i="5"/>
  <c r="AA177" i="5" s="1"/>
  <c r="Z161" i="5"/>
  <c r="Z177" i="5" s="1"/>
  <c r="Y161" i="5"/>
  <c r="Y177" i="5" s="1"/>
  <c r="X161" i="5"/>
  <c r="X177" i="5" s="1"/>
  <c r="W161" i="5"/>
  <c r="W177" i="5" s="1"/>
  <c r="V161" i="5"/>
  <c r="V177" i="5" s="1"/>
  <c r="U161" i="5"/>
  <c r="U177" i="5" s="1"/>
  <c r="T161" i="5"/>
  <c r="T177" i="5" s="1"/>
  <c r="S161" i="5"/>
  <c r="S177" i="5" s="1"/>
  <c r="P120" i="5"/>
  <c r="P119" i="5" s="1"/>
  <c r="P118" i="5" s="1"/>
  <c r="P117" i="5" s="1"/>
  <c r="P161" i="5" s="1"/>
  <c r="O120" i="5"/>
  <c r="O119" i="5" s="1"/>
  <c r="O118" i="5" s="1"/>
  <c r="O117" i="5" s="1"/>
  <c r="O161" i="5" s="1"/>
  <c r="N120" i="5"/>
  <c r="N119" i="5" s="1"/>
  <c r="N118" i="5" s="1"/>
  <c r="N117" i="5" s="1"/>
  <c r="N161" i="5" s="1"/>
  <c r="M120" i="5"/>
  <c r="M119" i="5" s="1"/>
  <c r="M118" i="5" s="1"/>
  <c r="M117" i="5" s="1"/>
  <c r="M161" i="5" s="1"/>
  <c r="K120" i="5"/>
  <c r="K119" i="5" s="1"/>
  <c r="K118" i="5" s="1"/>
  <c r="K117" i="5" s="1"/>
  <c r="K161" i="5" s="1"/>
  <c r="I120" i="5"/>
  <c r="I119" i="5" s="1"/>
  <c r="I118" i="5" s="1"/>
  <c r="I117" i="5" s="1"/>
  <c r="I161" i="5" s="1"/>
  <c r="H120" i="5"/>
  <c r="H119" i="5" s="1"/>
  <c r="H118" i="5" s="1"/>
  <c r="H117" i="5" s="1"/>
  <c r="H161" i="5" s="1"/>
  <c r="G120" i="5"/>
  <c r="G119" i="5" s="1"/>
  <c r="G118" i="5" s="1"/>
  <c r="G117" i="5" s="1"/>
  <c r="G161" i="5" s="1"/>
  <c r="E161" i="5"/>
  <c r="D161" i="5"/>
  <c r="P104" i="5"/>
  <c r="P103" i="5" s="1"/>
  <c r="P102" i="5" s="1"/>
  <c r="O104" i="5"/>
  <c r="O103" i="5" s="1"/>
  <c r="O102" i="5" s="1"/>
  <c r="N104" i="5"/>
  <c r="N103" i="5" s="1"/>
  <c r="N102" i="5" s="1"/>
  <c r="M104" i="5"/>
  <c r="M103" i="5" s="1"/>
  <c r="M102" i="5" s="1"/>
  <c r="K104" i="5"/>
  <c r="K103" i="5" s="1"/>
  <c r="K102" i="5" s="1"/>
  <c r="G104" i="5"/>
  <c r="G103" i="5" s="1"/>
  <c r="G102" i="5" s="1"/>
  <c r="P100" i="5"/>
  <c r="P99" i="5" s="1"/>
  <c r="P98" i="5" s="1"/>
  <c r="P97" i="5" s="1"/>
  <c r="O100" i="5"/>
  <c r="O99" i="5" s="1"/>
  <c r="O98" i="5" s="1"/>
  <c r="O97" i="5" s="1"/>
  <c r="N100" i="5"/>
  <c r="N99" i="5" s="1"/>
  <c r="N98" i="5" s="1"/>
  <c r="N97" i="5" s="1"/>
  <c r="M100" i="5"/>
  <c r="M99" i="5" s="1"/>
  <c r="M98" i="5" s="1"/>
  <c r="M97" i="5" s="1"/>
  <c r="K100" i="5"/>
  <c r="K99" i="5" s="1"/>
  <c r="K98" i="5" s="1"/>
  <c r="K97" i="5" s="1"/>
  <c r="I100" i="5"/>
  <c r="I99" i="5" s="1"/>
  <c r="I98" i="5" s="1"/>
  <c r="I97" i="5" s="1"/>
  <c r="H100" i="5"/>
  <c r="H99" i="5" s="1"/>
  <c r="H98" i="5" s="1"/>
  <c r="H97" i="5" s="1"/>
  <c r="G100" i="5"/>
  <c r="G99" i="5" s="1"/>
  <c r="G98" i="5" s="1"/>
  <c r="G97" i="5" s="1"/>
  <c r="R173" i="5"/>
  <c r="AU173" i="5" s="1"/>
  <c r="P82" i="5"/>
  <c r="P81" i="5" s="1"/>
  <c r="P80" i="5" s="1"/>
  <c r="P79" i="5" s="1"/>
  <c r="P78" i="5" s="1"/>
  <c r="O82" i="5"/>
  <c r="O81" i="5" s="1"/>
  <c r="O80" i="5" s="1"/>
  <c r="O79" i="5" s="1"/>
  <c r="O78" i="5" s="1"/>
  <c r="N82" i="5"/>
  <c r="N81" i="5" s="1"/>
  <c r="N80" i="5" s="1"/>
  <c r="N79" i="5" s="1"/>
  <c r="N78" i="5" s="1"/>
  <c r="M82" i="5"/>
  <c r="M81" i="5" s="1"/>
  <c r="M80" i="5" s="1"/>
  <c r="M79" i="5" s="1"/>
  <c r="M78" i="5" s="1"/>
  <c r="K82" i="5"/>
  <c r="K81" i="5" s="1"/>
  <c r="K80" i="5" s="1"/>
  <c r="K79" i="5" s="1"/>
  <c r="K78" i="5" s="1"/>
  <c r="I82" i="5"/>
  <c r="I81" i="5" s="1"/>
  <c r="I80" i="5" s="1"/>
  <c r="I79" i="5" s="1"/>
  <c r="I78" i="5" s="1"/>
  <c r="H82" i="5"/>
  <c r="H81" i="5" s="1"/>
  <c r="H80" i="5" s="1"/>
  <c r="H79" i="5" s="1"/>
  <c r="H78" i="5" s="1"/>
  <c r="G82" i="5"/>
  <c r="G81" i="5" s="1"/>
  <c r="G80" i="5" s="1"/>
  <c r="G79" i="5" s="1"/>
  <c r="G78" i="5" s="1"/>
  <c r="R158" i="5"/>
  <c r="P71" i="5"/>
  <c r="O71" i="5"/>
  <c r="N71" i="5"/>
  <c r="M71" i="5"/>
  <c r="K71" i="5"/>
  <c r="I71" i="5"/>
  <c r="H71" i="5"/>
  <c r="G71" i="5"/>
  <c r="AB67" i="5"/>
  <c r="AB66" i="5" s="1"/>
  <c r="AB65" i="5" s="1"/>
  <c r="AB157" i="5" s="1"/>
  <c r="AA67" i="5"/>
  <c r="AA66" i="5" s="1"/>
  <c r="AA65" i="5" s="1"/>
  <c r="AA157" i="5" s="1"/>
  <c r="Z67" i="5"/>
  <c r="Z66" i="5" s="1"/>
  <c r="Z65" i="5" s="1"/>
  <c r="Z157" i="5" s="1"/>
  <c r="Y67" i="5"/>
  <c r="Y66" i="5" s="1"/>
  <c r="Y65" i="5" s="1"/>
  <c r="Y157" i="5" s="1"/>
  <c r="X67" i="5"/>
  <c r="X66" i="5" s="1"/>
  <c r="X65" i="5" s="1"/>
  <c r="X157" i="5" s="1"/>
  <c r="W67" i="5"/>
  <c r="W66" i="5" s="1"/>
  <c r="W65" i="5" s="1"/>
  <c r="W157" i="5" s="1"/>
  <c r="V67" i="5"/>
  <c r="V66" i="5" s="1"/>
  <c r="V65" i="5" s="1"/>
  <c r="V157" i="5" s="1"/>
  <c r="U67" i="5"/>
  <c r="U66" i="5" s="1"/>
  <c r="U65" i="5" s="1"/>
  <c r="U157" i="5" s="1"/>
  <c r="T67" i="5"/>
  <c r="S67" i="5"/>
  <c r="R67" i="5"/>
  <c r="Q67" i="5"/>
  <c r="P67" i="5"/>
  <c r="P66" i="5" s="1"/>
  <c r="P65" i="5" s="1"/>
  <c r="P157" i="5" s="1"/>
  <c r="O67" i="5"/>
  <c r="O66" i="5" s="1"/>
  <c r="O65" i="5" s="1"/>
  <c r="O157" i="5" s="1"/>
  <c r="N67" i="5"/>
  <c r="N66" i="5" s="1"/>
  <c r="N65" i="5" s="1"/>
  <c r="N157" i="5" s="1"/>
  <c r="M67" i="5"/>
  <c r="M66" i="5" s="1"/>
  <c r="M65" i="5" s="1"/>
  <c r="M157" i="5" s="1"/>
  <c r="K67" i="5"/>
  <c r="K66" i="5" s="1"/>
  <c r="K65" i="5" s="1"/>
  <c r="K157" i="5" s="1"/>
  <c r="I67" i="5"/>
  <c r="I66" i="5" s="1"/>
  <c r="I65" i="5" s="1"/>
  <c r="I157" i="5" s="1"/>
  <c r="H67" i="5"/>
  <c r="H66" i="5" s="1"/>
  <c r="H65" i="5" s="1"/>
  <c r="H157" i="5" s="1"/>
  <c r="G67" i="5"/>
  <c r="G66" i="5" s="1"/>
  <c r="G65" i="5" s="1"/>
  <c r="G157" i="5" s="1"/>
  <c r="E67" i="5"/>
  <c r="E66" i="5" s="1"/>
  <c r="E65" i="5" s="1"/>
  <c r="E157" i="5" s="1"/>
  <c r="D157" i="5"/>
  <c r="P61" i="5"/>
  <c r="P60" i="5" s="1"/>
  <c r="O61" i="5"/>
  <c r="O60" i="5" s="1"/>
  <c r="N61" i="5"/>
  <c r="N60" i="5" s="1"/>
  <c r="M61" i="5"/>
  <c r="M60" i="5" s="1"/>
  <c r="K61" i="5"/>
  <c r="K60" i="5" s="1"/>
  <c r="I61" i="5"/>
  <c r="I60" i="5" s="1"/>
  <c r="H61" i="5"/>
  <c r="H60" i="5" s="1"/>
  <c r="G61" i="5"/>
  <c r="G60" i="5" s="1"/>
  <c r="E61" i="5"/>
  <c r="E60" i="5" s="1"/>
  <c r="P58" i="5"/>
  <c r="P57" i="5" s="1"/>
  <c r="O58" i="5"/>
  <c r="O57" i="5" s="1"/>
  <c r="N58" i="5"/>
  <c r="N57" i="5" s="1"/>
  <c r="M58" i="5"/>
  <c r="M57" i="5" s="1"/>
  <c r="K58" i="5"/>
  <c r="K57" i="5" s="1"/>
  <c r="I58" i="5"/>
  <c r="I57" i="5" s="1"/>
  <c r="H58" i="5"/>
  <c r="H57" i="5" s="1"/>
  <c r="G58" i="5"/>
  <c r="G57" i="5" s="1"/>
  <c r="E58" i="5"/>
  <c r="E57" i="5" s="1"/>
  <c r="AU50" i="5"/>
  <c r="P50" i="5"/>
  <c r="O50" i="5"/>
  <c r="N50" i="5"/>
  <c r="M50" i="5"/>
  <c r="K50" i="5"/>
  <c r="I50" i="5"/>
  <c r="H50" i="5"/>
  <c r="G50" i="5"/>
  <c r="E50" i="5"/>
  <c r="AU45" i="5"/>
  <c r="P45" i="5"/>
  <c r="O45" i="5"/>
  <c r="N45" i="5"/>
  <c r="M45" i="5"/>
  <c r="K45" i="5"/>
  <c r="I45" i="5"/>
  <c r="H45" i="5"/>
  <c r="G45" i="5"/>
  <c r="E45" i="5"/>
  <c r="AU41" i="5"/>
  <c r="P41" i="5"/>
  <c r="O41" i="5"/>
  <c r="N41" i="5"/>
  <c r="M41" i="5"/>
  <c r="K41" i="5"/>
  <c r="I41" i="5"/>
  <c r="H41" i="5"/>
  <c r="G41" i="5"/>
  <c r="E41" i="5"/>
  <c r="P38" i="5"/>
  <c r="O38" i="5"/>
  <c r="N38" i="5"/>
  <c r="M38" i="5"/>
  <c r="K38" i="5"/>
  <c r="I38" i="5"/>
  <c r="H38" i="5"/>
  <c r="G38" i="5"/>
  <c r="E38" i="5"/>
  <c r="P34" i="5"/>
  <c r="P33" i="5" s="1"/>
  <c r="O34" i="5"/>
  <c r="O33" i="5" s="1"/>
  <c r="N34" i="5"/>
  <c r="N33" i="5" s="1"/>
  <c r="M34" i="5"/>
  <c r="M33" i="5" s="1"/>
  <c r="K34" i="5"/>
  <c r="K33" i="5" s="1"/>
  <c r="I34" i="5"/>
  <c r="I33" i="5" s="1"/>
  <c r="H34" i="5"/>
  <c r="H33" i="5" s="1"/>
  <c r="G34" i="5"/>
  <c r="G33" i="5" s="1"/>
  <c r="E34" i="5"/>
  <c r="E33" i="5" s="1"/>
  <c r="AB154" i="5"/>
  <c r="AA154" i="5"/>
  <c r="Y154" i="5"/>
  <c r="W154" i="5"/>
  <c r="V154" i="5"/>
  <c r="U154" i="5"/>
  <c r="T154" i="5"/>
  <c r="S154" i="5"/>
  <c r="P27" i="5"/>
  <c r="P154" i="5" s="1"/>
  <c r="O27" i="5"/>
  <c r="O154" i="5" s="1"/>
  <c r="N27" i="5"/>
  <c r="N154" i="5" s="1"/>
  <c r="M27" i="5"/>
  <c r="M154" i="5" s="1"/>
  <c r="K27" i="5"/>
  <c r="K154" i="5" s="1"/>
  <c r="I27" i="5"/>
  <c r="I154" i="5" s="1"/>
  <c r="H27" i="5"/>
  <c r="H154" i="5" s="1"/>
  <c r="G27" i="5"/>
  <c r="G154" i="5" s="1"/>
  <c r="E27" i="5"/>
  <c r="E154" i="5" s="1"/>
  <c r="D154" i="5"/>
  <c r="AB153" i="5"/>
  <c r="AA153" i="5"/>
  <c r="Z153" i="5"/>
  <c r="X153" i="5"/>
  <c r="W153" i="5"/>
  <c r="V153" i="5"/>
  <c r="U153" i="5"/>
  <c r="T153" i="5"/>
  <c r="S153" i="5"/>
  <c r="P23" i="5"/>
  <c r="P153" i="5" s="1"/>
  <c r="O23" i="5"/>
  <c r="O153" i="5" s="1"/>
  <c r="N23" i="5"/>
  <c r="N153" i="5" s="1"/>
  <c r="M23" i="5"/>
  <c r="M153" i="5" s="1"/>
  <c r="K23" i="5"/>
  <c r="K153" i="5" s="1"/>
  <c r="I23" i="5"/>
  <c r="I153" i="5" s="1"/>
  <c r="H23" i="5"/>
  <c r="H153" i="5" s="1"/>
  <c r="G23" i="5"/>
  <c r="G153" i="5" s="1"/>
  <c r="E23" i="5"/>
  <c r="E153" i="5" s="1"/>
  <c r="D153" i="5"/>
  <c r="R152" i="5"/>
  <c r="P19" i="5"/>
  <c r="O19" i="5"/>
  <c r="N19" i="5"/>
  <c r="M19" i="5"/>
  <c r="K19" i="5"/>
  <c r="I19" i="5"/>
  <c r="H19" i="5"/>
  <c r="G19" i="5"/>
  <c r="E19" i="5"/>
  <c r="R176" i="5"/>
  <c r="AU176" i="5" s="1"/>
  <c r="P13" i="5"/>
  <c r="P12" i="5" s="1"/>
  <c r="P11" i="5" s="1"/>
  <c r="P10" i="5" s="1"/>
  <c r="P9" i="5" s="1"/>
  <c r="P150" i="5" s="1"/>
  <c r="O13" i="5"/>
  <c r="O12" i="5" s="1"/>
  <c r="O11" i="5" s="1"/>
  <c r="O10" i="5" s="1"/>
  <c r="O9" i="5" s="1"/>
  <c r="O150" i="5" s="1"/>
  <c r="N13" i="5"/>
  <c r="N12" i="5" s="1"/>
  <c r="N11" i="5" s="1"/>
  <c r="N10" i="5" s="1"/>
  <c r="N9" i="5" s="1"/>
  <c r="N150" i="5" s="1"/>
  <c r="M13" i="5"/>
  <c r="M12" i="5" s="1"/>
  <c r="M11" i="5" s="1"/>
  <c r="M10" i="5" s="1"/>
  <c r="M9" i="5" s="1"/>
  <c r="M150" i="5" s="1"/>
  <c r="K13" i="5"/>
  <c r="K12" i="5" s="1"/>
  <c r="K11" i="5" s="1"/>
  <c r="K10" i="5" s="1"/>
  <c r="K9" i="5" s="1"/>
  <c r="K150" i="5" s="1"/>
  <c r="I13" i="5"/>
  <c r="I12" i="5" s="1"/>
  <c r="I11" i="5" s="1"/>
  <c r="I10" i="5" s="1"/>
  <c r="I9" i="5" s="1"/>
  <c r="I150" i="5" s="1"/>
  <c r="H13" i="5"/>
  <c r="H12" i="5" s="1"/>
  <c r="H11" i="5" s="1"/>
  <c r="H10" i="5" s="1"/>
  <c r="H9" i="5" s="1"/>
  <c r="H150" i="5" s="1"/>
  <c r="G13" i="5"/>
  <c r="G12" i="5" s="1"/>
  <c r="G11" i="5" s="1"/>
  <c r="G10" i="5" s="1"/>
  <c r="G9" i="5" s="1"/>
  <c r="G150" i="5" s="1"/>
  <c r="E13" i="5"/>
  <c r="E12" i="5" s="1"/>
  <c r="E11" i="5" s="1"/>
  <c r="E10" i="5" s="1"/>
  <c r="E9" i="5" s="1"/>
  <c r="E150" i="5" s="1"/>
  <c r="D150" i="5"/>
  <c r="AD84" i="5"/>
  <c r="AD83" i="5"/>
  <c r="BI83" i="5" s="1"/>
  <c r="AD75" i="5"/>
  <c r="AD175" i="5" s="1"/>
  <c r="AD74" i="5"/>
  <c r="AD73" i="5"/>
  <c r="AD72" i="5"/>
  <c r="AD68" i="5"/>
  <c r="AD63" i="5"/>
  <c r="AD61" i="5" s="1"/>
  <c r="AD60" i="5" s="1"/>
  <c r="AD59" i="5"/>
  <c r="AD58" i="5" s="1"/>
  <c r="AD57" i="5" s="1"/>
  <c r="AD53" i="5"/>
  <c r="AD52" i="5"/>
  <c r="AD51" i="5"/>
  <c r="AD42" i="5"/>
  <c r="AD41" i="5" s="1"/>
  <c r="AD39" i="5"/>
  <c r="AD36" i="5"/>
  <c r="AD35" i="5"/>
  <c r="AD30" i="5"/>
  <c r="AD24" i="5"/>
  <c r="AD20" i="5"/>
  <c r="AD19" i="5" s="1"/>
  <c r="AD18" i="5" s="1"/>
  <c r="AD17" i="5" s="1"/>
  <c r="AD15" i="5"/>
  <c r="AD14" i="5"/>
  <c r="X29" i="5"/>
  <c r="AU25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1" i="5"/>
  <c r="J120" i="5" s="1"/>
  <c r="J119" i="5" s="1"/>
  <c r="J118" i="5" s="1"/>
  <c r="J117" i="5" s="1"/>
  <c r="J161" i="5" s="1"/>
  <c r="C120" i="5"/>
  <c r="J106" i="5"/>
  <c r="I105" i="5"/>
  <c r="I104" i="5" s="1"/>
  <c r="I103" i="5" s="1"/>
  <c r="I102" i="5" s="1"/>
  <c r="H105" i="5"/>
  <c r="H104" i="5" s="1"/>
  <c r="H103" i="5" s="1"/>
  <c r="H102" i="5" s="1"/>
  <c r="C105" i="5"/>
  <c r="J101" i="5"/>
  <c r="J100" i="5" s="1"/>
  <c r="J99" i="5" s="1"/>
  <c r="J98" i="5" s="1"/>
  <c r="J97" i="5" s="1"/>
  <c r="C100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C82" i="5"/>
  <c r="J74" i="5"/>
  <c r="J73" i="5"/>
  <c r="C71" i="5"/>
  <c r="J68" i="5"/>
  <c r="J67" i="5" s="1"/>
  <c r="J66" i="5" s="1"/>
  <c r="J65" i="5" s="1"/>
  <c r="J157" i="5" s="1"/>
  <c r="C67" i="5"/>
  <c r="J63" i="5"/>
  <c r="J62" i="5"/>
  <c r="C61" i="5"/>
  <c r="J59" i="5"/>
  <c r="J58" i="5" s="1"/>
  <c r="J57" i="5" s="1"/>
  <c r="C58" i="5"/>
  <c r="J53" i="5"/>
  <c r="F52" i="5"/>
  <c r="J52" i="5" s="1"/>
  <c r="F51" i="5"/>
  <c r="J51" i="5" s="1"/>
  <c r="C50" i="5"/>
  <c r="F49" i="5"/>
  <c r="F48" i="5"/>
  <c r="F47" i="5"/>
  <c r="F46" i="5"/>
  <c r="C45" i="5"/>
  <c r="F42" i="5"/>
  <c r="J42" i="5" s="1"/>
  <c r="J41" i="5" s="1"/>
  <c r="C41" i="5"/>
  <c r="F40" i="5"/>
  <c r="F39" i="5"/>
  <c r="J39" i="5" s="1"/>
  <c r="C38" i="5"/>
  <c r="F36" i="5"/>
  <c r="J36" i="5" s="1"/>
  <c r="F35" i="5"/>
  <c r="J35" i="5" s="1"/>
  <c r="C34" i="5"/>
  <c r="C33" i="5" s="1"/>
  <c r="F30" i="5"/>
  <c r="J30" i="5" s="1"/>
  <c r="F29" i="5"/>
  <c r="J29" i="5" s="1"/>
  <c r="F28" i="5"/>
  <c r="C27" i="5"/>
  <c r="C154" i="5" s="1"/>
  <c r="F26" i="5"/>
  <c r="F25" i="5"/>
  <c r="J25" i="5" s="1"/>
  <c r="F24" i="5"/>
  <c r="J24" i="5" s="1"/>
  <c r="C23" i="5"/>
  <c r="C153" i="5" s="1"/>
  <c r="F20" i="5"/>
  <c r="J20" i="5" s="1"/>
  <c r="J19" i="5" s="1"/>
  <c r="C19" i="5"/>
  <c r="F15" i="5"/>
  <c r="J15" i="5" s="1"/>
  <c r="F14" i="5"/>
  <c r="J14" i="5" s="1"/>
  <c r="C13" i="5"/>
  <c r="C12" i="5" s="1"/>
  <c r="J47" i="5" l="1"/>
  <c r="AD47" i="5"/>
  <c r="J48" i="5"/>
  <c r="AD48" i="5"/>
  <c r="J49" i="5"/>
  <c r="AD49" i="5"/>
  <c r="J46" i="5"/>
  <c r="J40" i="5"/>
  <c r="J38" i="5" s="1"/>
  <c r="J37" i="5" s="1"/>
  <c r="V38" i="5"/>
  <c r="V37" i="5" s="1"/>
  <c r="V32" i="5" s="1"/>
  <c r="J28" i="5"/>
  <c r="J27" i="5" s="1"/>
  <c r="J154" i="5" s="1"/>
  <c r="Z28" i="5"/>
  <c r="J26" i="5"/>
  <c r="J23" i="5" s="1"/>
  <c r="J153" i="5" s="1"/>
  <c r="Y26" i="5"/>
  <c r="R38" i="5"/>
  <c r="AC40" i="5"/>
  <c r="AC67" i="5"/>
  <c r="T66" i="5"/>
  <c r="AW67" i="5"/>
  <c r="W604" i="6"/>
  <c r="BB604" i="6" s="1"/>
  <c r="BB588" i="6"/>
  <c r="W605" i="6"/>
  <c r="BB557" i="6"/>
  <c r="AH562" i="6"/>
  <c r="X605" i="6"/>
  <c r="X606" i="6" s="1"/>
  <c r="BC557" i="6"/>
  <c r="AH73" i="6"/>
  <c r="BM534" i="6" s="1"/>
  <c r="AD34" i="5"/>
  <c r="AD33" i="5" s="1"/>
  <c r="AD50" i="5"/>
  <c r="AD13" i="5"/>
  <c r="AD12" i="5" s="1"/>
  <c r="AD11" i="5" s="1"/>
  <c r="AD10" i="5" s="1"/>
  <c r="AD9" i="5" s="1"/>
  <c r="AD71" i="5"/>
  <c r="AD70" i="5" s="1"/>
  <c r="AD69" i="5" s="1"/>
  <c r="S66" i="5"/>
  <c r="AV67" i="5"/>
  <c r="AD126" i="5"/>
  <c r="AD125" i="5" s="1"/>
  <c r="AD124" i="5" s="1"/>
  <c r="AD123" i="5" s="1"/>
  <c r="AD122" i="5" s="1"/>
  <c r="AD82" i="5"/>
  <c r="AD81" i="5" s="1"/>
  <c r="AD80" i="5" s="1"/>
  <c r="AD79" i="5" s="1"/>
  <c r="AD78" i="5" s="1"/>
  <c r="AD77" i="5" s="1"/>
  <c r="AD29" i="5"/>
  <c r="X27" i="5"/>
  <c r="X22" i="5" s="1"/>
  <c r="X21" i="5" s="1"/>
  <c r="X16" i="5" s="1"/>
  <c r="C60" i="5"/>
  <c r="C81" i="5"/>
  <c r="C80" i="5" s="1"/>
  <c r="C104" i="5"/>
  <c r="C103" i="5" s="1"/>
  <c r="C66" i="5"/>
  <c r="F66" i="5" s="1"/>
  <c r="F67" i="5"/>
  <c r="C99" i="5"/>
  <c r="C98" i="5" s="1"/>
  <c r="C57" i="5"/>
  <c r="C119" i="5"/>
  <c r="AC154" i="5"/>
  <c r="AC158" i="5"/>
  <c r="AC152" i="5"/>
  <c r="AC176" i="5"/>
  <c r="B12" i="7" s="1"/>
  <c r="AT34" i="5"/>
  <c r="AT50" i="5"/>
  <c r="AT45" i="5"/>
  <c r="AT67" i="5"/>
  <c r="AC178" i="5"/>
  <c r="B14" i="7" s="1"/>
  <c r="AT41" i="5"/>
  <c r="AT61" i="5"/>
  <c r="AT100" i="5"/>
  <c r="AT120" i="5"/>
  <c r="AU40" i="5"/>
  <c r="AT58" i="5"/>
  <c r="AC173" i="5"/>
  <c r="B9" i="7" s="1"/>
  <c r="AT104" i="5"/>
  <c r="AT38" i="5"/>
  <c r="U558" i="6"/>
  <c r="AZ558" i="6" s="1"/>
  <c r="AZ590" i="6"/>
  <c r="AH536" i="6"/>
  <c r="BB530" i="6"/>
  <c r="U604" i="6"/>
  <c r="AZ604" i="6" s="1"/>
  <c r="AZ588" i="6"/>
  <c r="V534" i="6"/>
  <c r="V590" i="6"/>
  <c r="BA557" i="6"/>
  <c r="V605" i="6"/>
  <c r="AI150" i="5"/>
  <c r="AI176" i="5"/>
  <c r="AQ150" i="5"/>
  <c r="AQ176" i="5"/>
  <c r="AM173" i="5"/>
  <c r="AK162" i="5"/>
  <c r="AK178" i="5"/>
  <c r="AJ150" i="5"/>
  <c r="AJ176" i="5"/>
  <c r="AN173" i="5"/>
  <c r="AL162" i="5"/>
  <c r="AL178" i="5"/>
  <c r="AK150" i="5"/>
  <c r="AK176" i="5"/>
  <c r="BF75" i="5"/>
  <c r="AR175" i="5"/>
  <c r="AO173" i="5"/>
  <c r="AM162" i="5"/>
  <c r="AM178" i="5"/>
  <c r="AL150" i="5"/>
  <c r="AL176" i="5"/>
  <c r="AH173" i="5"/>
  <c r="AP173" i="5"/>
  <c r="AN162" i="5"/>
  <c r="AN178" i="5"/>
  <c r="AM150" i="5"/>
  <c r="AM176" i="5"/>
  <c r="AI173" i="5"/>
  <c r="AQ173" i="5"/>
  <c r="AO162" i="5"/>
  <c r="AO178" i="5"/>
  <c r="AN150" i="5"/>
  <c r="AN176" i="5"/>
  <c r="AJ160" i="5"/>
  <c r="AJ173" i="5"/>
  <c r="AH162" i="5"/>
  <c r="AH178" i="5"/>
  <c r="AP162" i="5"/>
  <c r="AP178" i="5"/>
  <c r="AO150" i="5"/>
  <c r="AO176" i="5"/>
  <c r="AK173" i="5"/>
  <c r="AI162" i="5"/>
  <c r="AI178" i="5"/>
  <c r="AQ162" i="5"/>
  <c r="AQ178" i="5"/>
  <c r="AH150" i="5"/>
  <c r="AH176" i="5"/>
  <c r="AP150" i="5"/>
  <c r="AP176" i="5"/>
  <c r="BF72" i="5"/>
  <c r="AR171" i="5"/>
  <c r="AL173" i="5"/>
  <c r="AJ162" i="5"/>
  <c r="AJ178" i="5"/>
  <c r="T150" i="5"/>
  <c r="T176" i="5"/>
  <c r="AB150" i="5"/>
  <c r="AB176" i="5"/>
  <c r="AT82" i="5"/>
  <c r="Q173" i="5"/>
  <c r="AT173" i="5" s="1"/>
  <c r="Y173" i="5"/>
  <c r="U162" i="5"/>
  <c r="U178" i="5"/>
  <c r="U150" i="5"/>
  <c r="U176" i="5"/>
  <c r="Z173" i="5"/>
  <c r="V162" i="5"/>
  <c r="V178" i="5"/>
  <c r="V150" i="5"/>
  <c r="V176" i="5"/>
  <c r="S173" i="5"/>
  <c r="AA173" i="5"/>
  <c r="W162" i="5"/>
  <c r="W178" i="5"/>
  <c r="W150" i="5"/>
  <c r="W176" i="5"/>
  <c r="T173" i="5"/>
  <c r="AB173" i="5"/>
  <c r="X162" i="5"/>
  <c r="X178" i="5"/>
  <c r="AD171" i="5"/>
  <c r="X150" i="5"/>
  <c r="X176" i="5"/>
  <c r="U173" i="5"/>
  <c r="AT126" i="5"/>
  <c r="Q178" i="5"/>
  <c r="AT178" i="5" s="1"/>
  <c r="Y162" i="5"/>
  <c r="Y178" i="5"/>
  <c r="AT13" i="5"/>
  <c r="Q176" i="5"/>
  <c r="AT176" i="5" s="1"/>
  <c r="Y150" i="5"/>
  <c r="Y176" i="5"/>
  <c r="V173" i="5"/>
  <c r="Z162" i="5"/>
  <c r="Z178" i="5"/>
  <c r="Z150" i="5"/>
  <c r="Z176" i="5"/>
  <c r="W173" i="5"/>
  <c r="S162" i="5"/>
  <c r="S178" i="5"/>
  <c r="AA162" i="5"/>
  <c r="AA178" i="5"/>
  <c r="S150" i="5"/>
  <c r="S176" i="5"/>
  <c r="AA150" i="5"/>
  <c r="AA176" i="5"/>
  <c r="X173" i="5"/>
  <c r="T162" i="5"/>
  <c r="T178" i="5"/>
  <c r="AB162" i="5"/>
  <c r="AB178" i="5"/>
  <c r="F171" i="5"/>
  <c r="J75" i="5"/>
  <c r="F175" i="5"/>
  <c r="J72" i="5"/>
  <c r="AG558" i="6"/>
  <c r="BL558" i="6" s="1"/>
  <c r="W530" i="6"/>
  <c r="BL535" i="6"/>
  <c r="G530" i="6"/>
  <c r="X8" i="6"/>
  <c r="BC8" i="6" s="1"/>
  <c r="X544" i="6"/>
  <c r="AZ8" i="6"/>
  <c r="U530" i="6"/>
  <c r="BL103" i="6"/>
  <c r="BL536" i="6" s="1"/>
  <c r="AG536" i="6"/>
  <c r="BL273" i="6"/>
  <c r="BL544" i="6" s="1"/>
  <c r="AG544" i="6"/>
  <c r="N18" i="5"/>
  <c r="N17" i="5" s="1"/>
  <c r="N152" i="5"/>
  <c r="V152" i="5"/>
  <c r="D156" i="5"/>
  <c r="D158" i="5"/>
  <c r="O70" i="5"/>
  <c r="O69" i="5" s="1"/>
  <c r="O64" i="5" s="1"/>
  <c r="O156" i="5" s="1"/>
  <c r="O158" i="5"/>
  <c r="W64" i="5"/>
  <c r="W158" i="5"/>
  <c r="AM152" i="5"/>
  <c r="AK64" i="5"/>
  <c r="AK158" i="5"/>
  <c r="D152" i="5"/>
  <c r="O18" i="5"/>
  <c r="O17" i="5" s="1"/>
  <c r="O152" i="5"/>
  <c r="W152" i="5"/>
  <c r="AT23" i="5"/>
  <c r="AT153" i="5" s="1"/>
  <c r="Q153" i="5"/>
  <c r="E64" i="5"/>
  <c r="E156" i="5" s="1"/>
  <c r="E158" i="5"/>
  <c r="P70" i="5"/>
  <c r="P69" i="5" s="1"/>
  <c r="P64" i="5" s="1"/>
  <c r="P156" i="5" s="1"/>
  <c r="P158" i="5"/>
  <c r="X64" i="5"/>
  <c r="X158" i="5"/>
  <c r="AN152" i="5"/>
  <c r="AL64" i="5"/>
  <c r="AL158" i="5"/>
  <c r="E18" i="5"/>
  <c r="E17" i="5" s="1"/>
  <c r="E152" i="5"/>
  <c r="P18" i="5"/>
  <c r="P17" i="5" s="1"/>
  <c r="P152" i="5"/>
  <c r="X152" i="5"/>
  <c r="G70" i="5"/>
  <c r="G69" i="5" s="1"/>
  <c r="G64" i="5" s="1"/>
  <c r="G156" i="5" s="1"/>
  <c r="G158" i="5"/>
  <c r="AT71" i="5"/>
  <c r="AT158" i="5" s="1"/>
  <c r="Q158" i="5"/>
  <c r="Y64" i="5"/>
  <c r="Y158" i="5"/>
  <c r="AO152" i="5"/>
  <c r="AM64" i="5"/>
  <c r="AM158" i="5"/>
  <c r="G18" i="5"/>
  <c r="G17" i="5" s="1"/>
  <c r="G152" i="5"/>
  <c r="AT19" i="5"/>
  <c r="AT152" i="5" s="1"/>
  <c r="Q152" i="5"/>
  <c r="Y152" i="5"/>
  <c r="H70" i="5"/>
  <c r="H69" i="5" s="1"/>
  <c r="H64" i="5" s="1"/>
  <c r="H156" i="5" s="1"/>
  <c r="H158" i="5"/>
  <c r="Z64" i="5"/>
  <c r="Z158" i="5"/>
  <c r="AH152" i="5"/>
  <c r="AP152" i="5"/>
  <c r="AN64" i="5"/>
  <c r="AN158" i="5"/>
  <c r="H18" i="5"/>
  <c r="H17" i="5" s="1"/>
  <c r="H152" i="5"/>
  <c r="Z152" i="5"/>
  <c r="I70" i="5"/>
  <c r="I69" i="5" s="1"/>
  <c r="I64" i="5" s="1"/>
  <c r="I156" i="5" s="1"/>
  <c r="I158" i="5"/>
  <c r="S158" i="5"/>
  <c r="AA64" i="5"/>
  <c r="AA158" i="5"/>
  <c r="AI152" i="5"/>
  <c r="AQ152" i="5"/>
  <c r="AO64" i="5"/>
  <c r="AO158" i="5"/>
  <c r="C18" i="5"/>
  <c r="C17" i="5" s="1"/>
  <c r="C152" i="5"/>
  <c r="I18" i="5"/>
  <c r="I17" i="5" s="1"/>
  <c r="I152" i="5"/>
  <c r="S152" i="5"/>
  <c r="AA152" i="5"/>
  <c r="K70" i="5"/>
  <c r="K69" i="5" s="1"/>
  <c r="K64" i="5" s="1"/>
  <c r="K156" i="5" s="1"/>
  <c r="K158" i="5"/>
  <c r="T158" i="5"/>
  <c r="AB64" i="5"/>
  <c r="AB158" i="5"/>
  <c r="AJ152" i="5"/>
  <c r="AH156" i="5"/>
  <c r="AH158" i="5"/>
  <c r="AP64" i="5"/>
  <c r="AP158" i="5"/>
  <c r="K18" i="5"/>
  <c r="K17" i="5" s="1"/>
  <c r="K152" i="5"/>
  <c r="T152" i="5"/>
  <c r="AB152" i="5"/>
  <c r="AT27" i="5"/>
  <c r="AT154" i="5" s="1"/>
  <c r="Q154" i="5"/>
  <c r="M70" i="5"/>
  <c r="M69" i="5" s="1"/>
  <c r="M64" i="5" s="1"/>
  <c r="M156" i="5" s="1"/>
  <c r="M158" i="5"/>
  <c r="U64" i="5"/>
  <c r="U158" i="5"/>
  <c r="AK152" i="5"/>
  <c r="AI158" i="5"/>
  <c r="AQ64" i="5"/>
  <c r="AQ158" i="5"/>
  <c r="J18" i="5"/>
  <c r="J17" i="5" s="1"/>
  <c r="J152" i="5"/>
  <c r="C70" i="5"/>
  <c r="C158" i="5"/>
  <c r="M18" i="5"/>
  <c r="M17" i="5" s="1"/>
  <c r="M152" i="5"/>
  <c r="U152" i="5"/>
  <c r="AU27" i="5"/>
  <c r="AU154" i="5" s="1"/>
  <c r="R154" i="5"/>
  <c r="N70" i="5"/>
  <c r="N69" i="5" s="1"/>
  <c r="N64" i="5" s="1"/>
  <c r="N156" i="5" s="1"/>
  <c r="N158" i="5"/>
  <c r="V64" i="5"/>
  <c r="V158" i="5"/>
  <c r="AL152" i="5"/>
  <c r="AJ64" i="5"/>
  <c r="AJ158" i="5"/>
  <c r="V8" i="6"/>
  <c r="BA73" i="6"/>
  <c r="BA534" i="6" s="1"/>
  <c r="AG590" i="6"/>
  <c r="BF59" i="5"/>
  <c r="BF42" i="5"/>
  <c r="BF63" i="5"/>
  <c r="BF68" i="5"/>
  <c r="AR152" i="5"/>
  <c r="BF20" i="5"/>
  <c r="AU100" i="5"/>
  <c r="AU13" i="5"/>
  <c r="AU120" i="5"/>
  <c r="AU57" i="5"/>
  <c r="AU58" i="5"/>
  <c r="AU82" i="5"/>
  <c r="AU104" i="5"/>
  <c r="AU71" i="5"/>
  <c r="AU158" i="5" s="1"/>
  <c r="AU60" i="5"/>
  <c r="AU61" i="5"/>
  <c r="AU19" i="5"/>
  <c r="AU152" i="5" s="1"/>
  <c r="AU33" i="5"/>
  <c r="AU34" i="5"/>
  <c r="R66" i="5"/>
  <c r="AU67" i="5"/>
  <c r="AU126" i="5"/>
  <c r="AD40" i="5"/>
  <c r="AD38" i="5" s="1"/>
  <c r="AD37" i="5" s="1"/>
  <c r="Q66" i="5"/>
  <c r="AD25" i="5"/>
  <c r="AR176" i="5"/>
  <c r="C12" i="7" s="1"/>
  <c r="AR158" i="5"/>
  <c r="AR173" i="5"/>
  <c r="C9" i="7" s="1"/>
  <c r="AJ161" i="5"/>
  <c r="AJ177" i="5" s="1"/>
  <c r="AR178" i="5"/>
  <c r="C14" i="7" s="1"/>
  <c r="J126" i="5"/>
  <c r="J125" i="5" s="1"/>
  <c r="J124" i="5" s="1"/>
  <c r="J123" i="5" s="1"/>
  <c r="J122" i="5" s="1"/>
  <c r="J162" i="5" s="1"/>
  <c r="G77" i="5"/>
  <c r="P77" i="5"/>
  <c r="O77" i="5"/>
  <c r="M77" i="5"/>
  <c r="N77" i="5"/>
  <c r="J61" i="5"/>
  <c r="J60" i="5" s="1"/>
  <c r="I77" i="5"/>
  <c r="K77" i="5"/>
  <c r="J82" i="5"/>
  <c r="J81" i="5" s="1"/>
  <c r="J80" i="5" s="1"/>
  <c r="J79" i="5" s="1"/>
  <c r="J78" i="5" s="1"/>
  <c r="H77" i="5"/>
  <c r="D160" i="5"/>
  <c r="N44" i="5"/>
  <c r="N43" i="5" s="1"/>
  <c r="E37" i="5"/>
  <c r="E32" i="5" s="1"/>
  <c r="O37" i="5"/>
  <c r="O32" i="5" s="1"/>
  <c r="N22" i="5"/>
  <c r="N21" i="5" s="1"/>
  <c r="G44" i="5"/>
  <c r="G43" i="5" s="1"/>
  <c r="P44" i="5"/>
  <c r="P43" i="5" s="1"/>
  <c r="G37" i="5"/>
  <c r="G32" i="5" s="1"/>
  <c r="P37" i="5"/>
  <c r="P32" i="5" s="1"/>
  <c r="K44" i="5"/>
  <c r="K43" i="5" s="1"/>
  <c r="AD67" i="5"/>
  <c r="AD66" i="5" s="1"/>
  <c r="AD65" i="5" s="1"/>
  <c r="AD157" i="5" s="1"/>
  <c r="M37" i="5"/>
  <c r="M32" i="5" s="1"/>
  <c r="I22" i="5"/>
  <c r="I21" i="5" s="1"/>
  <c r="I44" i="5"/>
  <c r="I43" i="5" s="1"/>
  <c r="H44" i="5"/>
  <c r="H43" i="5" s="1"/>
  <c r="J50" i="5"/>
  <c r="H37" i="5"/>
  <c r="H32" i="5" s="1"/>
  <c r="E44" i="5"/>
  <c r="E43" i="5" s="1"/>
  <c r="O44" i="5"/>
  <c r="O43" i="5" s="1"/>
  <c r="F50" i="5"/>
  <c r="K37" i="5"/>
  <c r="K32" i="5" s="1"/>
  <c r="M44" i="5"/>
  <c r="M43" i="5" s="1"/>
  <c r="F45" i="5"/>
  <c r="H22" i="5"/>
  <c r="H21" i="5" s="1"/>
  <c r="N37" i="5"/>
  <c r="N32" i="5" s="1"/>
  <c r="J34" i="5"/>
  <c r="J33" i="5" s="1"/>
  <c r="F41" i="5"/>
  <c r="K22" i="5"/>
  <c r="K21" i="5" s="1"/>
  <c r="I37" i="5"/>
  <c r="I32" i="5" s="1"/>
  <c r="F38" i="5"/>
  <c r="O22" i="5"/>
  <c r="O21" i="5" s="1"/>
  <c r="G22" i="5"/>
  <c r="G21" i="5" s="1"/>
  <c r="P22" i="5"/>
  <c r="P21" i="5" s="1"/>
  <c r="F34" i="5"/>
  <c r="F33" i="5" s="1"/>
  <c r="M22" i="5"/>
  <c r="M21" i="5" s="1"/>
  <c r="F27" i="5"/>
  <c r="F154" i="5" s="1"/>
  <c r="E22" i="5"/>
  <c r="E21" i="5" s="1"/>
  <c r="F23" i="5"/>
  <c r="F153" i="5" s="1"/>
  <c r="R153" i="5"/>
  <c r="J13" i="5"/>
  <c r="J12" i="5" s="1"/>
  <c r="J11" i="5" s="1"/>
  <c r="J10" i="5" s="1"/>
  <c r="J9" i="5" s="1"/>
  <c r="J150" i="5" s="1"/>
  <c r="F19" i="5"/>
  <c r="F13" i="5"/>
  <c r="C37" i="5"/>
  <c r="C32" i="5" s="1"/>
  <c r="C44" i="5"/>
  <c r="C11" i="5"/>
  <c r="C22" i="5"/>
  <c r="J45" i="5" l="1"/>
  <c r="J44" i="5" s="1"/>
  <c r="J43" i="5" s="1"/>
  <c r="V45" i="5"/>
  <c r="V44" i="5" s="1"/>
  <c r="V43" i="5" s="1"/>
  <c r="V31" i="5" s="1"/>
  <c r="V8" i="5" s="1"/>
  <c r="V7" i="5" s="1"/>
  <c r="V6" i="5" s="1"/>
  <c r="AD46" i="5"/>
  <c r="AD45" i="5" s="1"/>
  <c r="AD44" i="5" s="1"/>
  <c r="AD43" i="5" s="1"/>
  <c r="Z27" i="5"/>
  <c r="AD28" i="5"/>
  <c r="AD27" i="5" s="1"/>
  <c r="AD154" i="5" s="1"/>
  <c r="Y23" i="5"/>
  <c r="AD26" i="5"/>
  <c r="AD23" i="5" s="1"/>
  <c r="AC66" i="5"/>
  <c r="T65" i="5"/>
  <c r="AW66" i="5"/>
  <c r="R37" i="5"/>
  <c r="AC38" i="5"/>
  <c r="B20" i="7"/>
  <c r="E20" i="7" s="1"/>
  <c r="BL590" i="6"/>
  <c r="W606" i="6"/>
  <c r="AH558" i="6"/>
  <c r="BC530" i="6"/>
  <c r="C65" i="5"/>
  <c r="C157" i="5" s="1"/>
  <c r="AD178" i="5"/>
  <c r="AD76" i="5"/>
  <c r="AD32" i="5"/>
  <c r="S65" i="5"/>
  <c r="AV66" i="5"/>
  <c r="C43" i="5"/>
  <c r="C31" i="5" s="1"/>
  <c r="C155" i="5" s="1"/>
  <c r="BF40" i="5"/>
  <c r="AN156" i="5"/>
  <c r="AN8" i="5"/>
  <c r="AN7" i="5" s="1"/>
  <c r="AN6" i="5" s="1"/>
  <c r="AP156" i="5"/>
  <c r="AP8" i="5"/>
  <c r="AP7" i="5" s="1"/>
  <c r="AP6" i="5" s="1"/>
  <c r="AK156" i="5"/>
  <c r="AK8" i="5"/>
  <c r="AK7" i="5" s="1"/>
  <c r="AK6" i="5" s="1"/>
  <c r="AJ156" i="5"/>
  <c r="AJ8" i="5"/>
  <c r="AJ7" i="5" s="1"/>
  <c r="AJ6" i="5" s="1"/>
  <c r="AQ156" i="5"/>
  <c r="AQ8" i="5"/>
  <c r="AQ7" i="5" s="1"/>
  <c r="AQ6" i="5" s="1"/>
  <c r="AO156" i="5"/>
  <c r="AO8" i="5"/>
  <c r="AO7" i="5" s="1"/>
  <c r="AO6" i="5" s="1"/>
  <c r="AL156" i="5"/>
  <c r="AL8" i="5"/>
  <c r="AL7" i="5" s="1"/>
  <c r="AL6" i="5" s="1"/>
  <c r="AI156" i="5"/>
  <c r="AM156" i="5"/>
  <c r="AM8" i="5"/>
  <c r="AM7" i="5" s="1"/>
  <c r="AM6" i="5" s="1"/>
  <c r="U156" i="5"/>
  <c r="U8" i="5"/>
  <c r="U7" i="5" s="1"/>
  <c r="U6" i="5" s="1"/>
  <c r="Z156" i="5"/>
  <c r="W156" i="5"/>
  <c r="W8" i="5"/>
  <c r="W7" i="5" s="1"/>
  <c r="W6" i="5" s="1"/>
  <c r="V156" i="5"/>
  <c r="X156" i="5"/>
  <c r="X8" i="5"/>
  <c r="X7" i="5" s="1"/>
  <c r="X6" i="5" s="1"/>
  <c r="Y156" i="5"/>
  <c r="AB156" i="5"/>
  <c r="AB8" i="5"/>
  <c r="AB7" i="5" s="1"/>
  <c r="AB6" i="5" s="1"/>
  <c r="AA156" i="5"/>
  <c r="AA8" i="5"/>
  <c r="AA7" i="5" s="1"/>
  <c r="AA6" i="5" s="1"/>
  <c r="C118" i="5"/>
  <c r="C69" i="5"/>
  <c r="BF103" i="5"/>
  <c r="AT37" i="5"/>
  <c r="AT81" i="5"/>
  <c r="AT12" i="5"/>
  <c r="AT119" i="5"/>
  <c r="AT18" i="5"/>
  <c r="AT70" i="5"/>
  <c r="AT22" i="5"/>
  <c r="AT66" i="5"/>
  <c r="AT44" i="5"/>
  <c r="AC153" i="5"/>
  <c r="U557" i="6"/>
  <c r="AZ557" i="6" s="1"/>
  <c r="AG8" i="6"/>
  <c r="BM8" i="6" s="1"/>
  <c r="AK174" i="5"/>
  <c r="E9" i="7"/>
  <c r="F9" i="7"/>
  <c r="E14" i="7"/>
  <c r="F14" i="7"/>
  <c r="E12" i="7"/>
  <c r="F12" i="7"/>
  <c r="BF175" i="5"/>
  <c r="C11" i="7"/>
  <c r="BF171" i="5"/>
  <c r="C7" i="7"/>
  <c r="V588" i="6"/>
  <c r="BA590" i="6"/>
  <c r="AG588" i="6"/>
  <c r="AH534" i="6"/>
  <c r="AH590" i="6"/>
  <c r="AH174" i="5"/>
  <c r="BF173" i="5"/>
  <c r="BF178" i="5"/>
  <c r="BF176" i="5"/>
  <c r="U174" i="5"/>
  <c r="AO174" i="5"/>
  <c r="AN174" i="5"/>
  <c r="AM174" i="5"/>
  <c r="AL174" i="5"/>
  <c r="Y174" i="5"/>
  <c r="AQ174" i="5"/>
  <c r="AA174" i="5"/>
  <c r="Z174" i="5"/>
  <c r="AP174" i="5"/>
  <c r="AJ174" i="5"/>
  <c r="AI174" i="5"/>
  <c r="AD150" i="5"/>
  <c r="AD176" i="5"/>
  <c r="S174" i="5"/>
  <c r="AD173" i="5"/>
  <c r="AB174" i="5"/>
  <c r="X174" i="5"/>
  <c r="W174" i="5"/>
  <c r="V174" i="5"/>
  <c r="T174" i="5"/>
  <c r="F12" i="5"/>
  <c r="F11" i="5" s="1"/>
  <c r="F10" i="5" s="1"/>
  <c r="F9" i="5" s="1"/>
  <c r="F150" i="5" s="1"/>
  <c r="F176" i="5"/>
  <c r="J71" i="5"/>
  <c r="J70" i="5" s="1"/>
  <c r="J69" i="5" s="1"/>
  <c r="J64" i="5" s="1"/>
  <c r="J156" i="5" s="1"/>
  <c r="F173" i="5"/>
  <c r="AG557" i="6"/>
  <c r="BL557" i="6" s="1"/>
  <c r="AZ530" i="6"/>
  <c r="X530" i="6"/>
  <c r="BL73" i="6"/>
  <c r="BL534" i="6" s="1"/>
  <c r="AG534" i="6"/>
  <c r="Y8" i="6"/>
  <c r="BD8" i="6" s="1"/>
  <c r="Y544" i="6"/>
  <c r="BA8" i="6"/>
  <c r="V530" i="6"/>
  <c r="K16" i="5"/>
  <c r="K151" i="5" s="1"/>
  <c r="O16" i="5"/>
  <c r="O151" i="5" s="1"/>
  <c r="P16" i="5"/>
  <c r="P151" i="5" s="1"/>
  <c r="D151" i="5"/>
  <c r="I16" i="5"/>
  <c r="I151" i="5" s="1"/>
  <c r="M16" i="5"/>
  <c r="M151" i="5" s="1"/>
  <c r="BF126" i="5"/>
  <c r="E16" i="5"/>
  <c r="E151" i="5" s="1"/>
  <c r="H16" i="5"/>
  <c r="H151" i="5" s="1"/>
  <c r="N16" i="5"/>
  <c r="N151" i="5" s="1"/>
  <c r="G16" i="5"/>
  <c r="G151" i="5" s="1"/>
  <c r="X154" i="5"/>
  <c r="AD64" i="5"/>
  <c r="AD158" i="5"/>
  <c r="AB159" i="5"/>
  <c r="AB160" i="5"/>
  <c r="M76" i="5"/>
  <c r="M159" i="5" s="1"/>
  <c r="M160" i="5"/>
  <c r="AK159" i="5"/>
  <c r="AK160" i="5"/>
  <c r="AO159" i="5"/>
  <c r="AO160" i="5"/>
  <c r="F158" i="5"/>
  <c r="T159" i="5"/>
  <c r="T160" i="5"/>
  <c r="O76" i="5"/>
  <c r="O159" i="5" s="1"/>
  <c r="O160" i="5"/>
  <c r="AH159" i="5"/>
  <c r="AH160" i="5"/>
  <c r="AA159" i="5"/>
  <c r="AA160" i="5"/>
  <c r="X159" i="5"/>
  <c r="X160" i="5"/>
  <c r="F18" i="5"/>
  <c r="F17" i="5" s="1"/>
  <c r="F152" i="5"/>
  <c r="S159" i="5"/>
  <c r="S160" i="5"/>
  <c r="P76" i="5"/>
  <c r="P159" i="5" s="1"/>
  <c r="P160" i="5"/>
  <c r="AN159" i="5"/>
  <c r="AN160" i="5"/>
  <c r="AP159" i="5"/>
  <c r="AP160" i="5"/>
  <c r="AL159" i="5"/>
  <c r="AL160" i="5"/>
  <c r="AI159" i="5"/>
  <c r="AI160" i="5"/>
  <c r="AD152" i="5"/>
  <c r="K76" i="5"/>
  <c r="K159" i="5" s="1"/>
  <c r="K160" i="5"/>
  <c r="V159" i="5"/>
  <c r="V160" i="5"/>
  <c r="G76" i="5"/>
  <c r="G159" i="5" s="1"/>
  <c r="G160" i="5"/>
  <c r="AM159" i="5"/>
  <c r="AM160" i="5"/>
  <c r="H76" i="5"/>
  <c r="H159" i="5" s="1"/>
  <c r="H160" i="5"/>
  <c r="W159" i="5"/>
  <c r="W160" i="5"/>
  <c r="N76" i="5"/>
  <c r="N159" i="5" s="1"/>
  <c r="N160" i="5"/>
  <c r="E159" i="5"/>
  <c r="E160" i="5"/>
  <c r="Z159" i="5"/>
  <c r="Z160" i="5"/>
  <c r="Y159" i="5"/>
  <c r="Y160" i="5"/>
  <c r="AQ159" i="5"/>
  <c r="AQ160" i="5"/>
  <c r="I76" i="5"/>
  <c r="I159" i="5" s="1"/>
  <c r="I160" i="5"/>
  <c r="U159" i="5"/>
  <c r="U160" i="5"/>
  <c r="Z544" i="6"/>
  <c r="BF100" i="5"/>
  <c r="BF45" i="5"/>
  <c r="BF50" i="5"/>
  <c r="BF120" i="5"/>
  <c r="BF104" i="5"/>
  <c r="BF67" i="5"/>
  <c r="BF34" i="5"/>
  <c r="AR153" i="5"/>
  <c r="BF25" i="5"/>
  <c r="BF82" i="5"/>
  <c r="BF61" i="5"/>
  <c r="BF29" i="5"/>
  <c r="BF71" i="5"/>
  <c r="BF158" i="5" s="1"/>
  <c r="BF41" i="5"/>
  <c r="BF13" i="5"/>
  <c r="BF19" i="5"/>
  <c r="BF152" i="5" s="1"/>
  <c r="BF58" i="5"/>
  <c r="AU38" i="5"/>
  <c r="AT99" i="5"/>
  <c r="AU23" i="5"/>
  <c r="AU153" i="5" s="1"/>
  <c r="AT57" i="5"/>
  <c r="R65" i="5"/>
  <c r="R157" i="5" s="1"/>
  <c r="AU66" i="5"/>
  <c r="AU69" i="5"/>
  <c r="AU70" i="5"/>
  <c r="AU119" i="5"/>
  <c r="AT103" i="5"/>
  <c r="AT60" i="5"/>
  <c r="AU43" i="5"/>
  <c r="AU44" i="5"/>
  <c r="AT33" i="5"/>
  <c r="AU102" i="5"/>
  <c r="AU103" i="5"/>
  <c r="AU12" i="5"/>
  <c r="AU125" i="5"/>
  <c r="AT125" i="5"/>
  <c r="AU17" i="5"/>
  <c r="AU18" i="5"/>
  <c r="AU81" i="5"/>
  <c r="AU99" i="5"/>
  <c r="Q65" i="5"/>
  <c r="AJ159" i="5"/>
  <c r="AR161" i="5"/>
  <c r="AR177" i="5" s="1"/>
  <c r="C13" i="7" s="1"/>
  <c r="J105" i="5"/>
  <c r="J104" i="5" s="1"/>
  <c r="J103" i="5" s="1"/>
  <c r="J102" i="5" s="1"/>
  <c r="D159" i="5"/>
  <c r="O31" i="5"/>
  <c r="P31" i="5"/>
  <c r="M31" i="5"/>
  <c r="K31" i="5"/>
  <c r="J22" i="5"/>
  <c r="J21" i="5" s="1"/>
  <c r="G31" i="5"/>
  <c r="N31" i="5"/>
  <c r="F44" i="5"/>
  <c r="F43" i="5" s="1"/>
  <c r="H31" i="5"/>
  <c r="E31" i="5"/>
  <c r="I31" i="5"/>
  <c r="F37" i="5"/>
  <c r="D155" i="5"/>
  <c r="F22" i="5"/>
  <c r="F21" i="5" s="1"/>
  <c r="J32" i="5"/>
  <c r="C97" i="5"/>
  <c r="C79" i="5"/>
  <c r="C10" i="5"/>
  <c r="C21" i="5"/>
  <c r="C102" i="5"/>
  <c r="AD22" i="5" l="1"/>
  <c r="AD21" i="5" s="1"/>
  <c r="AD16" i="5" s="1"/>
  <c r="Z22" i="5"/>
  <c r="Z21" i="5" s="1"/>
  <c r="Z16" i="5" s="1"/>
  <c r="Z8" i="5" s="1"/>
  <c r="Z7" i="5" s="1"/>
  <c r="Z6" i="5" s="1"/>
  <c r="Z154" i="5"/>
  <c r="Y22" i="5"/>
  <c r="Y21" i="5" s="1"/>
  <c r="Y16" i="5" s="1"/>
  <c r="Y8" i="5" s="1"/>
  <c r="Y7" i="5" s="1"/>
  <c r="Y6" i="5" s="1"/>
  <c r="Y153" i="5"/>
  <c r="AC65" i="5"/>
  <c r="AC157" i="5" s="1"/>
  <c r="R32" i="5"/>
  <c r="AC37" i="5"/>
  <c r="BF37" i="5" s="1"/>
  <c r="T157" i="5"/>
  <c r="AW65" i="5"/>
  <c r="AW157" i="5" s="1"/>
  <c r="T64" i="5"/>
  <c r="F20" i="7"/>
  <c r="B18" i="7"/>
  <c r="E18" i="7" s="1"/>
  <c r="BL588" i="6"/>
  <c r="AH588" i="6"/>
  <c r="AH557" i="6"/>
  <c r="BD530" i="6"/>
  <c r="F65" i="5"/>
  <c r="F157" i="5" s="1"/>
  <c r="C64" i="5"/>
  <c r="F64" i="5" s="1"/>
  <c r="F156" i="5" s="1"/>
  <c r="AD31" i="5"/>
  <c r="BF38" i="5"/>
  <c r="S157" i="5"/>
  <c r="AV65" i="5"/>
  <c r="AV157" i="5" s="1"/>
  <c r="S64" i="5"/>
  <c r="AD153" i="5"/>
  <c r="AD156" i="5"/>
  <c r="C117" i="5"/>
  <c r="AT102" i="5"/>
  <c r="BF102" i="5"/>
  <c r="AT21" i="5"/>
  <c r="AT118" i="5"/>
  <c r="BF118" i="5"/>
  <c r="AT80" i="5"/>
  <c r="AT98" i="5"/>
  <c r="AT124" i="5"/>
  <c r="BF124" i="5"/>
  <c r="AT11" i="5"/>
  <c r="BF125" i="5"/>
  <c r="U605" i="6"/>
  <c r="U606" i="6" s="1"/>
  <c r="E11" i="7"/>
  <c r="F11" i="7"/>
  <c r="E7" i="7"/>
  <c r="F7" i="7"/>
  <c r="V604" i="6"/>
  <c r="BA588" i="6"/>
  <c r="AG604" i="6"/>
  <c r="BL604" i="6" s="1"/>
  <c r="AG605" i="6"/>
  <c r="AR174" i="5"/>
  <c r="C10" i="7" s="1"/>
  <c r="AP151" i="5"/>
  <c r="AP170" i="5"/>
  <c r="AP169" i="5" s="1"/>
  <c r="AP179" i="5" s="1"/>
  <c r="AQ151" i="5"/>
  <c r="AQ170" i="5"/>
  <c r="AQ169" i="5" s="1"/>
  <c r="AQ179" i="5" s="1"/>
  <c r="AM151" i="5"/>
  <c r="AM170" i="5"/>
  <c r="AM169" i="5" s="1"/>
  <c r="AM179" i="5" s="1"/>
  <c r="AO151" i="5"/>
  <c r="AO170" i="5"/>
  <c r="AO169" i="5" s="1"/>
  <c r="AO179" i="5" s="1"/>
  <c r="AK151" i="5"/>
  <c r="AK170" i="5"/>
  <c r="AK169" i="5" s="1"/>
  <c r="AK179" i="5" s="1"/>
  <c r="AJ151" i="5"/>
  <c r="AJ170" i="5"/>
  <c r="AJ169" i="5" s="1"/>
  <c r="AJ179" i="5" s="1"/>
  <c r="AH151" i="5"/>
  <c r="AH170" i="5"/>
  <c r="AH169" i="5" s="1"/>
  <c r="AH179" i="5" s="1"/>
  <c r="AN151" i="5"/>
  <c r="AN170" i="5"/>
  <c r="AN169" i="5" s="1"/>
  <c r="AN179" i="5" s="1"/>
  <c r="AL151" i="5"/>
  <c r="AL170" i="5"/>
  <c r="AL169" i="5" s="1"/>
  <c r="AL179" i="5" s="1"/>
  <c r="AI151" i="5"/>
  <c r="AI170" i="5"/>
  <c r="AI169" i="5" s="1"/>
  <c r="AI179" i="5" s="1"/>
  <c r="V151" i="5"/>
  <c r="V170" i="5"/>
  <c r="V169" i="5" s="1"/>
  <c r="V179" i="5" s="1"/>
  <c r="S151" i="5"/>
  <c r="S170" i="5"/>
  <c r="S169" i="5" s="1"/>
  <c r="S179" i="5" s="1"/>
  <c r="U151" i="5"/>
  <c r="U170" i="5"/>
  <c r="U169" i="5" s="1"/>
  <c r="U179" i="5" s="1"/>
  <c r="AA151" i="5"/>
  <c r="AA170" i="5"/>
  <c r="AA169" i="5" s="1"/>
  <c r="AA179" i="5" s="1"/>
  <c r="W151" i="5"/>
  <c r="W170" i="5"/>
  <c r="W169" i="5" s="1"/>
  <c r="W179" i="5" s="1"/>
  <c r="X151" i="5"/>
  <c r="X170" i="5"/>
  <c r="X169" i="5" s="1"/>
  <c r="X179" i="5" s="1"/>
  <c r="AB151" i="5"/>
  <c r="AB170" i="5"/>
  <c r="AB169" i="5" s="1"/>
  <c r="AB179" i="5" s="1"/>
  <c r="T151" i="5"/>
  <c r="T170" i="5"/>
  <c r="T169" i="5" s="1"/>
  <c r="T179" i="5" s="1"/>
  <c r="J158" i="5"/>
  <c r="BA530" i="6"/>
  <c r="Y530" i="6"/>
  <c r="BL8" i="6"/>
  <c r="AG530" i="6"/>
  <c r="F16" i="5"/>
  <c r="K8" i="5"/>
  <c r="K7" i="5" s="1"/>
  <c r="K155" i="5"/>
  <c r="S155" i="5"/>
  <c r="U155" i="5"/>
  <c r="AA155" i="5"/>
  <c r="AH155" i="5"/>
  <c r="AI155" i="5"/>
  <c r="AN155" i="5"/>
  <c r="BF27" i="5"/>
  <c r="BF154" i="5" s="1"/>
  <c r="AR154" i="5"/>
  <c r="I8" i="5"/>
  <c r="I7" i="5" s="1"/>
  <c r="I155" i="5"/>
  <c r="T155" i="5"/>
  <c r="X155" i="5"/>
  <c r="AP155" i="5"/>
  <c r="W155" i="5"/>
  <c r="M8" i="5"/>
  <c r="M7" i="5" s="1"/>
  <c r="M155" i="5"/>
  <c r="AL155" i="5"/>
  <c r="E8" i="5"/>
  <c r="E7" i="5" s="1"/>
  <c r="E155" i="5"/>
  <c r="V155" i="5"/>
  <c r="Z155" i="5"/>
  <c r="AO155" i="5"/>
  <c r="G8" i="5"/>
  <c r="G7" i="5" s="1"/>
  <c r="G155" i="5"/>
  <c r="P8" i="5"/>
  <c r="P7" i="5" s="1"/>
  <c r="P155" i="5"/>
  <c r="AM155" i="5"/>
  <c r="AJ149" i="5"/>
  <c r="AJ155" i="5"/>
  <c r="AT65" i="5"/>
  <c r="AT157" i="5" s="1"/>
  <c r="Q157" i="5"/>
  <c r="N8" i="5"/>
  <c r="N7" i="5" s="1"/>
  <c r="N155" i="5"/>
  <c r="H8" i="5"/>
  <c r="H7" i="5" s="1"/>
  <c r="H155" i="5"/>
  <c r="AB155" i="5"/>
  <c r="AK155" i="5"/>
  <c r="Y155" i="5"/>
  <c r="O8" i="5"/>
  <c r="O7" i="5" s="1"/>
  <c r="O155" i="5"/>
  <c r="AQ155" i="5"/>
  <c r="Z8" i="6"/>
  <c r="BF99" i="5"/>
  <c r="BF119" i="5"/>
  <c r="BF33" i="5"/>
  <c r="BF57" i="5"/>
  <c r="BF70" i="5"/>
  <c r="BF23" i="5"/>
  <c r="BF153" i="5" s="1"/>
  <c r="BF18" i="5"/>
  <c r="BF60" i="5"/>
  <c r="AR157" i="5"/>
  <c r="BF66" i="5"/>
  <c r="BF81" i="5"/>
  <c r="BF44" i="5"/>
  <c r="AT43" i="5"/>
  <c r="AU118" i="5"/>
  <c r="AU22" i="5"/>
  <c r="AT17" i="5"/>
  <c r="AT69" i="5"/>
  <c r="AU97" i="5"/>
  <c r="AU98" i="5"/>
  <c r="AU124" i="5"/>
  <c r="AT32" i="5"/>
  <c r="AU80" i="5"/>
  <c r="AU11" i="5"/>
  <c r="AU65" i="5"/>
  <c r="AU157" i="5" s="1"/>
  <c r="R64" i="5"/>
  <c r="AU37" i="5"/>
  <c r="Q64" i="5"/>
  <c r="AR162" i="5"/>
  <c r="J77" i="5"/>
  <c r="J16" i="5"/>
  <c r="J151" i="5" s="1"/>
  <c r="J31" i="5"/>
  <c r="J155" i="5" s="1"/>
  <c r="F32" i="5"/>
  <c r="F31" i="5" s="1"/>
  <c r="F155" i="5" s="1"/>
  <c r="C78" i="5"/>
  <c r="C9" i="5"/>
  <c r="C150" i="5" s="1"/>
  <c r="C16" i="5"/>
  <c r="C151" i="5" s="1"/>
  <c r="AD8" i="5" l="1"/>
  <c r="AD7" i="5" s="1"/>
  <c r="AD6" i="5" s="1"/>
  <c r="Y170" i="5"/>
  <c r="Y169" i="5" s="1"/>
  <c r="Y179" i="5" s="1"/>
  <c r="Z170" i="5"/>
  <c r="Z169" i="5" s="1"/>
  <c r="Z179" i="5" s="1"/>
  <c r="Y151" i="5"/>
  <c r="Z151" i="5"/>
  <c r="AW64" i="5"/>
  <c r="AW156" i="5" s="1"/>
  <c r="T156" i="5"/>
  <c r="T8" i="5"/>
  <c r="Q8" i="5"/>
  <c r="Q7" i="5" s="1"/>
  <c r="Q6" i="5" s="1"/>
  <c r="AC64" i="5"/>
  <c r="R31" i="5"/>
  <c r="AC31" i="5" s="1"/>
  <c r="AC32" i="5"/>
  <c r="BF32" i="5" s="1"/>
  <c r="F18" i="7"/>
  <c r="AH604" i="6"/>
  <c r="AH605" i="6"/>
  <c r="C156" i="5"/>
  <c r="AV64" i="5"/>
  <c r="AV156" i="5" s="1"/>
  <c r="S156" i="5"/>
  <c r="S8" i="5"/>
  <c r="C77" i="5"/>
  <c r="C161" i="5"/>
  <c r="AT79" i="5"/>
  <c r="Q155" i="5"/>
  <c r="AT97" i="5"/>
  <c r="AT123" i="5"/>
  <c r="BF123" i="5"/>
  <c r="AT10" i="5"/>
  <c r="Q156" i="5"/>
  <c r="B34" i="7"/>
  <c r="AG606" i="6"/>
  <c r="BA604" i="6"/>
  <c r="V606" i="6"/>
  <c r="Q151" i="5"/>
  <c r="Q170" i="5"/>
  <c r="AD151" i="5"/>
  <c r="AD170" i="5"/>
  <c r="AD169" i="5" s="1"/>
  <c r="F170" i="5"/>
  <c r="F169" i="5" s="1"/>
  <c r="F151" i="5"/>
  <c r="BL530" i="6"/>
  <c r="Z530" i="6"/>
  <c r="AA8" i="6"/>
  <c r="AA544" i="6"/>
  <c r="O6" i="5"/>
  <c r="O148" i="5" s="1"/>
  <c r="O149" i="5"/>
  <c r="H6" i="5"/>
  <c r="H148" i="5" s="1"/>
  <c r="H149" i="5"/>
  <c r="AM148" i="5"/>
  <c r="AM180" i="5" s="1"/>
  <c r="AM149" i="5"/>
  <c r="Z148" i="5"/>
  <c r="Z180" i="5" s="1"/>
  <c r="Z149" i="5"/>
  <c r="M6" i="5"/>
  <c r="M148" i="5" s="1"/>
  <c r="M149" i="5"/>
  <c r="AI148" i="5"/>
  <c r="AI180" i="5" s="1"/>
  <c r="AI149" i="5"/>
  <c r="D148" i="5"/>
  <c r="D149" i="5"/>
  <c r="AU64" i="5"/>
  <c r="AU156" i="5" s="1"/>
  <c r="R156" i="5"/>
  <c r="Y148" i="5"/>
  <c r="Y180" i="5" s="1"/>
  <c r="Y149" i="5"/>
  <c r="N6" i="5"/>
  <c r="N148" i="5" s="1"/>
  <c r="N149" i="5"/>
  <c r="P6" i="5"/>
  <c r="P148" i="5" s="1"/>
  <c r="P149" i="5"/>
  <c r="V148" i="5"/>
  <c r="V180" i="5" s="1"/>
  <c r="V149" i="5"/>
  <c r="W148" i="5"/>
  <c r="W180" i="5" s="1"/>
  <c r="W149" i="5"/>
  <c r="I6" i="5"/>
  <c r="I148" i="5" s="1"/>
  <c r="I149" i="5"/>
  <c r="AH148" i="5"/>
  <c r="AH180" i="5" s="1"/>
  <c r="AH149" i="5"/>
  <c r="K6" i="5"/>
  <c r="K148" i="5" s="1"/>
  <c r="K149" i="5"/>
  <c r="AJ148" i="5"/>
  <c r="AJ180" i="5" s="1"/>
  <c r="AU117" i="5"/>
  <c r="AU161" i="5" s="1"/>
  <c r="R161" i="5"/>
  <c r="R177" i="5" s="1"/>
  <c r="AK148" i="5"/>
  <c r="AK180" i="5" s="1"/>
  <c r="AK149" i="5"/>
  <c r="G6" i="5"/>
  <c r="G148" i="5" s="1"/>
  <c r="G149" i="5"/>
  <c r="E6" i="5"/>
  <c r="E148" i="5" s="1"/>
  <c r="E149" i="5"/>
  <c r="AP148" i="5"/>
  <c r="AP180" i="5" s="1"/>
  <c r="AP149" i="5"/>
  <c r="AA148" i="5"/>
  <c r="AA180" i="5" s="1"/>
  <c r="AA149" i="5"/>
  <c r="AD155" i="5"/>
  <c r="AT117" i="5"/>
  <c r="AT161" i="5" s="1"/>
  <c r="Q161" i="5"/>
  <c r="Q177" i="5" s="1"/>
  <c r="AQ148" i="5"/>
  <c r="AQ180" i="5" s="1"/>
  <c r="AQ149" i="5"/>
  <c r="AB148" i="5"/>
  <c r="AB180" i="5" s="1"/>
  <c r="AB149" i="5"/>
  <c r="AO148" i="5"/>
  <c r="AO180" i="5" s="1"/>
  <c r="AO149" i="5"/>
  <c r="AL148" i="5"/>
  <c r="AL180" i="5" s="1"/>
  <c r="AL149" i="5"/>
  <c r="X148" i="5"/>
  <c r="X180" i="5" s="1"/>
  <c r="X149" i="5"/>
  <c r="AN148" i="5"/>
  <c r="AN180" i="5" s="1"/>
  <c r="AN149" i="5"/>
  <c r="U148" i="5"/>
  <c r="U180" i="5" s="1"/>
  <c r="U149" i="5"/>
  <c r="J76" i="5"/>
  <c r="J159" i="5" s="1"/>
  <c r="J160" i="5"/>
  <c r="AB544" i="6"/>
  <c r="BF98" i="5"/>
  <c r="AR155" i="5"/>
  <c r="BF17" i="5"/>
  <c r="BF11" i="5"/>
  <c r="BF43" i="5"/>
  <c r="BF22" i="5"/>
  <c r="BF80" i="5"/>
  <c r="BF65" i="5"/>
  <c r="BF157" i="5" s="1"/>
  <c r="AR156" i="5"/>
  <c r="BF69" i="5"/>
  <c r="AT64" i="5"/>
  <c r="AT156" i="5" s="1"/>
  <c r="AU123" i="5"/>
  <c r="AU21" i="5"/>
  <c r="AT16" i="5"/>
  <c r="AT151" i="5" s="1"/>
  <c r="AU10" i="5"/>
  <c r="AU32" i="5"/>
  <c r="AT31" i="5"/>
  <c r="AT155" i="5" s="1"/>
  <c r="AU79" i="5"/>
  <c r="AD160" i="5"/>
  <c r="AD161" i="5"/>
  <c r="AD177" i="5" s="1"/>
  <c r="AD174" i="5" s="1"/>
  <c r="J8" i="5"/>
  <c r="J7" i="5" s="1"/>
  <c r="J149" i="5" s="1"/>
  <c r="C8" i="5"/>
  <c r="AD149" i="5" l="1"/>
  <c r="T7" i="5"/>
  <c r="AW8" i="5"/>
  <c r="R8" i="5"/>
  <c r="R7" i="5" s="1"/>
  <c r="R6" i="5" s="1"/>
  <c r="AH606" i="6"/>
  <c r="S7" i="5"/>
  <c r="AV8" i="5"/>
  <c r="F161" i="5"/>
  <c r="F177" i="5" s="1"/>
  <c r="AC156" i="5"/>
  <c r="AC8" i="5"/>
  <c r="AC7" i="5" s="1"/>
  <c r="AC6" i="5" s="1"/>
  <c r="BF6" i="5" s="1"/>
  <c r="C160" i="5"/>
  <c r="F160" i="5"/>
  <c r="AT78" i="5"/>
  <c r="F34" i="7"/>
  <c r="E34" i="7"/>
  <c r="R174" i="5"/>
  <c r="AU174" i="5" s="1"/>
  <c r="AU177" i="5"/>
  <c r="Q169" i="5"/>
  <c r="AT169" i="5" s="1"/>
  <c r="AT170" i="5"/>
  <c r="Q174" i="5"/>
  <c r="AT174" i="5" s="1"/>
  <c r="AT177" i="5"/>
  <c r="AD179" i="5"/>
  <c r="R170" i="5"/>
  <c r="AA530" i="6"/>
  <c r="AE8" i="6"/>
  <c r="AE544" i="6"/>
  <c r="AC8" i="6"/>
  <c r="AC544" i="6"/>
  <c r="AC155" i="5"/>
  <c r="R155" i="5"/>
  <c r="AT122" i="5"/>
  <c r="AT162" i="5" s="1"/>
  <c r="Q162" i="5"/>
  <c r="BF117" i="5"/>
  <c r="BF161" i="5" s="1"/>
  <c r="AC161" i="5"/>
  <c r="AC177" i="5" s="1"/>
  <c r="B13" i="7" s="1"/>
  <c r="AU9" i="5"/>
  <c r="AU150" i="5" s="1"/>
  <c r="R150" i="5"/>
  <c r="AU122" i="5"/>
  <c r="AU162" i="5" s="1"/>
  <c r="R162" i="5"/>
  <c r="AU16" i="5"/>
  <c r="AU151" i="5" s="1"/>
  <c r="R151" i="5"/>
  <c r="AT9" i="5"/>
  <c r="AT150" i="5" s="1"/>
  <c r="Q150" i="5"/>
  <c r="AB8" i="6"/>
  <c r="BF64" i="5"/>
  <c r="BF156" i="5" s="1"/>
  <c r="AR150" i="5"/>
  <c r="BF10" i="5"/>
  <c r="BF97" i="5"/>
  <c r="BF21" i="5"/>
  <c r="BF79" i="5"/>
  <c r="AU78" i="5"/>
  <c r="R160" i="5"/>
  <c r="AU31" i="5"/>
  <c r="AU155" i="5" s="1"/>
  <c r="AC150" i="5"/>
  <c r="J6" i="5"/>
  <c r="J148" i="5" s="1"/>
  <c r="F8" i="5"/>
  <c r="F7" i="5" s="1"/>
  <c r="C7" i="5"/>
  <c r="C149" i="5" s="1"/>
  <c r="T6" i="5" l="1"/>
  <c r="AW7" i="5"/>
  <c r="AW149" i="5" s="1"/>
  <c r="T149" i="5"/>
  <c r="AV7" i="5"/>
  <c r="AV149" i="5" s="1"/>
  <c r="S6" i="5"/>
  <c r="S149" i="5"/>
  <c r="AC160" i="5"/>
  <c r="AT8" i="5"/>
  <c r="E13" i="7"/>
  <c r="F13" i="7"/>
  <c r="Q179" i="5"/>
  <c r="AT179" i="5" s="1"/>
  <c r="AC174" i="5"/>
  <c r="BF177" i="5"/>
  <c r="R169" i="5"/>
  <c r="AU170" i="5"/>
  <c r="AR151" i="5"/>
  <c r="AR170" i="5"/>
  <c r="C6" i="7" s="1"/>
  <c r="AC151" i="5"/>
  <c r="AC170" i="5"/>
  <c r="AE530" i="6"/>
  <c r="AB530" i="6"/>
  <c r="AC530" i="6"/>
  <c r="AD8" i="6"/>
  <c r="AD544" i="6"/>
  <c r="AF8" i="6"/>
  <c r="AF544" i="6"/>
  <c r="BF31" i="5"/>
  <c r="BF155" i="5" s="1"/>
  <c r="F149" i="5"/>
  <c r="AT77" i="5"/>
  <c r="AT160" i="5" s="1"/>
  <c r="Q160" i="5"/>
  <c r="AD162" i="5"/>
  <c r="BF122" i="5"/>
  <c r="BF162" i="5" s="1"/>
  <c r="AC162" i="5"/>
  <c r="BF78" i="5"/>
  <c r="BF16" i="5"/>
  <c r="BF151" i="5" s="1"/>
  <c r="BF9" i="5"/>
  <c r="BF150" i="5" s="1"/>
  <c r="AR160" i="5"/>
  <c r="R149" i="5"/>
  <c r="AU8" i="5"/>
  <c r="AU77" i="5"/>
  <c r="AU160" i="5" s="1"/>
  <c r="AW6" i="5" l="1"/>
  <c r="AW148" i="5" s="1"/>
  <c r="T148" i="5"/>
  <c r="T180" i="5" s="1"/>
  <c r="AV6" i="5"/>
  <c r="AV148" i="5" s="1"/>
  <c r="S148" i="5"/>
  <c r="S180" i="5" s="1"/>
  <c r="Q159" i="5"/>
  <c r="AC159" i="5"/>
  <c r="AH544" i="6"/>
  <c r="AC169" i="5"/>
  <c r="B5" i="7" s="1"/>
  <c r="B6" i="7"/>
  <c r="E6" i="7" s="1"/>
  <c r="BF174" i="5"/>
  <c r="B10" i="7"/>
  <c r="R179" i="5"/>
  <c r="AU179" i="5" s="1"/>
  <c r="AU169" i="5"/>
  <c r="AR169" i="5"/>
  <c r="C5" i="7" s="1"/>
  <c r="BF170" i="5"/>
  <c r="AF530" i="6"/>
  <c r="AD530" i="6"/>
  <c r="AT7" i="5"/>
  <c r="AT149" i="5" s="1"/>
  <c r="Q149" i="5"/>
  <c r="AU76" i="5"/>
  <c r="AU159" i="5" s="1"/>
  <c r="R159" i="5"/>
  <c r="AD148" i="5"/>
  <c r="AD180" i="5" s="1"/>
  <c r="AD159" i="5"/>
  <c r="AH8" i="6"/>
  <c r="BM530" i="6" s="1"/>
  <c r="AR149" i="5"/>
  <c r="BF8" i="5"/>
  <c r="AR159" i="5"/>
  <c r="BF77" i="5"/>
  <c r="BF160" i="5" s="1"/>
  <c r="AT76" i="5"/>
  <c r="AT159" i="5" s="1"/>
  <c r="AU7" i="5"/>
  <c r="AU149" i="5" s="1"/>
  <c r="AC149" i="5"/>
  <c r="F142" i="5"/>
  <c r="Q148" i="5" l="1"/>
  <c r="Q180" i="5" s="1"/>
  <c r="AT180" i="5" s="1"/>
  <c r="AC148" i="5"/>
  <c r="AC180" i="5" s="1"/>
  <c r="E10" i="7"/>
  <c r="F10" i="7"/>
  <c r="F6" i="7"/>
  <c r="E5" i="7"/>
  <c r="F5" i="7"/>
  <c r="AC179" i="5"/>
  <c r="B15" i="7" s="1"/>
  <c r="AR179" i="5"/>
  <c r="BF169" i="5"/>
  <c r="AH530" i="6"/>
  <c r="AU6" i="5"/>
  <c r="AU148" i="5" s="1"/>
  <c r="R148" i="5"/>
  <c r="R180" i="5" s="1"/>
  <c r="AU180" i="5" s="1"/>
  <c r="BF7" i="5"/>
  <c r="BF149" i="5" s="1"/>
  <c r="AR148" i="5"/>
  <c r="AR180" i="5" s="1"/>
  <c r="BF76" i="5"/>
  <c r="BF159" i="5" s="1"/>
  <c r="AT6" i="5"/>
  <c r="AT148" i="5" s="1"/>
  <c r="BF179" i="5" l="1"/>
  <c r="C15" i="7"/>
  <c r="BF180" i="5"/>
  <c r="BF148" i="5"/>
  <c r="E15" i="7" l="1"/>
  <c r="F15" i="7"/>
  <c r="O558" i="1"/>
  <c r="L558" i="1"/>
  <c r="K558" i="1"/>
  <c r="I558" i="1"/>
  <c r="H558" i="1"/>
  <c r="O556" i="1"/>
  <c r="L556" i="1"/>
  <c r="K556" i="1"/>
  <c r="I556" i="1"/>
  <c r="H556" i="1"/>
  <c r="O566" i="1"/>
  <c r="L566" i="1"/>
  <c r="K566" i="1"/>
  <c r="I566" i="1"/>
  <c r="H566" i="1"/>
  <c r="F566" i="1"/>
  <c r="O565" i="1"/>
  <c r="L565" i="1"/>
  <c r="K565" i="1"/>
  <c r="I565" i="1"/>
  <c r="H565" i="1"/>
  <c r="R519" i="1" l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1" i="1"/>
  <c r="R430" i="1" s="1"/>
  <c r="R429" i="1" s="1"/>
  <c r="R428" i="1"/>
  <c r="R427" i="1"/>
  <c r="R424" i="1"/>
  <c r="R423" i="1"/>
  <c r="R421" i="1"/>
  <c r="R420" i="1"/>
  <c r="R418" i="1"/>
  <c r="R417" i="1" s="1"/>
  <c r="R416" i="1"/>
  <c r="R415" i="1"/>
  <c r="R413" i="1"/>
  <c r="R410" i="1"/>
  <c r="R409" i="1" s="1"/>
  <c r="R408" i="1" s="1"/>
  <c r="R407" i="1"/>
  <c r="R406" i="1" s="1"/>
  <c r="R405" i="1" s="1"/>
  <c r="R403" i="1"/>
  <c r="R402" i="1" s="1"/>
  <c r="R401" i="1"/>
  <c r="R400" i="1" s="1"/>
  <c r="R399" i="1" s="1"/>
  <c r="R398" i="1"/>
  <c r="R397" i="1" s="1"/>
  <c r="R396" i="1"/>
  <c r="R395" i="1"/>
  <c r="R392" i="1"/>
  <c r="R391" i="1"/>
  <c r="R389" i="1"/>
  <c r="R388" i="1" s="1"/>
  <c r="R387" i="1"/>
  <c r="R386" i="1"/>
  <c r="R384" i="1"/>
  <c r="R383" i="1"/>
  <c r="R380" i="1"/>
  <c r="R379" i="1" s="1"/>
  <c r="R378" i="1"/>
  <c r="R377" i="1" s="1"/>
  <c r="R376" i="1"/>
  <c r="R375" i="1" s="1"/>
  <c r="R374" i="1"/>
  <c r="R373" i="1" s="1"/>
  <c r="R371" i="1"/>
  <c r="R370" i="1" s="1"/>
  <c r="R369" i="1"/>
  <c r="R368" i="1" s="1"/>
  <c r="R367" i="1"/>
  <c r="R366" i="1"/>
  <c r="R363" i="1"/>
  <c r="R362" i="1"/>
  <c r="R361" i="1"/>
  <c r="R359" i="1"/>
  <c r="R358" i="1"/>
  <c r="R357" i="1"/>
  <c r="R355" i="1"/>
  <c r="R354" i="1" s="1"/>
  <c r="R353" i="1"/>
  <c r="R352" i="1" s="1"/>
  <c r="R351" i="1"/>
  <c r="R350" i="1" s="1"/>
  <c r="R349" i="1"/>
  <c r="R348" i="1"/>
  <c r="R347" i="1"/>
  <c r="R345" i="1"/>
  <c r="R344" i="1"/>
  <c r="R342" i="1"/>
  <c r="R341" i="1"/>
  <c r="R339" i="1"/>
  <c r="R338" i="1"/>
  <c r="R337" i="1"/>
  <c r="R335" i="1"/>
  <c r="R334" i="1"/>
  <c r="R333" i="1"/>
  <c r="R331" i="1"/>
  <c r="R330" i="1"/>
  <c r="R328" i="1"/>
  <c r="R327" i="1"/>
  <c r="R322" i="1"/>
  <c r="R321" i="1" s="1"/>
  <c r="R320" i="1" s="1"/>
  <c r="R319" i="1"/>
  <c r="R318" i="1"/>
  <c r="R317" i="1"/>
  <c r="R298" i="1"/>
  <c r="R297" i="1" s="1"/>
  <c r="R296" i="1" s="1"/>
  <c r="R295" i="1"/>
  <c r="R294" i="1"/>
  <c r="R293" i="1"/>
  <c r="R291" i="1"/>
  <c r="R290" i="1" s="1"/>
  <c r="R289" i="1"/>
  <c r="R288" i="1"/>
  <c r="R284" i="1"/>
  <c r="R283" i="1" s="1"/>
  <c r="R282" i="1"/>
  <c r="R281" i="1" s="1"/>
  <c r="R280" i="1"/>
  <c r="R279" i="1" s="1"/>
  <c r="R277" i="1"/>
  <c r="R276" i="1" s="1"/>
  <c r="R273" i="1"/>
  <c r="R272" i="1" s="1"/>
  <c r="R271" i="1"/>
  <c r="R270" i="1" s="1"/>
  <c r="R269" i="1"/>
  <c r="R268" i="1" s="1"/>
  <c r="R267" i="1" s="1"/>
  <c r="R265" i="1"/>
  <c r="R264" i="1" s="1"/>
  <c r="R263" i="1" s="1"/>
  <c r="R262" i="1"/>
  <c r="R261" i="1" s="1"/>
  <c r="R259" i="1"/>
  <c r="R258" i="1" s="1"/>
  <c r="R257" i="1"/>
  <c r="R256" i="1"/>
  <c r="R255" i="1" s="1"/>
  <c r="R254" i="1"/>
  <c r="R253" i="1"/>
  <c r="R251" i="1"/>
  <c r="R250" i="1"/>
  <c r="R247" i="1"/>
  <c r="R246" i="1" s="1"/>
  <c r="R245" i="1"/>
  <c r="R244" i="1" s="1"/>
  <c r="R243" i="1"/>
  <c r="R242" i="1"/>
  <c r="R240" i="1"/>
  <c r="R239" i="1"/>
  <c r="R238" i="1"/>
  <c r="R237" i="1"/>
  <c r="R236" i="1"/>
  <c r="R233" i="1"/>
  <c r="R232" i="1"/>
  <c r="R230" i="1"/>
  <c r="R229" i="1"/>
  <c r="R227" i="1"/>
  <c r="R226" i="1"/>
  <c r="R224" i="1"/>
  <c r="R223" i="1"/>
  <c r="R222" i="1"/>
  <c r="R221" i="1"/>
  <c r="R220" i="1"/>
  <c r="R219" i="1" s="1"/>
  <c r="R217" i="1"/>
  <c r="R216" i="1" s="1"/>
  <c r="R214" i="1"/>
  <c r="R213" i="1" s="1"/>
  <c r="R212" i="1"/>
  <c r="R211" i="1" s="1"/>
  <c r="R210" i="1"/>
  <c r="R209" i="1" s="1"/>
  <c r="R207" i="1"/>
  <c r="R206" i="1"/>
  <c r="R205" i="1"/>
  <c r="R203" i="1"/>
  <c r="R201" i="1"/>
  <c r="R200" i="1"/>
  <c r="R196" i="1"/>
  <c r="R195" i="1"/>
  <c r="R193" i="1"/>
  <c r="R191" i="1"/>
  <c r="R190" i="1" s="1"/>
  <c r="R189" i="1"/>
  <c r="R188" i="1"/>
  <c r="R187" i="1" s="1"/>
  <c r="R186" i="1"/>
  <c r="R185" i="1"/>
  <c r="R184" i="1"/>
  <c r="R183" i="1"/>
  <c r="R179" i="1"/>
  <c r="R178" i="1" s="1"/>
  <c r="R177" i="1"/>
  <c r="R176" i="1" s="1"/>
  <c r="R175" i="1"/>
  <c r="R174" i="1"/>
  <c r="R172" i="1"/>
  <c r="R171" i="1" s="1"/>
  <c r="R169" i="1"/>
  <c r="R168" i="1"/>
  <c r="R167" i="1" s="1"/>
  <c r="R165" i="1"/>
  <c r="R164" i="1"/>
  <c r="R162" i="1"/>
  <c r="R161" i="1"/>
  <c r="R160" i="1"/>
  <c r="R159" i="1"/>
  <c r="R157" i="1"/>
  <c r="R156" i="1"/>
  <c r="R155" i="1"/>
  <c r="R154" i="1"/>
  <c r="R153" i="1"/>
  <c r="R151" i="1"/>
  <c r="R150" i="1"/>
  <c r="R149" i="1"/>
  <c r="R148" i="1"/>
  <c r="R146" i="1"/>
  <c r="R145" i="1"/>
  <c r="R143" i="1"/>
  <c r="R142" i="1"/>
  <c r="R141" i="1"/>
  <c r="R140" i="1"/>
  <c r="R139" i="1"/>
  <c r="R137" i="1"/>
  <c r="R134" i="1"/>
  <c r="R133" i="1" s="1"/>
  <c r="R132" i="1"/>
  <c r="R131" i="1"/>
  <c r="R130" i="1"/>
  <c r="R129" i="1"/>
  <c r="R127" i="1"/>
  <c r="R126" i="1" s="1"/>
  <c r="R124" i="1"/>
  <c r="R123" i="1"/>
  <c r="R122" i="1"/>
  <c r="R120" i="1"/>
  <c r="R119" i="1"/>
  <c r="R117" i="1"/>
  <c r="R116" i="1" s="1"/>
  <c r="R115" i="1"/>
  <c r="R114" i="1"/>
  <c r="R113" i="1"/>
  <c r="R110" i="1"/>
  <c r="R109" i="1"/>
  <c r="R108" i="1"/>
  <c r="R103" i="1"/>
  <c r="R102" i="1" s="1"/>
  <c r="R101" i="1" s="1"/>
  <c r="R100" i="1"/>
  <c r="R99" i="1"/>
  <c r="R96" i="1"/>
  <c r="R95" i="1"/>
  <c r="R93" i="1"/>
  <c r="R92" i="1"/>
  <c r="R90" i="1"/>
  <c r="R89" i="1"/>
  <c r="R88" i="1"/>
  <c r="R86" i="1"/>
  <c r="R85" i="1"/>
  <c r="R83" i="1"/>
  <c r="R82" i="1"/>
  <c r="R81" i="1"/>
  <c r="R79" i="1"/>
  <c r="R78" i="1" s="1"/>
  <c r="R73" i="1"/>
  <c r="R72" i="1"/>
  <c r="R69" i="1"/>
  <c r="R68" i="1"/>
  <c r="R67" i="1"/>
  <c r="R65" i="1"/>
  <c r="R64" i="1" s="1"/>
  <c r="R63" i="1"/>
  <c r="R62" i="1" s="1"/>
  <c r="R61" i="1"/>
  <c r="R60" i="1" s="1"/>
  <c r="R58" i="1"/>
  <c r="R57" i="1"/>
  <c r="R56" i="1"/>
  <c r="R55" i="1"/>
  <c r="R54" i="1"/>
  <c r="R53" i="1"/>
  <c r="R52" i="1"/>
  <c r="R51" i="1"/>
  <c r="R50" i="1"/>
  <c r="R46" i="1"/>
  <c r="R45" i="1"/>
  <c r="R44" i="1"/>
  <c r="R43" i="1"/>
  <c r="R42" i="1"/>
  <c r="R41" i="1"/>
  <c r="R40" i="1"/>
  <c r="R37" i="1"/>
  <c r="R36" i="1" s="1"/>
  <c r="R35" i="1"/>
  <c r="R34" i="1" s="1"/>
  <c r="R33" i="1"/>
  <c r="R32" i="1" s="1"/>
  <c r="R31" i="1"/>
  <c r="R30" i="1" s="1"/>
  <c r="R29" i="1"/>
  <c r="R28" i="1" s="1"/>
  <c r="R27" i="1"/>
  <c r="R26" i="1" s="1"/>
  <c r="R24" i="1"/>
  <c r="R23" i="1" s="1"/>
  <c r="R22" i="1"/>
  <c r="R21" i="1"/>
  <c r="R20" i="1"/>
  <c r="R19" i="1"/>
  <c r="R18" i="1"/>
  <c r="R17" i="1"/>
  <c r="R16" i="1"/>
  <c r="R15" i="1"/>
  <c r="R14" i="1"/>
  <c r="P519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1" i="1"/>
  <c r="P430" i="1" s="1"/>
  <c r="P429" i="1" s="1"/>
  <c r="P428" i="1"/>
  <c r="P427" i="1"/>
  <c r="P424" i="1"/>
  <c r="P423" i="1"/>
  <c r="P421" i="1"/>
  <c r="P420" i="1"/>
  <c r="P418" i="1"/>
  <c r="P417" i="1" s="1"/>
  <c r="P416" i="1"/>
  <c r="P415" i="1"/>
  <c r="P413" i="1"/>
  <c r="P410" i="1"/>
  <c r="P409" i="1" s="1"/>
  <c r="P408" i="1" s="1"/>
  <c r="P407" i="1"/>
  <c r="P406" i="1" s="1"/>
  <c r="P405" i="1" s="1"/>
  <c r="P403" i="1"/>
  <c r="P402" i="1" s="1"/>
  <c r="P401" i="1"/>
  <c r="P400" i="1" s="1"/>
  <c r="P399" i="1" s="1"/>
  <c r="P398" i="1"/>
  <c r="P397" i="1" s="1"/>
  <c r="P396" i="1"/>
  <c r="P395" i="1"/>
  <c r="P392" i="1"/>
  <c r="P391" i="1"/>
  <c r="P389" i="1"/>
  <c r="P388" i="1" s="1"/>
  <c r="P387" i="1"/>
  <c r="P386" i="1"/>
  <c r="P384" i="1"/>
  <c r="P383" i="1"/>
  <c r="P380" i="1"/>
  <c r="P379" i="1" s="1"/>
  <c r="P378" i="1"/>
  <c r="P377" i="1" s="1"/>
  <c r="P376" i="1"/>
  <c r="P375" i="1" s="1"/>
  <c r="P374" i="1"/>
  <c r="P373" i="1" s="1"/>
  <c r="P371" i="1"/>
  <c r="P370" i="1" s="1"/>
  <c r="P369" i="1"/>
  <c r="P368" i="1" s="1"/>
  <c r="P367" i="1"/>
  <c r="P366" i="1"/>
  <c r="P363" i="1"/>
  <c r="P362" i="1"/>
  <c r="P361" i="1"/>
  <c r="P359" i="1"/>
  <c r="P358" i="1"/>
  <c r="P357" i="1"/>
  <c r="P355" i="1"/>
  <c r="P354" i="1" s="1"/>
  <c r="P353" i="1"/>
  <c r="P352" i="1" s="1"/>
  <c r="P351" i="1"/>
  <c r="P350" i="1" s="1"/>
  <c r="P349" i="1"/>
  <c r="P348" i="1"/>
  <c r="P347" i="1"/>
  <c r="P345" i="1"/>
  <c r="P344" i="1"/>
  <c r="P342" i="1"/>
  <c r="P341" i="1"/>
  <c r="P339" i="1"/>
  <c r="P338" i="1"/>
  <c r="P337" i="1"/>
  <c r="P335" i="1"/>
  <c r="P334" i="1"/>
  <c r="P333" i="1"/>
  <c r="P331" i="1"/>
  <c r="P330" i="1"/>
  <c r="P328" i="1"/>
  <c r="P327" i="1"/>
  <c r="P322" i="1"/>
  <c r="P321" i="1" s="1"/>
  <c r="P320" i="1" s="1"/>
  <c r="P319" i="1"/>
  <c r="P318" i="1"/>
  <c r="P317" i="1"/>
  <c r="P300" i="1"/>
  <c r="P299" i="1"/>
  <c r="P298" i="1"/>
  <c r="P295" i="1"/>
  <c r="P294" i="1"/>
  <c r="P293" i="1"/>
  <c r="P291" i="1"/>
  <c r="P290" i="1" s="1"/>
  <c r="P289" i="1"/>
  <c r="P288" i="1"/>
  <c r="P284" i="1"/>
  <c r="P283" i="1" s="1"/>
  <c r="P282" i="1"/>
  <c r="P281" i="1" s="1"/>
  <c r="P280" i="1"/>
  <c r="P279" i="1" s="1"/>
  <c r="P277" i="1"/>
  <c r="P276" i="1" s="1"/>
  <c r="P273" i="1"/>
  <c r="P272" i="1" s="1"/>
  <c r="P271" i="1"/>
  <c r="P270" i="1" s="1"/>
  <c r="P269" i="1"/>
  <c r="P268" i="1" s="1"/>
  <c r="P267" i="1" s="1"/>
  <c r="P265" i="1"/>
  <c r="P264" i="1" s="1"/>
  <c r="P263" i="1" s="1"/>
  <c r="P262" i="1"/>
  <c r="P261" i="1" s="1"/>
  <c r="P259" i="1"/>
  <c r="P258" i="1" s="1"/>
  <c r="P257" i="1"/>
  <c r="P256" i="1"/>
  <c r="P255" i="1" s="1"/>
  <c r="P254" i="1"/>
  <c r="P253" i="1"/>
  <c r="P251" i="1"/>
  <c r="P250" i="1"/>
  <c r="P247" i="1"/>
  <c r="P246" i="1" s="1"/>
  <c r="P245" i="1"/>
  <c r="P244" i="1" s="1"/>
  <c r="P243" i="1"/>
  <c r="P242" i="1"/>
  <c r="P240" i="1"/>
  <c r="P239" i="1"/>
  <c r="P238" i="1"/>
  <c r="P237" i="1"/>
  <c r="P236" i="1"/>
  <c r="P233" i="1"/>
  <c r="P232" i="1"/>
  <c r="P230" i="1"/>
  <c r="P229" i="1"/>
  <c r="P227" i="1"/>
  <c r="P226" i="1"/>
  <c r="P224" i="1"/>
  <c r="P223" i="1"/>
  <c r="P222" i="1"/>
  <c r="P221" i="1"/>
  <c r="P220" i="1"/>
  <c r="P219" i="1" s="1"/>
  <c r="P217" i="1"/>
  <c r="P216" i="1" s="1"/>
  <c r="P214" i="1"/>
  <c r="P213" i="1" s="1"/>
  <c r="P212" i="1"/>
  <c r="P211" i="1" s="1"/>
  <c r="P210" i="1"/>
  <c r="P209" i="1" s="1"/>
  <c r="P207" i="1"/>
  <c r="P206" i="1"/>
  <c r="P205" i="1"/>
  <c r="P203" i="1"/>
  <c r="P201" i="1"/>
  <c r="P200" i="1"/>
  <c r="P196" i="1"/>
  <c r="P195" i="1"/>
  <c r="P193" i="1"/>
  <c r="P189" i="1"/>
  <c r="P188" i="1"/>
  <c r="P187" i="1" s="1"/>
  <c r="P186" i="1"/>
  <c r="P185" i="1"/>
  <c r="P184" i="1"/>
  <c r="P183" i="1"/>
  <c r="P179" i="1"/>
  <c r="P178" i="1" s="1"/>
  <c r="P177" i="1"/>
  <c r="P176" i="1" s="1"/>
  <c r="P175" i="1"/>
  <c r="P174" i="1"/>
  <c r="P172" i="1"/>
  <c r="P171" i="1" s="1"/>
  <c r="P169" i="1"/>
  <c r="P168" i="1"/>
  <c r="P167" i="1" s="1"/>
  <c r="P165" i="1"/>
  <c r="P164" i="1"/>
  <c r="P162" i="1"/>
  <c r="P161" i="1"/>
  <c r="P160" i="1"/>
  <c r="P159" i="1"/>
  <c r="P157" i="1"/>
  <c r="P156" i="1"/>
  <c r="P155" i="1"/>
  <c r="P154" i="1"/>
  <c r="P153" i="1"/>
  <c r="P151" i="1"/>
  <c r="P150" i="1"/>
  <c r="P149" i="1"/>
  <c r="P148" i="1"/>
  <c r="P146" i="1"/>
  <c r="P145" i="1"/>
  <c r="P143" i="1"/>
  <c r="P142" i="1"/>
  <c r="P141" i="1"/>
  <c r="P140" i="1"/>
  <c r="P139" i="1"/>
  <c r="P137" i="1"/>
  <c r="P134" i="1"/>
  <c r="P133" i="1" s="1"/>
  <c r="P132" i="1"/>
  <c r="P131" i="1"/>
  <c r="P130" i="1"/>
  <c r="P129" i="1"/>
  <c r="P127" i="1"/>
  <c r="P126" i="1" s="1"/>
  <c r="P124" i="1"/>
  <c r="P123" i="1"/>
  <c r="P122" i="1"/>
  <c r="P120" i="1"/>
  <c r="P119" i="1"/>
  <c r="P117" i="1"/>
  <c r="P116" i="1" s="1"/>
  <c r="P115" i="1"/>
  <c r="P114" i="1"/>
  <c r="P113" i="1"/>
  <c r="P110" i="1"/>
  <c r="P109" i="1"/>
  <c r="P108" i="1"/>
  <c r="P103" i="1"/>
  <c r="P102" i="1" s="1"/>
  <c r="P101" i="1" s="1"/>
  <c r="P100" i="1"/>
  <c r="P99" i="1"/>
  <c r="P96" i="1"/>
  <c r="P95" i="1"/>
  <c r="P93" i="1"/>
  <c r="P92" i="1"/>
  <c r="P90" i="1"/>
  <c r="P89" i="1"/>
  <c r="P88" i="1"/>
  <c r="P86" i="1"/>
  <c r="P85" i="1"/>
  <c r="P83" i="1"/>
  <c r="P82" i="1"/>
  <c r="P81" i="1"/>
  <c r="P79" i="1"/>
  <c r="P78" i="1" s="1"/>
  <c r="P73" i="1"/>
  <c r="P72" i="1"/>
  <c r="P69" i="1"/>
  <c r="P68" i="1"/>
  <c r="P67" i="1"/>
  <c r="P65" i="1"/>
  <c r="P64" i="1" s="1"/>
  <c r="P63" i="1"/>
  <c r="P62" i="1" s="1"/>
  <c r="P61" i="1"/>
  <c r="P60" i="1" s="1"/>
  <c r="P58" i="1"/>
  <c r="P57" i="1"/>
  <c r="P56" i="1"/>
  <c r="P55" i="1"/>
  <c r="P54" i="1"/>
  <c r="P53" i="1"/>
  <c r="P52" i="1"/>
  <c r="P51" i="1"/>
  <c r="P50" i="1"/>
  <c r="P46" i="1"/>
  <c r="P45" i="1"/>
  <c r="P44" i="1"/>
  <c r="P43" i="1"/>
  <c r="P42" i="1"/>
  <c r="P41" i="1"/>
  <c r="P40" i="1"/>
  <c r="P37" i="1"/>
  <c r="P36" i="1" s="1"/>
  <c r="P35" i="1"/>
  <c r="P34" i="1" s="1"/>
  <c r="P33" i="1"/>
  <c r="P32" i="1" s="1"/>
  <c r="P31" i="1"/>
  <c r="P30" i="1" s="1"/>
  <c r="P29" i="1"/>
  <c r="P28" i="1" s="1"/>
  <c r="P27" i="1"/>
  <c r="P26" i="1" s="1"/>
  <c r="P24" i="1"/>
  <c r="P23" i="1" s="1"/>
  <c r="P22" i="1"/>
  <c r="P21" i="1"/>
  <c r="P20" i="1"/>
  <c r="P19" i="1"/>
  <c r="P18" i="1"/>
  <c r="P17" i="1"/>
  <c r="P16" i="1"/>
  <c r="P15" i="1"/>
  <c r="P14" i="1"/>
  <c r="F131" i="4"/>
  <c r="K131" i="4" s="1"/>
  <c r="F130" i="4"/>
  <c r="K130" i="4" s="1"/>
  <c r="F129" i="4"/>
  <c r="K129" i="4" s="1"/>
  <c r="F128" i="4"/>
  <c r="K128" i="4" s="1"/>
  <c r="F127" i="4"/>
  <c r="K127" i="4" s="1"/>
  <c r="F126" i="4"/>
  <c r="F120" i="4"/>
  <c r="F105" i="4"/>
  <c r="K105" i="4" s="1"/>
  <c r="F100" i="4"/>
  <c r="K100" i="4" s="1"/>
  <c r="F95" i="4"/>
  <c r="K95" i="4" s="1"/>
  <c r="F94" i="4"/>
  <c r="K94" i="4" s="1"/>
  <c r="F93" i="4"/>
  <c r="K93" i="4" s="1"/>
  <c r="F92" i="4"/>
  <c r="K92" i="4" s="1"/>
  <c r="F91" i="4"/>
  <c r="K91" i="4" s="1"/>
  <c r="F90" i="4"/>
  <c r="K90" i="4" s="1"/>
  <c r="F89" i="4"/>
  <c r="K89" i="4" s="1"/>
  <c r="F88" i="4"/>
  <c r="K88" i="4" s="1"/>
  <c r="F87" i="4"/>
  <c r="K87" i="4" s="1"/>
  <c r="F86" i="4"/>
  <c r="K86" i="4" s="1"/>
  <c r="F85" i="4"/>
  <c r="K85" i="4" s="1"/>
  <c r="F84" i="4"/>
  <c r="K84" i="4" s="1"/>
  <c r="F83" i="4"/>
  <c r="K83" i="4" s="1"/>
  <c r="F82" i="4"/>
  <c r="F74" i="4"/>
  <c r="F73" i="4"/>
  <c r="F72" i="4"/>
  <c r="K72" i="4" s="1"/>
  <c r="F71" i="4"/>
  <c r="F67" i="4"/>
  <c r="F159" i="4" s="1"/>
  <c r="F62" i="4"/>
  <c r="K62" i="4" s="1"/>
  <c r="F61" i="4"/>
  <c r="F58" i="4"/>
  <c r="K51" i="4"/>
  <c r="F50" i="4"/>
  <c r="F48" i="4"/>
  <c r="K48" i="4" s="1"/>
  <c r="F47" i="4"/>
  <c r="K47" i="4" s="1"/>
  <c r="F46" i="4"/>
  <c r="K46" i="4" s="1"/>
  <c r="F45" i="4"/>
  <c r="F41" i="4"/>
  <c r="F39" i="4"/>
  <c r="K39" i="4" s="1"/>
  <c r="F38" i="4"/>
  <c r="F35" i="4"/>
  <c r="K35" i="4" s="1"/>
  <c r="F34" i="4"/>
  <c r="F29" i="4"/>
  <c r="K29" i="4" s="1"/>
  <c r="F28" i="4"/>
  <c r="K28" i="4" s="1"/>
  <c r="F27" i="4"/>
  <c r="F25" i="4"/>
  <c r="K25" i="4" s="1"/>
  <c r="F24" i="4"/>
  <c r="K24" i="4" s="1"/>
  <c r="F23" i="4"/>
  <c r="F19" i="4"/>
  <c r="F14" i="4"/>
  <c r="K14" i="4" s="1"/>
  <c r="G519" i="1"/>
  <c r="G518" i="1" s="1"/>
  <c r="G517" i="1" s="1"/>
  <c r="G516" i="1"/>
  <c r="Q516" i="1" s="1"/>
  <c r="G515" i="1"/>
  <c r="Q515" i="1" s="1"/>
  <c r="G514" i="1"/>
  <c r="Q514" i="1" s="1"/>
  <c r="G513" i="1"/>
  <c r="Q513" i="1" s="1"/>
  <c r="G512" i="1"/>
  <c r="Q512" i="1" s="1"/>
  <c r="G511" i="1"/>
  <c r="Q511" i="1" s="1"/>
  <c r="G510" i="1"/>
  <c r="Q510" i="1" s="1"/>
  <c r="G509" i="1"/>
  <c r="Q509" i="1" s="1"/>
  <c r="G508" i="1"/>
  <c r="Q508" i="1" s="1"/>
  <c r="G507" i="1"/>
  <c r="Q507" i="1" s="1"/>
  <c r="G506" i="1"/>
  <c r="Q506" i="1" s="1"/>
  <c r="G505" i="1"/>
  <c r="Q505" i="1" s="1"/>
  <c r="G504" i="1"/>
  <c r="Q504" i="1" s="1"/>
  <c r="G503" i="1"/>
  <c r="Q503" i="1" s="1"/>
  <c r="G502" i="1"/>
  <c r="Q502" i="1" s="1"/>
  <c r="G501" i="1"/>
  <c r="Q501" i="1" s="1"/>
  <c r="G500" i="1"/>
  <c r="Q500" i="1" s="1"/>
  <c r="G499" i="1"/>
  <c r="Q499" i="1" s="1"/>
  <c r="G498" i="1"/>
  <c r="Q498" i="1" s="1"/>
  <c r="G497" i="1"/>
  <c r="Q497" i="1" s="1"/>
  <c r="G496" i="1"/>
  <c r="Q496" i="1" s="1"/>
  <c r="G495" i="1"/>
  <c r="Q495" i="1" s="1"/>
  <c r="G494" i="1"/>
  <c r="Q494" i="1" s="1"/>
  <c r="G493" i="1"/>
  <c r="Q493" i="1" s="1"/>
  <c r="G492" i="1"/>
  <c r="Q492" i="1" s="1"/>
  <c r="G491" i="1"/>
  <c r="Q491" i="1" s="1"/>
  <c r="G490" i="1"/>
  <c r="Q490" i="1" s="1"/>
  <c r="G489" i="1"/>
  <c r="Q489" i="1" s="1"/>
  <c r="G488" i="1"/>
  <c r="Q488" i="1" s="1"/>
  <c r="G487" i="1"/>
  <c r="Q487" i="1" s="1"/>
  <c r="G486" i="1"/>
  <c r="Q486" i="1" s="1"/>
  <c r="G485" i="1"/>
  <c r="Q485" i="1" s="1"/>
  <c r="G484" i="1"/>
  <c r="Q484" i="1" s="1"/>
  <c r="G483" i="1"/>
  <c r="Q483" i="1" s="1"/>
  <c r="G482" i="1"/>
  <c r="Q482" i="1" s="1"/>
  <c r="G481" i="1"/>
  <c r="Q481" i="1" s="1"/>
  <c r="G480" i="1"/>
  <c r="Q480" i="1" s="1"/>
  <c r="G479" i="1"/>
  <c r="Q479" i="1" s="1"/>
  <c r="G478" i="1"/>
  <c r="Q478" i="1" s="1"/>
  <c r="G477" i="1"/>
  <c r="Q477" i="1" s="1"/>
  <c r="G476" i="1"/>
  <c r="Q476" i="1" s="1"/>
  <c r="G475" i="1"/>
  <c r="Q475" i="1" s="1"/>
  <c r="G474" i="1"/>
  <c r="Q474" i="1" s="1"/>
  <c r="G473" i="1"/>
  <c r="Q473" i="1" s="1"/>
  <c r="G472" i="1"/>
  <c r="Q472" i="1" s="1"/>
  <c r="G471" i="1"/>
  <c r="Q471" i="1" s="1"/>
  <c r="G470" i="1"/>
  <c r="Q470" i="1" s="1"/>
  <c r="G469" i="1"/>
  <c r="Q469" i="1" s="1"/>
  <c r="G468" i="1"/>
  <c r="Q468" i="1" s="1"/>
  <c r="G467" i="1"/>
  <c r="Q467" i="1" s="1"/>
  <c r="G466" i="1"/>
  <c r="Q466" i="1" s="1"/>
  <c r="G465" i="1"/>
  <c r="Q465" i="1" s="1"/>
  <c r="G464" i="1"/>
  <c r="Q464" i="1" s="1"/>
  <c r="G463" i="1"/>
  <c r="Q463" i="1" s="1"/>
  <c r="G462" i="1"/>
  <c r="Q462" i="1" s="1"/>
  <c r="G461" i="1"/>
  <c r="Q461" i="1" s="1"/>
  <c r="G460" i="1"/>
  <c r="Q460" i="1" s="1"/>
  <c r="G459" i="1"/>
  <c r="Q459" i="1" s="1"/>
  <c r="G458" i="1"/>
  <c r="Q458" i="1" s="1"/>
  <c r="G457" i="1"/>
  <c r="Q457" i="1" s="1"/>
  <c r="G456" i="1"/>
  <c r="Q456" i="1" s="1"/>
  <c r="G455" i="1"/>
  <c r="Q455" i="1" s="1"/>
  <c r="G454" i="1"/>
  <c r="Q454" i="1" s="1"/>
  <c r="G453" i="1"/>
  <c r="Q453" i="1" s="1"/>
  <c r="G452" i="1"/>
  <c r="Q452" i="1" s="1"/>
  <c r="G451" i="1"/>
  <c r="Q451" i="1" s="1"/>
  <c r="G450" i="1"/>
  <c r="Q450" i="1" s="1"/>
  <c r="G449" i="1"/>
  <c r="Q449" i="1" s="1"/>
  <c r="G448" i="1"/>
  <c r="Q448" i="1" s="1"/>
  <c r="G447" i="1"/>
  <c r="Q447" i="1" s="1"/>
  <c r="G446" i="1"/>
  <c r="Q446" i="1" s="1"/>
  <c r="G445" i="1"/>
  <c r="Q445" i="1" s="1"/>
  <c r="G444" i="1"/>
  <c r="Q444" i="1" s="1"/>
  <c r="G443" i="1"/>
  <c r="Q443" i="1" s="1"/>
  <c r="G442" i="1"/>
  <c r="Q442" i="1" s="1"/>
  <c r="G441" i="1"/>
  <c r="Q441" i="1" s="1"/>
  <c r="G440" i="1"/>
  <c r="Q440" i="1" s="1"/>
  <c r="G439" i="1"/>
  <c r="Q439" i="1" s="1"/>
  <c r="G438" i="1"/>
  <c r="Q438" i="1" s="1"/>
  <c r="G437" i="1"/>
  <c r="Q437" i="1" s="1"/>
  <c r="G436" i="1"/>
  <c r="Q436" i="1" s="1"/>
  <c r="G435" i="1"/>
  <c r="Q435" i="1" s="1"/>
  <c r="G434" i="1"/>
  <c r="Q434" i="1" s="1"/>
  <c r="G433" i="1"/>
  <c r="G431" i="1"/>
  <c r="G430" i="1" s="1"/>
  <c r="G429" i="1" s="1"/>
  <c r="G428" i="1"/>
  <c r="Q428" i="1" s="1"/>
  <c r="G427" i="1"/>
  <c r="G424" i="1"/>
  <c r="G423" i="1"/>
  <c r="G421" i="1"/>
  <c r="Q421" i="1" s="1"/>
  <c r="G420" i="1"/>
  <c r="G418" i="1"/>
  <c r="G417" i="1" s="1"/>
  <c r="G416" i="1"/>
  <c r="Q416" i="1" s="1"/>
  <c r="G415" i="1"/>
  <c r="G413" i="1"/>
  <c r="G410" i="1"/>
  <c r="G409" i="1" s="1"/>
  <c r="G408" i="1" s="1"/>
  <c r="G407" i="1"/>
  <c r="G406" i="1" s="1"/>
  <c r="G405" i="1" s="1"/>
  <c r="G403" i="1"/>
  <c r="G402" i="1" s="1"/>
  <c r="G401" i="1"/>
  <c r="G400" i="1" s="1"/>
  <c r="G399" i="1" s="1"/>
  <c r="G398" i="1"/>
  <c r="G397" i="1" s="1"/>
  <c r="G396" i="1"/>
  <c r="G395" i="1"/>
  <c r="G392" i="1"/>
  <c r="Q392" i="1" s="1"/>
  <c r="G391" i="1"/>
  <c r="G389" i="1"/>
  <c r="G388" i="1" s="1"/>
  <c r="G387" i="1"/>
  <c r="Q387" i="1" s="1"/>
  <c r="G386" i="1"/>
  <c r="G384" i="1"/>
  <c r="Q384" i="1" s="1"/>
  <c r="G383" i="1"/>
  <c r="G380" i="1"/>
  <c r="G378" i="1"/>
  <c r="G376" i="1"/>
  <c r="G375" i="1" s="1"/>
  <c r="G374" i="1"/>
  <c r="G373" i="1" s="1"/>
  <c r="G371" i="1"/>
  <c r="G370" i="1" s="1"/>
  <c r="G369" i="1"/>
  <c r="G368" i="1" s="1"/>
  <c r="G367" i="1"/>
  <c r="Q367" i="1" s="1"/>
  <c r="G366" i="1"/>
  <c r="G363" i="1"/>
  <c r="Q363" i="1" s="1"/>
  <c r="G362" i="1"/>
  <c r="Q362" i="1" s="1"/>
  <c r="G361" i="1"/>
  <c r="G359" i="1"/>
  <c r="Q359" i="1" s="1"/>
  <c r="G358" i="1"/>
  <c r="G357" i="1"/>
  <c r="G355" i="1"/>
  <c r="G354" i="1" s="1"/>
  <c r="G353" i="1"/>
  <c r="G352" i="1" s="1"/>
  <c r="G351" i="1"/>
  <c r="G350" i="1" s="1"/>
  <c r="G349" i="1"/>
  <c r="Q349" i="1" s="1"/>
  <c r="G348" i="1"/>
  <c r="G347" i="1"/>
  <c r="G345" i="1"/>
  <c r="G344" i="1"/>
  <c r="G342" i="1"/>
  <c r="Q342" i="1" s="1"/>
  <c r="G341" i="1"/>
  <c r="G339" i="1"/>
  <c r="G338" i="1"/>
  <c r="C19" i="10" s="1"/>
  <c r="E19" i="10" s="1"/>
  <c r="G337" i="1"/>
  <c r="G335" i="1"/>
  <c r="G334" i="1"/>
  <c r="C18" i="10" s="1"/>
  <c r="E18" i="10" s="1"/>
  <c r="H18" i="10" s="1"/>
  <c r="G333" i="1"/>
  <c r="G331" i="1"/>
  <c r="C17" i="10" s="1"/>
  <c r="E17" i="10" s="1"/>
  <c r="G330" i="1"/>
  <c r="G328" i="1"/>
  <c r="C16" i="10" s="1"/>
  <c r="E16" i="10" s="1"/>
  <c r="G327" i="1"/>
  <c r="G322" i="1"/>
  <c r="G321" i="1" s="1"/>
  <c r="G320" i="1" s="1"/>
  <c r="G319" i="1"/>
  <c r="G318" i="1"/>
  <c r="C14" i="10" s="1"/>
  <c r="E14" i="10" s="1"/>
  <c r="G317" i="1"/>
  <c r="Q298" i="1"/>
  <c r="Q297" i="1" s="1"/>
  <c r="Q296" i="1" s="1"/>
  <c r="G295" i="1"/>
  <c r="G294" i="1"/>
  <c r="C12" i="10" s="1"/>
  <c r="G293" i="1"/>
  <c r="G291" i="1"/>
  <c r="G290" i="1" s="1"/>
  <c r="G289" i="1"/>
  <c r="C11" i="10" s="1"/>
  <c r="E11" i="10" s="1"/>
  <c r="H11" i="10" s="1"/>
  <c r="G288" i="1"/>
  <c r="G284" i="1"/>
  <c r="G283" i="1" s="1"/>
  <c r="G282" i="1"/>
  <c r="G281" i="1" s="1"/>
  <c r="G280" i="1"/>
  <c r="G279" i="1" s="1"/>
  <c r="G277" i="1"/>
  <c r="G276" i="1" s="1"/>
  <c r="G273" i="1"/>
  <c r="G272" i="1" s="1"/>
  <c r="G271" i="1"/>
  <c r="G270" i="1" s="1"/>
  <c r="G269" i="1"/>
  <c r="G268" i="1" s="1"/>
  <c r="G267" i="1" s="1"/>
  <c r="G265" i="1"/>
  <c r="G264" i="1" s="1"/>
  <c r="G263" i="1" s="1"/>
  <c r="G262" i="1"/>
  <c r="G261" i="1" s="1"/>
  <c r="G259" i="1"/>
  <c r="G258" i="1" s="1"/>
  <c r="G257" i="1"/>
  <c r="G256" i="1"/>
  <c r="G255" i="1" s="1"/>
  <c r="G254" i="1"/>
  <c r="G253" i="1"/>
  <c r="G251" i="1"/>
  <c r="G250" i="1"/>
  <c r="G247" i="1"/>
  <c r="G246" i="1" s="1"/>
  <c r="G245" i="1"/>
  <c r="G244" i="1" s="1"/>
  <c r="G243" i="1"/>
  <c r="G242" i="1"/>
  <c r="G240" i="1"/>
  <c r="G239" i="1"/>
  <c r="G238" i="1"/>
  <c r="G237" i="1"/>
  <c r="G236" i="1"/>
  <c r="G233" i="1"/>
  <c r="G232" i="1"/>
  <c r="G230" i="1"/>
  <c r="AI229" i="6" s="1"/>
  <c r="G229" i="1"/>
  <c r="G227" i="1"/>
  <c r="G226" i="1"/>
  <c r="G223" i="1"/>
  <c r="G222" i="1"/>
  <c r="G221" i="1"/>
  <c r="G220" i="1"/>
  <c r="G219" i="1" s="1"/>
  <c r="G217" i="1"/>
  <c r="G216" i="1" s="1"/>
  <c r="G214" i="1"/>
  <c r="G213" i="1" s="1"/>
  <c r="G212" i="1"/>
  <c r="G211" i="1" s="1"/>
  <c r="G210" i="1"/>
  <c r="G209" i="1" s="1"/>
  <c r="G207" i="1"/>
  <c r="G206" i="1"/>
  <c r="G205" i="1"/>
  <c r="G203" i="1"/>
  <c r="G201" i="1"/>
  <c r="G200" i="1"/>
  <c r="G196" i="1"/>
  <c r="G195" i="1"/>
  <c r="G193" i="1"/>
  <c r="G191" i="1"/>
  <c r="G189" i="1"/>
  <c r="G188" i="1"/>
  <c r="G187" i="1" s="1"/>
  <c r="G186" i="1"/>
  <c r="G185" i="1"/>
  <c r="G184" i="1"/>
  <c r="G183" i="1"/>
  <c r="G179" i="1"/>
  <c r="G178" i="1" s="1"/>
  <c r="G177" i="1"/>
  <c r="G176" i="1" s="1"/>
  <c r="G175" i="1"/>
  <c r="G174" i="1"/>
  <c r="G172" i="1"/>
  <c r="G171" i="1" s="1"/>
  <c r="G169" i="1"/>
  <c r="G168" i="1"/>
  <c r="G167" i="1" s="1"/>
  <c r="G165" i="1"/>
  <c r="G164" i="1"/>
  <c r="G162" i="1"/>
  <c r="G161" i="1"/>
  <c r="G160" i="1"/>
  <c r="G159" i="1"/>
  <c r="G157" i="1"/>
  <c r="G156" i="1"/>
  <c r="G155" i="1"/>
  <c r="G154" i="1"/>
  <c r="G153" i="1"/>
  <c r="G151" i="1"/>
  <c r="G150" i="1"/>
  <c r="G149" i="1"/>
  <c r="G148" i="1"/>
  <c r="G146" i="1"/>
  <c r="G145" i="1"/>
  <c r="G143" i="1"/>
  <c r="G142" i="1"/>
  <c r="G141" i="1"/>
  <c r="G140" i="1"/>
  <c r="G139" i="1"/>
  <c r="G137" i="1"/>
  <c r="G134" i="1"/>
  <c r="G133" i="1" s="1"/>
  <c r="G132" i="1"/>
  <c r="G131" i="1"/>
  <c r="G130" i="1"/>
  <c r="G129" i="1"/>
  <c r="G127" i="1"/>
  <c r="G126" i="1" s="1"/>
  <c r="G124" i="1"/>
  <c r="G123" i="1"/>
  <c r="G122" i="1"/>
  <c r="G120" i="1"/>
  <c r="G119" i="1"/>
  <c r="G117" i="1"/>
  <c r="G116" i="1" s="1"/>
  <c r="G115" i="1"/>
  <c r="G114" i="1"/>
  <c r="G113" i="1"/>
  <c r="G110" i="1"/>
  <c r="G109" i="1"/>
  <c r="G108" i="1"/>
  <c r="G103" i="1"/>
  <c r="G102" i="1" s="1"/>
  <c r="G101" i="1" s="1"/>
  <c r="G100" i="1"/>
  <c r="G99" i="1"/>
  <c r="G96" i="1"/>
  <c r="G95" i="1"/>
  <c r="G93" i="1"/>
  <c r="G92" i="1"/>
  <c r="G90" i="1"/>
  <c r="G89" i="1"/>
  <c r="G88" i="1"/>
  <c r="G86" i="1"/>
  <c r="G85" i="1"/>
  <c r="G83" i="1"/>
  <c r="G82" i="1"/>
  <c r="G81" i="1"/>
  <c r="G79" i="1"/>
  <c r="G78" i="1" s="1"/>
  <c r="G73" i="1"/>
  <c r="G72" i="1"/>
  <c r="G69" i="1"/>
  <c r="G68" i="1"/>
  <c r="G67" i="1"/>
  <c r="G65" i="1"/>
  <c r="G64" i="1" s="1"/>
  <c r="G63" i="1"/>
  <c r="G62" i="1" s="1"/>
  <c r="G61" i="1"/>
  <c r="G60" i="1" s="1"/>
  <c r="G58" i="1"/>
  <c r="G57" i="1"/>
  <c r="G56" i="1"/>
  <c r="G55" i="1"/>
  <c r="G54" i="1"/>
  <c r="G53" i="1"/>
  <c r="G52" i="1"/>
  <c r="G51" i="1"/>
  <c r="G50" i="1"/>
  <c r="G46" i="1"/>
  <c r="G45" i="1"/>
  <c r="G44" i="1"/>
  <c r="G43" i="1"/>
  <c r="G42" i="1"/>
  <c r="G41" i="1"/>
  <c r="G40" i="1"/>
  <c r="G37" i="1"/>
  <c r="G36" i="1" s="1"/>
  <c r="G35" i="1"/>
  <c r="G34" i="1" s="1"/>
  <c r="G33" i="1"/>
  <c r="G32" i="1" s="1"/>
  <c r="G31" i="1"/>
  <c r="G30" i="1" s="1"/>
  <c r="G29" i="1"/>
  <c r="G28" i="1" s="1"/>
  <c r="G27" i="1"/>
  <c r="G26" i="1" s="1"/>
  <c r="G24" i="1"/>
  <c r="G23" i="1" s="1"/>
  <c r="G22" i="1"/>
  <c r="G21" i="1"/>
  <c r="G20" i="1"/>
  <c r="G19" i="1"/>
  <c r="G18" i="1"/>
  <c r="G17" i="1"/>
  <c r="G16" i="1"/>
  <c r="G15" i="1"/>
  <c r="E14" i="1"/>
  <c r="R422" i="1" l="1"/>
  <c r="G419" i="1"/>
  <c r="P404" i="1"/>
  <c r="R419" i="1"/>
  <c r="P419" i="1"/>
  <c r="P432" i="1"/>
  <c r="P565" i="1" s="1"/>
  <c r="P518" i="1"/>
  <c r="P517" i="1" s="1"/>
  <c r="P566" i="1" s="1"/>
  <c r="R518" i="1"/>
  <c r="R517" i="1" s="1"/>
  <c r="R566" i="1" s="1"/>
  <c r="G432" i="1"/>
  <c r="P422" i="1"/>
  <c r="R432" i="1"/>
  <c r="R565" i="1" s="1"/>
  <c r="R426" i="1"/>
  <c r="P426" i="1"/>
  <c r="R414" i="1"/>
  <c r="P346" i="1"/>
  <c r="G422" i="1"/>
  <c r="G426" i="1"/>
  <c r="G414" i="1"/>
  <c r="P414" i="1"/>
  <c r="P385" i="1"/>
  <c r="G194" i="1"/>
  <c r="G225" i="1"/>
  <c r="R287" i="1"/>
  <c r="R286" i="1" s="1"/>
  <c r="R285" i="1" s="1"/>
  <c r="R329" i="1"/>
  <c r="R340" i="1"/>
  <c r="R365" i="1"/>
  <c r="R364" i="1" s="1"/>
  <c r="R382" i="1"/>
  <c r="P394" i="1"/>
  <c r="P393" i="1" s="1"/>
  <c r="R404" i="1"/>
  <c r="G382" i="1"/>
  <c r="R394" i="1"/>
  <c r="R393" i="1" s="1"/>
  <c r="G343" i="1"/>
  <c r="G385" i="1"/>
  <c r="G390" i="1"/>
  <c r="P372" i="1"/>
  <c r="P382" i="1"/>
  <c r="G394" i="1"/>
  <c r="G393" i="1" s="1"/>
  <c r="P390" i="1"/>
  <c r="R390" i="1"/>
  <c r="R385" i="1"/>
  <c r="G365" i="1"/>
  <c r="G364" i="1" s="1"/>
  <c r="P343" i="1"/>
  <c r="G356" i="1"/>
  <c r="R372" i="1"/>
  <c r="G292" i="1"/>
  <c r="G326" i="1"/>
  <c r="P329" i="1"/>
  <c r="P340" i="1"/>
  <c r="P365" i="1"/>
  <c r="P364" i="1" s="1"/>
  <c r="P360" i="1"/>
  <c r="G360" i="1"/>
  <c r="G329" i="1"/>
  <c r="P356" i="1"/>
  <c r="R356" i="1"/>
  <c r="R360" i="1"/>
  <c r="G340" i="1"/>
  <c r="R343" i="1"/>
  <c r="G346" i="1"/>
  <c r="G332" i="1"/>
  <c r="P336" i="1"/>
  <c r="R346" i="1"/>
  <c r="R332" i="1"/>
  <c r="G336" i="1"/>
  <c r="R336" i="1"/>
  <c r="P332" i="1"/>
  <c r="R316" i="1"/>
  <c r="R315" i="1" s="1"/>
  <c r="R314" i="1" s="1"/>
  <c r="R326" i="1"/>
  <c r="G316" i="1"/>
  <c r="G315" i="1" s="1"/>
  <c r="G314" i="1" s="1"/>
  <c r="P292" i="1"/>
  <c r="P326" i="1"/>
  <c r="P316" i="1"/>
  <c r="P315" i="1" s="1"/>
  <c r="P314" i="1" s="1"/>
  <c r="P297" i="1"/>
  <c r="P296" i="1" s="1"/>
  <c r="R292" i="1"/>
  <c r="G241" i="1"/>
  <c r="P287" i="1"/>
  <c r="P286" i="1" s="1"/>
  <c r="P285" i="1" s="1"/>
  <c r="G287" i="1"/>
  <c r="P266" i="1"/>
  <c r="G278" i="1"/>
  <c r="R278" i="1"/>
  <c r="P278" i="1"/>
  <c r="R266" i="1"/>
  <c r="P260" i="1"/>
  <c r="P558" i="1" s="1"/>
  <c r="P252" i="1"/>
  <c r="R260" i="1"/>
  <c r="R558" i="1" s="1"/>
  <c r="R252" i="1"/>
  <c r="R249" i="1"/>
  <c r="G228" i="1"/>
  <c r="G249" i="1"/>
  <c r="G252" i="1"/>
  <c r="P235" i="1"/>
  <c r="R241" i="1"/>
  <c r="P249" i="1"/>
  <c r="P231" i="1"/>
  <c r="P241" i="1"/>
  <c r="P228" i="1"/>
  <c r="R225" i="1"/>
  <c r="R228" i="1"/>
  <c r="G235" i="1"/>
  <c r="R235" i="1"/>
  <c r="R234" i="1" s="1"/>
  <c r="R231" i="1"/>
  <c r="G231" i="1"/>
  <c r="P225" i="1"/>
  <c r="R204" i="1"/>
  <c r="R202" i="1" s="1"/>
  <c r="P218" i="1"/>
  <c r="R218" i="1"/>
  <c r="G182" i="1"/>
  <c r="P204" i="1"/>
  <c r="P202" i="1" s="1"/>
  <c r="G204" i="1"/>
  <c r="P208" i="1"/>
  <c r="R208" i="1"/>
  <c r="R194" i="1"/>
  <c r="R166" i="1"/>
  <c r="R199" i="1"/>
  <c r="G199" i="1"/>
  <c r="P199" i="1"/>
  <c r="R182" i="1"/>
  <c r="P194" i="1"/>
  <c r="P182" i="1"/>
  <c r="AI190" i="6"/>
  <c r="G190" i="1"/>
  <c r="AI189" i="6" s="1"/>
  <c r="P173" i="1"/>
  <c r="P170" i="1" s="1"/>
  <c r="G144" i="1"/>
  <c r="R173" i="1"/>
  <c r="R170" i="1" s="1"/>
  <c r="R144" i="1"/>
  <c r="G173" i="1"/>
  <c r="G166" i="1"/>
  <c r="R158" i="1"/>
  <c r="R163" i="1"/>
  <c r="P166" i="1"/>
  <c r="G163" i="1"/>
  <c r="P158" i="1"/>
  <c r="G158" i="1"/>
  <c r="P163" i="1"/>
  <c r="R152" i="1"/>
  <c r="P152" i="1"/>
  <c r="G152" i="1"/>
  <c r="P147" i="1"/>
  <c r="G147" i="1"/>
  <c r="R147" i="1"/>
  <c r="P144" i="1"/>
  <c r="R138" i="1"/>
  <c r="P138" i="1"/>
  <c r="G138" i="1"/>
  <c r="R121" i="1"/>
  <c r="R118" i="1" s="1"/>
  <c r="G121" i="1"/>
  <c r="P128" i="1"/>
  <c r="P125" i="1" s="1"/>
  <c r="R94" i="1"/>
  <c r="R128" i="1"/>
  <c r="R125" i="1" s="1"/>
  <c r="G128" i="1"/>
  <c r="R112" i="1"/>
  <c r="R111" i="1" s="1"/>
  <c r="P121" i="1"/>
  <c r="P118" i="1" s="1"/>
  <c r="P112" i="1"/>
  <c r="P111" i="1" s="1"/>
  <c r="G91" i="1"/>
  <c r="G112" i="1"/>
  <c r="G111" i="1" s="1"/>
  <c r="R107" i="1"/>
  <c r="P107" i="1"/>
  <c r="G107" i="1"/>
  <c r="R91" i="1"/>
  <c r="P98" i="1"/>
  <c r="P97" i="1" s="1"/>
  <c r="R98" i="1"/>
  <c r="R97" i="1" s="1"/>
  <c r="P94" i="1"/>
  <c r="P84" i="1"/>
  <c r="G94" i="1"/>
  <c r="R84" i="1"/>
  <c r="P91" i="1"/>
  <c r="R71" i="1"/>
  <c r="R70" i="1" s="1"/>
  <c r="R87" i="1"/>
  <c r="R80" i="1"/>
  <c r="G87" i="1"/>
  <c r="P71" i="1"/>
  <c r="P70" i="1" s="1"/>
  <c r="P87" i="1"/>
  <c r="G80" i="1"/>
  <c r="G84" i="1"/>
  <c r="R66" i="1"/>
  <c r="R59" i="1" s="1"/>
  <c r="P80" i="1"/>
  <c r="P66" i="1"/>
  <c r="P59" i="1" s="1"/>
  <c r="G71" i="1"/>
  <c r="G70" i="1" s="1"/>
  <c r="G66" i="1"/>
  <c r="R49" i="1"/>
  <c r="R48" i="1" s="1"/>
  <c r="G49" i="1"/>
  <c r="G48" i="1" s="1"/>
  <c r="P49" i="1"/>
  <c r="P48" i="1" s="1"/>
  <c r="R39" i="1"/>
  <c r="R38" i="1" s="1"/>
  <c r="G39" i="1"/>
  <c r="G38" i="1" s="1"/>
  <c r="P39" i="1"/>
  <c r="P38" i="1" s="1"/>
  <c r="P13" i="1"/>
  <c r="P12" i="1" s="1"/>
  <c r="R25" i="1"/>
  <c r="P25" i="1"/>
  <c r="R13" i="1"/>
  <c r="R12" i="1" s="1"/>
  <c r="G14" i="1"/>
  <c r="AI13" i="6" s="1"/>
  <c r="E13" i="1"/>
  <c r="K67" i="4"/>
  <c r="K159" i="4" s="1"/>
  <c r="F66" i="4"/>
  <c r="F65" i="4" s="1"/>
  <c r="F64" i="4" s="1"/>
  <c r="K61" i="4"/>
  <c r="F60" i="4"/>
  <c r="F59" i="4" s="1"/>
  <c r="K58" i="4"/>
  <c r="F57" i="4"/>
  <c r="F56" i="4" s="1"/>
  <c r="K50" i="4"/>
  <c r="F49" i="4"/>
  <c r="K45" i="4"/>
  <c r="F44" i="4"/>
  <c r="K41" i="4"/>
  <c r="F40" i="4"/>
  <c r="K38" i="4"/>
  <c r="F37" i="4"/>
  <c r="K34" i="4"/>
  <c r="F33" i="4"/>
  <c r="F32" i="4" s="1"/>
  <c r="K27" i="4"/>
  <c r="F26" i="4"/>
  <c r="F156" i="4" s="1"/>
  <c r="K23" i="4"/>
  <c r="F22" i="4"/>
  <c r="F155" i="4" s="1"/>
  <c r="K19" i="4"/>
  <c r="F18" i="4"/>
  <c r="F17" i="4" s="1"/>
  <c r="F16" i="4" s="1"/>
  <c r="F153" i="4" s="1"/>
  <c r="F125" i="4"/>
  <c r="F124" i="4" s="1"/>
  <c r="F123" i="4" s="1"/>
  <c r="F122" i="4" s="1"/>
  <c r="F121" i="4" s="1"/>
  <c r="F166" i="4" s="1"/>
  <c r="K120" i="4"/>
  <c r="F119" i="4"/>
  <c r="F118" i="4" s="1"/>
  <c r="F117" i="4" s="1"/>
  <c r="F116" i="4" s="1"/>
  <c r="F165" i="4" s="1"/>
  <c r="K71" i="4"/>
  <c r="F70" i="4"/>
  <c r="K82" i="4"/>
  <c r="F81" i="4"/>
  <c r="F80" i="4" s="1"/>
  <c r="F79" i="4" s="1"/>
  <c r="F78" i="4" s="1"/>
  <c r="F77" i="4" s="1"/>
  <c r="Q519" i="1"/>
  <c r="Q518" i="1" s="1"/>
  <c r="Q517" i="1" s="1"/>
  <c r="Q413" i="1"/>
  <c r="Q410" i="1"/>
  <c r="Q409" i="1" s="1"/>
  <c r="Q408" i="1" s="1"/>
  <c r="G404" i="1"/>
  <c r="Q403" i="1"/>
  <c r="Q402" i="1" s="1"/>
  <c r="Q380" i="1"/>
  <c r="Q379" i="1" s="1"/>
  <c r="G379" i="1"/>
  <c r="Q378" i="1"/>
  <c r="Q377" i="1" s="1"/>
  <c r="G377" i="1"/>
  <c r="Q376" i="1"/>
  <c r="Q375" i="1" s="1"/>
  <c r="Q374" i="1"/>
  <c r="Q373" i="1" s="1"/>
  <c r="Q369" i="1"/>
  <c r="Q368" i="1" s="1"/>
  <c r="Q355" i="1"/>
  <c r="Q354" i="1" s="1"/>
  <c r="C43" i="10"/>
  <c r="E43" i="10" s="1"/>
  <c r="C42" i="10"/>
  <c r="E42" i="10" s="1"/>
  <c r="C41" i="10"/>
  <c r="E41" i="10" s="1"/>
  <c r="C40" i="10"/>
  <c r="E40" i="10" s="1"/>
  <c r="C15" i="10"/>
  <c r="E15" i="10" s="1"/>
  <c r="C39" i="10"/>
  <c r="E39" i="10" s="1"/>
  <c r="C37" i="10"/>
  <c r="E37" i="10" s="1"/>
  <c r="C36" i="10"/>
  <c r="E36" i="10" s="1"/>
  <c r="C35" i="10"/>
  <c r="E35" i="10" s="1"/>
  <c r="C34" i="10"/>
  <c r="E34" i="10" s="1"/>
  <c r="K134" i="4"/>
  <c r="J134" i="4"/>
  <c r="J135" i="4"/>
  <c r="J136" i="4"/>
  <c r="K132" i="4"/>
  <c r="J132" i="4"/>
  <c r="K133" i="4"/>
  <c r="J133" i="4"/>
  <c r="K126" i="4"/>
  <c r="Q427" i="1"/>
  <c r="Q426" i="1" s="1"/>
  <c r="Q431" i="1"/>
  <c r="Q430" i="1" s="1"/>
  <c r="Q429" i="1" s="1"/>
  <c r="Q418" i="1"/>
  <c r="Q417" i="1" s="1"/>
  <c r="Q433" i="1"/>
  <c r="Q432" i="1" s="1"/>
  <c r="K73" i="4"/>
  <c r="C5" i="10"/>
  <c r="E5" i="10" s="1"/>
  <c r="H5" i="10" s="1"/>
  <c r="H32" i="10" s="1"/>
  <c r="H33" i="10" s="1"/>
  <c r="K74" i="4"/>
  <c r="C6" i="10"/>
  <c r="E6" i="10" s="1"/>
  <c r="Q341" i="1"/>
  <c r="Q340" i="1" s="1"/>
  <c r="C44" i="10"/>
  <c r="E44" i="10" s="1"/>
  <c r="Q344" i="1"/>
  <c r="C45" i="10"/>
  <c r="E45" i="10" s="1"/>
  <c r="Q357" i="1"/>
  <c r="C47" i="10"/>
  <c r="E47" i="10" s="1"/>
  <c r="Q386" i="1"/>
  <c r="Q385" i="1" s="1"/>
  <c r="C51" i="10"/>
  <c r="E51" i="10" s="1"/>
  <c r="Q401" i="1"/>
  <c r="Q400" i="1" s="1"/>
  <c r="Q399" i="1" s="1"/>
  <c r="C56" i="10"/>
  <c r="E56" i="10" s="1"/>
  <c r="Q383" i="1"/>
  <c r="Q382" i="1" s="1"/>
  <c r="C50" i="10"/>
  <c r="E50" i="10" s="1"/>
  <c r="Q398" i="1"/>
  <c r="Q397" i="1" s="1"/>
  <c r="C55" i="10"/>
  <c r="E55" i="10" s="1"/>
  <c r="Q347" i="1"/>
  <c r="C46" i="10"/>
  <c r="E46" i="10" s="1"/>
  <c r="Q389" i="1"/>
  <c r="Q388" i="1" s="1"/>
  <c r="C52" i="10"/>
  <c r="E52" i="10" s="1"/>
  <c r="Q423" i="1"/>
  <c r="C58" i="10"/>
  <c r="E58" i="10" s="1"/>
  <c r="Q361" i="1"/>
  <c r="Q360" i="1" s="1"/>
  <c r="C48" i="10"/>
  <c r="E48" i="10" s="1"/>
  <c r="Q391" i="1"/>
  <c r="Q390" i="1" s="1"/>
  <c r="C53" i="10"/>
  <c r="E53" i="10" s="1"/>
  <c r="Q366" i="1"/>
  <c r="Q365" i="1" s="1"/>
  <c r="C49" i="10"/>
  <c r="E49" i="10" s="1"/>
  <c r="Q395" i="1"/>
  <c r="C54" i="10"/>
  <c r="E54" i="10" s="1"/>
  <c r="Q415" i="1"/>
  <c r="Q414" i="1" s="1"/>
  <c r="C57" i="10"/>
  <c r="E57" i="10" s="1"/>
  <c r="E12" i="10"/>
  <c r="Q353" i="1"/>
  <c r="Q352" i="1" s="1"/>
  <c r="C23" i="10"/>
  <c r="E23" i="10" s="1"/>
  <c r="Q396" i="1"/>
  <c r="C26" i="10"/>
  <c r="E26" i="10" s="1"/>
  <c r="AI281" i="6"/>
  <c r="C10" i="10"/>
  <c r="Q420" i="1"/>
  <c r="Q419" i="1" s="1"/>
  <c r="C28" i="10"/>
  <c r="E28" i="10" s="1"/>
  <c r="Q345" i="1"/>
  <c r="C20" i="10"/>
  <c r="E20" i="10" s="1"/>
  <c r="Q358" i="1"/>
  <c r="C24" i="10"/>
  <c r="E24" i="10" s="1"/>
  <c r="Q371" i="1"/>
  <c r="Q370" i="1" s="1"/>
  <c r="C25" i="10"/>
  <c r="E25" i="10" s="1"/>
  <c r="Q348" i="1"/>
  <c r="C21" i="10"/>
  <c r="E21" i="10" s="1"/>
  <c r="Q424" i="1"/>
  <c r="C29" i="10"/>
  <c r="E29" i="10" s="1"/>
  <c r="H29" i="10" s="1"/>
  <c r="Q407" i="1"/>
  <c r="Q406" i="1" s="1"/>
  <c r="Q405" i="1" s="1"/>
  <c r="C27" i="10"/>
  <c r="E27" i="10" s="1"/>
  <c r="Q351" i="1"/>
  <c r="Q350" i="1" s="1"/>
  <c r="C22" i="10"/>
  <c r="E22" i="10" s="1"/>
  <c r="H22" i="10" s="1"/>
  <c r="Q18" i="1"/>
  <c r="AI17" i="6"/>
  <c r="Q44" i="1"/>
  <c r="AI43" i="6"/>
  <c r="Q19" i="1"/>
  <c r="AI18" i="6"/>
  <c r="Q33" i="1"/>
  <c r="Q32" i="1" s="1"/>
  <c r="AI32" i="6"/>
  <c r="Q45" i="1"/>
  <c r="AI44" i="6"/>
  <c r="Q56" i="1"/>
  <c r="AI55" i="6"/>
  <c r="Q69" i="1"/>
  <c r="AI68" i="6"/>
  <c r="Q86" i="1"/>
  <c r="AI85" i="6"/>
  <c r="Q99" i="1"/>
  <c r="AI98" i="6"/>
  <c r="Q115" i="1"/>
  <c r="AI114" i="6"/>
  <c r="Q129" i="1"/>
  <c r="AI128" i="6"/>
  <c r="Q140" i="1"/>
  <c r="AI139" i="6"/>
  <c r="Q150" i="1"/>
  <c r="AI149" i="6"/>
  <c r="Q160" i="1"/>
  <c r="AI159" i="6"/>
  <c r="Q174" i="1"/>
  <c r="AI173" i="6"/>
  <c r="Q188" i="1"/>
  <c r="Q187" i="1" s="1"/>
  <c r="AI187" i="6"/>
  <c r="Q203" i="1"/>
  <c r="AI202" i="6"/>
  <c r="Q220" i="1"/>
  <c r="Q219" i="1" s="1"/>
  <c r="AI219" i="6"/>
  <c r="Q232" i="1"/>
  <c r="AI231" i="6"/>
  <c r="Q243" i="1"/>
  <c r="AI242" i="6"/>
  <c r="Q257" i="1"/>
  <c r="AI256" i="6"/>
  <c r="Q280" i="1"/>
  <c r="Q279" i="1" s="1"/>
  <c r="AI279" i="6"/>
  <c r="Q295" i="1"/>
  <c r="AI294" i="6"/>
  <c r="Q330" i="1"/>
  <c r="AI329" i="6"/>
  <c r="Q20" i="1"/>
  <c r="AI19" i="6"/>
  <c r="Q130" i="1"/>
  <c r="AI129" i="6"/>
  <c r="Q175" i="1"/>
  <c r="AI174" i="6"/>
  <c r="Q205" i="1"/>
  <c r="AI204" i="6"/>
  <c r="Q331" i="1"/>
  <c r="AI330" i="6"/>
  <c r="Q21" i="1"/>
  <c r="AI20" i="6"/>
  <c r="Q37" i="1"/>
  <c r="Q36" i="1" s="1"/>
  <c r="AI36" i="6"/>
  <c r="Q50" i="1"/>
  <c r="AI49" i="6"/>
  <c r="Q58" i="1"/>
  <c r="AI57" i="6"/>
  <c r="Q73" i="1"/>
  <c r="AI72" i="6"/>
  <c r="Q89" i="1"/>
  <c r="AI88" i="6"/>
  <c r="Q103" i="1"/>
  <c r="Q102" i="1" s="1"/>
  <c r="Q101" i="1" s="1"/>
  <c r="AI102" i="6"/>
  <c r="Q119" i="1"/>
  <c r="AI118" i="6"/>
  <c r="Q131" i="1"/>
  <c r="AI130" i="6"/>
  <c r="Q142" i="1"/>
  <c r="AI141" i="6"/>
  <c r="Q153" i="1"/>
  <c r="AI152" i="6"/>
  <c r="Q162" i="1"/>
  <c r="AI161" i="6"/>
  <c r="Q177" i="1"/>
  <c r="Q176" i="1" s="1"/>
  <c r="AI176" i="6"/>
  <c r="Q206" i="1"/>
  <c r="AI205" i="6"/>
  <c r="Q222" i="1"/>
  <c r="AI221" i="6"/>
  <c r="Q236" i="1"/>
  <c r="AI235" i="6"/>
  <c r="Q247" i="1"/>
  <c r="Q246" i="1" s="1"/>
  <c r="AI246" i="6"/>
  <c r="Q262" i="1"/>
  <c r="Q261" i="1" s="1"/>
  <c r="AI260" i="6"/>
  <c r="AI261" i="6"/>
  <c r="Q284" i="1"/>
  <c r="Q283" i="1" s="1"/>
  <c r="AI283" i="6"/>
  <c r="Q317" i="1"/>
  <c r="AI316" i="6"/>
  <c r="Q333" i="1"/>
  <c r="AI333" i="6"/>
  <c r="Q72" i="1"/>
  <c r="AI71" i="6"/>
  <c r="Q141" i="1"/>
  <c r="AI140" i="6"/>
  <c r="Q245" i="1"/>
  <c r="Q244" i="1" s="1"/>
  <c r="AI244" i="6"/>
  <c r="Q51" i="1"/>
  <c r="AI50" i="6"/>
  <c r="Q61" i="1"/>
  <c r="Q60" i="1" s="1"/>
  <c r="AI60" i="6"/>
  <c r="Q79" i="1"/>
  <c r="Q78" i="1" s="1"/>
  <c r="AI78" i="6"/>
  <c r="Q90" i="1"/>
  <c r="AI89" i="6"/>
  <c r="Q108" i="1"/>
  <c r="AI107" i="6"/>
  <c r="Q120" i="1"/>
  <c r="AI119" i="6"/>
  <c r="Q132" i="1"/>
  <c r="AI131" i="6"/>
  <c r="Q143" i="1"/>
  <c r="AI142" i="6"/>
  <c r="Q154" i="1"/>
  <c r="AI153" i="6"/>
  <c r="Q164" i="1"/>
  <c r="AI163" i="6"/>
  <c r="Q179" i="1"/>
  <c r="Q178" i="1" s="1"/>
  <c r="AI178" i="6"/>
  <c r="Q193" i="1"/>
  <c r="AI192" i="6"/>
  <c r="Q207" i="1"/>
  <c r="AI206" i="6"/>
  <c r="Q223" i="1"/>
  <c r="AI222" i="6"/>
  <c r="Q237" i="1"/>
  <c r="AI236" i="6"/>
  <c r="Q250" i="1"/>
  <c r="AI249" i="6"/>
  <c r="Q265" i="1"/>
  <c r="Q264" i="1" s="1"/>
  <c r="Q263" i="1" s="1"/>
  <c r="AI264" i="6"/>
  <c r="Q288" i="1"/>
  <c r="AI287" i="6"/>
  <c r="Q318" i="1"/>
  <c r="AI317" i="6"/>
  <c r="Q334" i="1"/>
  <c r="AI334" i="6"/>
  <c r="Q35" i="1"/>
  <c r="Q34" i="1" s="1"/>
  <c r="AI34" i="6"/>
  <c r="Q117" i="1"/>
  <c r="Q116" i="1" s="1"/>
  <c r="AI116" i="6"/>
  <c r="Q221" i="1"/>
  <c r="AI220" i="6"/>
  <c r="Q24" i="1"/>
  <c r="Q23" i="1" s="1"/>
  <c r="AI23" i="6"/>
  <c r="Q41" i="1"/>
  <c r="AI40" i="6"/>
  <c r="Q52" i="1"/>
  <c r="AI51" i="6"/>
  <c r="Q63" i="1"/>
  <c r="Q62" i="1" s="1"/>
  <c r="AI62" i="6"/>
  <c r="Q81" i="1"/>
  <c r="AI80" i="6"/>
  <c r="Q92" i="1"/>
  <c r="AI91" i="6"/>
  <c r="Q109" i="1"/>
  <c r="AI108" i="6"/>
  <c r="Q122" i="1"/>
  <c r="AI121" i="6"/>
  <c r="Q134" i="1"/>
  <c r="Q133" i="1" s="1"/>
  <c r="AI133" i="6"/>
  <c r="Q145" i="1"/>
  <c r="AI144" i="6"/>
  <c r="Q155" i="1"/>
  <c r="AI154" i="6"/>
  <c r="Q165" i="1"/>
  <c r="AI164" i="6"/>
  <c r="Q183" i="1"/>
  <c r="AI182" i="6"/>
  <c r="Q195" i="1"/>
  <c r="AI194" i="6"/>
  <c r="Q210" i="1"/>
  <c r="Q209" i="1" s="1"/>
  <c r="AI209" i="6"/>
  <c r="Q226" i="1"/>
  <c r="AI225" i="6"/>
  <c r="Q238" i="1"/>
  <c r="AI237" i="6"/>
  <c r="Q251" i="1"/>
  <c r="AI250" i="6"/>
  <c r="Q269" i="1"/>
  <c r="Q268" i="1" s="1"/>
  <c r="Q267" i="1" s="1"/>
  <c r="AI268" i="6"/>
  <c r="Q289" i="1"/>
  <c r="AI288" i="6"/>
  <c r="Q319" i="1"/>
  <c r="AI318" i="6"/>
  <c r="Q335" i="1"/>
  <c r="AI335" i="6"/>
  <c r="Q88" i="1"/>
  <c r="AI87" i="6"/>
  <c r="Q15" i="1"/>
  <c r="AI14" i="6"/>
  <c r="Q16" i="1"/>
  <c r="AI15" i="6"/>
  <c r="Q27" i="1"/>
  <c r="Q26" i="1" s="1"/>
  <c r="AI26" i="6"/>
  <c r="Q42" i="1"/>
  <c r="AI41" i="6"/>
  <c r="Q53" i="1"/>
  <c r="AI52" i="6"/>
  <c r="Q65" i="1"/>
  <c r="Q64" i="1" s="1"/>
  <c r="AI64" i="6"/>
  <c r="Q82" i="1"/>
  <c r="AI81" i="6"/>
  <c r="Q93" i="1"/>
  <c r="AI92" i="6"/>
  <c r="Q110" i="1"/>
  <c r="AI109" i="6"/>
  <c r="Q123" i="1"/>
  <c r="AI122" i="6"/>
  <c r="AI134" i="6"/>
  <c r="Q146" i="1"/>
  <c r="AI145" i="6"/>
  <c r="Q156" i="1"/>
  <c r="AI155" i="6"/>
  <c r="Q168" i="1"/>
  <c r="Q167" i="1" s="1"/>
  <c r="AI167" i="6"/>
  <c r="Q184" i="1"/>
  <c r="AI183" i="6"/>
  <c r="Q196" i="1"/>
  <c r="AI195" i="6"/>
  <c r="Q212" i="1"/>
  <c r="Q211" i="1" s="1"/>
  <c r="AI211" i="6"/>
  <c r="Q227" i="1"/>
  <c r="AI226" i="6"/>
  <c r="Q239" i="1"/>
  <c r="AI238" i="6"/>
  <c r="Q253" i="1"/>
  <c r="AI252" i="6"/>
  <c r="Q271" i="1"/>
  <c r="Q270" i="1" s="1"/>
  <c r="AI269" i="6"/>
  <c r="AI270" i="6"/>
  <c r="Q291" i="1"/>
  <c r="Q290" i="1" s="1"/>
  <c r="AI290" i="6"/>
  <c r="Q322" i="1"/>
  <c r="Q321" i="1" s="1"/>
  <c r="Q320" i="1" s="1"/>
  <c r="AI321" i="6"/>
  <c r="Q337" i="1"/>
  <c r="AI337" i="6"/>
  <c r="Q46" i="1"/>
  <c r="AI45" i="6"/>
  <c r="Q100" i="1"/>
  <c r="AI99" i="6"/>
  <c r="Q151" i="1"/>
  <c r="AI150" i="6"/>
  <c r="Q189" i="1"/>
  <c r="AI188" i="6"/>
  <c r="Q259" i="1"/>
  <c r="Q258" i="1" s="1"/>
  <c r="AI258" i="6"/>
  <c r="Q40" i="1"/>
  <c r="AI39" i="6"/>
  <c r="Q17" i="1"/>
  <c r="AI16" i="6"/>
  <c r="Q29" i="1"/>
  <c r="Q28" i="1" s="1"/>
  <c r="AI28" i="6"/>
  <c r="Q43" i="1"/>
  <c r="AI42" i="6"/>
  <c r="Q54" i="1"/>
  <c r="AI53" i="6"/>
  <c r="Q67" i="1"/>
  <c r="AI66" i="6"/>
  <c r="Q83" i="1"/>
  <c r="AI82" i="6"/>
  <c r="Q95" i="1"/>
  <c r="AI94" i="6"/>
  <c r="Q113" i="1"/>
  <c r="AI112" i="6"/>
  <c r="Q124" i="1"/>
  <c r="AI123" i="6"/>
  <c r="Q137" i="1"/>
  <c r="AI136" i="6"/>
  <c r="Q148" i="1"/>
  <c r="AI147" i="6"/>
  <c r="Q157" i="1"/>
  <c r="AI156" i="6"/>
  <c r="Q169" i="1"/>
  <c r="AI168" i="6"/>
  <c r="Q185" i="1"/>
  <c r="AI184" i="6"/>
  <c r="Q200" i="1"/>
  <c r="AI199" i="6"/>
  <c r="Q214" i="1"/>
  <c r="Q213" i="1" s="1"/>
  <c r="AI213" i="6"/>
  <c r="Q229" i="1"/>
  <c r="AI228" i="6"/>
  <c r="Q240" i="1"/>
  <c r="AI239" i="6"/>
  <c r="Q254" i="1"/>
  <c r="AI253" i="6"/>
  <c r="Q273" i="1"/>
  <c r="Q272" i="1" s="1"/>
  <c r="AI271" i="6"/>
  <c r="AI272" i="6"/>
  <c r="Q293" i="1"/>
  <c r="AI292" i="6"/>
  <c r="Q327" i="1"/>
  <c r="AI326" i="6"/>
  <c r="Q338" i="1"/>
  <c r="AI338" i="6"/>
  <c r="Q57" i="1"/>
  <c r="AI56" i="6"/>
  <c r="Q161" i="1"/>
  <c r="AI160" i="6"/>
  <c r="Q233" i="1"/>
  <c r="AI232" i="6"/>
  <c r="Q22" i="1"/>
  <c r="AI21" i="6"/>
  <c r="Q31" i="1"/>
  <c r="Q30" i="1" s="1"/>
  <c r="AI30" i="6"/>
  <c r="Q55" i="1"/>
  <c r="AI54" i="6"/>
  <c r="Q68" i="1"/>
  <c r="AI67" i="6"/>
  <c r="Q85" i="1"/>
  <c r="AI84" i="6"/>
  <c r="Q96" i="1"/>
  <c r="AI95" i="6"/>
  <c r="Q114" i="1"/>
  <c r="AI113" i="6"/>
  <c r="Q127" i="1"/>
  <c r="Q126" i="1" s="1"/>
  <c r="AI126" i="6"/>
  <c r="Q139" i="1"/>
  <c r="AI138" i="6"/>
  <c r="Q149" i="1"/>
  <c r="AI148" i="6"/>
  <c r="Q159" i="1"/>
  <c r="AI158" i="6"/>
  <c r="Q172" i="1"/>
  <c r="Q171" i="1" s="1"/>
  <c r="AI171" i="6"/>
  <c r="Q186" i="1"/>
  <c r="AI185" i="6"/>
  <c r="Q201" i="1"/>
  <c r="AI200" i="6"/>
  <c r="Q217" i="1"/>
  <c r="Q216" i="1" s="1"/>
  <c r="AI216" i="6"/>
  <c r="Q242" i="1"/>
  <c r="Q241" i="1" s="1"/>
  <c r="AI241" i="6"/>
  <c r="Q256" i="1"/>
  <c r="Q255" i="1" s="1"/>
  <c r="AI255" i="6"/>
  <c r="Q277" i="1"/>
  <c r="Q276" i="1" s="1"/>
  <c r="AI275" i="6"/>
  <c r="AI276" i="6"/>
  <c r="Q294" i="1"/>
  <c r="AI293" i="6"/>
  <c r="Q328" i="1"/>
  <c r="AI327" i="6"/>
  <c r="Q339" i="1"/>
  <c r="AI339" i="6"/>
  <c r="Q282" i="1"/>
  <c r="Q281" i="1" s="1"/>
  <c r="Q191" i="1"/>
  <c r="Q190" i="1" s="1"/>
  <c r="F565" i="1"/>
  <c r="P556" i="1"/>
  <c r="R556" i="1"/>
  <c r="Q230" i="1"/>
  <c r="J210" i="1"/>
  <c r="J209" i="1" s="1"/>
  <c r="J367" i="1"/>
  <c r="J464" i="1"/>
  <c r="J89" i="1"/>
  <c r="J185" i="1"/>
  <c r="J359" i="1"/>
  <c r="J456" i="1"/>
  <c r="J113" i="1"/>
  <c r="J17" i="1"/>
  <c r="J129" i="1"/>
  <c r="J226" i="1"/>
  <c r="J383" i="1"/>
  <c r="J472" i="1"/>
  <c r="J33" i="1"/>
  <c r="J32" i="1" s="1"/>
  <c r="J137" i="1"/>
  <c r="J242" i="1"/>
  <c r="J391" i="1"/>
  <c r="J480" i="1"/>
  <c r="J41" i="1"/>
  <c r="J145" i="1"/>
  <c r="J250" i="1"/>
  <c r="J407" i="1"/>
  <c r="J406" i="1" s="1"/>
  <c r="J405" i="1" s="1"/>
  <c r="J488" i="1"/>
  <c r="J65" i="1"/>
  <c r="J64" i="1" s="1"/>
  <c r="J153" i="1"/>
  <c r="J319" i="1"/>
  <c r="J423" i="1"/>
  <c r="J496" i="1"/>
  <c r="J73" i="1"/>
  <c r="J169" i="1"/>
  <c r="J327" i="1"/>
  <c r="J440" i="1"/>
  <c r="J504" i="1"/>
  <c r="J81" i="1"/>
  <c r="J177" i="1"/>
  <c r="J176" i="1" s="1"/>
  <c r="J335" i="1"/>
  <c r="J448" i="1"/>
  <c r="J512" i="1"/>
  <c r="J57" i="1"/>
  <c r="J161" i="1"/>
  <c r="J18" i="1"/>
  <c r="J42" i="1"/>
  <c r="J50" i="1"/>
  <c r="J58" i="1"/>
  <c r="J82" i="1"/>
  <c r="J90" i="1"/>
  <c r="J114" i="1"/>
  <c r="J122" i="1"/>
  <c r="J130" i="1"/>
  <c r="J146" i="1"/>
  <c r="J154" i="1"/>
  <c r="J162" i="1"/>
  <c r="J186" i="1"/>
  <c r="J195" i="1"/>
  <c r="J203" i="1"/>
  <c r="J227" i="1"/>
  <c r="J243" i="1"/>
  <c r="J251" i="1"/>
  <c r="J259" i="1"/>
  <c r="J258" i="1" s="1"/>
  <c r="J291" i="1"/>
  <c r="J290" i="1" s="1"/>
  <c r="J299" i="1"/>
  <c r="J328" i="1"/>
  <c r="J344" i="1"/>
  <c r="J376" i="1"/>
  <c r="J375" i="1" s="1"/>
  <c r="J384" i="1"/>
  <c r="J392" i="1"/>
  <c r="J416" i="1"/>
  <c r="J424" i="1"/>
  <c r="J433" i="1"/>
  <c r="J441" i="1"/>
  <c r="J449" i="1"/>
  <c r="J457" i="1"/>
  <c r="J465" i="1"/>
  <c r="J473" i="1"/>
  <c r="J481" i="1"/>
  <c r="J489" i="1"/>
  <c r="J497" i="1"/>
  <c r="J505" i="1"/>
  <c r="J513" i="1"/>
  <c r="J19" i="1"/>
  <c r="J27" i="1"/>
  <c r="J26" i="1" s="1"/>
  <c r="J35" i="1"/>
  <c r="J34" i="1" s="1"/>
  <c r="J43" i="1"/>
  <c r="J51" i="1"/>
  <c r="J67" i="1"/>
  <c r="J83" i="1"/>
  <c r="J99" i="1"/>
  <c r="J115" i="1"/>
  <c r="J123" i="1"/>
  <c r="J131" i="1"/>
  <c r="J139" i="1"/>
  <c r="J155" i="1"/>
  <c r="J179" i="1"/>
  <c r="J178" i="1" s="1"/>
  <c r="J196" i="1"/>
  <c r="J212" i="1"/>
  <c r="J211" i="1" s="1"/>
  <c r="J220" i="1"/>
  <c r="J219" i="1" s="1"/>
  <c r="J236" i="1"/>
  <c r="J284" i="1"/>
  <c r="J283" i="1" s="1"/>
  <c r="J337" i="1"/>
  <c r="J345" i="1"/>
  <c r="J353" i="1"/>
  <c r="J352" i="1" s="1"/>
  <c r="J361" i="1"/>
  <c r="J369" i="1"/>
  <c r="J368" i="1" s="1"/>
  <c r="J401" i="1"/>
  <c r="J400" i="1" s="1"/>
  <c r="J399" i="1" s="1"/>
  <c r="J434" i="1"/>
  <c r="J442" i="1"/>
  <c r="J450" i="1"/>
  <c r="J458" i="1"/>
  <c r="J466" i="1"/>
  <c r="J474" i="1"/>
  <c r="J482" i="1"/>
  <c r="J490" i="1"/>
  <c r="J498" i="1"/>
  <c r="J506" i="1"/>
  <c r="J514" i="1"/>
  <c r="J415" i="1"/>
  <c r="J20" i="1"/>
  <c r="J44" i="1"/>
  <c r="J52" i="1"/>
  <c r="J68" i="1"/>
  <c r="J92" i="1"/>
  <c r="J100" i="1"/>
  <c r="J108" i="1"/>
  <c r="J124" i="1"/>
  <c r="J132" i="1"/>
  <c r="J140" i="1"/>
  <c r="J148" i="1"/>
  <c r="J156" i="1"/>
  <c r="J164" i="1"/>
  <c r="J172" i="1"/>
  <c r="J171" i="1" s="1"/>
  <c r="J188" i="1"/>
  <c r="J187" i="1" s="1"/>
  <c r="J205" i="1"/>
  <c r="J221" i="1"/>
  <c r="J229" i="1"/>
  <c r="J237" i="1"/>
  <c r="J245" i="1"/>
  <c r="J244" i="1" s="1"/>
  <c r="J253" i="1"/>
  <c r="J269" i="1"/>
  <c r="J268" i="1" s="1"/>
  <c r="J267" i="1" s="1"/>
  <c r="J277" i="1"/>
  <c r="J276" i="1" s="1"/>
  <c r="J293" i="1"/>
  <c r="J322" i="1"/>
  <c r="J321" i="1" s="1"/>
  <c r="J320" i="1" s="1"/>
  <c r="J330" i="1"/>
  <c r="J338" i="1"/>
  <c r="J362" i="1"/>
  <c r="J378" i="1"/>
  <c r="J377" i="1" s="1"/>
  <c r="J386" i="1"/>
  <c r="J410" i="1"/>
  <c r="J409" i="1" s="1"/>
  <c r="J408" i="1" s="1"/>
  <c r="J418" i="1"/>
  <c r="J417" i="1" s="1"/>
  <c r="J427" i="1"/>
  <c r="J435" i="1"/>
  <c r="J443" i="1"/>
  <c r="J451" i="1"/>
  <c r="J459" i="1"/>
  <c r="J467" i="1"/>
  <c r="J475" i="1"/>
  <c r="J483" i="1"/>
  <c r="J491" i="1"/>
  <c r="J499" i="1"/>
  <c r="J507" i="1"/>
  <c r="J515" i="1"/>
  <c r="J21" i="1"/>
  <c r="J29" i="1"/>
  <c r="J28" i="1" s="1"/>
  <c r="J37" i="1"/>
  <c r="J36" i="1" s="1"/>
  <c r="J45" i="1"/>
  <c r="J53" i="1"/>
  <c r="J61" i="1"/>
  <c r="J60" i="1" s="1"/>
  <c r="J69" i="1"/>
  <c r="J85" i="1"/>
  <c r="J93" i="1"/>
  <c r="J109" i="1"/>
  <c r="J117" i="1"/>
  <c r="J116" i="1" s="1"/>
  <c r="J141" i="1"/>
  <c r="J149" i="1"/>
  <c r="J157" i="1"/>
  <c r="J165" i="1"/>
  <c r="J189" i="1"/>
  <c r="J206" i="1"/>
  <c r="J214" i="1"/>
  <c r="J213" i="1" s="1"/>
  <c r="J222" i="1"/>
  <c r="J230" i="1"/>
  <c r="J238" i="1"/>
  <c r="J254" i="1"/>
  <c r="J262" i="1"/>
  <c r="J261" i="1" s="1"/>
  <c r="J294" i="1"/>
  <c r="J331" i="1"/>
  <c r="J339" i="1"/>
  <c r="J347" i="1"/>
  <c r="J355" i="1"/>
  <c r="J354" i="1" s="1"/>
  <c r="J363" i="1"/>
  <c r="J371" i="1"/>
  <c r="J370" i="1" s="1"/>
  <c r="J387" i="1"/>
  <c r="J395" i="1"/>
  <c r="J403" i="1"/>
  <c r="J402" i="1" s="1"/>
  <c r="J428" i="1"/>
  <c r="J436" i="1"/>
  <c r="J444" i="1"/>
  <c r="J452" i="1"/>
  <c r="J460" i="1"/>
  <c r="J468" i="1"/>
  <c r="J476" i="1"/>
  <c r="J484" i="1"/>
  <c r="J492" i="1"/>
  <c r="J500" i="1"/>
  <c r="J508" i="1"/>
  <c r="J516" i="1"/>
  <c r="J282" i="1"/>
  <c r="J281" i="1" s="1"/>
  <c r="J22" i="1"/>
  <c r="J46" i="1"/>
  <c r="J54" i="1"/>
  <c r="J86" i="1"/>
  <c r="J110" i="1"/>
  <c r="J134" i="1"/>
  <c r="J133" i="1" s="1"/>
  <c r="J142" i="1"/>
  <c r="J150" i="1"/>
  <c r="J174" i="1"/>
  <c r="J207" i="1"/>
  <c r="J223" i="1"/>
  <c r="J239" i="1"/>
  <c r="J247" i="1"/>
  <c r="J246" i="1" s="1"/>
  <c r="J271" i="1"/>
  <c r="J270" i="1" s="1"/>
  <c r="J295" i="1"/>
  <c r="J348" i="1"/>
  <c r="J380" i="1"/>
  <c r="J379" i="1" s="1"/>
  <c r="J396" i="1"/>
  <c r="J420" i="1"/>
  <c r="J437" i="1"/>
  <c r="J445" i="1"/>
  <c r="J453" i="1"/>
  <c r="J461" i="1"/>
  <c r="J469" i="1"/>
  <c r="J477" i="1"/>
  <c r="J485" i="1"/>
  <c r="J493" i="1"/>
  <c r="J501" i="1"/>
  <c r="J509" i="1"/>
  <c r="J15" i="1"/>
  <c r="J31" i="1"/>
  <c r="J30" i="1" s="1"/>
  <c r="J55" i="1"/>
  <c r="J63" i="1"/>
  <c r="J62" i="1" s="1"/>
  <c r="J79" i="1"/>
  <c r="J78" i="1" s="1"/>
  <c r="J95" i="1"/>
  <c r="J103" i="1"/>
  <c r="J102" i="1" s="1"/>
  <c r="J101" i="1" s="1"/>
  <c r="J119" i="1"/>
  <c r="J127" i="1"/>
  <c r="J126" i="1" s="1"/>
  <c r="J143" i="1"/>
  <c r="J151" i="1"/>
  <c r="J159" i="1"/>
  <c r="J175" i="1"/>
  <c r="J183" i="1"/>
  <c r="J191" i="1"/>
  <c r="J190" i="1" s="1"/>
  <c r="J200" i="1"/>
  <c r="J232" i="1"/>
  <c r="J240" i="1"/>
  <c r="J256" i="1"/>
  <c r="J255" i="1" s="1"/>
  <c r="J280" i="1"/>
  <c r="J279" i="1" s="1"/>
  <c r="J288" i="1"/>
  <c r="J317" i="1"/>
  <c r="J333" i="1"/>
  <c r="J341" i="1"/>
  <c r="J349" i="1"/>
  <c r="J357" i="1"/>
  <c r="J389" i="1"/>
  <c r="J388" i="1" s="1"/>
  <c r="J413" i="1"/>
  <c r="J421" i="1"/>
  <c r="J438" i="1"/>
  <c r="J446" i="1"/>
  <c r="J454" i="1"/>
  <c r="J462" i="1"/>
  <c r="J470" i="1"/>
  <c r="J478" i="1"/>
  <c r="J486" i="1"/>
  <c r="J494" i="1"/>
  <c r="J502" i="1"/>
  <c r="J510" i="1"/>
  <c r="J298" i="1"/>
  <c r="J351" i="1"/>
  <c r="J350" i="1" s="1"/>
  <c r="J16" i="1"/>
  <c r="J24" i="1"/>
  <c r="J23" i="1" s="1"/>
  <c r="J40" i="1"/>
  <c r="J56" i="1"/>
  <c r="J72" i="1"/>
  <c r="J88" i="1"/>
  <c r="J96" i="1"/>
  <c r="J120" i="1"/>
  <c r="J160" i="1"/>
  <c r="J168" i="1"/>
  <c r="J167" i="1" s="1"/>
  <c r="J184" i="1"/>
  <c r="J193" i="1"/>
  <c r="J201" i="1"/>
  <c r="J217" i="1"/>
  <c r="J216" i="1" s="1"/>
  <c r="J233" i="1"/>
  <c r="J257" i="1"/>
  <c r="J265" i="1"/>
  <c r="J264" i="1" s="1"/>
  <c r="J263" i="1" s="1"/>
  <c r="J273" i="1"/>
  <c r="J272" i="1" s="1"/>
  <c r="J289" i="1"/>
  <c r="J318" i="1"/>
  <c r="J334" i="1"/>
  <c r="J342" i="1"/>
  <c r="J358" i="1"/>
  <c r="J366" i="1"/>
  <c r="J374" i="1"/>
  <c r="J373" i="1" s="1"/>
  <c r="J398" i="1"/>
  <c r="J397" i="1" s="1"/>
  <c r="J431" i="1"/>
  <c r="J430" i="1" s="1"/>
  <c r="J429" i="1" s="1"/>
  <c r="J439" i="1"/>
  <c r="J447" i="1"/>
  <c r="J455" i="1"/>
  <c r="J463" i="1"/>
  <c r="J471" i="1"/>
  <c r="J479" i="1"/>
  <c r="J487" i="1"/>
  <c r="J495" i="1"/>
  <c r="J503" i="1"/>
  <c r="J511" i="1"/>
  <c r="J519" i="1"/>
  <c r="J518" i="1" s="1"/>
  <c r="J517" i="1" s="1"/>
  <c r="J166" i="1" l="1"/>
  <c r="G381" i="1"/>
  <c r="G412" i="1"/>
  <c r="G411" i="1" s="1"/>
  <c r="R381" i="1"/>
  <c r="R412" i="1"/>
  <c r="R411" i="1" s="1"/>
  <c r="J432" i="1"/>
  <c r="J426" i="1"/>
  <c r="Q422" i="1"/>
  <c r="Q412" i="1" s="1"/>
  <c r="Q411" i="1" s="1"/>
  <c r="J422" i="1"/>
  <c r="J419" i="1"/>
  <c r="P412" i="1"/>
  <c r="P411" i="1" s="1"/>
  <c r="J414" i="1"/>
  <c r="P381" i="1"/>
  <c r="J297" i="1"/>
  <c r="J296" i="1" s="1"/>
  <c r="Q404" i="1"/>
  <c r="J404" i="1"/>
  <c r="J394" i="1"/>
  <c r="J393" i="1" s="1"/>
  <c r="G372" i="1"/>
  <c r="Q394" i="1"/>
  <c r="Q393" i="1" s="1"/>
  <c r="J385" i="1"/>
  <c r="J390" i="1"/>
  <c r="J382" i="1"/>
  <c r="Q381" i="1"/>
  <c r="J372" i="1"/>
  <c r="J365" i="1"/>
  <c r="J364" i="1" s="1"/>
  <c r="Q372" i="1"/>
  <c r="J360" i="1"/>
  <c r="Q364" i="1"/>
  <c r="P275" i="1"/>
  <c r="J356" i="1"/>
  <c r="Q356" i="1"/>
  <c r="J346" i="1"/>
  <c r="J87" i="1"/>
  <c r="Q346" i="1"/>
  <c r="Q343" i="1"/>
  <c r="J343" i="1"/>
  <c r="J340" i="1"/>
  <c r="Q336" i="1"/>
  <c r="J336" i="1"/>
  <c r="G325" i="1"/>
  <c r="G324" i="1" s="1"/>
  <c r="Q332" i="1"/>
  <c r="J332" i="1"/>
  <c r="J329" i="1"/>
  <c r="Q326" i="1"/>
  <c r="Q329" i="1"/>
  <c r="J326" i="1"/>
  <c r="P325" i="1"/>
  <c r="P324" i="1" s="1"/>
  <c r="R325" i="1"/>
  <c r="R324" i="1" s="1"/>
  <c r="J316" i="1"/>
  <c r="J315" i="1" s="1"/>
  <c r="J314" i="1" s="1"/>
  <c r="Q316" i="1"/>
  <c r="Q315" i="1" s="1"/>
  <c r="Q314" i="1" s="1"/>
  <c r="J292" i="1"/>
  <c r="Q292" i="1"/>
  <c r="J278" i="1"/>
  <c r="J287" i="1"/>
  <c r="J286" i="1" s="1"/>
  <c r="J285" i="1" s="1"/>
  <c r="Q287" i="1"/>
  <c r="Q286" i="1" s="1"/>
  <c r="Q285" i="1" s="1"/>
  <c r="G286" i="1"/>
  <c r="G285" i="1" s="1"/>
  <c r="R275" i="1"/>
  <c r="Q278" i="1"/>
  <c r="P248" i="1"/>
  <c r="Q266" i="1"/>
  <c r="J266" i="1"/>
  <c r="G266" i="1"/>
  <c r="J252" i="1"/>
  <c r="R248" i="1"/>
  <c r="Q260" i="1"/>
  <c r="J260" i="1"/>
  <c r="J249" i="1"/>
  <c r="Q252" i="1"/>
  <c r="P234" i="1"/>
  <c r="P215" i="1" s="1"/>
  <c r="Q249" i="1"/>
  <c r="J241" i="1"/>
  <c r="J231" i="1"/>
  <c r="J235" i="1"/>
  <c r="Q235" i="1"/>
  <c r="R215" i="1"/>
  <c r="Q231" i="1"/>
  <c r="Q228" i="1"/>
  <c r="J228" i="1"/>
  <c r="J225" i="1"/>
  <c r="Q225" i="1"/>
  <c r="Q84" i="1"/>
  <c r="J14" i="1"/>
  <c r="J13" i="1" s="1"/>
  <c r="P198" i="1"/>
  <c r="P197" i="1" s="1"/>
  <c r="R198" i="1"/>
  <c r="R197" i="1" s="1"/>
  <c r="R181" i="1"/>
  <c r="Q138" i="1"/>
  <c r="J204" i="1"/>
  <c r="Q87" i="1"/>
  <c r="Q158" i="1"/>
  <c r="Q204" i="1"/>
  <c r="P181" i="1"/>
  <c r="Q199" i="1"/>
  <c r="J199" i="1"/>
  <c r="J194" i="1"/>
  <c r="Q194" i="1"/>
  <c r="J182" i="1"/>
  <c r="Q182" i="1"/>
  <c r="J173" i="1"/>
  <c r="Q163" i="1"/>
  <c r="Q173" i="1"/>
  <c r="R136" i="1"/>
  <c r="Q166" i="1"/>
  <c r="P136" i="1"/>
  <c r="J163" i="1"/>
  <c r="J158" i="1"/>
  <c r="J152" i="1"/>
  <c r="Q152" i="1"/>
  <c r="J147" i="1"/>
  <c r="Q147" i="1"/>
  <c r="J144" i="1"/>
  <c r="Q144" i="1"/>
  <c r="J138" i="1"/>
  <c r="J128" i="1"/>
  <c r="Q128" i="1"/>
  <c r="P106" i="1"/>
  <c r="R106" i="1"/>
  <c r="J121" i="1"/>
  <c r="Q121" i="1"/>
  <c r="J112" i="1"/>
  <c r="J111" i="1" s="1"/>
  <c r="Q112" i="1"/>
  <c r="Q111" i="1" s="1"/>
  <c r="J107" i="1"/>
  <c r="Q107" i="1"/>
  <c r="R11" i="1"/>
  <c r="R77" i="1"/>
  <c r="R76" i="1" s="1"/>
  <c r="R75" i="1" s="1"/>
  <c r="J94" i="1"/>
  <c r="P11" i="1"/>
  <c r="Q94" i="1"/>
  <c r="J71" i="1"/>
  <c r="J70" i="1" s="1"/>
  <c r="P77" i="1"/>
  <c r="P76" i="1" s="1"/>
  <c r="P75" i="1" s="1"/>
  <c r="R47" i="1"/>
  <c r="Q91" i="1"/>
  <c r="J91" i="1"/>
  <c r="J84" i="1"/>
  <c r="Q80" i="1"/>
  <c r="J80" i="1"/>
  <c r="Q71" i="1"/>
  <c r="Q70" i="1" s="1"/>
  <c r="Q66" i="1"/>
  <c r="J66" i="1"/>
  <c r="J39" i="1"/>
  <c r="J38" i="1" s="1"/>
  <c r="Q49" i="1"/>
  <c r="Q48" i="1" s="1"/>
  <c r="J49" i="1"/>
  <c r="J48" i="1" s="1"/>
  <c r="P47" i="1"/>
  <c r="Q39" i="1"/>
  <c r="Q38" i="1" s="1"/>
  <c r="C32" i="10"/>
  <c r="E32" i="10" s="1"/>
  <c r="G13" i="1"/>
  <c r="F69" i="4"/>
  <c r="F68" i="4" s="1"/>
  <c r="F63" i="4" s="1"/>
  <c r="F158" i="4" s="1"/>
  <c r="F160" i="4"/>
  <c r="C59" i="10"/>
  <c r="H6" i="10" s="1"/>
  <c r="E59" i="10"/>
  <c r="H12" i="10"/>
  <c r="H31" i="10" s="1"/>
  <c r="E10" i="10"/>
  <c r="E31" i="10" s="1"/>
  <c r="C31" i="10"/>
  <c r="AI267" i="6"/>
  <c r="AI278" i="6"/>
  <c r="G260" i="1"/>
  <c r="AI263" i="6"/>
  <c r="P10" i="1" l="1"/>
  <c r="J412" i="1"/>
  <c r="J411" i="1" s="1"/>
  <c r="J381" i="1"/>
  <c r="Q325" i="1"/>
  <c r="Q324" i="1" s="1"/>
  <c r="R323" i="1"/>
  <c r="R274" i="1" s="1"/>
  <c r="P323" i="1"/>
  <c r="P274" i="1" s="1"/>
  <c r="J325" i="1"/>
  <c r="J324" i="1" s="1"/>
  <c r="P180" i="1"/>
  <c r="R180" i="1"/>
  <c r="R105" i="1"/>
  <c r="P105" i="1"/>
  <c r="R10" i="1"/>
  <c r="E33" i="10"/>
  <c r="AI12" i="6"/>
  <c r="C33" i="10"/>
  <c r="K31" i="10"/>
  <c r="AI265" i="6"/>
  <c r="AI266" i="6"/>
  <c r="AI259" i="6"/>
  <c r="AI262" i="6"/>
  <c r="C430" i="1"/>
  <c r="C419" i="1"/>
  <c r="C417" i="1"/>
  <c r="C409" i="1"/>
  <c r="C406" i="1"/>
  <c r="C402" i="1"/>
  <c r="C400" i="1"/>
  <c r="C397" i="1"/>
  <c r="C394" i="1"/>
  <c r="C388" i="1"/>
  <c r="C379" i="1"/>
  <c r="C377" i="1"/>
  <c r="C375" i="1"/>
  <c r="C373" i="1"/>
  <c r="C370" i="1"/>
  <c r="C368" i="1"/>
  <c r="C365" i="1"/>
  <c r="C354" i="1"/>
  <c r="C352" i="1"/>
  <c r="C350" i="1"/>
  <c r="C343" i="1"/>
  <c r="C332" i="1"/>
  <c r="C329" i="1"/>
  <c r="C326" i="1"/>
  <c r="C321" i="1"/>
  <c r="C290" i="1"/>
  <c r="C287" i="1"/>
  <c r="C283" i="1"/>
  <c r="C281" i="1"/>
  <c r="C279" i="1"/>
  <c r="C276" i="1"/>
  <c r="C272" i="1"/>
  <c r="E266" i="1"/>
  <c r="D266" i="1"/>
  <c r="C270" i="1"/>
  <c r="C268" i="1"/>
  <c r="C255" i="1"/>
  <c r="C252" i="1"/>
  <c r="C249" i="1"/>
  <c r="C246" i="1"/>
  <c r="C244" i="1"/>
  <c r="C231" i="1"/>
  <c r="C228" i="1"/>
  <c r="C225" i="1"/>
  <c r="C216" i="1"/>
  <c r="C213" i="1"/>
  <c r="E208" i="1"/>
  <c r="D208" i="1"/>
  <c r="C211" i="1"/>
  <c r="C209" i="1"/>
  <c r="C204" i="1"/>
  <c r="C199" i="1"/>
  <c r="C557" i="1" s="1"/>
  <c r="C194" i="1"/>
  <c r="C187" i="1"/>
  <c r="C182" i="1"/>
  <c r="C555" i="1" s="1"/>
  <c r="E136" i="1"/>
  <c r="C167" i="1"/>
  <c r="C138" i="1"/>
  <c r="C133" i="1"/>
  <c r="AI132" i="6" s="1"/>
  <c r="E125" i="1"/>
  <c r="D125" i="1"/>
  <c r="C128" i="1"/>
  <c r="C126" i="1"/>
  <c r="E118" i="1"/>
  <c r="D118" i="1"/>
  <c r="D106" i="1"/>
  <c r="C102" i="1"/>
  <c r="C87" i="1"/>
  <c r="C80" i="1"/>
  <c r="C78" i="1"/>
  <c r="C94" i="1"/>
  <c r="E260" i="1"/>
  <c r="D260" i="1"/>
  <c r="C264" i="1"/>
  <c r="C261" i="1"/>
  <c r="C258" i="1"/>
  <c r="C241" i="1"/>
  <c r="C235" i="1"/>
  <c r="C219" i="1"/>
  <c r="D224" i="1"/>
  <c r="C84" i="1"/>
  <c r="N565" i="1"/>
  <c r="M565" i="1"/>
  <c r="E565" i="1"/>
  <c r="D565" i="1"/>
  <c r="C432" i="1"/>
  <c r="C565" i="1" s="1"/>
  <c r="N566" i="1"/>
  <c r="M566" i="1"/>
  <c r="E566" i="1"/>
  <c r="D566" i="1"/>
  <c r="C518" i="1"/>
  <c r="C426" i="1"/>
  <c r="C414" i="1"/>
  <c r="C390" i="1"/>
  <c r="C385" i="1"/>
  <c r="C382" i="1"/>
  <c r="C360" i="1"/>
  <c r="C356" i="1"/>
  <c r="C346" i="1"/>
  <c r="C340" i="1"/>
  <c r="C336" i="1"/>
  <c r="C316" i="1"/>
  <c r="C292" i="1"/>
  <c r="C163" i="1"/>
  <c r="C107" i="1"/>
  <c r="C91" i="1"/>
  <c r="P104" i="1" l="1"/>
  <c r="P74" i="1" s="1"/>
  <c r="P9" i="1" s="1"/>
  <c r="D248" i="1"/>
  <c r="E248" i="1"/>
  <c r="D234" i="1"/>
  <c r="E234" i="1"/>
  <c r="E215" i="1" s="1"/>
  <c r="G224" i="1"/>
  <c r="Q224" i="1" s="1"/>
  <c r="Q218" i="1" s="1"/>
  <c r="D218" i="1"/>
  <c r="R104" i="1"/>
  <c r="R74" i="1" s="1"/>
  <c r="R9" i="1" s="1"/>
  <c r="D202" i="1"/>
  <c r="D198" i="1" s="1"/>
  <c r="E202" i="1"/>
  <c r="E198" i="1" s="1"/>
  <c r="D181" i="1"/>
  <c r="E181" i="1"/>
  <c r="D170" i="1"/>
  <c r="E170" i="1"/>
  <c r="D136" i="1"/>
  <c r="E106" i="1"/>
  <c r="E98" i="1"/>
  <c r="E97" i="1" s="1"/>
  <c r="D98" i="1"/>
  <c r="D97" i="1" s="1"/>
  <c r="D77" i="1"/>
  <c r="E77" i="1"/>
  <c r="D323" i="1"/>
  <c r="E323" i="1"/>
  <c r="D275" i="1"/>
  <c r="E275" i="1"/>
  <c r="C556" i="1"/>
  <c r="C547" i="1"/>
  <c r="G565" i="1"/>
  <c r="E556" i="1"/>
  <c r="F556" i="1"/>
  <c r="M556" i="1"/>
  <c r="N556" i="1"/>
  <c r="D556" i="1"/>
  <c r="C278" i="1"/>
  <c r="C412" i="1"/>
  <c r="AI125" i="6"/>
  <c r="AI193" i="6"/>
  <c r="AI243" i="6"/>
  <c r="AI215" i="6"/>
  <c r="AI234" i="6"/>
  <c r="AI93" i="6"/>
  <c r="AI340" i="6"/>
  <c r="AI198" i="6"/>
  <c r="AI224" i="6"/>
  <c r="AI245" i="6"/>
  <c r="AI257" i="6"/>
  <c r="AI332" i="6"/>
  <c r="AI77" i="6"/>
  <c r="AI181" i="6"/>
  <c r="AI212" i="6"/>
  <c r="AI325" i="6"/>
  <c r="C405" i="1"/>
  <c r="C408" i="1"/>
  <c r="C101" i="1"/>
  <c r="AI101" i="6"/>
  <c r="C399" i="1"/>
  <c r="AI90" i="6"/>
  <c r="C263" i="1"/>
  <c r="AI291" i="6"/>
  <c r="C267" i="1"/>
  <c r="AI282" i="6"/>
  <c r="C517" i="1"/>
  <c r="C566" i="1" s="1"/>
  <c r="AI106" i="6"/>
  <c r="C296" i="1"/>
  <c r="AI83" i="6"/>
  <c r="AI166" i="6"/>
  <c r="AI254" i="6"/>
  <c r="AI286" i="6"/>
  <c r="C320" i="1"/>
  <c r="AI320" i="6"/>
  <c r="AI162" i="6"/>
  <c r="C315" i="1"/>
  <c r="AI315" i="6"/>
  <c r="AI208" i="6"/>
  <c r="AI230" i="6"/>
  <c r="C429" i="1"/>
  <c r="AI336" i="6"/>
  <c r="C218" i="1"/>
  <c r="C551" i="1" s="1"/>
  <c r="AI218" i="6"/>
  <c r="AI86" i="6"/>
  <c r="C202" i="1"/>
  <c r="C552" i="1" s="1"/>
  <c r="AI227" i="6"/>
  <c r="AI248" i="6"/>
  <c r="C393" i="1"/>
  <c r="C372" i="1"/>
  <c r="C364" i="1"/>
  <c r="C286" i="1"/>
  <c r="C248" i="1"/>
  <c r="C208" i="1"/>
  <c r="C554" i="1" s="1"/>
  <c r="C181" i="1"/>
  <c r="C77" i="1"/>
  <c r="D558" i="1"/>
  <c r="E558" i="1"/>
  <c r="M558" i="1"/>
  <c r="N558" i="1"/>
  <c r="C234" i="1"/>
  <c r="C550" i="1" s="1"/>
  <c r="C381" i="1"/>
  <c r="J224" i="1" l="1"/>
  <c r="J218" i="1" s="1"/>
  <c r="D105" i="1"/>
  <c r="AI251" i="6"/>
  <c r="G248" i="1"/>
  <c r="AI247" i="6" s="1"/>
  <c r="D215" i="1"/>
  <c r="AI240" i="6"/>
  <c r="G234" i="1"/>
  <c r="AI233" i="6" s="1"/>
  <c r="AI223" i="6"/>
  <c r="G218" i="1"/>
  <c r="AI210" i="6"/>
  <c r="G208" i="1"/>
  <c r="AI207" i="6" s="1"/>
  <c r="E197" i="1"/>
  <c r="D197" i="1"/>
  <c r="AI203" i="6"/>
  <c r="G202" i="1"/>
  <c r="G198" i="1" s="1"/>
  <c r="AI186" i="6"/>
  <c r="G181" i="1"/>
  <c r="AI180" i="6" s="1"/>
  <c r="AI137" i="6"/>
  <c r="AI127" i="6"/>
  <c r="G125" i="1"/>
  <c r="E105" i="1"/>
  <c r="D76" i="1"/>
  <c r="D75" i="1" s="1"/>
  <c r="E76" i="1"/>
  <c r="E75" i="1" s="1"/>
  <c r="AI79" i="6"/>
  <c r="G77" i="1"/>
  <c r="AI76" i="6" s="1"/>
  <c r="AI328" i="6"/>
  <c r="E274" i="1"/>
  <c r="D274" i="1"/>
  <c r="AI289" i="6"/>
  <c r="G275" i="1"/>
  <c r="AI280" i="6"/>
  <c r="F558" i="1"/>
  <c r="G556" i="1"/>
  <c r="G566" i="1"/>
  <c r="Q208" i="1"/>
  <c r="J208" i="1"/>
  <c r="Q181" i="1"/>
  <c r="Q234" i="1"/>
  <c r="J234" i="1"/>
  <c r="Q125" i="1"/>
  <c r="J125" i="1"/>
  <c r="Q565" i="1"/>
  <c r="J565" i="1"/>
  <c r="Q202" i="1"/>
  <c r="J202" i="1"/>
  <c r="C411" i="1"/>
  <c r="C564" i="1" s="1"/>
  <c r="C198" i="1"/>
  <c r="C197" i="1" s="1"/>
  <c r="C260" i="1"/>
  <c r="C558" i="1" s="1"/>
  <c r="C266" i="1"/>
  <c r="C404" i="1"/>
  <c r="C563" i="1" s="1"/>
  <c r="C98" i="1"/>
  <c r="C314" i="1"/>
  <c r="AI314" i="6"/>
  <c r="C285" i="1"/>
  <c r="C215" i="1"/>
  <c r="G323" i="1" l="1"/>
  <c r="D180" i="1"/>
  <c r="Q275" i="1"/>
  <c r="J275" i="1"/>
  <c r="J248" i="1"/>
  <c r="Q248" i="1"/>
  <c r="AI217" i="6"/>
  <c r="G215" i="1"/>
  <c r="AI214" i="6" s="1"/>
  <c r="G197" i="1"/>
  <c r="AI196" i="6" s="1"/>
  <c r="J181" i="1"/>
  <c r="E180" i="1"/>
  <c r="E104" i="1" s="1"/>
  <c r="E74" i="1" s="1"/>
  <c r="AI100" i="6"/>
  <c r="G98" i="1"/>
  <c r="J77" i="1"/>
  <c r="Q77" i="1"/>
  <c r="J323" i="1"/>
  <c r="Q323" i="1"/>
  <c r="AI285" i="6"/>
  <c r="J198" i="1"/>
  <c r="AI201" i="6"/>
  <c r="AI277" i="6"/>
  <c r="AI319" i="6"/>
  <c r="C559" i="1"/>
  <c r="AI284" i="6"/>
  <c r="G558" i="1"/>
  <c r="Q198" i="1"/>
  <c r="Q556" i="1"/>
  <c r="J556" i="1"/>
  <c r="Q566" i="1"/>
  <c r="J566" i="1"/>
  <c r="Q215" i="1"/>
  <c r="Q98" i="1"/>
  <c r="J98" i="1"/>
  <c r="J215" i="1"/>
  <c r="C275" i="1"/>
  <c r="C561" i="1" s="1"/>
  <c r="AI197" i="6"/>
  <c r="C180" i="1"/>
  <c r="C97" i="1"/>
  <c r="AI524" i="6" l="1"/>
  <c r="G274" i="1"/>
  <c r="J197" i="1"/>
  <c r="Q197" i="1"/>
  <c r="G180" i="1"/>
  <c r="AI179" i="6" s="1"/>
  <c r="D104" i="1"/>
  <c r="D74" i="1" s="1"/>
  <c r="AI97" i="6"/>
  <c r="G97" i="1"/>
  <c r="Q274" i="1"/>
  <c r="J274" i="1"/>
  <c r="AI313" i="6"/>
  <c r="Q558" i="1"/>
  <c r="J558" i="1"/>
  <c r="Q97" i="1"/>
  <c r="J97" i="1"/>
  <c r="C76" i="1"/>
  <c r="J180" i="1" l="1"/>
  <c r="Q180" i="1"/>
  <c r="AI96" i="6"/>
  <c r="G76" i="1"/>
  <c r="G75" i="1" s="1"/>
  <c r="AI274" i="6"/>
  <c r="Q76" i="1"/>
  <c r="Q75" i="1" s="1"/>
  <c r="J76" i="1"/>
  <c r="J75" i="1" s="1"/>
  <c r="C75" i="1"/>
  <c r="AI75" i="6" l="1"/>
  <c r="AI74" i="6" l="1"/>
  <c r="J131" i="4"/>
  <c r="J130" i="4"/>
  <c r="J129" i="4"/>
  <c r="J128" i="4"/>
  <c r="J127" i="4"/>
  <c r="J126" i="4"/>
  <c r="J120" i="4"/>
  <c r="J119" i="4" s="1"/>
  <c r="J118" i="4" s="1"/>
  <c r="J117" i="4" s="1"/>
  <c r="J116" i="4" s="1"/>
  <c r="J165" i="4" s="1"/>
  <c r="J105" i="4"/>
  <c r="J100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74" i="4"/>
  <c r="J73" i="4"/>
  <c r="J72" i="4"/>
  <c r="J71" i="4"/>
  <c r="J67" i="4"/>
  <c r="J62" i="4"/>
  <c r="J61" i="4"/>
  <c r="J58" i="4"/>
  <c r="J57" i="4" s="1"/>
  <c r="J56" i="4" s="1"/>
  <c r="J51" i="4"/>
  <c r="J50" i="4"/>
  <c r="J48" i="4"/>
  <c r="J47" i="4"/>
  <c r="J46" i="4"/>
  <c r="J45" i="4"/>
  <c r="J41" i="4"/>
  <c r="J40" i="4" s="1"/>
  <c r="J39" i="4"/>
  <c r="J38" i="4"/>
  <c r="J35" i="4"/>
  <c r="J34" i="4"/>
  <c r="J29" i="4"/>
  <c r="J28" i="4"/>
  <c r="J27" i="4"/>
  <c r="J25" i="4"/>
  <c r="J24" i="4"/>
  <c r="J23" i="4"/>
  <c r="J19" i="4"/>
  <c r="J18" i="4" s="1"/>
  <c r="J17" i="4" s="1"/>
  <c r="J16" i="4" s="1"/>
  <c r="J153" i="4" s="1"/>
  <c r="J14" i="4"/>
  <c r="D124" i="4"/>
  <c r="D123" i="4" s="1"/>
  <c r="D122" i="4" s="1"/>
  <c r="D121" i="4" s="1"/>
  <c r="D166" i="4" s="1"/>
  <c r="D119" i="4"/>
  <c r="D118" i="4" s="1"/>
  <c r="D117" i="4" s="1"/>
  <c r="D116" i="4" s="1"/>
  <c r="D165" i="4" s="1"/>
  <c r="C119" i="4"/>
  <c r="E104" i="4"/>
  <c r="E103" i="4" s="1"/>
  <c r="E102" i="4" s="1"/>
  <c r="E101" i="4" s="1"/>
  <c r="D104" i="4"/>
  <c r="D103" i="4" s="1"/>
  <c r="D102" i="4" s="1"/>
  <c r="D101" i="4" s="1"/>
  <c r="E99" i="4"/>
  <c r="E98" i="4" s="1"/>
  <c r="E97" i="4" s="1"/>
  <c r="E96" i="4" s="1"/>
  <c r="D99" i="4"/>
  <c r="D98" i="4" s="1"/>
  <c r="D97" i="4" s="1"/>
  <c r="D96" i="4" s="1"/>
  <c r="C104" i="4"/>
  <c r="C99" i="4"/>
  <c r="C81" i="4"/>
  <c r="C70" i="4"/>
  <c r="C160" i="4" s="1"/>
  <c r="C66" i="4"/>
  <c r="C60" i="4"/>
  <c r="C57" i="4"/>
  <c r="E43" i="4"/>
  <c r="D43" i="4"/>
  <c r="C49" i="4"/>
  <c r="E36" i="4"/>
  <c r="D36" i="4"/>
  <c r="C40" i="4"/>
  <c r="E21" i="4"/>
  <c r="D21" i="4"/>
  <c r="C18" i="4"/>
  <c r="C12" i="4"/>
  <c r="C11" i="4" s="1"/>
  <c r="J66" i="4" l="1"/>
  <c r="J65" i="4" s="1"/>
  <c r="J64" i="4" s="1"/>
  <c r="J159" i="4"/>
  <c r="D20" i="4"/>
  <c r="D15" i="4" s="1"/>
  <c r="D152" i="4" s="1"/>
  <c r="D154" i="4"/>
  <c r="E20" i="4"/>
  <c r="E15" i="4" s="1"/>
  <c r="E152" i="4" s="1"/>
  <c r="E154" i="4"/>
  <c r="J33" i="4"/>
  <c r="J32" i="4" s="1"/>
  <c r="J60" i="4"/>
  <c r="J59" i="4" s="1"/>
  <c r="J37" i="4"/>
  <c r="J49" i="4"/>
  <c r="D42" i="4"/>
  <c r="E42" i="4"/>
  <c r="J44" i="4"/>
  <c r="J22" i="4"/>
  <c r="J155" i="4" s="1"/>
  <c r="J26" i="4"/>
  <c r="J156" i="4" s="1"/>
  <c r="J125" i="4"/>
  <c r="J124" i="4" s="1"/>
  <c r="J123" i="4" s="1"/>
  <c r="J122" i="4" s="1"/>
  <c r="J121" i="4" s="1"/>
  <c r="J166" i="4" s="1"/>
  <c r="E76" i="4"/>
  <c r="J70" i="4"/>
  <c r="J81" i="4"/>
  <c r="J80" i="4" s="1"/>
  <c r="J79" i="4" s="1"/>
  <c r="J78" i="4" s="1"/>
  <c r="J77" i="4" s="1"/>
  <c r="D76" i="4"/>
  <c r="F104" i="4"/>
  <c r="J104" i="4" s="1"/>
  <c r="C69" i="4"/>
  <c r="C118" i="4"/>
  <c r="C65" i="4"/>
  <c r="C17" i="4"/>
  <c r="C59" i="4"/>
  <c r="C80" i="4"/>
  <c r="C98" i="4"/>
  <c r="F99" i="4"/>
  <c r="J99" i="4" s="1"/>
  <c r="C56" i="4"/>
  <c r="C124" i="4"/>
  <c r="E31" i="4"/>
  <c r="D31" i="4"/>
  <c r="C10" i="4"/>
  <c r="C151" i="4" s="1"/>
  <c r="C103" i="4"/>
  <c r="F103" i="4" s="1"/>
  <c r="D75" i="4" l="1"/>
  <c r="D161" i="4" s="1"/>
  <c r="D162" i="4"/>
  <c r="J69" i="4"/>
  <c r="J68" i="4" s="1"/>
  <c r="J63" i="4" s="1"/>
  <c r="J158" i="4" s="1"/>
  <c r="J160" i="4"/>
  <c r="E75" i="4"/>
  <c r="E161" i="4" s="1"/>
  <c r="E162" i="4"/>
  <c r="F43" i="4"/>
  <c r="F42" i="4" s="1"/>
  <c r="J43" i="4"/>
  <c r="J36" i="4"/>
  <c r="F36" i="4"/>
  <c r="D30" i="4"/>
  <c r="E30" i="4"/>
  <c r="K40" i="4"/>
  <c r="K60" i="4"/>
  <c r="K59" i="4"/>
  <c r="K70" i="4"/>
  <c r="K160" i="4" s="1"/>
  <c r="K125" i="4"/>
  <c r="K69" i="4"/>
  <c r="K119" i="4"/>
  <c r="K57" i="4"/>
  <c r="K56" i="4"/>
  <c r="K104" i="4"/>
  <c r="K18" i="4"/>
  <c r="K66" i="4"/>
  <c r="K81" i="4"/>
  <c r="K103" i="4"/>
  <c r="K17" i="4"/>
  <c r="K99" i="4"/>
  <c r="K49" i="4"/>
  <c r="C68" i="4"/>
  <c r="C97" i="4"/>
  <c r="F98" i="4"/>
  <c r="J98" i="4" s="1"/>
  <c r="C79" i="4"/>
  <c r="C117" i="4"/>
  <c r="C16" i="4"/>
  <c r="C153" i="4" s="1"/>
  <c r="C64" i="4"/>
  <c r="C123" i="4"/>
  <c r="C9" i="4"/>
  <c r="C102" i="4"/>
  <c r="F102" i="4" s="1"/>
  <c r="J103" i="4"/>
  <c r="S180" i="1"/>
  <c r="E7" i="4" l="1"/>
  <c r="E157" i="4"/>
  <c r="D7" i="4"/>
  <c r="D157" i="4"/>
  <c r="J42" i="4"/>
  <c r="K98" i="4"/>
  <c r="K124" i="4"/>
  <c r="K118" i="4"/>
  <c r="K65" i="4"/>
  <c r="K64" i="4"/>
  <c r="K102" i="4"/>
  <c r="K80" i="4"/>
  <c r="K68" i="4"/>
  <c r="C63" i="4"/>
  <c r="C158" i="4" s="1"/>
  <c r="C116" i="4"/>
  <c r="C165" i="4" s="1"/>
  <c r="C78" i="4"/>
  <c r="C122" i="4"/>
  <c r="C96" i="4"/>
  <c r="F96" i="4" s="1"/>
  <c r="F97" i="4"/>
  <c r="J97" i="4" s="1"/>
  <c r="C101" i="4"/>
  <c r="F101" i="4" s="1"/>
  <c r="J102" i="4"/>
  <c r="C8" i="4"/>
  <c r="C44" i="4"/>
  <c r="K44" i="4" s="1"/>
  <c r="C37" i="4"/>
  <c r="K37" i="4" s="1"/>
  <c r="C33" i="4"/>
  <c r="K33" i="4" s="1"/>
  <c r="C26" i="4"/>
  <c r="C156" i="4" s="1"/>
  <c r="C22" i="4"/>
  <c r="C155" i="4" s="1"/>
  <c r="F13" i="4"/>
  <c r="F12" i="4" s="1"/>
  <c r="D6" i="4" l="1"/>
  <c r="D150" i="4"/>
  <c r="E6" i="4"/>
  <c r="E150" i="4"/>
  <c r="F76" i="4"/>
  <c r="F162" i="4" s="1"/>
  <c r="F11" i="4"/>
  <c r="K12" i="4"/>
  <c r="J96" i="4"/>
  <c r="K116" i="4"/>
  <c r="K165" i="4" s="1"/>
  <c r="K123" i="4"/>
  <c r="K117" i="4"/>
  <c r="K101" i="4"/>
  <c r="J13" i="4"/>
  <c r="J12" i="4" s="1"/>
  <c r="J11" i="4" s="1"/>
  <c r="J10" i="4" s="1"/>
  <c r="K13" i="4"/>
  <c r="C4" i="10"/>
  <c r="J31" i="10" s="1"/>
  <c r="K97" i="4"/>
  <c r="K96" i="4"/>
  <c r="K79" i="4"/>
  <c r="K16" i="4"/>
  <c r="K153" i="4" s="1"/>
  <c r="C77" i="4"/>
  <c r="F21" i="4"/>
  <c r="C121" i="4"/>
  <c r="C166" i="4" s="1"/>
  <c r="C36" i="4"/>
  <c r="C32" i="4"/>
  <c r="C43" i="4"/>
  <c r="J101" i="4"/>
  <c r="C21" i="4"/>
  <c r="C154" i="4" s="1"/>
  <c r="D546" i="1"/>
  <c r="E546" i="1"/>
  <c r="F546" i="1"/>
  <c r="H546" i="1"/>
  <c r="I546" i="1"/>
  <c r="K546" i="1"/>
  <c r="L546" i="1"/>
  <c r="M546" i="1"/>
  <c r="N546" i="1"/>
  <c r="O546" i="1"/>
  <c r="P546" i="1"/>
  <c r="D547" i="1"/>
  <c r="E547" i="1"/>
  <c r="F547" i="1"/>
  <c r="H547" i="1"/>
  <c r="I547" i="1"/>
  <c r="J547" i="1"/>
  <c r="K547" i="1"/>
  <c r="L547" i="1"/>
  <c r="M547" i="1"/>
  <c r="N547" i="1"/>
  <c r="O547" i="1"/>
  <c r="P547" i="1"/>
  <c r="Q547" i="1"/>
  <c r="R547" i="1"/>
  <c r="D548" i="1"/>
  <c r="E548" i="1"/>
  <c r="F548" i="1"/>
  <c r="H548" i="1"/>
  <c r="I548" i="1"/>
  <c r="J548" i="1"/>
  <c r="K548" i="1"/>
  <c r="L548" i="1"/>
  <c r="M548" i="1"/>
  <c r="N548" i="1"/>
  <c r="O548" i="1"/>
  <c r="P548" i="1"/>
  <c r="Q548" i="1"/>
  <c r="R548" i="1"/>
  <c r="D549" i="1"/>
  <c r="E549" i="1"/>
  <c r="F549" i="1"/>
  <c r="H549" i="1"/>
  <c r="I549" i="1"/>
  <c r="J549" i="1"/>
  <c r="K549" i="1"/>
  <c r="L549" i="1"/>
  <c r="M549" i="1"/>
  <c r="N549" i="1"/>
  <c r="O549" i="1"/>
  <c r="P549" i="1"/>
  <c r="Q549" i="1"/>
  <c r="R549" i="1"/>
  <c r="D550" i="1"/>
  <c r="E550" i="1"/>
  <c r="F550" i="1"/>
  <c r="H550" i="1"/>
  <c r="I550" i="1"/>
  <c r="J550" i="1"/>
  <c r="K550" i="1"/>
  <c r="L550" i="1"/>
  <c r="M550" i="1"/>
  <c r="N550" i="1"/>
  <c r="O550" i="1"/>
  <c r="P550" i="1"/>
  <c r="Q550" i="1"/>
  <c r="R550" i="1"/>
  <c r="D551" i="1"/>
  <c r="E551" i="1"/>
  <c r="F551" i="1"/>
  <c r="H551" i="1"/>
  <c r="I551" i="1"/>
  <c r="J551" i="1"/>
  <c r="K551" i="1"/>
  <c r="L551" i="1"/>
  <c r="M551" i="1"/>
  <c r="N551" i="1"/>
  <c r="O551" i="1"/>
  <c r="P551" i="1"/>
  <c r="Q551" i="1"/>
  <c r="R551" i="1"/>
  <c r="D552" i="1"/>
  <c r="E552" i="1"/>
  <c r="F552" i="1"/>
  <c r="H552" i="1"/>
  <c r="I552" i="1"/>
  <c r="J552" i="1"/>
  <c r="K552" i="1"/>
  <c r="L552" i="1"/>
  <c r="M552" i="1"/>
  <c r="N552" i="1"/>
  <c r="O552" i="1"/>
  <c r="P552" i="1"/>
  <c r="Q552" i="1"/>
  <c r="R552" i="1"/>
  <c r="D553" i="1"/>
  <c r="E553" i="1"/>
  <c r="F553" i="1"/>
  <c r="H553" i="1"/>
  <c r="I553" i="1"/>
  <c r="J553" i="1"/>
  <c r="K553" i="1"/>
  <c r="L553" i="1"/>
  <c r="M553" i="1"/>
  <c r="N553" i="1"/>
  <c r="O553" i="1"/>
  <c r="P553" i="1"/>
  <c r="Q553" i="1"/>
  <c r="R553" i="1"/>
  <c r="D554" i="1"/>
  <c r="E554" i="1"/>
  <c r="F554" i="1"/>
  <c r="H554" i="1"/>
  <c r="I554" i="1"/>
  <c r="J554" i="1"/>
  <c r="K554" i="1"/>
  <c r="L554" i="1"/>
  <c r="M554" i="1"/>
  <c r="N554" i="1"/>
  <c r="O554" i="1"/>
  <c r="P554" i="1"/>
  <c r="Q554" i="1"/>
  <c r="R554" i="1"/>
  <c r="D555" i="1"/>
  <c r="E555" i="1"/>
  <c r="F555" i="1"/>
  <c r="H555" i="1"/>
  <c r="I555" i="1"/>
  <c r="J555" i="1"/>
  <c r="K555" i="1"/>
  <c r="L555" i="1"/>
  <c r="M555" i="1"/>
  <c r="N555" i="1"/>
  <c r="O555" i="1"/>
  <c r="P555" i="1"/>
  <c r="Q555" i="1"/>
  <c r="R555" i="1"/>
  <c r="D557" i="1"/>
  <c r="E557" i="1"/>
  <c r="F557" i="1"/>
  <c r="H557" i="1"/>
  <c r="I557" i="1"/>
  <c r="J557" i="1"/>
  <c r="K557" i="1"/>
  <c r="L557" i="1"/>
  <c r="M557" i="1"/>
  <c r="N557" i="1"/>
  <c r="O557" i="1"/>
  <c r="P557" i="1"/>
  <c r="Q557" i="1"/>
  <c r="R557" i="1"/>
  <c r="D559" i="1"/>
  <c r="E559" i="1"/>
  <c r="F559" i="1"/>
  <c r="H559" i="1"/>
  <c r="I559" i="1"/>
  <c r="J559" i="1"/>
  <c r="K559" i="1"/>
  <c r="L559" i="1"/>
  <c r="M559" i="1"/>
  <c r="N559" i="1"/>
  <c r="O559" i="1"/>
  <c r="P559" i="1"/>
  <c r="Q559" i="1"/>
  <c r="R559" i="1"/>
  <c r="D544" i="1"/>
  <c r="E544" i="1"/>
  <c r="F544" i="1"/>
  <c r="H544" i="1"/>
  <c r="I544" i="1"/>
  <c r="K544" i="1"/>
  <c r="L544" i="1"/>
  <c r="M544" i="1"/>
  <c r="N544" i="1"/>
  <c r="O544" i="1"/>
  <c r="P544" i="1"/>
  <c r="D561" i="1"/>
  <c r="E561" i="1"/>
  <c r="F561" i="1"/>
  <c r="H561" i="1"/>
  <c r="I561" i="1"/>
  <c r="J561" i="1"/>
  <c r="K561" i="1"/>
  <c r="L561" i="1"/>
  <c r="M561" i="1"/>
  <c r="N561" i="1"/>
  <c r="O561" i="1"/>
  <c r="P561" i="1"/>
  <c r="Q561" i="1"/>
  <c r="R561" i="1"/>
  <c r="D562" i="1"/>
  <c r="E562" i="1"/>
  <c r="F562" i="1"/>
  <c r="H562" i="1"/>
  <c r="I562" i="1"/>
  <c r="K562" i="1"/>
  <c r="L562" i="1"/>
  <c r="M562" i="1"/>
  <c r="N562" i="1"/>
  <c r="O562" i="1"/>
  <c r="P562" i="1"/>
  <c r="R562" i="1"/>
  <c r="D563" i="1"/>
  <c r="E563" i="1"/>
  <c r="F563" i="1"/>
  <c r="H563" i="1"/>
  <c r="I563" i="1"/>
  <c r="J563" i="1"/>
  <c r="K563" i="1"/>
  <c r="L563" i="1"/>
  <c r="M563" i="1"/>
  <c r="N563" i="1"/>
  <c r="O563" i="1"/>
  <c r="P563" i="1"/>
  <c r="Q563" i="1"/>
  <c r="R563" i="1"/>
  <c r="D564" i="1"/>
  <c r="E564" i="1"/>
  <c r="F564" i="1"/>
  <c r="H564" i="1"/>
  <c r="I564" i="1"/>
  <c r="J564" i="1"/>
  <c r="K564" i="1"/>
  <c r="L564" i="1"/>
  <c r="M564" i="1"/>
  <c r="N564" i="1"/>
  <c r="O564" i="1"/>
  <c r="P564" i="1"/>
  <c r="Q564" i="1"/>
  <c r="R564" i="1"/>
  <c r="D12" i="1"/>
  <c r="E12" i="1"/>
  <c r="R544" i="1"/>
  <c r="C178" i="1"/>
  <c r="AI177" i="6" s="1"/>
  <c r="C176" i="1"/>
  <c r="AI175" i="6" s="1"/>
  <c r="C173" i="1"/>
  <c r="C171" i="1"/>
  <c r="AI170" i="6" s="1"/>
  <c r="C166" i="1"/>
  <c r="AI165" i="6" s="1"/>
  <c r="C158" i="1"/>
  <c r="AI157" i="6" s="1"/>
  <c r="C152" i="1"/>
  <c r="AI151" i="6" s="1"/>
  <c r="C147" i="1"/>
  <c r="AI146" i="6" s="1"/>
  <c r="C144" i="1"/>
  <c r="C125" i="1"/>
  <c r="AI124" i="6" s="1"/>
  <c r="C121" i="1"/>
  <c r="C116" i="1"/>
  <c r="AI115" i="6" s="1"/>
  <c r="C112" i="1"/>
  <c r="C325" i="1"/>
  <c r="C71" i="1"/>
  <c r="C66" i="1"/>
  <c r="C64" i="1"/>
  <c r="C62" i="1"/>
  <c r="C60" i="1"/>
  <c r="C49" i="1"/>
  <c r="C39" i="1"/>
  <c r="C36" i="1"/>
  <c r="C34" i="1"/>
  <c r="C32" i="1"/>
  <c r="C30" i="1"/>
  <c r="C28" i="1"/>
  <c r="C26" i="1"/>
  <c r="C23" i="1"/>
  <c r="C13" i="1"/>
  <c r="AI172" i="6" l="1"/>
  <c r="G170" i="1"/>
  <c r="AI143" i="6"/>
  <c r="G136" i="1"/>
  <c r="E25" i="1"/>
  <c r="E11" i="1" s="1"/>
  <c r="E10" i="1" s="1"/>
  <c r="E9" i="1" s="1"/>
  <c r="D25" i="1"/>
  <c r="D11" i="1" s="1"/>
  <c r="D10" i="1" s="1"/>
  <c r="D9" i="1" s="1"/>
  <c r="F20" i="4"/>
  <c r="F154" i="4"/>
  <c r="J9" i="4"/>
  <c r="J8" i="4" s="1"/>
  <c r="J151" i="4"/>
  <c r="E5" i="4"/>
  <c r="E148" i="4" s="1"/>
  <c r="E149" i="4"/>
  <c r="D5" i="4"/>
  <c r="D148" i="4" s="1"/>
  <c r="D149" i="4"/>
  <c r="K21" i="4"/>
  <c r="K154" i="4" s="1"/>
  <c r="F75" i="4"/>
  <c r="F161" i="4" s="1"/>
  <c r="J76" i="4"/>
  <c r="J162" i="4" s="1"/>
  <c r="F10" i="4"/>
  <c r="F151" i="4" s="1"/>
  <c r="K11" i="4"/>
  <c r="E4" i="10"/>
  <c r="H4" i="10" s="1"/>
  <c r="I31" i="10"/>
  <c r="J21" i="4"/>
  <c r="K26" i="4"/>
  <c r="K156" i="4" s="1"/>
  <c r="K63" i="4"/>
  <c r="K158" i="4" s="1"/>
  <c r="K22" i="4"/>
  <c r="K155" i="4" s="1"/>
  <c r="K78" i="4"/>
  <c r="K77" i="4"/>
  <c r="K122" i="4"/>
  <c r="K121" i="4"/>
  <c r="K166" i="4" s="1"/>
  <c r="D545" i="1"/>
  <c r="F545" i="1"/>
  <c r="I545" i="1"/>
  <c r="M545" i="1"/>
  <c r="N545" i="1"/>
  <c r="L545" i="1"/>
  <c r="K545" i="1"/>
  <c r="H545" i="1"/>
  <c r="P545" i="1"/>
  <c r="O545" i="1"/>
  <c r="E545" i="1"/>
  <c r="P560" i="1"/>
  <c r="H560" i="1"/>
  <c r="F560" i="1"/>
  <c r="N560" i="1"/>
  <c r="E560" i="1"/>
  <c r="O560" i="1"/>
  <c r="M560" i="1"/>
  <c r="D560" i="1"/>
  <c r="L560" i="1"/>
  <c r="G549" i="1"/>
  <c r="K560" i="1"/>
  <c r="R560" i="1"/>
  <c r="I560" i="1"/>
  <c r="G561" i="1"/>
  <c r="G563" i="1"/>
  <c r="G564" i="1"/>
  <c r="G553" i="1"/>
  <c r="G554" i="1"/>
  <c r="G548" i="1"/>
  <c r="G550" i="1"/>
  <c r="G551" i="1"/>
  <c r="G552" i="1"/>
  <c r="G547" i="1"/>
  <c r="G555" i="1"/>
  <c r="G557" i="1"/>
  <c r="C76" i="4"/>
  <c r="C162" i="4" s="1"/>
  <c r="AI25" i="6"/>
  <c r="AI33" i="6"/>
  <c r="AI35" i="6"/>
  <c r="F31" i="4"/>
  <c r="AI31" i="6"/>
  <c r="AI29" i="6"/>
  <c r="G59" i="1"/>
  <c r="C70" i="1"/>
  <c r="C324" i="1"/>
  <c r="AI324" i="6"/>
  <c r="C38" i="1"/>
  <c r="AI37" i="6" s="1"/>
  <c r="AI38" i="6"/>
  <c r="C111" i="1"/>
  <c r="AI111" i="6"/>
  <c r="C48" i="1"/>
  <c r="AI59" i="6"/>
  <c r="C118" i="1"/>
  <c r="C136" i="1"/>
  <c r="R546" i="1"/>
  <c r="R545" i="1" s="1"/>
  <c r="C31" i="4"/>
  <c r="C42" i="4"/>
  <c r="C20" i="4"/>
  <c r="G559" i="1"/>
  <c r="Q14" i="1"/>
  <c r="Q13" i="1" s="1"/>
  <c r="C170" i="1"/>
  <c r="C59" i="1"/>
  <c r="C25" i="1"/>
  <c r="C12" i="1"/>
  <c r="AI135" i="6" l="1"/>
  <c r="AI169" i="6"/>
  <c r="J170" i="1"/>
  <c r="Q170" i="1"/>
  <c r="J136" i="1"/>
  <c r="Q136" i="1"/>
  <c r="AI120" i="6"/>
  <c r="G118" i="1"/>
  <c r="AI117" i="6" s="1"/>
  <c r="AI110" i="6"/>
  <c r="G106" i="1"/>
  <c r="AI27" i="6"/>
  <c r="G25" i="1"/>
  <c r="AI24" i="6" s="1"/>
  <c r="AI22" i="6"/>
  <c r="G12" i="1"/>
  <c r="AI11" i="6" s="1"/>
  <c r="J20" i="4"/>
  <c r="J15" i="4" s="1"/>
  <c r="J152" i="4" s="1"/>
  <c r="J154" i="4"/>
  <c r="L31" i="10"/>
  <c r="L32" i="10" s="1"/>
  <c r="L34" i="10" s="1"/>
  <c r="J4" i="10"/>
  <c r="K20" i="4"/>
  <c r="F15" i="4"/>
  <c r="F152" i="4" s="1"/>
  <c r="J75" i="4"/>
  <c r="J161" i="4" s="1"/>
  <c r="F9" i="4"/>
  <c r="K10" i="4"/>
  <c r="K151" i="4" s="1"/>
  <c r="J31" i="4"/>
  <c r="K36" i="4"/>
  <c r="K43" i="4"/>
  <c r="K76" i="4"/>
  <c r="K162" i="4" s="1"/>
  <c r="K32" i="4"/>
  <c r="AI61" i="6"/>
  <c r="AI48" i="6"/>
  <c r="AI70" i="6"/>
  <c r="AI65" i="6"/>
  <c r="AI63" i="6"/>
  <c r="J12" i="1"/>
  <c r="Q106" i="1"/>
  <c r="J106" i="1"/>
  <c r="Q118" i="1"/>
  <c r="J118" i="1"/>
  <c r="Q12" i="1"/>
  <c r="Q59" i="1"/>
  <c r="C75" i="4"/>
  <c r="C161" i="4" s="1"/>
  <c r="C106" i="1"/>
  <c r="F30" i="4"/>
  <c r="F157" i="4" s="1"/>
  <c r="C323" i="1"/>
  <c r="AI323" i="6"/>
  <c r="C30" i="4"/>
  <c r="C157" i="4" s="1"/>
  <c r="C15" i="4"/>
  <c r="C152" i="4" s="1"/>
  <c r="N543" i="1"/>
  <c r="N542" i="1" s="1"/>
  <c r="N541" i="1" s="1"/>
  <c r="N540" i="1" s="1"/>
  <c r="E543" i="1"/>
  <c r="E542" i="1" s="1"/>
  <c r="E541" i="1" s="1"/>
  <c r="E540" i="1" s="1"/>
  <c r="O543" i="1"/>
  <c r="O542" i="1" s="1"/>
  <c r="O541" i="1" s="1"/>
  <c r="O540" i="1" s="1"/>
  <c r="P543" i="1"/>
  <c r="P542" i="1" s="1"/>
  <c r="P541" i="1" s="1"/>
  <c r="P540" i="1" s="1"/>
  <c r="C47" i="1"/>
  <c r="C11" i="1"/>
  <c r="C543" i="1" s="1"/>
  <c r="G105" i="1" l="1"/>
  <c r="G104" i="1" s="1"/>
  <c r="AI105" i="6"/>
  <c r="J105" i="1"/>
  <c r="J104" i="1" s="1"/>
  <c r="Q105" i="1"/>
  <c r="Q104" i="1" s="1"/>
  <c r="J59" i="1"/>
  <c r="J47" i="1" s="1"/>
  <c r="AI58" i="6"/>
  <c r="G47" i="1"/>
  <c r="J25" i="1"/>
  <c r="J11" i="1" s="1"/>
  <c r="Q25" i="1"/>
  <c r="Q11" i="1" s="1"/>
  <c r="G11" i="1"/>
  <c r="AI10" i="6" s="1"/>
  <c r="F8" i="4"/>
  <c r="K9" i="4"/>
  <c r="K75" i="4"/>
  <c r="K161" i="4" s="1"/>
  <c r="J30" i="4"/>
  <c r="J157" i="4" s="1"/>
  <c r="K42" i="4"/>
  <c r="K31" i="4"/>
  <c r="AI69" i="6"/>
  <c r="AI47" i="6"/>
  <c r="C274" i="1"/>
  <c r="C562" i="1"/>
  <c r="G562" i="1" s="1"/>
  <c r="G560" i="1" s="1"/>
  <c r="C544" i="1"/>
  <c r="G544" i="1" s="1"/>
  <c r="Q47" i="1"/>
  <c r="C105" i="1"/>
  <c r="C7" i="4"/>
  <c r="C150" i="4" s="1"/>
  <c r="F543" i="1"/>
  <c r="F542" i="1" s="1"/>
  <c r="F541" i="1" s="1"/>
  <c r="F540" i="1" s="1"/>
  <c r="S11" i="1"/>
  <c r="T11" i="1" s="1"/>
  <c r="D543" i="1"/>
  <c r="K543" i="1"/>
  <c r="K542" i="1" s="1"/>
  <c r="K541" i="1" s="1"/>
  <c r="K540" i="1" s="1"/>
  <c r="R543" i="1"/>
  <c r="R542" i="1" s="1"/>
  <c r="R541" i="1" s="1"/>
  <c r="R540" i="1" s="1"/>
  <c r="H543" i="1"/>
  <c r="H542" i="1" s="1"/>
  <c r="H541" i="1" s="1"/>
  <c r="H540" i="1" s="1"/>
  <c r="M543" i="1"/>
  <c r="M542" i="1" s="1"/>
  <c r="M541" i="1" s="1"/>
  <c r="M540" i="1" s="1"/>
  <c r="I543" i="1"/>
  <c r="I542" i="1" s="1"/>
  <c r="I541" i="1" s="1"/>
  <c r="I540" i="1" s="1"/>
  <c r="L543" i="1"/>
  <c r="L542" i="1" s="1"/>
  <c r="L541" i="1" s="1"/>
  <c r="L540" i="1" s="1"/>
  <c r="C10" i="1"/>
  <c r="G10" i="1" l="1"/>
  <c r="AI9" i="6" s="1"/>
  <c r="F7" i="4"/>
  <c r="K8" i="4"/>
  <c r="K30" i="4"/>
  <c r="K157" i="4" s="1"/>
  <c r="K15" i="4"/>
  <c r="K152" i="4" s="1"/>
  <c r="AI322" i="6"/>
  <c r="AI273" i="6"/>
  <c r="J10" i="1"/>
  <c r="AI46" i="6"/>
  <c r="C546" i="1"/>
  <c r="G546" i="1" s="1"/>
  <c r="G545" i="1" s="1"/>
  <c r="Q10" i="1"/>
  <c r="D542" i="1"/>
  <c r="D541" i="1" s="1"/>
  <c r="D540" i="1" s="1"/>
  <c r="G543" i="1"/>
  <c r="G542" i="1" s="1"/>
  <c r="C542" i="1"/>
  <c r="C560" i="1"/>
  <c r="C104" i="1"/>
  <c r="C74" i="1" s="1"/>
  <c r="J543" i="1"/>
  <c r="C6" i="4"/>
  <c r="C149" i="4" s="1"/>
  <c r="S12" i="1"/>
  <c r="T12" i="1" s="1"/>
  <c r="F6" i="4" l="1"/>
  <c r="F150" i="4"/>
  <c r="J7" i="4"/>
  <c r="K7" i="4"/>
  <c r="K150" i="4" s="1"/>
  <c r="J562" i="1"/>
  <c r="J560" i="1" s="1"/>
  <c r="Q546" i="1"/>
  <c r="Q545" i="1" s="1"/>
  <c r="AI104" i="6"/>
  <c r="Q562" i="1"/>
  <c r="Q560" i="1" s="1"/>
  <c r="J546" i="1"/>
  <c r="J545" i="1" s="1"/>
  <c r="C545" i="1"/>
  <c r="G541" i="1" s="1"/>
  <c r="G540" i="1" s="1"/>
  <c r="Q543" i="1"/>
  <c r="C9" i="1"/>
  <c r="S74" i="1"/>
  <c r="C5" i="4"/>
  <c r="C148" i="4" s="1"/>
  <c r="J544" i="1"/>
  <c r="J542" i="1" s="1"/>
  <c r="Q544" i="1"/>
  <c r="AI103" i="6" l="1"/>
  <c r="G74" i="1"/>
  <c r="J6" i="4"/>
  <c r="J150" i="4"/>
  <c r="F5" i="4"/>
  <c r="F148" i="4" s="1"/>
  <c r="F149" i="4"/>
  <c r="C143" i="5"/>
  <c r="F141" i="5"/>
  <c r="K6" i="4"/>
  <c r="K149" i="4" s="1"/>
  <c r="J541" i="1"/>
  <c r="J540" i="1" s="1"/>
  <c r="Q542" i="1"/>
  <c r="Q541" i="1" s="1"/>
  <c r="Q540" i="1" s="1"/>
  <c r="C541" i="1"/>
  <c r="C540" i="1" s="1"/>
  <c r="Q74" i="1"/>
  <c r="Q9" i="1" s="1"/>
  <c r="J74" i="1"/>
  <c r="J9" i="1" s="1"/>
  <c r="AI73" i="6" l="1"/>
  <c r="G9" i="1"/>
  <c r="K5" i="4"/>
  <c r="K148" i="4" s="1"/>
  <c r="J5" i="4"/>
  <c r="J148" i="4" s="1"/>
  <c r="J149" i="4"/>
  <c r="F143" i="5"/>
  <c r="F126" i="5" s="1"/>
  <c r="C126" i="5"/>
  <c r="C125" i="5" s="1"/>
  <c r="C124" i="5" s="1"/>
  <c r="C123" i="5" s="1"/>
  <c r="C122" i="5" s="1"/>
  <c r="AI8" i="6" l="1"/>
  <c r="G141" i="5"/>
  <c r="F125" i="5"/>
  <c r="F124" i="5" s="1"/>
  <c r="F123" i="5" s="1"/>
  <c r="F122" i="5" s="1"/>
  <c r="F178" i="5"/>
  <c r="F174" i="5" s="1"/>
  <c r="F179" i="5" s="1"/>
  <c r="C76" i="5"/>
  <c r="C162" i="5"/>
  <c r="C159" i="5" l="1"/>
  <c r="C6" i="5"/>
  <c r="C148" i="5" s="1"/>
  <c r="F162" i="5"/>
  <c r="F76" i="5"/>
  <c r="F159" i="5" l="1"/>
  <c r="F6" i="5"/>
  <c r="F148" i="5" s="1"/>
  <c r="F180" i="5" s="1"/>
</calcChain>
</file>

<file path=xl/sharedStrings.xml><?xml version="1.0" encoding="utf-8"?>
<sst xmlns="http://schemas.openxmlformats.org/spreadsheetml/2006/main" count="3868" uniqueCount="1187">
  <si>
    <t>CODIGO</t>
  </si>
  <si>
    <t>NOMBRE</t>
  </si>
  <si>
    <t>SALDOINICIAL</t>
  </si>
  <si>
    <t>CREDITOS</t>
  </si>
  <si>
    <t>CONTRACREDITOS</t>
  </si>
  <si>
    <t>REDUCCIONES</t>
  </si>
  <si>
    <t>ADICIONES</t>
  </si>
  <si>
    <t>CXPAGAR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</si>
  <si>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</si>
  <si>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</si>
  <si>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</si>
  <si>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</si>
  <si>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</si>
  <si>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</si>
  <si>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</si>
  <si>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</si>
  <si>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</si>
  <si>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</si>
  <si>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</si>
  <si>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</si>
  <si>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</si>
  <si>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</si>
  <si>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</si>
  <si>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</si>
  <si>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</si>
  <si>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</si>
  <si>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</si>
  <si>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</si>
  <si>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</si>
  <si>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 DOMINICALES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</si>
  <si>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</si>
  <si>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</si>
  <si>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</si>
  <si>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</si>
  <si>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</si>
  <si>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</si>
  <si>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</si>
  <si>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</si>
  <si>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</si>
  <si>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</si>
  <si>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</si>
  <si>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</si>
  <si>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</si>
  <si>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</si>
  <si>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</si>
  <si>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</si>
  <si>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</si>
  <si>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 xml:space="preserve">AUXILIO DE CESANTÍAS 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</si>
  <si>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</si>
  <si>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</si>
  <si>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</si>
  <si>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</si>
  <si>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</si>
  <si>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</si>
  <si>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</si>
  <si>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</si>
  <si>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</si>
  <si>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</si>
  <si>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</si>
  <si>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</si>
  <si>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</si>
  <si>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</si>
  <si>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</si>
  <si>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</si>
  <si>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</si>
  <si>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</si>
  <si>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0101030104</t>
  </si>
  <si>
    <t xml:space="preserve">INDEMNIZACION COMPENSATORIO HORAS EXTRA </t>
  </si>
  <si>
    <t>0101030201</t>
  </si>
  <si>
    <t>PRIMA TÉCNICA NO SALARIAL</t>
  </si>
  <si>
    <t>0101030301</t>
  </si>
  <si>
    <t xml:space="preserve">ESTÍMULOS A LOS EMPLEADOS DEL ESTADO </t>
  </si>
  <si>
    <t>0101030501</t>
  </si>
  <si>
    <t>QUINQUENIOS</t>
  </si>
  <si>
    <t>0101030801</t>
  </si>
  <si>
    <t>BONIFICACIÓN POR PRODUCTIVIDAD ACADEMICA</t>
  </si>
  <si>
    <t>0102</t>
  </si>
  <si>
    <t>PERSONAL SUPERNUMERARIO Y PLANTA TEMPORAL</t>
  </si>
  <si>
    <t>010201</t>
  </si>
  <si>
    <t>01020101</t>
  </si>
  <si>
    <t>0102010101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</si>
  <si>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</si>
  <si>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</si>
  <si>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</si>
  <si>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</si>
  <si>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</si>
  <si>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</si>
  <si>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</si>
  <si>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</si>
  <si>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</si>
  <si>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</si>
  <si>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</si>
  <si>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</si>
  <si>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</si>
  <si>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</si>
  <si>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</si>
  <si>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</si>
  <si>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</si>
  <si>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</si>
  <si>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0102020501</t>
  </si>
  <si>
    <t>0102020601</t>
  </si>
  <si>
    <t>010203</t>
  </si>
  <si>
    <t>01020301</t>
  </si>
  <si>
    <t>0102030102</t>
  </si>
  <si>
    <t>0102030401</t>
  </si>
  <si>
    <t>BONIFICACIÓN CARGO ACADÉMICO ADMINISTRATIVO</t>
  </si>
  <si>
    <t>02</t>
  </si>
  <si>
    <t>ADQUISICIÓN DE BIENES  Y SERVICIOS</t>
  </si>
  <si>
    <t>0201</t>
  </si>
  <si>
    <t>ADQUISICIÓN DE ACTIVOS NO FINANCIEROS</t>
  </si>
  <si>
    <t>020101</t>
  </si>
  <si>
    <t>ACTIVOS FIJOS</t>
  </si>
  <si>
    <t>02010104</t>
  </si>
  <si>
    <t>MAQUINARIA Y EQUIPO</t>
  </si>
  <si>
    <t>0201010403</t>
  </si>
  <si>
    <t>MAQUINARIA PARA USO GENERAL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</si>
  <si>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</si>
  <si>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</si>
  <si>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</si>
  <si>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</si>
  <si>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</si>
  <si>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 PIEZAS Y ACCESORIOS</t>
  </si>
  <si>
    <t>020101040408</t>
  </si>
  <si>
    <t>APARATOS DE USO DOMÉSTICO Y SUS PARTES Y PIEZAS</t>
  </si>
  <si>
    <t>020101040409</t>
  </si>
  <si>
    <t>0201010405</t>
  </si>
  <si>
    <t>MAQUINARIA DE OFICINA CONTABILIDAD E INFORMÁTICA</t>
  </si>
  <si>
    <t>020101040501</t>
  </si>
  <si>
    <t>MÁQUINAS PARA OFICINA Y CONTABILIDAD Y SUS PARTES Y ACCESORIOS</t>
  </si>
  <si>
    <t>020101040502</t>
  </si>
  <si>
    <t>MAQUINARIA DE INFORMÁTICA Y SUS PARTES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</si>
  <si>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</si>
  <si>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</si>
  <si>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</si>
  <si>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</si>
  <si>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</si>
  <si>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 PILAS Y BATERÍAS PRIMARIAS Y SUS PARTES Y PIEZAS</t>
  </si>
  <si>
    <t>020101040609</t>
  </si>
  <si>
    <t>OTRO EQUIPO ELÉCTRICO Y SUS PARTES Y PIEZAS</t>
  </si>
  <si>
    <t>0201010407</t>
  </si>
  <si>
    <t>EQUIPO Y APARATOS DE RADIO TELEVISIÓN Y COMUNICACIONES</t>
  </si>
  <si>
    <t>020101040703</t>
  </si>
  <si>
    <t>RADIORRECEPTORES Y RECEPTORES DE TELEVISIÓN PARA LA GRABACIÓN etc</t>
  </si>
  <si>
    <t>0201010408</t>
  </si>
  <si>
    <t>APARATOS MÉDICOS INSTRUMENTOS ÓPTICOS Y DE PRECISIÓN RELOJES</t>
  </si>
  <si>
    <t>020101040802</t>
  </si>
  <si>
    <t>INSTRUMENTOS Y APARATOS DE MEDICIÓN VERIFICACIÓN ANÁLISIS DE NAVEGACIÓN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</si>
  <si>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</si>
  <si>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</si>
  <si>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</si>
  <si>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</si>
  <si>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</si>
  <si>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</si>
  <si>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</si>
  <si>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</si>
  <si>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0201010602024</t>
  </si>
  <si>
    <t>COSTOS DE TRANSPORTE</t>
  </si>
  <si>
    <t>020101060203</t>
  </si>
  <si>
    <t>PROGRAMAS DE INFORMÁTICA Y BASES DE DATOS</t>
  </si>
  <si>
    <t>0201010602031</t>
  </si>
  <si>
    <t xml:space="preserve">PROGRAMAS DE INFORMÁTICA       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</si>
  <si>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</si>
  <si>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</si>
  <si>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</si>
  <si>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</si>
  <si>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</si>
  <si>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</si>
  <si>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</si>
  <si>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 SILVICULTURA Y PRODUCTOS DE LA PESCA</t>
  </si>
  <si>
    <t>0202010001</t>
  </si>
  <si>
    <t>PRODUCTOS DE LA AGRICULTURA Y LA HORTICULTURA</t>
  </si>
  <si>
    <t>020201000104</t>
  </si>
  <si>
    <t>SEMILLAS Y FRUTOS OLEAGINOSOS</t>
  </si>
  <si>
    <t>020201000106</t>
  </si>
  <si>
    <t>PLANTAS AROMÁTICAS BEBESTIBLES Y ESPECIAS</t>
  </si>
  <si>
    <t>0202010002</t>
  </si>
  <si>
    <t>ANIMALES VIVOS Y PRODUCTOS ANIMALES EXCEPTO LA CARNE</t>
  </si>
  <si>
    <t>020201000201</t>
  </si>
  <si>
    <t>ANIMALES VIVOS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</si>
  <si>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</si>
  <si>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</si>
  <si>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</si>
  <si>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</si>
  <si>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</si>
  <si>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</si>
  <si>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</si>
  <si>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</si>
  <si>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</si>
  <si>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</si>
  <si>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</si>
  <si>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 ELECTRICIDAD GAS Y AGUA</t>
  </si>
  <si>
    <t>0202010102</t>
  </si>
  <si>
    <t>PETRÓLEO CRUDO Y GAS NATURAL</t>
  </si>
  <si>
    <t>0202010105</t>
  </si>
  <si>
    <t>PIEDRA ARENA Y ARCILLA</t>
  </si>
  <si>
    <t>0202010107</t>
  </si>
  <si>
    <t>ELECTRICIDAD GAS DE CIUDAD VAPOR Y AGUA CALIENTE</t>
  </si>
  <si>
    <t>020201010701</t>
  </si>
  <si>
    <t>ENERGÍA ELÉCTRICA</t>
  </si>
  <si>
    <t>020201010702</t>
  </si>
  <si>
    <t>GAS DE CARBÓN GAS DE AGUA GAS POBRE Y OTROS GASES ETC</t>
  </si>
  <si>
    <t>0202010108</t>
  </si>
  <si>
    <t>AGUA NATURAL</t>
  </si>
  <si>
    <t>02020102</t>
  </si>
  <si>
    <t>PRODUCTOS ALIMENTI BEBIDAS Y TABACO TEXTILES PRENDAS DE VESTIR Y PRODUCTOS DE CUERO</t>
  </si>
  <si>
    <t>0202010201</t>
  </si>
  <si>
    <t>CARNE PESCADO FRUTAS HORTALIZAS ACEITES Y GRASAS</t>
  </si>
  <si>
    <t>020201020101</t>
  </si>
  <si>
    <t>CARNE Y PRODUCTOS CÁRNICOS</t>
  </si>
  <si>
    <t>0202010203</t>
  </si>
  <si>
    <t>PRODUCTOS DE MOLINERÍA ALMIDONES Y PRODUCTOS DERIVADOS DEL ALMIDÓN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</si>
  <si>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</si>
  <si>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</si>
  <si>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</si>
  <si>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</si>
  <si>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</si>
  <si>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</si>
  <si>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</si>
  <si>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</si>
  <si>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0202010204</t>
  </si>
  <si>
    <t>BEBIDAS</t>
  </si>
  <si>
    <t>020201020402</t>
  </si>
  <si>
    <t>VINOS</t>
  </si>
  <si>
    <t>0202010208</t>
  </si>
  <si>
    <t>DOTACIÓN PRENDAS DE VESTIR Y CALZADO</t>
  </si>
  <si>
    <t>02020103</t>
  </si>
  <si>
    <t>OTROS BIENES TRANSPORTABLES EXCEPTO PRODUCTOS METÁLICOS MAQUINARIA Y EQUIPO</t>
  </si>
  <si>
    <t>0202010301</t>
  </si>
  <si>
    <t>PRODUCTOS DE MADERA CORCHO CESTERÍA Y ESPARTERÍA</t>
  </si>
  <si>
    <t>0202010302</t>
  </si>
  <si>
    <t>PASTA O PULPA PAPEL Y PRODUCTOS DE PAPEL IMPRESOS Y ARTÍCULOS RELACIONADOS</t>
  </si>
  <si>
    <t>020201030201</t>
  </si>
  <si>
    <t>PASTA DE PAPEL PAPEL Y CARTÓN</t>
  </si>
  <si>
    <t>020201030202</t>
  </si>
  <si>
    <t xml:space="preserve">LIBROS IMPRESOS </t>
  </si>
  <si>
    <t>020201030206</t>
  </si>
  <si>
    <t>SELLOS CHEQUERAS BILLETES DE BANCO TÍTULOS DE ACCIONES</t>
  </si>
  <si>
    <t>020201030207</t>
  </si>
  <si>
    <t>LIBROS DE REGISTROS LIBROS DE CONTABILIDAD</t>
  </si>
  <si>
    <t>0202010303</t>
  </si>
  <si>
    <t>PRODUCTOS DE HORNOS DE COQUE PRODUCTOS DE REFINACIÓN DE PETRÓLEO Y COMBUSTIBLE NUCLEAR</t>
  </si>
  <si>
    <t>020201030303</t>
  </si>
  <si>
    <t>ACEITES DE PETRÓLEO O ACEITES OBTENIDOS DE MINERALES BITUMINOSOS</t>
  </si>
  <si>
    <t>020201030304</t>
  </si>
  <si>
    <t>GAS DE PETRÓLEO Y OTROS HIDROCARBUROS GASEOSOS EXCEPTO GAS NATURAL</t>
  </si>
  <si>
    <t>0202010304</t>
  </si>
  <si>
    <t>QUÍMICOS BÁSICOS</t>
  </si>
  <si>
    <t>020201030401</t>
  </si>
  <si>
    <t xml:space="preserve">QUÍMICOS ORGÁNICOS BÁSICOS </t>
  </si>
  <si>
    <t>020201030402</t>
  </si>
  <si>
    <t>PRODUCTOS QUÍMICOS INORGÁNICOS BÁSICOS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</si>
  <si>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</si>
  <si>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</si>
  <si>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</si>
  <si>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</si>
  <si>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</si>
  <si>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 FIBRAS ARTIFICIALES O FIBRAS INDUSTRIALES HECHAS POR EL HOMBRE</t>
  </si>
  <si>
    <t>020201030501</t>
  </si>
  <si>
    <t>PINTURAS Y BARNICES Y PRODUCTOS RELACIONADOS</t>
  </si>
  <si>
    <t>020201030502</t>
  </si>
  <si>
    <t>PRODUCTOS FARMACÉUTICOS</t>
  </si>
  <si>
    <t>020201030503</t>
  </si>
  <si>
    <t>JABÓN PREPARADOS PARA LIMPIEZA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</si>
  <si>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</si>
  <si>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</si>
  <si>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</si>
  <si>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</si>
  <si>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</si>
  <si>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</si>
  <si>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</si>
  <si>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CÁMARAS DE AIRE</t>
  </si>
  <si>
    <t>020201030602</t>
  </si>
  <si>
    <t>OTROS PRODUCTOS DE CAUCHO</t>
  </si>
  <si>
    <t>020201030604</t>
  </si>
  <si>
    <t>PRODUCTOS DE EMPAQUE Y ENVASADO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</si>
  <si>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</si>
  <si>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</si>
  <si>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</si>
  <si>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</si>
  <si>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</si>
  <si>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</si>
  <si>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0202010308</t>
  </si>
  <si>
    <t>OTROS BIENES TRANSPORTABLES N.C.P.no clasificados en otra parte</t>
  </si>
  <si>
    <t>020201030801</t>
  </si>
  <si>
    <t>MUEBLES</t>
  </si>
  <si>
    <t>0202010308012</t>
  </si>
  <si>
    <t>MUEBLES DEL TIPO UTILIZADO EN OFICINAS</t>
  </si>
  <si>
    <t>020201030809</t>
  </si>
  <si>
    <t>OTROS ARTÍCULOS MANUFACTURADOS N.C.P.</t>
  </si>
  <si>
    <t>02020104</t>
  </si>
  <si>
    <t>PRODUCTOS METÁLICOS Y PAQUETES DE SOFTWARE</t>
  </si>
  <si>
    <t>0202010404</t>
  </si>
  <si>
    <t>020201040409</t>
  </si>
  <si>
    <t>OTRA MAQUINARIA PARA USOS ESPECIALES Y SUS PARTES Y PIEZAS</t>
  </si>
  <si>
    <t>0202010405</t>
  </si>
  <si>
    <t>020201040501</t>
  </si>
  <si>
    <t>020201040502</t>
  </si>
  <si>
    <t>0202010406</t>
  </si>
  <si>
    <t>020201040609</t>
  </si>
  <si>
    <t>0202010407</t>
  </si>
  <si>
    <t>020201040708</t>
  </si>
  <si>
    <t xml:space="preserve">PAQUETES DE SOFTWARE </t>
  </si>
  <si>
    <t>020202</t>
  </si>
  <si>
    <t>ADQUISICIÓN DE SERVICIOS</t>
  </si>
  <si>
    <t>02020206</t>
  </si>
  <si>
    <t>SERVICIOS DE ALOJAMIENTO DE SUMINISTRO DE COMIDAS DE BEBIDAS DE TRANSPORTE</t>
  </si>
  <si>
    <t>0202020603</t>
  </si>
  <si>
    <t>ALOJAMIENTO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</si>
  <si>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</si>
  <si>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</si>
  <si>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</si>
  <si>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</si>
  <si>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</si>
  <si>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</si>
  <si>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</si>
  <si>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</si>
  <si>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</si>
  <si>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</si>
  <si>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</si>
  <si>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</si>
  <si>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</si>
  <si>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</si>
  <si>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</si>
  <si>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</si>
  <si>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</si>
  <si>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</si>
  <si>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</si>
  <si>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 GAS Y AGUA POR CUENTA PROPIA</t>
  </si>
  <si>
    <t>020202060901</t>
  </si>
  <si>
    <t>SERVICIOS DE DISTRIBUCIÓN DE ELECTRICIDAD Y SERVICIOS</t>
  </si>
  <si>
    <t>020202060902</t>
  </si>
  <si>
    <t>SERVICIOS DE DISTRIBUCIÓN DE AGUA POR CUENTA PROPIA</t>
  </si>
  <si>
    <t>02020207</t>
  </si>
  <si>
    <t>SERVICIOS FINANCIEROS Y SERVICIOS CONEXOS SERVICIOS INMOBILIARIOS Y SERVICIOS DE LEASING</t>
  </si>
  <si>
    <t>0202020701</t>
  </si>
  <si>
    <t>SERVICIOSS FINANCIEROS Y SERVICIOS CONEXOS</t>
  </si>
  <si>
    <t>020202070101</t>
  </si>
  <si>
    <t>SERVICIOSSS FINANCRS EXCEPTO DE LA BANCA DE INVERSIÓN</t>
  </si>
  <si>
    <t>0202020701011</t>
  </si>
  <si>
    <t>SERVI FINANCIEROS EXCEPTO DE LA BANCA DE INVERSIÓN</t>
  </si>
  <si>
    <t>0202020701019</t>
  </si>
  <si>
    <t>OTROS SERVICIOS FINANCIEROS EXCEPTO LOS SERVICIOS DE LA BANCA</t>
  </si>
  <si>
    <t>020202070103</t>
  </si>
  <si>
    <t>SERVICIOS DE SEGUROS Y PENSIONES CON EXCLUSIÓN DE SERVICIOS</t>
  </si>
  <si>
    <t>0202020701031</t>
  </si>
  <si>
    <t>SERVICIOS DE SEGUROS VIDA CON EXCLUSIÓN DE LOS SERVICIOS DE REASEGURO</t>
  </si>
  <si>
    <t>0202020701035</t>
  </si>
  <si>
    <t>OTROS SERVICIOS DE SEGUROS DISTINTOS A LOS SEGUROS DE VIDA</t>
  </si>
  <si>
    <t>020202070103501</t>
  </si>
  <si>
    <t>SERVICIOS DE SEGUROS DE VEHÍCULOS AUTOMOTORES</t>
  </si>
  <si>
    <t>020202070103507</t>
  </si>
  <si>
    <t>SERVICIOS DE SEGURO OBLIGATORIO DE ACCIDENTES DE TRÁNSITO SOAT</t>
  </si>
  <si>
    <t>020202070103509</t>
  </si>
  <si>
    <t>OTROS SERVICIOS DE SEGUROS DISTINTOS DE LOS SEGUROS DE VIDA N.C.P.</t>
  </si>
  <si>
    <t>0202020702</t>
  </si>
  <si>
    <t xml:space="preserve">SERVICIOS INMOBILIARIOS </t>
  </si>
  <si>
    <t>020202070201</t>
  </si>
  <si>
    <t>SERVICIOS INMOBILIARIOS RELATIVOS A BIENES RAÍCES PROPIOS O ARRENDADOS</t>
  </si>
  <si>
    <t>0202020702011</t>
  </si>
  <si>
    <t>SERVICIOS DE ALQUILER O ARRENDAMIENTO CON O SIN OPCIÓN DE COMPRA</t>
  </si>
  <si>
    <t>020202070202</t>
  </si>
  <si>
    <t>SERVICIOS INMOBILIARIOS A COMISIÓN O POR CONTRATO</t>
  </si>
  <si>
    <t>0202020702022</t>
  </si>
  <si>
    <t xml:space="preserve">SERVICIO DE ARRENDAMIENTO DE BIENES INMUEBLES A COMISIÓN O POR CONTRATA 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</si>
  <si>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</si>
  <si>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</si>
  <si>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</si>
  <si>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</si>
  <si>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</si>
  <si>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 xml:space="preserve">SERVICIOS PRESTADOS A LAS EMPRESAS Y SERVICIOS DE PRODUCCIÓN </t>
  </si>
  <si>
    <t>0202020802</t>
  </si>
  <si>
    <t>SERVICIOS JURÍDICOS Y CONTABLES</t>
  </si>
  <si>
    <t>020202080201</t>
  </si>
  <si>
    <t>SERVICIOS JURÍDICOS</t>
  </si>
  <si>
    <t>0202020803</t>
  </si>
  <si>
    <t>OTROS SERVICIOS PROFESIONALES CIENTÍFICOS Y TÉCNICOS</t>
  </si>
  <si>
    <t>020202080301</t>
  </si>
  <si>
    <t>SERVICIOS DE CONSULTORÍA EN ADMINISTRACIÓN Y SERVICIOS DE GESTIÓN</t>
  </si>
  <si>
    <t>0202020803019</t>
  </si>
  <si>
    <t>OTROS SERVICIOS DE GESTIÓN EXCEPTO LOS SERVICIOS DE ADMON</t>
  </si>
  <si>
    <t>020202080303</t>
  </si>
  <si>
    <t xml:space="preserve">SERVICIOS DE INGENIERÍA 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</si>
  <si>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</si>
  <si>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</si>
  <si>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</si>
  <si>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</si>
  <si>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</si>
  <si>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</si>
  <si>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</si>
  <si>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</si>
  <si>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</si>
  <si>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</si>
  <si>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</si>
  <si>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</si>
  <si>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</si>
  <si>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</si>
  <si>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</si>
  <si>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</si>
  <si>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</si>
  <si>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</si>
  <si>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0202020806</t>
  </si>
  <si>
    <t>SERVICIOS DE APOYO A LA AGRICULTURA LA CAZA LA SILVICULTURA</t>
  </si>
  <si>
    <t>020202080601</t>
  </si>
  <si>
    <t xml:space="preserve">SERVICIOS DE APOYO A LA AGRICULTURA LA CAZA LA SILVICULTURA Y LA PESCA </t>
  </si>
  <si>
    <t>020202080603</t>
  </si>
  <si>
    <t>SERVICIOS DE APOYO A LA DISTRIBUCIÓN DE ELECTRICIDAD GAS Y AGUA</t>
  </si>
  <si>
    <t>0202020807</t>
  </si>
  <si>
    <t>SERVICIOS DE MANTENIMIENTO REPARACIÓN E INSTALACIÓN</t>
  </si>
  <si>
    <t>020202080701</t>
  </si>
  <si>
    <t>SERVICIOS DE MANTENIMIENTO Y REPARACIÓN DE PRODUCTOS METÁLICOS</t>
  </si>
  <si>
    <t>0202020807011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</si>
  <si>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</si>
  <si>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</si>
  <si>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</si>
  <si>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</si>
  <si>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</si>
  <si>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</si>
  <si>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</si>
  <si>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</si>
  <si>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</si>
  <si>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</si>
  <si>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</si>
  <si>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</si>
  <si>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</si>
  <si>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</si>
  <si>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</si>
  <si>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DISTINTOS DE LOS SERVICIOS DE CONSTRUCCIÓN</t>
  </si>
  <si>
    <t>0202020807036</t>
  </si>
  <si>
    <t>SERVICIOS DE INSTALACIÓN DE MAQUINARIA Y APARATOS ELÉCTRICOS N.C.P.</t>
  </si>
  <si>
    <t>0202020809</t>
  </si>
  <si>
    <t>OTROS SERVICIOS DE FABRICACIÓN SERVICIOS DE EDICIÓN IMPRESIÓN Y REPRODUCCIÓN</t>
  </si>
  <si>
    <t>020202080901</t>
  </si>
  <si>
    <t xml:space="preserve">SERVICIOS DE EDICIÓN IMPRESIÓN Y REPRODUCCIÓN </t>
  </si>
  <si>
    <t>02020209</t>
  </si>
  <si>
    <t>SERVICIOS PARA LA COMUNIDAD SOCIALES Y PERSONALES</t>
  </si>
  <si>
    <t>0202020902</t>
  </si>
  <si>
    <t>SERVICIOS DE EDUCACIÓN</t>
  </si>
  <si>
    <t>020202090205</t>
  </si>
  <si>
    <t xml:space="preserve">SERVICIOS DE EDUCACIÓN SUPERIOR TERCIARIA </t>
  </si>
  <si>
    <t>020202090209</t>
  </si>
  <si>
    <t>OTROS TIPOS DE EDUCACIÓN Y SERVICIOS DE APOYO EDUCATIVO</t>
  </si>
  <si>
    <t>0202020904</t>
  </si>
  <si>
    <t>SERVICIOS DE ALCANTARILLADO RECOLECCIÓN TRATAMIENTO Y DISPOSICIÓN DE DESECHOS</t>
  </si>
  <si>
    <t>020202090401</t>
  </si>
  <si>
    <t>SERVICIOS DE ALC SERVICIOS DE LIMPIEZA TRATAMIENTO DE AGUAS RESIDUALES Y TANQUES SÉPTICOS</t>
  </si>
  <si>
    <t>020202090402</t>
  </si>
  <si>
    <t>SERVICIOS DE RECOLECCIÓN DE DESECHOS</t>
  </si>
  <si>
    <t>0202020905</t>
  </si>
  <si>
    <t>SERVICIOS DE ASOCIACIONES</t>
  </si>
  <si>
    <t>020202090509</t>
  </si>
  <si>
    <t>SERVICIOS PROPORCIONADOS POR OTRAS ASOCIACIONES</t>
  </si>
  <si>
    <t>0202021001</t>
  </si>
  <si>
    <t>08</t>
  </si>
  <si>
    <t>GASTOS POR TRIBUTOS MULTAS SANCIONES E INTERESES DE MORA</t>
  </si>
  <si>
    <t>0801</t>
  </si>
  <si>
    <t xml:space="preserve">IMPUESTOS </t>
  </si>
  <si>
    <t>080102</t>
  </si>
  <si>
    <t>IMPUESTOS TERRITORIALES</t>
  </si>
  <si>
    <t>0801020101</t>
  </si>
  <si>
    <t>IMPUESTO PREDIAL Y SOBRETASA AMBIENTAL</t>
  </si>
  <si>
    <t>0803</t>
  </si>
  <si>
    <t>TASAS Y DERECHOS ADMINISTRATIVOS</t>
  </si>
  <si>
    <t>0803010101</t>
  </si>
  <si>
    <t>0804</t>
  </si>
  <si>
    <t>CONTRIBUCIONES</t>
  </si>
  <si>
    <t>0804010101</t>
  </si>
  <si>
    <t>CUOTA DE FISCALIZACIÓN Y AUDITAJE</t>
  </si>
  <si>
    <t>GASTOS DE INVERSION</t>
  </si>
  <si>
    <t>EJE 1. EXCELENCIA ACADEMICA</t>
  </si>
  <si>
    <t>PROGRAMA- FORTALECIMIENTO DE LA FORMACIÓN DOCENTE</t>
  </si>
  <si>
    <t>AMPLIACIÓN PLANTA DOCENTE (CONVOCATORIA)-PROPIOS</t>
  </si>
  <si>
    <t>ESTÍMULO A LA FORMACIÓN</t>
  </si>
  <si>
    <t>ESTIMULOS A LA FORMACIÓN DISCIPLINAR</t>
  </si>
  <si>
    <t>ESTIMULOS A LA FORMACIÓN DISCIPLINAR-PFC</t>
  </si>
  <si>
    <t>ESTIMULOS A LA FORMACIÓN EDUCATIVA</t>
  </si>
  <si>
    <t>ESTIMULOS A LA FORMACIÓN EDUCATIVA-PROUNAL</t>
  </si>
  <si>
    <t>ESTIMULOS A LA FORMACIÓN (LINEAMIENTOS PEDAGÓGICOS)</t>
  </si>
  <si>
    <t>ESTIMULOS A LA FORMACIÓN (LINEAMIENTOS PEDAGÓGICOS)-PROPIOS</t>
  </si>
  <si>
    <t xml:space="preserve">PROGRAMA-MODERNIZACIÓN CURRICULAR. </t>
  </si>
  <si>
    <t>ESTRUCTURACIÓN CURRICULAR FORMATIVA</t>
  </si>
  <si>
    <t>PRACTICAS ACADEMICAS</t>
  </si>
  <si>
    <t>PRACTICAS ACADEMICAS-PFC</t>
  </si>
  <si>
    <t>PRACTICAS ACADEMICAS-PROUNAL</t>
  </si>
  <si>
    <t>PRUEBAS SABER PRO</t>
  </si>
  <si>
    <t>PRUEBAS SABER PRO-PFC</t>
  </si>
  <si>
    <t>ACREDITACIÓN DE ALTA CALIDAD DE PROGRAMAS ACADÉMICOS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</si>
  <si>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</si>
  <si>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</si>
  <si>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</si>
  <si>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INVESTIGACIÓN CON PERTINENCIA REGIONAL</t>
  </si>
  <si>
    <t>PROMOCIÓN PARA DEL DESARROLLO DE PROYECTOS DE INV. CON PERTINENCIA REGIONAL-PFC</t>
  </si>
  <si>
    <t>PROMOCIÓN PARA DEL DESARROLLO DE PROYECTOS DE INV. CON PERTINENCIA REGIONAL-PROUNAL</t>
  </si>
  <si>
    <t>PROGRAMA-MODERNIZACIÓN Y VISIBILIZACIÓN DE FUENTES DOC. Y COLECCIONES MUSEOLÓGICAS DE LA U</t>
  </si>
  <si>
    <t>BIBLIOTECA</t>
  </si>
  <si>
    <t>DOTACION EQUIPOS, MAT.BIBLIOGRAFICO Y BASES DE DATOS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</si>
  <si>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</si>
  <si>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</si>
  <si>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</si>
  <si>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</t>
  </si>
  <si>
    <t>MOVILIDAD ACADÉMICA E INVESTIGATIVA-PROUNAL</t>
  </si>
  <si>
    <t>EJE 2. COMPROMISO SOCIAL.</t>
  </si>
  <si>
    <t>PROGRAMA-DESARROLLO HUMANO</t>
  </si>
  <si>
    <t>BIENESTAR INSTITUCIONAL</t>
  </si>
  <si>
    <t>INVERSIONES BIENESTAR</t>
  </si>
  <si>
    <t>INVERSIONES BIENESTAR-PFC</t>
  </si>
  <si>
    <t>INVERSIONES BIENESTAR-PROUNAL</t>
  </si>
  <si>
    <t>BIENESTA UNIVERSITARIO INTERPRETES</t>
  </si>
  <si>
    <t>BIENESTA UNIVERSITARIO INTERPRETES-PFC</t>
  </si>
  <si>
    <t>BIENESTA UNIVERSITARIO INTERPRETES-PROUNAL</t>
  </si>
  <si>
    <t>RESTAURANTE UNIVERSITARIO</t>
  </si>
  <si>
    <t>RESTAURANTE UNIVERSITARIO-PFC</t>
  </si>
  <si>
    <t>RESTAURANTE UNIVERSITARIO-PROUNAL</t>
  </si>
  <si>
    <t>RESIDENCIAS MASCULINAS Y FEMENINAS</t>
  </si>
  <si>
    <t>RESIDENCIAS MASCULINAS Y FEMENINAS-PFC</t>
  </si>
  <si>
    <t>RESIDENCIAS MASCULINAS Y FEMENINAS-PROUNAL</t>
  </si>
  <si>
    <t>BECAS ESTUDIANTILES</t>
  </si>
  <si>
    <t>Becas Estudiantiles-PFC</t>
  </si>
  <si>
    <t>APYO ACTIVIDADES ESTUDIANTILES PREGRADO Y POSGRADO</t>
  </si>
  <si>
    <t>APYO ACTIVIDADES ESTUDIANTILES PREGRADO Y POSGRADO-PFC</t>
  </si>
  <si>
    <t>APYO ACTIVIDADES ESTUDIANTILES PREGRADO Y POSGRADO-PROUNAL</t>
  </si>
  <si>
    <t>ACTIVIDADES Y DOTACION DEPORTIVAS</t>
  </si>
  <si>
    <t>ACTIVIDADES Y DOTACION DEPORTIVAS-PFC</t>
  </si>
  <si>
    <t>ACTIVIDADES Y DOTACION DEPORTIVAS-PROUNAL</t>
  </si>
  <si>
    <t>ACTIVIDADES DE INTEGRACION Y RECREACION</t>
  </si>
  <si>
    <t>ACTIVIDADES DE INTEGRACION Y RECREACION-PROUNAL</t>
  </si>
  <si>
    <t>PROGRAMA INT. ABORDAJE DEL CONSUMO DE ADICTIVOS-PICA</t>
  </si>
  <si>
    <t>PROGRAMA INT. ABORDAJE DEL CONSUMO DE ADICTIVOS-PICA-PROUNAL</t>
  </si>
  <si>
    <t>LIBRERIA UNIVERSITARIA</t>
  </si>
  <si>
    <t>LIBRERIA UNIVERSITARIA-PROPIOS</t>
  </si>
  <si>
    <t>SEGURIDAD Y SALUD EN EL TRABAJO</t>
  </si>
  <si>
    <t>SEGURIDAD Y SALUD EN EL TRABAJO-PFC</t>
  </si>
  <si>
    <t>SEGURIDAD Y SALUD EN EL TRABAJO-PROUNAL</t>
  </si>
  <si>
    <t>SECCION ASISTENCIAL</t>
  </si>
  <si>
    <t>SECCION ASISTENCIAL-PFC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</si>
  <si>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</si>
  <si>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</si>
  <si>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</si>
  <si>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ACADEMICAS-PFC</t>
  </si>
  <si>
    <t>ASISTENCIAS ADMINISTRATIVAS Y MONITORIAS ACADEMICAS-PROPIOS</t>
  </si>
  <si>
    <t>CURSOS NIVELATORIOS</t>
  </si>
  <si>
    <t>CURSOS NIVELATORIOS-PROPIOS</t>
  </si>
  <si>
    <t>TIENDAS UNIVERSITARIOS</t>
  </si>
  <si>
    <t>TIENDAS UNIVERSITARIOS-PROUNAL</t>
  </si>
  <si>
    <t>FORMACIÓN POLÍTICA Y CIUDADANÍA</t>
  </si>
  <si>
    <t>POLITICAS INSTITUCIONALES DE GENERO</t>
  </si>
  <si>
    <t>POLITICAS INSTITUCIONALES DE GENERO-PROPIOS</t>
  </si>
  <si>
    <t>POLITICAS INSTITUCIONALES DE INCLUSION</t>
  </si>
  <si>
    <t>POLITICAS INSTITUCIONALES DE INCLUSION-PROPIOS</t>
  </si>
  <si>
    <t>ACTUALIZACION ESTATUTO ESTUDIANTIL</t>
  </si>
  <si>
    <t>ACTUALIZACION ESTATUTO ESTUDIANTIL-PROPIOS</t>
  </si>
  <si>
    <t>POLITICA INSTITUCIONAL DE DERECHOS HUMANOS</t>
  </si>
  <si>
    <t>POLITICA INSTITUCIONAL DE DERECHOS HUMANOS-PROPIOS</t>
  </si>
  <si>
    <t>DESARROLLO CULTURAL</t>
  </si>
  <si>
    <t>TALLERISTAS CENTRO CULTURAL</t>
  </si>
  <si>
    <t>TALLERISTAS CENTRO CULTURAL-PFC</t>
  </si>
  <si>
    <t>INSTRUMENTISTAS ORQUESTA SINFONICA</t>
  </si>
  <si>
    <t>INSTRUMENTISTAS ORQUESTA SINFONICA-PFC</t>
  </si>
  <si>
    <t>CENTRO CULTURAL</t>
  </si>
  <si>
    <t>CENTRO CULTURAL-PFC</t>
  </si>
  <si>
    <t>ORQUESTA SINFONICA</t>
  </si>
  <si>
    <t>ORQUESTA SINFONICA-PFC</t>
  </si>
  <si>
    <t xml:space="preserve">PROGRAMA-PROYECCIÓN SOCIAL. </t>
  </si>
  <si>
    <t>REGIONALIZACION</t>
  </si>
  <si>
    <t>REGIONALIZACION-PFC</t>
  </si>
  <si>
    <t>REGIONALIZACION-PROUNAL</t>
  </si>
  <si>
    <t>UT SOLIDARIA</t>
  </si>
  <si>
    <t>UT SOLIDARIA-PFC</t>
  </si>
  <si>
    <t>PROGRAMA DE GRADUADOS</t>
  </si>
  <si>
    <t>FORTALECIMIENTO VINCULOS CON LOS GRADUADOS</t>
  </si>
  <si>
    <t>FORTALECIMIENTO VINCULOS CON LOS GRADUADOS-PFC</t>
  </si>
  <si>
    <t>PROGRAMA ESPECIAL DE BIENESTAR UNIVERSITARIO</t>
  </si>
  <si>
    <t>PROGRAMA ESPECIAL E BIENESTAR-PROPIOS</t>
  </si>
  <si>
    <t>EJE 3. COMPROMISO AMBIENTAL</t>
  </si>
  <si>
    <t>PROGRAMA-UNIVERSIDAD TERRITORIO VERDE.</t>
  </si>
  <si>
    <t>CATEDRA AMBIENTAL</t>
  </si>
  <si>
    <t>CATEDRA AMBIENTAL-PROUNAL</t>
  </si>
  <si>
    <t>PROGRAMA-HACIA UN TOLIMA SUSTENTABLE</t>
  </si>
  <si>
    <t>ACOMPAÑAMIENTO A ACT.SOCIALES PARA GESTIÓN DE CONFLICTOS AMB.</t>
  </si>
  <si>
    <t>ACOMPAÑAMIENTO A ACT.SOCIALES PARA GESTIÓN DE CONFLICTOS AMB.-PROPIOS</t>
  </si>
  <si>
    <t>EJE 4. EFICIENCIA Y TRANSPARENCIA ADMINISTRATIVA</t>
  </si>
  <si>
    <t>PROGRAMA-MODELO INTEGRADO DE PLANEACIÓN Y GESTIÓN.</t>
  </si>
  <si>
    <t>SISTEMA DE PLANIFICACIÓN INSTITUCIONAL-PROPIOS</t>
  </si>
  <si>
    <t>SISTEMA DE COMUNICACIÓN Y MEDIOS</t>
  </si>
  <si>
    <t>SISTEMA DE COMUNICACIÓN Y MEDIOS-PFC</t>
  </si>
  <si>
    <t>PLAN ESTRATÉGICO DE GESTIÓN DE TIC</t>
  </si>
  <si>
    <t xml:space="preserve"> PLAN ESTRATÉGICO DE GESTIÓN DE TIC-PROPIOS</t>
  </si>
  <si>
    <t>SISTEMA DE GESTIÓN INTEGRADO</t>
  </si>
  <si>
    <t>SISTEMA DE GESTIÓN INTEGRADA-PROUNAL</t>
  </si>
  <si>
    <t xml:space="preserve"> SISTEMA DE GESTION INTEGRADO-PROPIOS</t>
  </si>
  <si>
    <t>ADECUACIÓN PLANTA FÍSICA</t>
  </si>
  <si>
    <t>ADECUACIÓN PLANTA FÍSICA-PFC</t>
  </si>
  <si>
    <t>ADECUACIÓN PLANTA FÍSICA-PROUNAL</t>
  </si>
  <si>
    <t>ADQUISICIÓN DE EQUIPOS O DISPOSITIVOS TECNOLÓGICOS</t>
  </si>
  <si>
    <t>ADQUISICIÓN DE EQUIPOS O DISPOSITIVOS TECNOLÓGICOS-PROUNAL</t>
  </si>
  <si>
    <t>PROGRAMA-REGIONALIZACIÓN.</t>
  </si>
  <si>
    <t>PLAN ESTRATÉGICO DE EXPANSIÓN DEL CAMPUS UNIVERSITARIO SIGLO XXI</t>
  </si>
  <si>
    <t>PLAN ESTRATÉGICO DE EXPANSIÓN DEL CAMPUS UNIVERSITARIO SIGLO XXI-PROUT</t>
  </si>
  <si>
    <t>GASTOS E INVERSION</t>
  </si>
  <si>
    <t>GASTOS</t>
  </si>
  <si>
    <t>SERVICIOS PARA EL CUIDADO DE LA SALUD HUMANA Y SERVICIOS SOCIALES</t>
  </si>
  <si>
    <t>SERVICIOS DE SALUD HUMANA</t>
  </si>
  <si>
    <t>TRANSFERENCIAS CORRIENTES</t>
  </si>
  <si>
    <t>INVERSIÓN</t>
  </si>
  <si>
    <t>EJE 1 Excelencia Academica</t>
  </si>
  <si>
    <t>EJE 2 Compromiso Social</t>
  </si>
  <si>
    <t>EJE 3 Compromiso Ambiental</t>
  </si>
  <si>
    <t>EJE 4 Eficiencia Administrativa</t>
  </si>
  <si>
    <t>PPTO DEFINITIVO</t>
  </si>
  <si>
    <t>COMPROMISO MES</t>
  </si>
  <si>
    <t>TOTAL COMPROMISOS</t>
  </si>
  <si>
    <t>SALDO POR COMPROMETER</t>
  </si>
  <si>
    <t>GIROS MES</t>
  </si>
  <si>
    <t>TOTAL GIROS</t>
  </si>
  <si>
    <t>CDP MES</t>
  </si>
  <si>
    <t>TOTAL CDPS</t>
  </si>
  <si>
    <t>CDPS X COMPROMETER</t>
  </si>
  <si>
    <t>SALDO DISPONIBLE</t>
  </si>
  <si>
    <t>PAC ACUMULADO</t>
  </si>
  <si>
    <t>PRESUPUESTO INICIAL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</si>
  <si>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</si>
  <si>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</si>
  <si>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</si>
  <si>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</si>
  <si>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</si>
  <si>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</si>
  <si>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</si>
  <si>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</si>
  <si>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</si>
  <si>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</si>
  <si>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</si>
  <si>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</si>
  <si>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</si>
  <si>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</si>
  <si>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</si>
  <si>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</si>
  <si>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</si>
  <si>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</si>
  <si>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ESTAMPILLA PROUNAL</t>
  </si>
  <si>
    <t>1021020110102</t>
  </si>
  <si>
    <t>ESTAMPILLA PRO UT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</si>
  <si>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</si>
  <si>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</si>
  <si>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</si>
  <si>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</si>
  <si>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</si>
  <si>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</si>
  <si>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</si>
  <si>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</si>
  <si>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</si>
  <si>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</si>
  <si>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>102202011</t>
  </si>
  <si>
    <t>SERVICIOS DE EDUC SUPERIOR TERC NIVEL PREGRADO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</si>
  <si>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</si>
  <si>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</si>
  <si>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</si>
  <si>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</si>
  <si>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</si>
  <si>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</si>
  <si>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</si>
  <si>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</si>
  <si>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10220201202</t>
  </si>
  <si>
    <t>10220201203</t>
  </si>
  <si>
    <t>10220201204</t>
  </si>
  <si>
    <t>CERTIFICACIONES CONSTANCIAS ACAD Y DERECHOS COMPLEM</t>
  </si>
  <si>
    <t>1025</t>
  </si>
  <si>
    <t>VENTA DE BIENES Y SERVICIOS</t>
  </si>
  <si>
    <t>102501</t>
  </si>
  <si>
    <t>VENTAS DE ESTABLECIMIENTO DE MERCADO</t>
  </si>
  <si>
    <t>10250108</t>
  </si>
  <si>
    <t>SERVICIOS PRESTADOS A LAS EMPRESAS Y SERVICIOS DE PRODUCCIÓN</t>
  </si>
  <si>
    <t>102501083</t>
  </si>
  <si>
    <t>OTROS SERVICIOS PROFESIONALES CIENTÍFICOS Y TÉCNICO</t>
  </si>
  <si>
    <t>10250109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</si>
  <si>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</si>
  <si>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</si>
  <si>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</si>
  <si>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</si>
  <si>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</si>
  <si>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</si>
  <si>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</si>
  <si>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VENTAS INCIDENTALES DE ESTABLECIMIENTO NO DE MERCADO</t>
  </si>
  <si>
    <t>10250200</t>
  </si>
  <si>
    <t>102502001</t>
  </si>
  <si>
    <t>10250200101</t>
  </si>
  <si>
    <t>CEREALES</t>
  </si>
  <si>
    <t>10250200102</t>
  </si>
  <si>
    <t>HORTALIZAS</t>
  </si>
  <si>
    <t>10250200104</t>
  </si>
  <si>
    <t>10250200109</t>
  </si>
  <si>
    <t>PRODC DE  FIBRAS PLNTAS VIVAS FLORES Y CAP DE FLORES TAB EN RAMA Y CAUCHO NATURAL</t>
  </si>
  <si>
    <t>102502002</t>
  </si>
  <si>
    <t>10250200201</t>
  </si>
  <si>
    <t>10250200202</t>
  </si>
  <si>
    <t>10250200203</t>
  </si>
  <si>
    <t>HUEVOS DE GALLINA O DE OTRAS AVES CON CÁSCARA FRESCOS</t>
  </si>
  <si>
    <t>10250206</t>
  </si>
  <si>
    <t>SERVICIOS DE VENTA Y DE DISTRIBUCIÓN ALOJAMIENTO</t>
  </si>
  <si>
    <t>102502067</t>
  </si>
  <si>
    <t>10250206709</t>
  </si>
  <si>
    <t>OTROS SERVICIOS DE APOYO AL TRANSPORTE</t>
  </si>
  <si>
    <t>10250207</t>
  </si>
  <si>
    <t>SERVICIOS FINANCROS Y SERVICIOS CONEXOS SERVICIOS INMOBILI Y SERVICIOS DE LEASING</t>
  </si>
  <si>
    <t>102502072</t>
  </si>
  <si>
    <t>SERVICIOS INMOBILIARIOS</t>
  </si>
  <si>
    <t>10250207201</t>
  </si>
  <si>
    <t>10250207202</t>
  </si>
  <si>
    <t>SERVICIOS CIENTÍFICOS Y OTROS TÉCNICOS</t>
  </si>
  <si>
    <t>1026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</si>
  <si>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</si>
  <si>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</si>
  <si>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</si>
  <si>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</si>
  <si>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</si>
  <si>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</si>
  <si>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</si>
  <si>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</si>
  <si>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APORTES NACIÓN</t>
  </si>
  <si>
    <t>102605011</t>
  </si>
  <si>
    <t>10260501101</t>
  </si>
  <si>
    <t>LEY 30 ART 86</t>
  </si>
  <si>
    <t>10260501103</t>
  </si>
  <si>
    <t>DEVOLUCIÓN VOTACIONES</t>
  </si>
  <si>
    <t>10260501104</t>
  </si>
  <si>
    <t>LEY 1819 COOPERATIVAS</t>
  </si>
  <si>
    <t>10260501106</t>
  </si>
  <si>
    <t>PLAN DE FOMENTO A LA CALIDAD</t>
  </si>
  <si>
    <t>2</t>
  </si>
  <si>
    <t>RECURSOS DE CAPITAL</t>
  </si>
  <si>
    <t>205</t>
  </si>
  <si>
    <t>RENDIMIENTOS FINANCIEROS</t>
  </si>
  <si>
    <t>2051</t>
  </si>
  <si>
    <t>RECURSOS DE LA ENTIDAD</t>
  </si>
  <si>
    <t>205102</t>
  </si>
  <si>
    <t>DEPÓSITOS</t>
  </si>
  <si>
    <t>20510201</t>
  </si>
  <si>
    <t>205102011</t>
  </si>
  <si>
    <t>20510201101</t>
  </si>
  <si>
    <t>2051020110101</t>
  </si>
  <si>
    <t>DEPOSITOS-PROPIOS</t>
  </si>
  <si>
    <t>2051020110102</t>
  </si>
  <si>
    <t>INTERESES OF. DE INVESTIGACIONES</t>
  </si>
  <si>
    <t>2051020110103</t>
  </si>
  <si>
    <t>INTERESES INV. CREE</t>
  </si>
  <si>
    <t>2051020110104</t>
  </si>
  <si>
    <t>CONVENIO INVESTIGACIONES</t>
  </si>
  <si>
    <t>2051020110105</t>
  </si>
  <si>
    <t>INTERESES FONDOS COMUNES</t>
  </si>
  <si>
    <t>2051020110106</t>
  </si>
  <si>
    <t>70620-CONVENIO INTERADMINSITRATIVO 0501- CORTOLIMA- UT</t>
  </si>
  <si>
    <t>2051020110107</t>
  </si>
  <si>
    <t>INTERESES PROYECTOS ESPECIALES</t>
  </si>
  <si>
    <t>2051020110108</t>
  </si>
  <si>
    <t>INTERESES CREE</t>
  </si>
  <si>
    <t>2051020110109</t>
  </si>
  <si>
    <t>INTERESES PRO-UNAL</t>
  </si>
  <si>
    <t>20510201101010</t>
  </si>
  <si>
    <t>INTERESES PRO-UT</t>
  </si>
  <si>
    <t>20510201101011</t>
  </si>
  <si>
    <t>INTERESES INVERSION PFC</t>
  </si>
  <si>
    <t>20510201101012</t>
  </si>
  <si>
    <t>INTERESES COOPERATIVAS</t>
  </si>
  <si>
    <t>20510201101013</t>
  </si>
  <si>
    <t>INTERESES CONVENIOS SEDE CENTRAL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</si>
  <si>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</si>
  <si>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</si>
  <si>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</si>
  <si>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</si>
  <si>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</si>
  <si>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</si>
  <si>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</si>
  <si>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RENDIMIENTOS RECURSOS DE TERCEROS</t>
  </si>
  <si>
    <t>205301</t>
  </si>
  <si>
    <t>20530101</t>
  </si>
  <si>
    <t>205301011</t>
  </si>
  <si>
    <t>20530101101</t>
  </si>
  <si>
    <t>RECURSOS DE TERCEROS EN ADMINISTRACIÓN</t>
  </si>
  <si>
    <t>2124010110101</t>
  </si>
  <si>
    <t>90620-CONVENIO INTERADMINSITRATIVO 0516 CORTOLIMA-UT</t>
  </si>
  <si>
    <t>2124010110102</t>
  </si>
  <si>
    <t>10620-CONTRATO 002-2020 ENTRE ALURA ANIMAL HELATH &amp; NUTRITION SA-UT</t>
  </si>
  <si>
    <t>2124010110103</t>
  </si>
  <si>
    <t>50619-CONVENIO 398 JUNIO 2019-CORTOLIMA-UT</t>
  </si>
  <si>
    <t>2124010110104</t>
  </si>
  <si>
    <t>50620-CONVENIO INTERADMINISTRATIVO 00495 CORTOLIMA-UT</t>
  </si>
  <si>
    <t>2124010110105</t>
  </si>
  <si>
    <t>80620-CONVENIO INTERADMINISTRATIVO 0517-10-12-2020 CORTOLIMA-UT</t>
  </si>
  <si>
    <t>2124010110106</t>
  </si>
  <si>
    <t>GASTOS DE FUNCIONAMIENTO</t>
  </si>
  <si>
    <t>PLANTA TEMPORAL Y CATEDRAS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</si>
  <si>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</si>
  <si>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</si>
  <si>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</si>
  <si>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</si>
  <si>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</si>
  <si>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</si>
  <si>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</si>
  <si>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</si>
  <si>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</si>
  <si>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</si>
  <si>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</si>
  <si>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</si>
  <si>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</t>
  </si>
  <si>
    <t>IMPUESTOS, TASAS Y CUOTAS DE FISCALIZACIÓN.</t>
  </si>
  <si>
    <t>RESUMEN EJECUCION PPTAL DE GASTOS ENERO 2021</t>
  </si>
  <si>
    <t>20510201101014</t>
  </si>
  <si>
    <t>INTERESES CURD</t>
  </si>
  <si>
    <t>RECURSOS DEL BALANCE</t>
  </si>
  <si>
    <t>2124010110121</t>
  </si>
  <si>
    <t>MINCIENCIAS</t>
  </si>
  <si>
    <t>2124010110122</t>
  </si>
  <si>
    <t>120620 - CONVENIO ENTRE LA UNIVERSIDAD DE LOS ANDES Y LA UT</t>
  </si>
  <si>
    <t>2124010110123</t>
  </si>
  <si>
    <t>100620 - CONVENIO INTERADMINISTRATIVO 0496 ENTRE CORTOLIMA Y LA UT</t>
  </si>
  <si>
    <t>2124010110124</t>
  </si>
  <si>
    <t>110620-CONVENIO INTERADMINSITRATIVO 0496 ENTRE CORTOLIMA Y LA UT</t>
  </si>
  <si>
    <t>2124010110125</t>
  </si>
  <si>
    <t>CONVENIO INTERADMINISTRATIVO 1677 DE 2020</t>
  </si>
  <si>
    <t>2124010110126</t>
  </si>
  <si>
    <t>CONVENIO INTERADMINISTRATIVO 1694 DE 2020</t>
  </si>
  <si>
    <t>2124010110128</t>
  </si>
  <si>
    <t>CONVENIO INTERADMINISTRATIVO 1536 DE 2020</t>
  </si>
  <si>
    <t>2124010110129</t>
  </si>
  <si>
    <t>CONVENIO 1293 DE 2020</t>
  </si>
  <si>
    <t>020101040701</t>
  </si>
  <si>
    <t>VÁLVULAS Y TUBOS ELECTRÓNICOS COMPONENTES ELECTRÓNICOS SUS PARTES Y PIEZAS</t>
  </si>
  <si>
    <t>020201000109</t>
  </si>
  <si>
    <t>PRODUCTOS DE FORRAJE FIBRAS PLANTAS VIVAS FLORES Y CAPULLOS DE FLORES ETC</t>
  </si>
  <si>
    <t>020201030208</t>
  </si>
  <si>
    <t>TIPOS DE IMPRENTA PLANCHAS O CILINDROS PREPARADOS</t>
  </si>
  <si>
    <t>020201030704</t>
  </si>
  <si>
    <t>YESO CAL Y CEMENTO</t>
  </si>
  <si>
    <t>0202020604</t>
  </si>
  <si>
    <t>SERVICIOS DE TRANSPORTE DE PASAJEROS</t>
  </si>
  <si>
    <t>02020211</t>
  </si>
  <si>
    <t>SERVICIOS PRESTADOS POR ESTUDIANTES</t>
  </si>
  <si>
    <t>0202021101</t>
  </si>
  <si>
    <t>03</t>
  </si>
  <si>
    <t>0302</t>
  </si>
  <si>
    <t xml:space="preserve">A ORGANIZACIONES NACIONALES E INTERNACIONALES </t>
  </si>
  <si>
    <t>0302020101</t>
  </si>
  <si>
    <t>MEMBRESIAS AFILIACIONES Y CUOTAS DE SOSTENIMIENTO</t>
  </si>
  <si>
    <t>0310</t>
  </si>
  <si>
    <t>SENTENCIAS Y CONCILIACIONES</t>
  </si>
  <si>
    <t>031001</t>
  </si>
  <si>
    <t>FALLOS NACIONALES</t>
  </si>
  <si>
    <t>0310010101</t>
  </si>
  <si>
    <t>SENTENCIAS</t>
  </si>
  <si>
    <t>ACREDITACIÓN DE ALTA CALIDAD DE PROGRAMAS ACADÉMICOS-PROPIOS</t>
  </si>
  <si>
    <t>DOTACION EQUIPOS, MAT.BIBLIOGRAFICO Y BASES DE DATOS-PROPIOS</t>
  </si>
  <si>
    <t>RESTAURANTE UNIVERSITARIO-PROPIOS</t>
  </si>
  <si>
    <t>Residencias Masculinas y Femenicas - PROPIOS</t>
  </si>
  <si>
    <t>Becas Estudiantiles-PROPIOS</t>
  </si>
  <si>
    <t>ACTIVIDADES Y DOTACION DEPORTIVA-PROPIOS</t>
  </si>
  <si>
    <t>SEGURIDAD Y SALUD EN EL TRABAJO-PROPIOS</t>
  </si>
  <si>
    <t>SECCION ASISTENCIAL-PROPIOS</t>
  </si>
  <si>
    <t>TALLERISTAS CENTRO CULTURAL-PROPIOS</t>
  </si>
  <si>
    <t>INSTRUMENTISTAS ORQUESTA SINFONICA-PROPIOS</t>
  </si>
  <si>
    <t>ORQUESTA SINFONICA-PROPIOS</t>
  </si>
  <si>
    <t>SISTEMA DE COMUNICACIÓN Y MEDIOS-PROPIOS</t>
  </si>
  <si>
    <t>EQUIPOS DE LAB. INFRAESTRUCTURA TECNOLOGICA INSTITUCIONA-PROPIOS</t>
  </si>
  <si>
    <t>CONVENIOS INTERADMINISTRATIVOS</t>
  </si>
  <si>
    <t>RENDIMIENTOS CREE-ACREDITACION DE ALTA CALIDAD</t>
  </si>
  <si>
    <t>RENDIMIENTOS CREE-GASTOS DE PRACTICAS DE PREGRADO</t>
  </si>
  <si>
    <t>RECURSOS CREE-SISTEMA DE INFORMACION FINANCIERO</t>
  </si>
  <si>
    <t>RECURSOS CREE-ADUECUACION CUARTO BIOSANITARIO (POSCOSECHA)</t>
  </si>
  <si>
    <t>RECURSOS CREE-PROYECCION SOCIAL</t>
  </si>
  <si>
    <t>RECURSOS CREE 2014-DOTACION HOSPITAL VETERINARIO</t>
  </si>
  <si>
    <t>RECURSOS CREE 2015-CONSTRUCCION CHUT DE  BASURAS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</si>
  <si>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</si>
  <si>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</si>
  <si>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</si>
  <si>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</si>
  <si>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CREE-FASE II INFRAESTRUCTURA FISICA</t>
  </si>
  <si>
    <t>RECURSOS CREE-PROGRAMA ESPECIAL DE BIENESTAR UNIVERSITARIO</t>
  </si>
  <si>
    <t>RECURSOS INVERSIONES ESTAMPILLA PRO UT 2018</t>
  </si>
  <si>
    <t>RECURSOS INVERSIONES ESTAMPILLA PRO UT 2017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</si>
  <si>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</si>
  <si>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</si>
  <si>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</si>
  <si>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</si>
  <si>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PROUNAL-PRACTICAS ACADEMICAS</t>
  </si>
  <si>
    <t>PROUNAL-ACREDITACION DE ALTA CALIDAD</t>
  </si>
  <si>
    <t>PROUNAL-MOVILIDAD ACADEMICA E INVESTIGATIVA</t>
  </si>
  <si>
    <t>PROUNAL-BIENESTAR UNIVERSITARIO  (INTERPRETES)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</si>
  <si>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</si>
  <si>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</si>
  <si>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</si>
  <si>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</si>
  <si>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</si>
  <si>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</si>
  <si>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PROUNAL-SISTEMA DE COMUNICACION Y MEDIOS</t>
  </si>
  <si>
    <t>PROUNAL-PLAN ESTRATEGICO DE GESTION DE TIC</t>
  </si>
  <si>
    <t>PROUNAL-DOTACION MODERNIZACION TECNOLOGICA</t>
  </si>
  <si>
    <t>PROUNAL-RESTAURANTE UNIVERSITARIO</t>
  </si>
  <si>
    <t>PROUNAL-DOTACION BIBLIOTECA</t>
  </si>
  <si>
    <t>PROUNAL-DOTACION LIBROS BIBLIOTECA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</si>
  <si>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</si>
  <si>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</si>
  <si>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</si>
  <si>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</si>
  <si>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</si>
  <si>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</si>
  <si>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PFC-RESTAURANTE UIVERSITARIO</t>
  </si>
  <si>
    <t>INVERSION  2018 PFC-PRACTICAS PEDAGOGICAS</t>
  </si>
  <si>
    <t>INVERSION  2018 PFC-INTERNACIONALIZACION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</si>
  <si>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</si>
  <si>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</si>
  <si>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</si>
  <si>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PFC-GASTOS GENERALES EXTENSION CULTURAL</t>
  </si>
  <si>
    <t>INVERSION  2019 PFC-ACTIVIDADES Y DOTACIONES DEPORTIVAS</t>
  </si>
  <si>
    <t>INVERSION  2019 PFC-RESIDENCIAS MASCULINAS Y FEMENINAS</t>
  </si>
  <si>
    <t>INVERSION  2019 PFC-MONITORES ACADEMICOS Y ADMINISTRATIVOS</t>
  </si>
  <si>
    <t>INVERSION  2019 PFC-INFRAESTRUCTURA FISICA Y TECNOLOGICA</t>
  </si>
  <si>
    <t>INVERSION  2020 PFC-PRACTICAS ACADEMICAS</t>
  </si>
  <si>
    <t>INVERSION  2020 PFC-ESTIMULOS A LA FORMACION</t>
  </si>
  <si>
    <t>INVERSION  2020 PFC-MOVILIDAD ACADEMICA E IVESTIGATIVA</t>
  </si>
  <si>
    <t>INVERSION  2020 PFC-DOTACION DE EQUIPOS MATERIAL BIBLIOGRAFICO BASES DE DATOS</t>
  </si>
  <si>
    <t>INVERSION  2020 PFC-INVERSIONES BIENESTAR</t>
  </si>
  <si>
    <t>INVERSION  2020 PFC-BIENESTAR UNIVERSITARIO (INTERPRETES)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</si>
  <si>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</si>
  <si>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</si>
  <si>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</si>
  <si>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PFC-ACTIVIDADES Y DOTACION DEPORTIVA</t>
  </si>
  <si>
    <t>INVERSION  2020 PFC-PROGRAMA INTEGRAL DE ABORDAJE AL CONSUMO-PICA</t>
  </si>
  <si>
    <t>INVERSION  2020 PFC-SEGURIDAD Y SALUD EN EL TRABAJO</t>
  </si>
  <si>
    <t>INVERSION  2020 PFC-ASISTENCIAS ADTIVAS Y MONITORIAS ACADEMICAS</t>
  </si>
  <si>
    <t>INVERSION  2020 PFC-BIENESTAR UNIVERSITARIO INTERPRETES</t>
  </si>
  <si>
    <t>INVERSION  2020 PFC-MEJORAMIENTO PRUEBAS SABER PRO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</si>
  <si>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</si>
  <si>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</si>
  <si>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</si>
  <si>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</si>
  <si>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COOPERATIVAS 2019-JARDIN BOTANICO</t>
  </si>
  <si>
    <t>COOPERATIVAS 2019-INFRAESTRUCTURA TECNOLOGICA</t>
  </si>
  <si>
    <t>COOPERATIVAS 2019--ASIGNACION DE BECAS</t>
  </si>
  <si>
    <t>DONACIONES Y LEGADOS</t>
  </si>
  <si>
    <t>CENTRO OUNIVERSITARIO REGIONAL DEL NORTE-CURDN</t>
  </si>
  <si>
    <t>PROYECTOS ESPECIALES FACULTAD DE MVZ</t>
  </si>
  <si>
    <t>PROYECTOS ESPECIALES FACULTAD DE ING.FORESTAL</t>
  </si>
  <si>
    <t>PROYECTOS ESPECIALES FACULTAD DE ING.AGRONOMICA</t>
  </si>
  <si>
    <t>PROYECTOS ESPECIALES FACEA</t>
  </si>
  <si>
    <t>PROYECTOS ESPECIALES FACULTAD DE EDUCACION</t>
  </si>
  <si>
    <t>PROYECTOS ESPECIALES FACULTAD DE TECNOLOGIAS</t>
  </si>
  <si>
    <t>PROYECTOS ESPECIALES FACULTAD DE CIENCIAS BASICAS</t>
  </si>
  <si>
    <t>HOSPITAL VETERINARIO</t>
  </si>
  <si>
    <t>CONVENIOS INTERADMINSITRATIVOS</t>
  </si>
  <si>
    <t>Convenio Interadministrtivo 1536 de 2020</t>
  </si>
  <si>
    <t>Recursos del Balance</t>
  </si>
  <si>
    <t>Convenios Interadministrativos</t>
  </si>
  <si>
    <t>Código</t>
  </si>
  <si>
    <t>Nombre</t>
  </si>
  <si>
    <t>Valor</t>
  </si>
  <si>
    <t>Saldo</t>
  </si>
  <si>
    <t>TOTAL</t>
  </si>
  <si>
    <t>CERTIFICACIONES, CONSTANCIAS ACADEMICAS Y DERECHOS COMPLEMENTARIOS</t>
  </si>
  <si>
    <t>SERVICIOS DE EDUCACIÓN SUPERIOR (TERCIARIA)</t>
  </si>
  <si>
    <t>PRODUCTOS DE FORRAJE, FIBRAS, PLANTAS VIVAS, FLORES Y CAPULLOS DE FLORES, TABACO EN RAMA Y CAUCHO NATURAL</t>
  </si>
  <si>
    <t>HUEVOS DE GALLINA O DE OTRAS AVES, CON CÁSCARA, FRESCOS</t>
  </si>
  <si>
    <t>ESTAMPILLAS PRO UNAL</t>
  </si>
  <si>
    <t>RECURSOS PROPIOS</t>
  </si>
  <si>
    <t>GOBERNACION DEL TOLIMA</t>
  </si>
  <si>
    <t>general</t>
  </si>
  <si>
    <t>Pac Mayo-Proyectado</t>
  </si>
  <si>
    <t>Pac Junio-Proyectado</t>
  </si>
  <si>
    <t>Pac Julio-Proyectado</t>
  </si>
  <si>
    <t>Pac Agosto-Proyectado</t>
  </si>
  <si>
    <t>Pac Septiembre-Proyectado</t>
  </si>
  <si>
    <t>Pac Octubre-Proyectado</t>
  </si>
  <si>
    <t>Pac Noviembre-Proyectado</t>
  </si>
  <si>
    <t>Pac Diciembre-Proyectado</t>
  </si>
  <si>
    <t>Pac Enero-Ejecutado</t>
  </si>
  <si>
    <t>Pac Febrero-Ejecutado</t>
  </si>
  <si>
    <t>Pac Marzo-Ejecutado</t>
  </si>
  <si>
    <t>Pac Abril-Ejecutado</t>
  </si>
  <si>
    <t>Pac Mayo-Ejecutado</t>
  </si>
  <si>
    <t>Pac Junio-Ejecutado</t>
  </si>
  <si>
    <t>Pac Julio-Ejecutado</t>
  </si>
  <si>
    <t>Pac Agosto-Ejecutado</t>
  </si>
  <si>
    <t>Pac Septiembre-Ejecutado</t>
  </si>
  <si>
    <t>Pac Octubre-Ejecutado</t>
  </si>
  <si>
    <t>Pac Noviembre-Ejecutado</t>
  </si>
  <si>
    <t>Pac Diciembre-Ejecutado</t>
  </si>
  <si>
    <t>VARIACION % ENERO</t>
  </si>
  <si>
    <t>VARIACION %  FEBRERO</t>
  </si>
  <si>
    <t>VARIACION % MARZO</t>
  </si>
  <si>
    <t>VARIACION % ABRIL</t>
  </si>
  <si>
    <t>VARIACION % MAYO</t>
  </si>
  <si>
    <t>VARIACION % JUNIO</t>
  </si>
  <si>
    <t>VARIACION % JULIO</t>
  </si>
  <si>
    <t>VARIACION % AGOSTO</t>
  </si>
  <si>
    <t>VARIACION % SEPTIEMBRE</t>
  </si>
  <si>
    <t>VARIACION % OCTUBRE</t>
  </si>
  <si>
    <t>VARIACION % NOVIEMBRE</t>
  </si>
  <si>
    <t>VARIACION % DICIEMBRE</t>
  </si>
  <si>
    <t>VARIACION % TOTAL A FEBRERO</t>
  </si>
  <si>
    <t>SISTEMA DE PLANIFICACIÓN INSTITUCIONAL</t>
  </si>
  <si>
    <t>ACTIVIDADES DE INTEGRACION Y RECREACION-PROPIOS</t>
  </si>
  <si>
    <t>PROGRAMA INT. ABORDAJE DEL CONSUMO DE ADICTIVOS-PICA-PROPIOS</t>
  </si>
  <si>
    <t>CATEDRA AMBIENTAL-PROPIOS</t>
  </si>
  <si>
    <t>PAC PROYECTADO DE GASTOS 2021</t>
  </si>
  <si>
    <t>PAC EJECUTADO DE GASTOS 2021</t>
  </si>
  <si>
    <t>VARIACIÓN PAC DE INGRESOS 2021</t>
  </si>
  <si>
    <t>PAC EJECUTADO DE INGRESOS 2021</t>
  </si>
  <si>
    <t>PAC PROYECTADO DE INGRESOS 2021</t>
  </si>
  <si>
    <t>RESUMEN PAC DE INGRESOS 2021</t>
  </si>
  <si>
    <t>RESUMEN PAC DE  GASTOS  2021</t>
  </si>
  <si>
    <t xml:space="preserve">PAC EJECUTADO DE GASTOS 2021 </t>
  </si>
  <si>
    <t>VARIACIÓN PAC DE GASTOS 2021</t>
  </si>
  <si>
    <t>RESUMEN PAC DE INGRESOS POR FUENTES DE FINANCIACIÓN</t>
  </si>
  <si>
    <t>FUENTE DE FINANCIACIÓN</t>
  </si>
  <si>
    <t>FONDOS COMUNES</t>
  </si>
  <si>
    <t>Recursos Propios</t>
  </si>
  <si>
    <t>Transferencias Nación Funcionamiento</t>
  </si>
  <si>
    <t>Rendimientos Financieros</t>
  </si>
  <si>
    <t>DESTINACIÓN ESPECIFICA</t>
  </si>
  <si>
    <t>Recursos del Balance con Recursos Propios</t>
  </si>
  <si>
    <t>Transferencias Nación Inversión</t>
  </si>
  <si>
    <t>Estampillas</t>
  </si>
  <si>
    <t>Convenios</t>
  </si>
  <si>
    <t>TOTAL INGRESOS</t>
  </si>
  <si>
    <t>PAC ENERO-PROYECTADO</t>
  </si>
  <si>
    <t>PAC FEBRERO-PROYECTADO</t>
  </si>
  <si>
    <t>PAC ENERO-EJECUTADO</t>
  </si>
  <si>
    <t>PAC FEBRERO-EJECUTADO</t>
  </si>
  <si>
    <t>RESUMEN PAC DE GASTOS POR FUENTES DE FINANCIACIÓN</t>
  </si>
  <si>
    <t>TOTAL GASTOS E INVERSIÓN</t>
  </si>
  <si>
    <t>VAR. ABSOLUTA</t>
  </si>
  <si>
    <t>VAR.RELATIVA</t>
  </si>
  <si>
    <t>020202060709</t>
  </si>
  <si>
    <t>CORTOLIMA</t>
  </si>
  <si>
    <t>PROYECTOS DE INVESTIGACION EJECUCIÓN, FOMENTO Y ADMINISTRACIÓN</t>
  </si>
  <si>
    <t>GRUPOS DE INVESTIGACION</t>
  </si>
  <si>
    <t>TRABAJOS DE GRADO Y SEMILLEROS</t>
  </si>
  <si>
    <t>RECURSOS DE TRANSFERENCIAS PARA EL FOMENTO A LA INVESTIGACION</t>
  </si>
  <si>
    <t>DOCTORADO EN CIENCIAS BIOLOGICAS</t>
  </si>
  <si>
    <t>DOCTORADO EN CIENCIAS DE LA EDUCACION</t>
  </si>
  <si>
    <t>DOCTORADO EN CUENCAS HIDRIGRAFICAS</t>
  </si>
  <si>
    <t>DOCTORADO EN CIENCIAS AGRARIAS</t>
  </si>
  <si>
    <t>DOCTORADO EN CIENCIAS BIOMEDICAS</t>
  </si>
  <si>
    <t>OTROS FONDOS</t>
  </si>
  <si>
    <t>PRESUPUESTO INSTITUCIONAL</t>
  </si>
  <si>
    <t>PFC</t>
  </si>
  <si>
    <t>PROUNAL</t>
  </si>
  <si>
    <t>PROPIOS</t>
  </si>
  <si>
    <t>PROUT</t>
  </si>
  <si>
    <t>GASTOS DE INVERSIÓN</t>
  </si>
  <si>
    <t>EJE 1. EXCELENCIA ACADÉMICA</t>
  </si>
  <si>
    <t>AMPLIACIÓN PLANTA DOCENTE (CONVOCATORIA)</t>
  </si>
  <si>
    <t>Practicas Académicas</t>
  </si>
  <si>
    <t>Pruebas Saber Pro</t>
  </si>
  <si>
    <t xml:space="preserve">PROGRAMA-MODERNIZACIÓN Y VISIBILIZACIÓN DE FUENTES DOCUMENTALES Y COLECCIONES MUSEOLÓGICAS DE LA UNIVERSIDAD. </t>
  </si>
  <si>
    <t>Dotación de Equipos, Material Bibliográfico y Bases de Datos.</t>
  </si>
  <si>
    <t>Inversiones Bienestar</t>
  </si>
  <si>
    <t>Bienestar Universitario &lt;intérpretes</t>
  </si>
  <si>
    <t>Restaurante Universitario</t>
  </si>
  <si>
    <t>Residencias Masculinas y Femeninas</t>
  </si>
  <si>
    <t>Becas Estudiantiles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</si>
  <si>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</si>
  <si>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</si>
  <si>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</si>
  <si>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</si>
  <si>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</si>
  <si>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</si>
  <si>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</si>
  <si>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Programas bienestar social (convención colectiva)</t>
  </si>
  <si>
    <t>Asistencias Administrativas  y  Monitorias Académicas</t>
  </si>
  <si>
    <t>Cursos Nivelatorios</t>
  </si>
  <si>
    <t>Tiendas universitarias</t>
  </si>
  <si>
    <t xml:space="preserve">Política Institucionales de Género </t>
  </si>
  <si>
    <t xml:space="preserve">Politicas Institucionales de Inclusión </t>
  </si>
  <si>
    <t xml:space="preserve">Actualizacion del Estatuto Estudiantil </t>
  </si>
  <si>
    <t>Politica  Institucional de Derechos Humanos</t>
  </si>
  <si>
    <t xml:space="preserve">Talleristas del Centro Cultural  </t>
  </si>
  <si>
    <t>Instrumentistas Orquesta Sinfónica</t>
  </si>
  <si>
    <t>Centro Cultural</t>
  </si>
  <si>
    <t>Orquesta Sinfonica</t>
  </si>
  <si>
    <t>REGIONALIZACIÓN</t>
  </si>
  <si>
    <t>PROGRAMA-GRADUADOS</t>
  </si>
  <si>
    <t>FORTALECIMIENTO DE VÍNCULOS CON LOS GRADUADOS</t>
  </si>
  <si>
    <t>CÁTEDRA AMBIENTAL</t>
  </si>
  <si>
    <t>ACOMPAÑAMIENTO A ACTORES SOCIALES PARA LA GESTIÓN DE CONFLICTOS AMBIENTALES</t>
  </si>
  <si>
    <t>SISTEMA DE GESTIÓN INTEGRADA</t>
  </si>
  <si>
    <t>PUENTE GRANJA ARMERO</t>
  </si>
  <si>
    <t>EQUIPOS LABORATORIO  INFRAESTRUCTURA TECNOLÓGICA INSTITUCIONAL</t>
  </si>
  <si>
    <t>VARIACION % TOTAL A MARZO</t>
  </si>
  <si>
    <t>TOTAL PAC EJECUTADO ENERO A MARZO</t>
  </si>
  <si>
    <t>PAC MARZO-PROYECTADO</t>
  </si>
  <si>
    <t>BIENESTA UNIVERSITARIO INTERPRETES-PROPIOS</t>
  </si>
  <si>
    <t>INFORME</t>
  </si>
  <si>
    <t>CHIP-CONTRALORIA GENERAL DE LA REPUBLICA</t>
  </si>
  <si>
    <t>SNIES-MEN</t>
  </si>
  <si>
    <t>FECHAS DE RENDICION</t>
  </si>
  <si>
    <t>SIRECI-CONTRALORIA GENERAL DE LA REPUBLICA</t>
  </si>
  <si>
    <t>INFORMACION  PRESUPUESTAL-TESORAL-CONTABLE-MEN</t>
  </si>
  <si>
    <t>CUENTA ANUAL - CONTRALORIA DEPTAL. TOLIMA</t>
  </si>
  <si>
    <t>BALANZA DE PAGOS-BANCO DE LA REPUBLICA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</si>
  <si>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</si>
  <si>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</si>
  <si>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</si>
  <si>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</si>
  <si>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</si>
  <si>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</si>
  <si>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</si>
  <si>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</si>
  <si>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</si>
  <si>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</si>
  <si>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</si>
  <si>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</si>
  <si>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COMPARATIVO PAC INGRESOS VS PAC DE GASTOS POR FUENTES DE FINANCIACIÓN A MARZO DE 2021</t>
  </si>
  <si>
    <t>RESUMEN POR FUENTES DE FINANCIACIÓN</t>
  </si>
  <si>
    <t>TOTAL GASTOS ESTAMPILLA PROUNAL</t>
  </si>
  <si>
    <t>REDUCCIÓN</t>
  </si>
  <si>
    <t>TOTAL GASTOS LEY 1819 COOPERATIVAS</t>
  </si>
  <si>
    <t>TOTAL GASTOS PLAN DE FOMENTO A LA CALIDAD</t>
  </si>
  <si>
    <t>NOMBRE DE LA FUENTE</t>
  </si>
  <si>
    <t>NOMBRE DEL PROYECTO</t>
  </si>
  <si>
    <t>10250203</t>
  </si>
  <si>
    <t>102502039</t>
  </si>
  <si>
    <t>DESPERDICIOS DESECHOS Y RESIDUALES</t>
  </si>
  <si>
    <t>10250203903</t>
  </si>
  <si>
    <t>DESPERDICIOS O DESECHOS METÁLICOS</t>
  </si>
  <si>
    <t>208</t>
  </si>
  <si>
    <t>TRANSFERENCIAS DE CAPITAL</t>
  </si>
  <si>
    <t>2081</t>
  </si>
  <si>
    <t>DONACIONES</t>
  </si>
  <si>
    <t>208101</t>
  </si>
  <si>
    <t>DE GOBIERNOS EXTRANJEROS</t>
  </si>
  <si>
    <t>20810101</t>
  </si>
  <si>
    <t>NO CONDICIONADAS A LA ADQUISICIÓN DE UN ACTIVO</t>
  </si>
  <si>
    <t>208101011</t>
  </si>
  <si>
    <t>2082</t>
  </si>
  <si>
    <t>INDEMNIZACIONES DE CAPITAL RELACIONADAS CON SEGUROS NO DE VIDA</t>
  </si>
  <si>
    <t>208201</t>
  </si>
  <si>
    <t>20820101</t>
  </si>
  <si>
    <t>208201011</t>
  </si>
  <si>
    <t>20820101101</t>
  </si>
  <si>
    <t>2124010110139</t>
  </si>
  <si>
    <t>2124010110140</t>
  </si>
  <si>
    <t>2124010110141</t>
  </si>
  <si>
    <t>CONVENIO 1768 - FACULTAD DE EDUCACION</t>
  </si>
  <si>
    <t>RESTAURANTE PROPIOS</t>
  </si>
  <si>
    <t>LIBRERÍA UNIV. PROPIOS</t>
  </si>
  <si>
    <t>PAC MARZO-EJECUTADO</t>
  </si>
  <si>
    <t>ADECUACIÓN PLANTA FÍSICA-PROPIOS</t>
  </si>
  <si>
    <t>Estampilla Pro UNAL - Puente Vehicular de la Granja Armero-PROUNAL</t>
  </si>
  <si>
    <t>OTROS SERVICIOS (MEMBRESIAS)</t>
  </si>
  <si>
    <t>Pac Mayo (11) -Ejecutado</t>
  </si>
  <si>
    <t>VARIACION % MAYO 11</t>
  </si>
  <si>
    <t>VARIACION % TOTAL ENERO A MAYO 11</t>
  </si>
  <si>
    <t>PAC ABRIL-PROYECTADO</t>
  </si>
  <si>
    <t>TOTAL PAC PROYECTADO ENERO A MAYO</t>
  </si>
  <si>
    <t>PAC MAYO-PROYECTADO</t>
  </si>
  <si>
    <t>TOTAL PAC PROYECTADO ENERO A  ABRIL</t>
  </si>
  <si>
    <t>PAC ABRIL-EJECUTADO</t>
  </si>
  <si>
    <t>VARIACION % TOTAL A ABRIL</t>
  </si>
  <si>
    <t>TOTAL PAC EJECUTADO ENERO A ABRIL</t>
  </si>
  <si>
    <t>TOTAL PAC PROYECTADO ENERO A ABRIL</t>
  </si>
  <si>
    <t>VARIACION % TOTAL ENERO A ABRIL</t>
  </si>
  <si>
    <t>RESUMEN EJECUCION PRESUPUESTAL DE INGRESOS A ABRIL DE 2021</t>
  </si>
  <si>
    <t>RESUMEN EJECUCION PPTAL DE GASTOS ABRIL DE  2021</t>
  </si>
  <si>
    <t>SERVICIOS DE MANTENIMIENTO Y REPARACIÓN OTROS BIENES NCP</t>
  </si>
  <si>
    <t>CREE</t>
  </si>
  <si>
    <t>PRO UT</t>
  </si>
  <si>
    <t>PFC 2018</t>
  </si>
  <si>
    <t>PFC 2019</t>
  </si>
  <si>
    <t>PFC 2020</t>
  </si>
  <si>
    <t>COOP</t>
  </si>
  <si>
    <t>INV.EJECUCION</t>
  </si>
  <si>
    <t>TOTAL POR FUENTES</t>
  </si>
  <si>
    <t>RESUMEN</t>
  </si>
  <si>
    <t>VALOR CUADRO FUENTES</t>
  </si>
  <si>
    <t>DIFERENCIA</t>
  </si>
  <si>
    <t>FUENTES</t>
  </si>
  <si>
    <t>APLAZAMIENTOS</t>
  </si>
  <si>
    <t>DEFINITIVO</t>
  </si>
  <si>
    <t>COMPROMES</t>
  </si>
  <si>
    <t>COMPROMETIDO</t>
  </si>
  <si>
    <t>NETOCOMPROMETIDO</t>
  </si>
  <si>
    <t>PORCOMPROMETER</t>
  </si>
  <si>
    <t>GIROSMES</t>
  </si>
  <si>
    <t>GIROS</t>
  </si>
  <si>
    <t>CDPMES</t>
  </si>
  <si>
    <t>NETOCDP</t>
  </si>
  <si>
    <t>CDPXCOMPROMETER</t>
  </si>
  <si>
    <t>PORCOMPROMXCDP</t>
  </si>
  <si>
    <t>VALORPAC</t>
  </si>
  <si>
    <t xml:space="preserve">INVERSION  2018 PFC-INFRAESTRUCTURA FISICA Y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</si>
</sst>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#,##0_ ;[Red]\-#,##0\ "/>
    <numFmt numFmtId="168" formatCode="_-* #,##0_-;\-* #,##0_-;_-* &quot;-&quot;_-;_-@"/>
    <numFmt numFmtId="169" formatCode="#,##0.00_ ;[Red]\-#,##0.00\ "/>
    <numFmt numFmtId="171" formatCode="_-* #,##0_-;\-* #,##0_-;_-* &quot;-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,serif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,serif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4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86">
    <xf numFmtId="0" fontId="0" fillId="0" borderId="0" xfId="0"/>
    <xf numFmtId="165" fontId="0" fillId="0" borderId="0" xfId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4" borderId="1" xfId="0" quotePrefix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65" fontId="3" fillId="4" borderId="1" xfId="1" applyFont="1" applyFill="1" applyBorder="1"/>
    <xf numFmtId="0" fontId="3" fillId="5" borderId="1" xfId="0" quotePrefix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5" fontId="3" fillId="5" borderId="1" xfId="1" applyFont="1" applyFill="1" applyBorder="1"/>
    <xf numFmtId="0" fontId="3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Font="1" applyFill="1" applyBorder="1"/>
    <xf numFmtId="0" fontId="3" fillId="7" borderId="1" xfId="0" quotePrefix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1" xfId="1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1" applyFont="1" applyFill="1" applyBorder="1"/>
    <xf numFmtId="0" fontId="0" fillId="0" borderId="0" xfId="0"/>
    <xf numFmtId="167" fontId="1" fillId="8" borderId="1" xfId="7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left" vertical="center" wrapText="1"/>
    </xf>
    <xf numFmtId="0" fontId="5" fillId="10" borderId="1" xfId="5" applyFont="1" applyFill="1" applyBorder="1" applyAlignment="1">
      <alignment horizontal="left"/>
    </xf>
    <xf numFmtId="0" fontId="6" fillId="4" borderId="1" xfId="5" applyFont="1" applyFill="1" applyBorder="1" applyAlignment="1">
      <alignment horizontal="left"/>
    </xf>
    <xf numFmtId="165" fontId="6" fillId="4" borderId="1" xfId="1" applyFont="1" applyFill="1" applyBorder="1" applyAlignment="1">
      <alignment horizontal="right"/>
    </xf>
    <xf numFmtId="0" fontId="6" fillId="3" borderId="1" xfId="5" applyFont="1" applyFill="1" applyBorder="1" applyAlignment="1">
      <alignment horizontal="left"/>
    </xf>
    <xf numFmtId="165" fontId="2" fillId="9" borderId="1" xfId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1" fillId="0" borderId="0" xfId="15"/>
    <xf numFmtId="165" fontId="1" fillId="0" borderId="0" xfId="16" applyFont="1" applyFill="1" applyBorder="1"/>
    <xf numFmtId="165" fontId="1" fillId="0" borderId="0" xfId="15" applyNumberFormat="1" applyFont="1" applyFill="1" applyBorder="1"/>
    <xf numFmtId="0" fontId="2" fillId="0" borderId="3" xfId="15" applyFont="1" applyFill="1" applyBorder="1" applyAlignment="1">
      <alignment horizontal="left" vertical="center" wrapText="1"/>
    </xf>
    <xf numFmtId="0" fontId="1" fillId="0" borderId="0" xfId="15" applyFont="1" applyFill="1" applyBorder="1" applyAlignment="1">
      <alignment horizontal="center"/>
    </xf>
    <xf numFmtId="0" fontId="2" fillId="9" borderId="5" xfId="15" applyFont="1" applyFill="1" applyBorder="1" applyAlignment="1">
      <alignment horizontal="left" vertical="center" wrapText="1"/>
    </xf>
    <xf numFmtId="0" fontId="2" fillId="9" borderId="5" xfId="15" applyFont="1" applyFill="1" applyBorder="1" applyAlignment="1">
      <alignment horizontal="center" vertical="center" wrapText="1"/>
    </xf>
    <xf numFmtId="9" fontId="2" fillId="9" borderId="5" xfId="17" applyFont="1" applyFill="1" applyBorder="1" applyAlignment="1">
      <alignment horizontal="center" vertical="center" wrapText="1"/>
    </xf>
    <xf numFmtId="43" fontId="1" fillId="0" borderId="0" xfId="15" applyNumberFormat="1" applyFont="1" applyFill="1" applyBorder="1"/>
    <xf numFmtId="0" fontId="3" fillId="4" borderId="1" xfId="10" quotePrefix="1" applyFont="1" applyFill="1" applyBorder="1" applyAlignment="1">
      <alignment horizontal="left"/>
    </xf>
    <xf numFmtId="0" fontId="3" fillId="4" borderId="1" xfId="10" quotePrefix="1" applyFont="1" applyFill="1" applyBorder="1"/>
    <xf numFmtId="165" fontId="3" fillId="4" borderId="1" xfId="18" applyFont="1" applyFill="1" applyBorder="1"/>
    <xf numFmtId="0" fontId="1" fillId="4" borderId="1" xfId="10" quotePrefix="1" applyFill="1" applyBorder="1"/>
    <xf numFmtId="165" fontId="1" fillId="4" borderId="1" xfId="18" applyFont="1" applyFill="1" applyBorder="1"/>
    <xf numFmtId="0" fontId="3" fillId="3" borderId="1" xfId="10" quotePrefix="1" applyFont="1" applyFill="1" applyBorder="1"/>
    <xf numFmtId="165" fontId="3" fillId="3" borderId="1" xfId="18" applyFont="1" applyFill="1" applyBorder="1"/>
    <xf numFmtId="0" fontId="3" fillId="6" borderId="1" xfId="10" quotePrefix="1" applyFont="1" applyFill="1" applyBorder="1"/>
    <xf numFmtId="165" fontId="3" fillId="6" borderId="1" xfId="18" applyFont="1" applyFill="1" applyBorder="1"/>
    <xf numFmtId="0" fontId="1" fillId="0" borderId="1" xfId="10" quotePrefix="1" applyFill="1" applyBorder="1"/>
    <xf numFmtId="165" fontId="1" fillId="0" borderId="1" xfId="18" applyFont="1" applyFill="1" applyBorder="1"/>
    <xf numFmtId="165" fontId="3" fillId="8" borderId="1" xfId="18" applyFont="1" applyFill="1" applyBorder="1"/>
    <xf numFmtId="165" fontId="3" fillId="0" borderId="1" xfId="18" applyFont="1" applyFill="1" applyBorder="1"/>
    <xf numFmtId="9" fontId="3" fillId="8" borderId="1" xfId="11" applyFont="1" applyFill="1" applyBorder="1" applyAlignment="1">
      <alignment horizontal="center"/>
    </xf>
    <xf numFmtId="165" fontId="1" fillId="8" borderId="1" xfId="18" applyFont="1" applyFill="1" applyBorder="1"/>
    <xf numFmtId="42" fontId="1" fillId="8" borderId="1" xfId="7" applyNumberFormat="1" applyFont="1" applyFill="1" applyBorder="1" applyAlignment="1">
      <alignment vertical="center"/>
    </xf>
    <xf numFmtId="9" fontId="1" fillId="8" borderId="1" xfId="1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5" fontId="0" fillId="0" borderId="1" xfId="19" applyFont="1" applyBorder="1" applyAlignment="1">
      <alignment horizontal="left"/>
    </xf>
    <xf numFmtId="165" fontId="3" fillId="8" borderId="1" xfId="11" applyNumberFormat="1" applyFont="1" applyFill="1" applyBorder="1" applyAlignment="1">
      <alignment horizontal="center" vertical="center"/>
    </xf>
    <xf numFmtId="165" fontId="1" fillId="8" borderId="1" xfId="18" applyFont="1" applyFill="1" applyBorder="1" applyAlignment="1">
      <alignment vertical="center"/>
    </xf>
    <xf numFmtId="165" fontId="3" fillId="8" borderId="1" xfId="18" applyFont="1" applyFill="1" applyBorder="1" applyAlignment="1">
      <alignment horizontal="center" vertical="center"/>
    </xf>
    <xf numFmtId="0" fontId="3" fillId="3" borderId="1" xfId="10" quotePrefix="1" applyFont="1" applyFill="1" applyBorder="1" applyAlignment="1">
      <alignment horizontal="left"/>
    </xf>
    <xf numFmtId="165" fontId="3" fillId="3" borderId="1" xfId="18" applyFont="1" applyFill="1" applyBorder="1" applyAlignment="1">
      <alignment horizontal="left"/>
    </xf>
    <xf numFmtId="0" fontId="3" fillId="6" borderId="1" xfId="10" quotePrefix="1" applyFont="1" applyFill="1" applyBorder="1" applyAlignment="1">
      <alignment horizontal="left"/>
    </xf>
    <xf numFmtId="165" fontId="3" fillId="6" borderId="1" xfId="18" applyFont="1" applyFill="1" applyBorder="1" applyAlignment="1">
      <alignment horizontal="left"/>
    </xf>
    <xf numFmtId="0" fontId="1" fillId="8" borderId="1" xfId="10" quotePrefix="1" applyFill="1" applyBorder="1"/>
    <xf numFmtId="0" fontId="1" fillId="8" borderId="1" xfId="10" quotePrefix="1" applyFont="1" applyFill="1" applyBorder="1"/>
    <xf numFmtId="165" fontId="1" fillId="8" borderId="1" xfId="20" applyFont="1" applyFill="1" applyBorder="1"/>
    <xf numFmtId="165" fontId="1" fillId="8" borderId="1" xfId="20" applyFont="1" applyFill="1" applyBorder="1" applyAlignment="1">
      <alignment vertical="center"/>
    </xf>
    <xf numFmtId="165" fontId="3" fillId="8" borderId="1" xfId="20" applyFont="1" applyFill="1" applyBorder="1" applyAlignment="1">
      <alignment horizontal="center" vertical="center"/>
    </xf>
    <xf numFmtId="0" fontId="1" fillId="8" borderId="0" xfId="15" applyFont="1" applyFill="1" applyBorder="1" applyAlignment="1">
      <alignment horizontal="left"/>
    </xf>
    <xf numFmtId="0" fontId="1" fillId="8" borderId="0" xfId="15" applyFont="1" applyFill="1" applyBorder="1"/>
    <xf numFmtId="43" fontId="1" fillId="8" borderId="0" xfId="15" applyNumberFormat="1" applyFont="1" applyFill="1" applyBorder="1"/>
    <xf numFmtId="165" fontId="1" fillId="8" borderId="0" xfId="16" applyFont="1" applyFill="1" applyBorder="1"/>
    <xf numFmtId="9" fontId="1" fillId="8" borderId="0" xfId="17" applyFont="1" applyFill="1" applyBorder="1" applyAlignment="1">
      <alignment horizontal="center"/>
    </xf>
    <xf numFmtId="164" fontId="1" fillId="8" borderId="0" xfId="21" applyFont="1" applyFill="1" applyBorder="1"/>
    <xf numFmtId="165" fontId="1" fillId="8" borderId="0" xfId="15" applyNumberFormat="1" applyFont="1" applyFill="1" applyBorder="1"/>
    <xf numFmtId="165" fontId="3" fillId="5" borderId="7" xfId="1" applyFont="1" applyFill="1" applyBorder="1"/>
    <xf numFmtId="165" fontId="0" fillId="0" borderId="0" xfId="0" applyNumberFormat="1"/>
    <xf numFmtId="0" fontId="0" fillId="0" borderId="1" xfId="10" quotePrefix="1" applyFont="1" applyFill="1" applyBorder="1"/>
    <xf numFmtId="43" fontId="1" fillId="0" borderId="0" xfId="15" applyNumberFormat="1" applyFont="1" applyFill="1" applyBorder="1" applyAlignment="1">
      <alignment horizontal="left"/>
    </xf>
    <xf numFmtId="0" fontId="1" fillId="0" borderId="1" xfId="10" quotePrefix="1" applyFill="1" applyBorder="1" applyAlignment="1">
      <alignment horizontal="left"/>
    </xf>
    <xf numFmtId="165" fontId="1" fillId="0" borderId="1" xfId="18" applyFont="1" applyFill="1" applyBorder="1" applyAlignment="1">
      <alignment horizontal="left"/>
    </xf>
    <xf numFmtId="165" fontId="1" fillId="8" borderId="1" xfId="18" applyFont="1" applyFill="1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165" fontId="0" fillId="0" borderId="0" xfId="1" applyFont="1" applyFill="1" applyBorder="1"/>
    <xf numFmtId="0" fontId="0" fillId="0" borderId="0" xfId="0"/>
    <xf numFmtId="41" fontId="0" fillId="0" borderId="0" xfId="24" applyFont="1" applyFill="1" applyBorder="1"/>
    <xf numFmtId="41" fontId="0" fillId="0" borderId="1" xfId="22" applyFont="1" applyBorder="1" applyAlignment="1">
      <alignment horizontal="left"/>
    </xf>
    <xf numFmtId="0" fontId="5" fillId="0" borderId="8" xfId="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1" fontId="5" fillId="0" borderId="1" xfId="22" applyFont="1" applyFill="1" applyBorder="1" applyAlignment="1">
      <alignment horizontal="right"/>
    </xf>
    <xf numFmtId="41" fontId="6" fillId="4" borderId="1" xfId="22" applyFont="1" applyFill="1" applyBorder="1" applyAlignment="1">
      <alignment horizontal="right"/>
    </xf>
    <xf numFmtId="41" fontId="6" fillId="3" borderId="1" xfId="22" applyFont="1" applyFill="1" applyBorder="1" applyAlignment="1">
      <alignment horizontal="right"/>
    </xf>
    <xf numFmtId="41" fontId="5" fillId="10" borderId="1" xfId="22" applyFont="1" applyFill="1" applyBorder="1" applyAlignment="1">
      <alignment horizontal="right"/>
    </xf>
    <xf numFmtId="1" fontId="10" fillId="6" borderId="9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165" fontId="10" fillId="6" borderId="9" xfId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5" fontId="12" fillId="0" borderId="1" xfId="1" applyFont="1" applyFill="1" applyBorder="1" applyAlignment="1">
      <alignment horizontal="right"/>
    </xf>
    <xf numFmtId="43" fontId="0" fillId="0" borderId="0" xfId="0" applyNumberFormat="1"/>
    <xf numFmtId="9" fontId="3" fillId="8" borderId="1" xfId="23" applyFont="1" applyFill="1" applyBorder="1" applyAlignment="1">
      <alignment horizontal="center" vertical="center"/>
    </xf>
    <xf numFmtId="9" fontId="3" fillId="4" borderId="1" xfId="23" applyFont="1" applyFill="1" applyBorder="1" applyAlignment="1">
      <alignment horizontal="center"/>
    </xf>
    <xf numFmtId="9" fontId="1" fillId="4" borderId="1" xfId="23" applyFont="1" applyFill="1" applyBorder="1" applyAlignment="1">
      <alignment horizontal="center"/>
    </xf>
    <xf numFmtId="9" fontId="3" fillId="3" borderId="1" xfId="23" applyFont="1" applyFill="1" applyBorder="1" applyAlignment="1">
      <alignment horizontal="center"/>
    </xf>
    <xf numFmtId="9" fontId="3" fillId="6" borderId="1" xfId="23" applyFont="1" applyFill="1" applyBorder="1" applyAlignment="1">
      <alignment horizontal="center"/>
    </xf>
    <xf numFmtId="9" fontId="1" fillId="0" borderId="1" xfId="23" applyFont="1" applyFill="1" applyBorder="1" applyAlignment="1">
      <alignment horizontal="center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165" fontId="2" fillId="9" borderId="1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1" applyFont="1" applyAlignment="1">
      <alignment horizontal="center"/>
    </xf>
    <xf numFmtId="9" fontId="3" fillId="5" borderId="1" xfId="23" applyFont="1" applyFill="1" applyBorder="1" applyAlignment="1">
      <alignment horizontal="center"/>
    </xf>
    <xf numFmtId="9" fontId="3" fillId="2" borderId="1" xfId="23" applyFont="1" applyFill="1" applyBorder="1" applyAlignment="1">
      <alignment horizontal="center"/>
    </xf>
    <xf numFmtId="9" fontId="3" fillId="7" borderId="1" xfId="23" applyFont="1" applyFill="1" applyBorder="1" applyAlignment="1">
      <alignment horizontal="center"/>
    </xf>
    <xf numFmtId="9" fontId="0" fillId="0" borderId="1" xfId="23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0" fontId="2" fillId="0" borderId="5" xfId="15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center" vertical="center"/>
    </xf>
    <xf numFmtId="0" fontId="0" fillId="9" borderId="0" xfId="0" applyFill="1" applyAlignment="1">
      <alignment horizontal="left"/>
    </xf>
    <xf numFmtId="0" fontId="1" fillId="13" borderId="1" xfId="15" applyFont="1" applyFill="1" applyBorder="1" applyAlignment="1">
      <alignment horizontal="left"/>
    </xf>
    <xf numFmtId="41" fontId="1" fillId="13" borderId="1" xfId="22" applyFont="1" applyFill="1" applyBorder="1" applyAlignment="1">
      <alignment horizontal="left"/>
    </xf>
    <xf numFmtId="9" fontId="1" fillId="13" borderId="1" xfId="23" applyFont="1" applyFill="1" applyBorder="1" applyAlignment="1">
      <alignment horizontal="center"/>
    </xf>
    <xf numFmtId="0" fontId="1" fillId="2" borderId="1" xfId="15" applyFont="1" applyFill="1" applyBorder="1" applyAlignment="1">
      <alignment horizontal="left"/>
    </xf>
    <xf numFmtId="41" fontId="1" fillId="2" borderId="1" xfId="22" applyFont="1" applyFill="1" applyBorder="1" applyAlignment="1">
      <alignment horizontal="left"/>
    </xf>
    <xf numFmtId="9" fontId="1" fillId="2" borderId="1" xfId="23" applyFont="1" applyFill="1" applyBorder="1" applyAlignment="1">
      <alignment horizontal="center"/>
    </xf>
    <xf numFmtId="0" fontId="3" fillId="12" borderId="1" xfId="15" applyFont="1" applyFill="1" applyBorder="1" applyAlignment="1">
      <alignment horizontal="left"/>
    </xf>
    <xf numFmtId="41" fontId="3" fillId="12" borderId="1" xfId="22" applyFont="1" applyFill="1" applyBorder="1" applyAlignment="1">
      <alignment horizontal="left"/>
    </xf>
    <xf numFmtId="0" fontId="3" fillId="9" borderId="0" xfId="0" applyFont="1" applyFill="1"/>
    <xf numFmtId="9" fontId="3" fillId="12" borderId="1" xfId="23" applyFont="1" applyFill="1" applyBorder="1" applyAlignment="1">
      <alignment horizontal="center"/>
    </xf>
    <xf numFmtId="0" fontId="3" fillId="0" borderId="0" xfId="0" applyFont="1"/>
    <xf numFmtId="0" fontId="3" fillId="13" borderId="1" xfId="15" applyFont="1" applyFill="1" applyBorder="1" applyAlignment="1">
      <alignment horizontal="left"/>
    </xf>
    <xf numFmtId="41" fontId="3" fillId="13" borderId="1" xfId="22" applyFont="1" applyFill="1" applyBorder="1" applyAlignment="1">
      <alignment horizontal="left"/>
    </xf>
    <xf numFmtId="9" fontId="3" fillId="13" borderId="1" xfId="23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41" fontId="0" fillId="6" borderId="1" xfId="22" applyFont="1" applyFill="1" applyBorder="1" applyAlignment="1">
      <alignment horizontal="left"/>
    </xf>
    <xf numFmtId="9" fontId="0" fillId="6" borderId="1" xfId="23" applyFont="1" applyFill="1" applyBorder="1" applyAlignment="1">
      <alignment horizontal="center"/>
    </xf>
    <xf numFmtId="41" fontId="3" fillId="4" borderId="1" xfId="22" applyFont="1" applyFill="1" applyBorder="1" applyAlignment="1">
      <alignment horizontal="left"/>
    </xf>
    <xf numFmtId="9" fontId="6" fillId="4" borderId="1" xfId="23" applyFont="1" applyFill="1" applyBorder="1" applyAlignment="1">
      <alignment horizontal="center"/>
    </xf>
    <xf numFmtId="9" fontId="6" fillId="3" borderId="1" xfId="23" applyFont="1" applyFill="1" applyBorder="1" applyAlignment="1">
      <alignment horizontal="center"/>
    </xf>
    <xf numFmtId="9" fontId="0" fillId="0" borderId="1" xfId="23" applyFont="1" applyBorder="1" applyAlignment="1">
      <alignment horizontal="center"/>
    </xf>
    <xf numFmtId="0" fontId="5" fillId="14" borderId="1" xfId="5" applyFont="1" applyFill="1" applyBorder="1" applyAlignment="1">
      <alignment horizontal="left"/>
    </xf>
    <xf numFmtId="41" fontId="5" fillId="14" borderId="1" xfId="22" applyFont="1" applyFill="1" applyBorder="1" applyAlignment="1">
      <alignment horizontal="right"/>
    </xf>
    <xf numFmtId="0" fontId="5" fillId="14" borderId="2" xfId="5" applyFont="1" applyFill="1" applyBorder="1" applyAlignment="1">
      <alignment horizontal="left" vertical="center" wrapText="1"/>
    </xf>
    <xf numFmtId="0" fontId="5" fillId="14" borderId="8" xfId="5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/>
    </xf>
    <xf numFmtId="41" fontId="0" fillId="14" borderId="1" xfId="22" applyFont="1" applyFill="1" applyBorder="1" applyAlignment="1">
      <alignment horizontal="left"/>
    </xf>
    <xf numFmtId="9" fontId="5" fillId="14" borderId="1" xfId="23" applyFont="1" applyFill="1" applyBorder="1" applyAlignment="1">
      <alignment horizontal="center"/>
    </xf>
    <xf numFmtId="9" fontId="0" fillId="14" borderId="1" xfId="23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41" fontId="0" fillId="0" borderId="0" xfId="0" applyNumberFormat="1"/>
    <xf numFmtId="0" fontId="9" fillId="8" borderId="0" xfId="15" applyFont="1" applyFill="1" applyBorder="1" applyAlignment="1">
      <alignment horizontal="left"/>
    </xf>
    <xf numFmtId="0" fontId="14" fillId="9" borderId="5" xfId="15" applyFont="1" applyFill="1" applyBorder="1" applyAlignment="1">
      <alignment horizontal="center" vertical="center" wrapText="1"/>
    </xf>
    <xf numFmtId="0" fontId="9" fillId="8" borderId="0" xfId="15" applyFont="1" applyFill="1" applyBorder="1"/>
    <xf numFmtId="0" fontId="15" fillId="6" borderId="9" xfId="0" applyFont="1" applyFill="1" applyBorder="1" applyAlignment="1">
      <alignment horizontal="center"/>
    </xf>
    <xf numFmtId="165" fontId="15" fillId="6" borderId="9" xfId="1" applyFont="1" applyFill="1" applyBorder="1" applyAlignment="1">
      <alignment horizontal="center"/>
    </xf>
    <xf numFmtId="0" fontId="9" fillId="0" borderId="0" xfId="0" applyFont="1"/>
    <xf numFmtId="0" fontId="0" fillId="8" borderId="1" xfId="15" applyFont="1" applyFill="1" applyBorder="1"/>
    <xf numFmtId="0" fontId="1" fillId="8" borderId="1" xfId="15" applyFont="1" applyFill="1" applyBorder="1"/>
    <xf numFmtId="0" fontId="0" fillId="0" borderId="1" xfId="0" applyBorder="1"/>
    <xf numFmtId="41" fontId="1" fillId="8" borderId="1" xfId="22" applyFont="1" applyFill="1" applyBorder="1"/>
    <xf numFmtId="0" fontId="3" fillId="4" borderId="1" xfId="15" applyFont="1" applyFill="1" applyBorder="1"/>
    <xf numFmtId="41" fontId="3" fillId="4" borderId="1" xfId="15" applyNumberFormat="1" applyFont="1" applyFill="1" applyBorder="1"/>
    <xf numFmtId="0" fontId="3" fillId="4" borderId="1" xfId="0" applyFont="1" applyFill="1" applyBorder="1"/>
    <xf numFmtId="41" fontId="0" fillId="0" borderId="1" xfId="22" applyFont="1" applyBorder="1"/>
    <xf numFmtId="41" fontId="3" fillId="4" borderId="1" xfId="22" applyFont="1" applyFill="1" applyBorder="1"/>
    <xf numFmtId="9" fontId="14" fillId="9" borderId="10" xfId="17" applyFont="1" applyFill="1" applyBorder="1" applyAlignment="1">
      <alignment horizontal="center" vertical="center" wrapText="1"/>
    </xf>
    <xf numFmtId="9" fontId="3" fillId="4" borderId="11" xfId="17" applyFont="1" applyFill="1" applyBorder="1" applyAlignment="1">
      <alignment horizontal="center"/>
    </xf>
    <xf numFmtId="41" fontId="1" fillId="8" borderId="11" xfId="22" applyFont="1" applyFill="1" applyBorder="1" applyAlignment="1">
      <alignment horizontal="center"/>
    </xf>
    <xf numFmtId="41" fontId="3" fillId="4" borderId="11" xfId="22" applyFont="1" applyFill="1" applyBorder="1" applyAlignment="1">
      <alignment horizontal="center"/>
    </xf>
    <xf numFmtId="41" fontId="0" fillId="0" borderId="11" xfId="22" applyFont="1" applyBorder="1"/>
    <xf numFmtId="1" fontId="15" fillId="6" borderId="12" xfId="0" applyNumberFormat="1" applyFont="1" applyFill="1" applyBorder="1" applyAlignment="1">
      <alignment horizontal="center"/>
    </xf>
    <xf numFmtId="0" fontId="3" fillId="4" borderId="13" xfId="0" applyFont="1" applyFill="1" applyBorder="1"/>
    <xf numFmtId="41" fontId="0" fillId="0" borderId="13" xfId="22" applyFont="1" applyBorder="1"/>
    <xf numFmtId="41" fontId="3" fillId="4" borderId="13" xfId="22" applyFont="1" applyFill="1" applyBorder="1"/>
    <xf numFmtId="0" fontId="9" fillId="9" borderId="0" xfId="0" applyFont="1" applyFill="1" applyBorder="1"/>
    <xf numFmtId="0" fontId="3" fillId="9" borderId="0" xfId="0" applyFont="1" applyFill="1" applyBorder="1"/>
    <xf numFmtId="41" fontId="0" fillId="9" borderId="0" xfId="22" applyFont="1" applyFill="1" applyBorder="1"/>
    <xf numFmtId="41" fontId="3" fillId="9" borderId="0" xfId="22" applyFont="1" applyFill="1" applyBorder="1"/>
    <xf numFmtId="0" fontId="16" fillId="4" borderId="0" xfId="15" applyFont="1" applyFill="1" applyBorder="1" applyAlignment="1">
      <alignment horizontal="center" vertical="center" wrapText="1"/>
    </xf>
    <xf numFmtId="0" fontId="16" fillId="4" borderId="1" xfId="15" applyFont="1" applyFill="1" applyBorder="1" applyAlignment="1">
      <alignment horizontal="left" vertical="center" wrapText="1"/>
    </xf>
    <xf numFmtId="41" fontId="16" fillId="4" borderId="1" xfId="22" applyFont="1" applyFill="1" applyBorder="1" applyAlignment="1">
      <alignment horizontal="left" vertical="center" wrapText="1"/>
    </xf>
    <xf numFmtId="0" fontId="17" fillId="9" borderId="5" xfId="15" applyFont="1" applyFill="1" applyBorder="1" applyAlignment="1">
      <alignment horizontal="center" vertical="center" wrapText="1"/>
    </xf>
    <xf numFmtId="9" fontId="16" fillId="4" borderId="1" xfId="23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left" vertical="center" wrapText="1"/>
    </xf>
    <xf numFmtId="0" fontId="17" fillId="9" borderId="14" xfId="15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4" borderId="14" xfId="15" applyFont="1" applyFill="1" applyBorder="1"/>
    <xf numFmtId="41" fontId="3" fillId="4" borderId="14" xfId="22" applyFont="1" applyFill="1" applyBorder="1"/>
    <xf numFmtId="41" fontId="3" fillId="4" borderId="14" xfId="0" applyNumberFormat="1" applyFont="1" applyFill="1" applyBorder="1"/>
    <xf numFmtId="9" fontId="3" fillId="4" borderId="14" xfId="23" applyFont="1" applyFill="1" applyBorder="1" applyAlignment="1">
      <alignment horizontal="center"/>
    </xf>
    <xf numFmtId="0" fontId="0" fillId="6" borderId="14" xfId="15" applyFont="1" applyFill="1" applyBorder="1"/>
    <xf numFmtId="41" fontId="0" fillId="6" borderId="14" xfId="22" applyFont="1" applyFill="1" applyBorder="1"/>
    <xf numFmtId="41" fontId="0" fillId="6" borderId="14" xfId="0" applyNumberFormat="1" applyFill="1" applyBorder="1"/>
    <xf numFmtId="9" fontId="0" fillId="6" borderId="14" xfId="23" applyFont="1" applyFill="1" applyBorder="1" applyAlignment="1">
      <alignment horizontal="center"/>
    </xf>
    <xf numFmtId="165" fontId="0" fillId="11" borderId="1" xfId="1" applyFont="1" applyFill="1" applyBorder="1"/>
    <xf numFmtId="165" fontId="3" fillId="11" borderId="1" xfId="1" applyFont="1" applyFill="1" applyBorder="1"/>
    <xf numFmtId="0" fontId="0" fillId="0" borderId="0" xfId="0"/>
    <xf numFmtId="0" fontId="0" fillId="15" borderId="1" xfId="0" applyFill="1" applyBorder="1" applyAlignment="1">
      <alignment horizontal="left"/>
    </xf>
    <xf numFmtId="0" fontId="0" fillId="0" borderId="0" xfId="0"/>
    <xf numFmtId="0" fontId="0" fillId="16" borderId="1" xfId="0" applyFill="1" applyBorder="1" applyAlignment="1">
      <alignment horizontal="left"/>
    </xf>
    <xf numFmtId="0" fontId="18" fillId="0" borderId="18" xfId="0" applyFont="1" applyFill="1" applyBorder="1" applyAlignment="1">
      <alignment wrapText="1"/>
    </xf>
    <xf numFmtId="168" fontId="0" fillId="0" borderId="0" xfId="0" applyNumberFormat="1"/>
    <xf numFmtId="0" fontId="19" fillId="0" borderId="22" xfId="0" applyFont="1" applyFill="1" applyBorder="1" applyAlignment="1"/>
    <xf numFmtId="0" fontId="18" fillId="0" borderId="23" xfId="0" applyFont="1" applyFill="1" applyBorder="1" applyAlignment="1">
      <alignment horizontal="center"/>
    </xf>
    <xf numFmtId="0" fontId="20" fillId="0" borderId="1" xfId="0" applyFont="1" applyFill="1" applyBorder="1"/>
    <xf numFmtId="168" fontId="20" fillId="0" borderId="1" xfId="0" applyNumberFormat="1" applyFont="1" applyFill="1" applyBorder="1"/>
    <xf numFmtId="168" fontId="20" fillId="17" borderId="1" xfId="0" applyNumberFormat="1" applyFont="1" applyFill="1" applyBorder="1"/>
    <xf numFmtId="0" fontId="20" fillId="18" borderId="1" xfId="0" applyFont="1" applyFill="1" applyBorder="1" applyAlignment="1">
      <alignment wrapText="1"/>
    </xf>
    <xf numFmtId="168" fontId="20" fillId="18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20" fillId="19" borderId="1" xfId="0" applyFont="1" applyFill="1" applyBorder="1" applyAlignment="1">
      <alignment wrapText="1"/>
    </xf>
    <xf numFmtId="168" fontId="20" fillId="19" borderId="1" xfId="0" applyNumberFormat="1" applyFont="1" applyFill="1" applyBorder="1"/>
    <xf numFmtId="168" fontId="20" fillId="0" borderId="1" xfId="0" applyNumberFormat="1" applyFont="1" applyFill="1" applyBorder="1" applyAlignment="1"/>
    <xf numFmtId="168" fontId="20" fillId="18" borderId="1" xfId="0" applyNumberFormat="1" applyFont="1" applyFill="1" applyBorder="1" applyAlignment="1"/>
    <xf numFmtId="0" fontId="21" fillId="18" borderId="22" xfId="0" applyFont="1" applyFill="1" applyBorder="1" applyAlignment="1">
      <alignment wrapText="1"/>
    </xf>
    <xf numFmtId="168" fontId="21" fillId="18" borderId="22" xfId="0" applyNumberFormat="1" applyFont="1" applyFill="1" applyBorder="1"/>
    <xf numFmtId="0" fontId="21" fillId="0" borderId="23" xfId="0" applyFont="1" applyFill="1" applyBorder="1" applyAlignment="1">
      <alignment wrapText="1"/>
    </xf>
    <xf numFmtId="168" fontId="21" fillId="0" borderId="23" xfId="0" applyNumberFormat="1" applyFont="1" applyFill="1" applyBorder="1"/>
    <xf numFmtId="0" fontId="21" fillId="0" borderId="23" xfId="0" applyFont="1" applyFill="1" applyBorder="1"/>
    <xf numFmtId="168" fontId="21" fillId="0" borderId="23" xfId="0" applyNumberFormat="1" applyFont="1" applyFill="1" applyBorder="1" applyAlignment="1"/>
    <xf numFmtId="0" fontId="21" fillId="18" borderId="23" xfId="0" applyFont="1" applyFill="1" applyBorder="1"/>
    <xf numFmtId="168" fontId="21" fillId="18" borderId="23" xfId="0" applyNumberFormat="1" applyFont="1" applyFill="1" applyBorder="1"/>
    <xf numFmtId="0" fontId="21" fillId="0" borderId="23" xfId="0" applyFont="1" applyFill="1" applyBorder="1" applyAlignment="1">
      <alignment vertical="top" wrapText="1"/>
    </xf>
    <xf numFmtId="165" fontId="0" fillId="16" borderId="1" xfId="1" applyFont="1" applyFill="1" applyBorder="1"/>
    <xf numFmtId="41" fontId="0" fillId="0" borderId="0" xfId="22" applyFont="1"/>
    <xf numFmtId="165" fontId="8" fillId="4" borderId="0" xfId="1" applyFont="1" applyFill="1" applyBorder="1" applyAlignment="1">
      <alignment horizontal="center" vertical="center" wrapText="1"/>
    </xf>
    <xf numFmtId="165" fontId="2" fillId="9" borderId="0" xfId="1" applyFont="1" applyFill="1" applyBorder="1" applyAlignment="1">
      <alignment horizontal="center" vertical="center" wrapText="1"/>
    </xf>
    <xf numFmtId="165" fontId="3" fillId="4" borderId="0" xfId="1" applyFont="1" applyFill="1" applyBorder="1"/>
    <xf numFmtId="165" fontId="3" fillId="5" borderId="0" xfId="1" applyFont="1" applyFill="1" applyBorder="1"/>
    <xf numFmtId="165" fontId="3" fillId="2" borderId="0" xfId="1" applyFont="1" applyFill="1" applyBorder="1"/>
    <xf numFmtId="165" fontId="3" fillId="7" borderId="0" xfId="1" applyFont="1" applyFill="1" applyBorder="1"/>
    <xf numFmtId="41" fontId="3" fillId="4" borderId="0" xfId="22" applyFont="1" applyFill="1" applyBorder="1" applyAlignment="1">
      <alignment horizontal="left"/>
    </xf>
    <xf numFmtId="41" fontId="0" fillId="6" borderId="0" xfId="22" applyFont="1" applyFill="1" applyBorder="1" applyAlignment="1">
      <alignment horizontal="left"/>
    </xf>
    <xf numFmtId="165" fontId="13" fillId="4" borderId="0" xfId="1" applyFont="1" applyFill="1" applyBorder="1" applyAlignment="1">
      <alignment horizontal="center" vertical="center" wrapText="1"/>
    </xf>
    <xf numFmtId="165" fontId="6" fillId="4" borderId="0" xfId="1" applyFont="1" applyFill="1" applyBorder="1" applyAlignment="1">
      <alignment horizontal="right"/>
    </xf>
    <xf numFmtId="41" fontId="6" fillId="4" borderId="0" xfId="22" applyFont="1" applyFill="1" applyBorder="1" applyAlignment="1">
      <alignment horizontal="right"/>
    </xf>
    <xf numFmtId="41" fontId="6" fillId="3" borderId="0" xfId="22" applyFont="1" applyFill="1" applyBorder="1" applyAlignment="1">
      <alignment horizontal="right"/>
    </xf>
    <xf numFmtId="41" fontId="5" fillId="14" borderId="0" xfId="22" applyFont="1" applyFill="1" applyBorder="1" applyAlignment="1">
      <alignment horizontal="right"/>
    </xf>
    <xf numFmtId="41" fontId="0" fillId="14" borderId="0" xfId="22" applyFont="1" applyFill="1" applyBorder="1" applyAlignment="1">
      <alignment horizontal="left"/>
    </xf>
    <xf numFmtId="41" fontId="16" fillId="4" borderId="0" xfId="22" applyFont="1" applyFill="1" applyBorder="1" applyAlignment="1">
      <alignment horizontal="left" vertical="center" wrapText="1"/>
    </xf>
    <xf numFmtId="41" fontId="0" fillId="0" borderId="0" xfId="22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3" fillId="5" borderId="1" xfId="0" applyFont="1" applyFill="1" applyBorder="1"/>
    <xf numFmtId="0" fontId="16" fillId="6" borderId="1" xfId="0" applyFont="1" applyFill="1" applyBorder="1" applyAlignment="1">
      <alignment horizontal="center"/>
    </xf>
    <xf numFmtId="3" fontId="0" fillId="0" borderId="0" xfId="0" applyNumberFormat="1"/>
    <xf numFmtId="0" fontId="2" fillId="9" borderId="1" xfId="15" applyFont="1" applyFill="1" applyBorder="1" applyAlignment="1">
      <alignment horizontal="center" vertical="center" wrapText="1"/>
    </xf>
    <xf numFmtId="0" fontId="0" fillId="6" borderId="1" xfId="0" applyFill="1" applyBorder="1"/>
    <xf numFmtId="41" fontId="0" fillId="6" borderId="1" xfId="22" applyFont="1" applyFill="1" applyBorder="1"/>
    <xf numFmtId="3" fontId="0" fillId="6" borderId="1" xfId="0" applyNumberFormat="1" applyFill="1" applyBorder="1"/>
    <xf numFmtId="41" fontId="0" fillId="6" borderId="1" xfId="0" applyNumberFormat="1" applyFill="1" applyBorder="1"/>
    <xf numFmtId="0" fontId="0" fillId="6" borderId="1" xfId="0" applyFill="1" applyBorder="1" applyAlignment="1">
      <alignment horizontal="left" wrapText="1"/>
    </xf>
    <xf numFmtId="0" fontId="0" fillId="3" borderId="1" xfId="0" applyFill="1" applyBorder="1"/>
    <xf numFmtId="41" fontId="0" fillId="3" borderId="1" xfId="22" applyFont="1" applyFill="1" applyBorder="1"/>
    <xf numFmtId="3" fontId="0" fillId="3" borderId="1" xfId="0" applyNumberFormat="1" applyFill="1" applyBorder="1"/>
    <xf numFmtId="41" fontId="0" fillId="3" borderId="1" xfId="0" applyNumberFormat="1" applyFill="1" applyBorder="1"/>
    <xf numFmtId="41" fontId="3" fillId="6" borderId="1" xfId="22" applyFont="1" applyFill="1" applyBorder="1"/>
    <xf numFmtId="41" fontId="3" fillId="3" borderId="1" xfId="22" applyFont="1" applyFill="1" applyBorder="1"/>
    <xf numFmtId="0" fontId="0" fillId="5" borderId="1" xfId="0" applyFill="1" applyBorder="1"/>
    <xf numFmtId="41" fontId="0" fillId="5" borderId="1" xfId="22" applyFont="1" applyFill="1" applyBorder="1"/>
    <xf numFmtId="3" fontId="0" fillId="5" borderId="1" xfId="0" applyNumberFormat="1" applyFill="1" applyBorder="1"/>
    <xf numFmtId="41" fontId="0" fillId="5" borderId="1" xfId="0" applyNumberFormat="1" applyFill="1" applyBorder="1"/>
    <xf numFmtId="41" fontId="3" fillId="5" borderId="1" xfId="0" applyNumberFormat="1" applyFont="1" applyFill="1" applyBorder="1" applyAlignment="1">
      <alignment horizontal="left"/>
    </xf>
    <xf numFmtId="0" fontId="0" fillId="0" borderId="0" xfId="0" applyBorder="1"/>
    <xf numFmtId="0" fontId="0" fillId="5" borderId="1" xfId="0" applyFill="1" applyBorder="1" applyAlignment="1">
      <alignment horizontal="left"/>
    </xf>
    <xf numFmtId="41" fontId="0" fillId="5" borderId="1" xfId="22" applyFont="1" applyFill="1" applyBorder="1" applyAlignment="1">
      <alignment horizontal="left"/>
    </xf>
    <xf numFmtId="9" fontId="3" fillId="8" borderId="1" xfId="23" applyFont="1" applyFill="1" applyBorder="1" applyAlignment="1">
      <alignment horizontal="center"/>
    </xf>
    <xf numFmtId="9" fontId="1" fillId="8" borderId="1" xfId="23" applyFont="1" applyFill="1" applyBorder="1" applyAlignment="1">
      <alignment horizontal="center" vertical="center"/>
    </xf>
    <xf numFmtId="0" fontId="0" fillId="0" borderId="26" xfId="0" applyBorder="1"/>
    <xf numFmtId="41" fontId="0" fillId="0" borderId="26" xfId="22" applyFont="1" applyBorder="1"/>
    <xf numFmtId="3" fontId="0" fillId="0" borderId="26" xfId="0" applyNumberFormat="1" applyBorder="1"/>
    <xf numFmtId="0" fontId="0" fillId="0" borderId="6" xfId="0" applyBorder="1"/>
    <xf numFmtId="41" fontId="0" fillId="0" borderId="6" xfId="22" applyFont="1" applyBorder="1"/>
    <xf numFmtId="0" fontId="1" fillId="0" borderId="0" xfId="15" applyFont="1"/>
    <xf numFmtId="0" fontId="0" fillId="0" borderId="2" xfId="0" quotePrefix="1" applyFill="1" applyBorder="1"/>
    <xf numFmtId="43" fontId="3" fillId="0" borderId="0" xfId="15" applyNumberFormat="1" applyFont="1" applyFill="1" applyBorder="1"/>
    <xf numFmtId="0" fontId="1" fillId="0" borderId="1" xfId="10" quotePrefix="1" applyFont="1" applyFill="1" applyBorder="1"/>
    <xf numFmtId="0" fontId="0" fillId="0" borderId="0" xfId="0" applyFont="1"/>
    <xf numFmtId="9" fontId="1" fillId="8" borderId="1" xfId="23" applyFont="1" applyFill="1" applyBorder="1" applyAlignment="1">
      <alignment horizontal="center"/>
    </xf>
    <xf numFmtId="9" fontId="1" fillId="8" borderId="1" xfId="11" applyFont="1" applyFill="1" applyBorder="1" applyAlignment="1">
      <alignment horizontal="center"/>
    </xf>
    <xf numFmtId="0" fontId="0" fillId="0" borderId="2" xfId="0" quotePrefix="1" applyFont="1" applyFill="1" applyBorder="1"/>
    <xf numFmtId="165" fontId="1" fillId="8" borderId="1" xfId="18" applyFont="1" applyFill="1" applyBorder="1" applyAlignment="1">
      <alignment horizontal="center" vertical="center"/>
    </xf>
    <xf numFmtId="0" fontId="1" fillId="8" borderId="1" xfId="15" applyFont="1" applyFill="1" applyBorder="1" applyAlignment="1">
      <alignment horizontal="left"/>
    </xf>
    <xf numFmtId="41" fontId="1" fillId="8" borderId="1" xfId="22" applyFont="1" applyFill="1" applyBorder="1" applyAlignment="1">
      <alignment horizontal="left"/>
    </xf>
    <xf numFmtId="0" fontId="1" fillId="8" borderId="1" xfId="15" applyFont="1" applyFill="1" applyBorder="1" applyAlignment="1">
      <alignment horizontal="left" wrapText="1"/>
    </xf>
    <xf numFmtId="0" fontId="0" fillId="0" borderId="0" xfId="0"/>
    <xf numFmtId="0" fontId="0" fillId="0" borderId="2" xfId="0" applyFill="1" applyBorder="1" applyAlignment="1">
      <alignment horizontal="left"/>
    </xf>
    <xf numFmtId="0" fontId="4" fillId="0" borderId="2" xfId="5" applyFont="1" applyFill="1" applyBorder="1" applyAlignment="1">
      <alignment horizontal="left" vertical="center" wrapText="1"/>
    </xf>
    <xf numFmtId="0" fontId="0" fillId="0" borderId="0" xfId="0"/>
    <xf numFmtId="0" fontId="0" fillId="0" borderId="2" xfId="0" applyFill="1" applyBorder="1"/>
    <xf numFmtId="0" fontId="0" fillId="0" borderId="0" xfId="0"/>
    <xf numFmtId="169" fontId="3" fillId="4" borderId="1" xfId="1" applyNumberFormat="1" applyFont="1" applyFill="1" applyBorder="1"/>
    <xf numFmtId="169" fontId="3" fillId="5" borderId="1" xfId="1" applyNumberFormat="1" applyFont="1" applyFill="1" applyBorder="1"/>
    <xf numFmtId="169" fontId="3" fillId="2" borderId="1" xfId="1" applyNumberFormat="1" applyFont="1" applyFill="1" applyBorder="1"/>
    <xf numFmtId="169" fontId="3" fillId="7" borderId="1" xfId="1" applyNumberFormat="1" applyFont="1" applyFill="1" applyBorder="1"/>
    <xf numFmtId="169" fontId="0" fillId="0" borderId="1" xfId="1" applyNumberFormat="1" applyFont="1" applyFill="1" applyBorder="1"/>
    <xf numFmtId="169" fontId="0" fillId="11" borderId="1" xfId="1" applyNumberFormat="1" applyFont="1" applyFill="1" applyBorder="1"/>
    <xf numFmtId="169" fontId="3" fillId="11" borderId="1" xfId="1" applyNumberFormat="1" applyFont="1" applyFill="1" applyBorder="1"/>
    <xf numFmtId="0" fontId="22" fillId="20" borderId="27" xfId="15" applyFont="1" applyFill="1" applyBorder="1" applyAlignment="1">
      <alignment horizontal="left" vertical="center" wrapText="1"/>
    </xf>
    <xf numFmtId="0" fontId="22" fillId="20" borderId="27" xfId="15" applyFont="1" applyFill="1" applyBorder="1" applyAlignment="1">
      <alignment horizontal="center" vertical="center" wrapText="1"/>
    </xf>
    <xf numFmtId="0" fontId="6" fillId="21" borderId="1" xfId="10" quotePrefix="1" applyFont="1" applyFill="1" applyBorder="1" applyAlignment="1">
      <alignment horizontal="left"/>
    </xf>
    <xf numFmtId="0" fontId="6" fillId="21" borderId="1" xfId="10" quotePrefix="1" applyFont="1" applyFill="1" applyBorder="1"/>
    <xf numFmtId="165" fontId="6" fillId="21" borderId="1" xfId="18" applyFont="1" applyFill="1" applyBorder="1"/>
    <xf numFmtId="0" fontId="6" fillId="22" borderId="1" xfId="10" quotePrefix="1" applyFont="1" applyFill="1" applyBorder="1"/>
    <xf numFmtId="165" fontId="6" fillId="22" borderId="1" xfId="18" applyFont="1" applyFill="1" applyBorder="1"/>
    <xf numFmtId="0" fontId="6" fillId="23" borderId="1" xfId="10" quotePrefix="1" applyFont="1" applyFill="1" applyBorder="1"/>
    <xf numFmtId="165" fontId="6" fillId="23" borderId="1" xfId="18" applyFont="1" applyFill="1" applyBorder="1"/>
    <xf numFmtId="0" fontId="4" fillId="0" borderId="1" xfId="10" quotePrefix="1" applyFont="1" applyFill="1" applyBorder="1"/>
    <xf numFmtId="165" fontId="4" fillId="0" borderId="1" xfId="18" applyFont="1" applyFill="1" applyBorder="1"/>
    <xf numFmtId="165" fontId="4" fillId="24" borderId="1" xfId="18" applyFont="1" applyFill="1" applyBorder="1"/>
    <xf numFmtId="42" fontId="4" fillId="24" borderId="1" xfId="7" applyNumberFormat="1" applyFont="1" applyFill="1" applyBorder="1" applyAlignment="1">
      <alignment vertical="center"/>
    </xf>
    <xf numFmtId="167" fontId="4" fillId="24" borderId="1" xfId="7" applyNumberFormat="1" applyFont="1" applyFill="1" applyBorder="1" applyAlignment="1">
      <alignment vertical="center"/>
    </xf>
    <xf numFmtId="165" fontId="6" fillId="24" borderId="1" xfId="18" applyFont="1" applyFill="1" applyBorder="1"/>
    <xf numFmtId="1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wrapText="1"/>
    </xf>
    <xf numFmtId="165" fontId="23" fillId="0" borderId="1" xfId="19" applyFont="1" applyFill="1" applyBorder="1" applyAlignment="1">
      <alignment horizontal="left"/>
    </xf>
    <xf numFmtId="165" fontId="6" fillId="24" borderId="1" xfId="11" applyNumberFormat="1" applyFont="1" applyFill="1" applyBorder="1" applyAlignment="1">
      <alignment horizontal="center" vertical="center"/>
    </xf>
    <xf numFmtId="167" fontId="23" fillId="24" borderId="1" xfId="7" applyNumberFormat="1" applyFont="1" applyFill="1" applyBorder="1" applyAlignment="1">
      <alignment vertical="center"/>
    </xf>
    <xf numFmtId="165" fontId="4" fillId="24" borderId="1" xfId="18" applyFont="1" applyFill="1" applyBorder="1" applyAlignment="1">
      <alignment vertical="center"/>
    </xf>
    <xf numFmtId="0" fontId="23" fillId="0" borderId="1" xfId="10" quotePrefix="1" applyFont="1" applyFill="1" applyBorder="1"/>
    <xf numFmtId="165" fontId="6" fillId="24" borderId="1" xfId="18" applyFont="1" applyFill="1" applyBorder="1" applyAlignment="1">
      <alignment horizontal="center" vertical="center"/>
    </xf>
    <xf numFmtId="0" fontId="6" fillId="22" borderId="1" xfId="10" quotePrefix="1" applyFont="1" applyFill="1" applyBorder="1" applyAlignment="1">
      <alignment horizontal="left"/>
    </xf>
    <xf numFmtId="165" fontId="6" fillId="22" borderId="1" xfId="18" applyFont="1" applyFill="1" applyBorder="1" applyAlignment="1">
      <alignment horizontal="left"/>
    </xf>
    <xf numFmtId="0" fontId="6" fillId="23" borderId="1" xfId="10" quotePrefix="1" applyFont="1" applyFill="1" applyBorder="1" applyAlignment="1">
      <alignment horizontal="left"/>
    </xf>
    <xf numFmtId="165" fontId="6" fillId="23" borderId="1" xfId="18" applyFont="1" applyFill="1" applyBorder="1" applyAlignment="1">
      <alignment horizontal="left"/>
    </xf>
    <xf numFmtId="0" fontId="23" fillId="0" borderId="23" xfId="0" quotePrefix="1" applyFont="1" applyFill="1" applyBorder="1"/>
    <xf numFmtId="165" fontId="4" fillId="24" borderId="1" xfId="18" applyFont="1" applyFill="1" applyBorder="1" applyAlignment="1">
      <alignment horizontal="center" vertical="center"/>
    </xf>
    <xf numFmtId="165" fontId="23" fillId="24" borderId="1" xfId="18" applyFont="1" applyFill="1" applyBorder="1" applyAlignment="1">
      <alignment vertical="center"/>
    </xf>
    <xf numFmtId="0" fontId="4" fillId="0" borderId="1" xfId="10" quotePrefix="1" applyFont="1" applyFill="1" applyBorder="1" applyAlignment="1">
      <alignment horizontal="left"/>
    </xf>
    <xf numFmtId="165" fontId="4" fillId="0" borderId="1" xfId="18" applyFont="1" applyFill="1" applyBorder="1" applyAlignment="1">
      <alignment horizontal="left"/>
    </xf>
    <xf numFmtId="165" fontId="4" fillId="24" borderId="1" xfId="18" applyFont="1" applyFill="1" applyBorder="1" applyAlignment="1">
      <alignment horizontal="left"/>
    </xf>
    <xf numFmtId="0" fontId="4" fillId="24" borderId="1" xfId="10" quotePrefix="1" applyFont="1" applyFill="1" applyBorder="1"/>
    <xf numFmtId="165" fontId="4" fillId="24" borderId="1" xfId="20" applyFont="1" applyFill="1" applyBorder="1"/>
    <xf numFmtId="165" fontId="4" fillId="24" borderId="1" xfId="20" applyFont="1" applyFill="1" applyBorder="1" applyAlignment="1">
      <alignment vertical="center"/>
    </xf>
    <xf numFmtId="169" fontId="3" fillId="25" borderId="1" xfId="1" applyNumberFormat="1" applyFont="1" applyFill="1" applyBorder="1"/>
    <xf numFmtId="169" fontId="0" fillId="26" borderId="1" xfId="1" applyNumberFormat="1" applyFont="1" applyFill="1" applyBorder="1"/>
    <xf numFmtId="169" fontId="3" fillId="26" borderId="1" xfId="1" applyNumberFormat="1" applyFont="1" applyFill="1" applyBorder="1"/>
    <xf numFmtId="165" fontId="0" fillId="27" borderId="1" xfId="1" applyFont="1" applyFill="1" applyBorder="1"/>
    <xf numFmtId="165" fontId="0" fillId="28" borderId="1" xfId="1" applyFont="1" applyFill="1" applyBorder="1"/>
    <xf numFmtId="165" fontId="0" fillId="25" borderId="1" xfId="1" applyFont="1" applyFill="1" applyBorder="1"/>
    <xf numFmtId="165" fontId="0" fillId="14" borderId="1" xfId="1" applyFont="1" applyFill="1" applyBorder="1"/>
    <xf numFmtId="165" fontId="0" fillId="29" borderId="1" xfId="1" applyFont="1" applyFill="1" applyBorder="1"/>
    <xf numFmtId="165" fontId="0" fillId="7" borderId="1" xfId="1" applyFont="1" applyFill="1" applyBorder="1"/>
    <xf numFmtId="165" fontId="0" fillId="4" borderId="1" xfId="1" applyFont="1" applyFill="1" applyBorder="1"/>
    <xf numFmtId="165" fontId="0" fillId="9" borderId="1" xfId="1" applyFont="1" applyFill="1" applyBorder="1"/>
    <xf numFmtId="165" fontId="3" fillId="9" borderId="1" xfId="1" applyFont="1" applyFill="1" applyBorder="1"/>
    <xf numFmtId="165" fontId="0" fillId="0" borderId="1" xfId="1" applyFont="1" applyBorder="1"/>
    <xf numFmtId="165" fontId="3" fillId="0" borderId="1" xfId="1" applyFont="1" applyBorder="1"/>
    <xf numFmtId="0" fontId="7" fillId="0" borderId="4" xfId="15" applyFont="1" applyFill="1" applyBorder="1" applyAlignment="1">
      <alignment horizontal="center" vertical="center"/>
    </xf>
    <xf numFmtId="0" fontId="8" fillId="5" borderId="4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15" applyFont="1" applyFill="1" applyBorder="1" applyAlignment="1">
      <alignment horizontal="left" vertical="center" wrapText="1"/>
    </xf>
    <xf numFmtId="165" fontId="13" fillId="4" borderId="6" xfId="1" applyFont="1" applyFill="1" applyBorder="1" applyAlignment="1">
      <alignment horizontal="center" vertical="center" wrapText="1"/>
    </xf>
    <xf numFmtId="165" fontId="13" fillId="4" borderId="4" xfId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/>
    </xf>
    <xf numFmtId="165" fontId="8" fillId="4" borderId="1" xfId="1" applyFont="1" applyFill="1" applyBorder="1" applyAlignment="1">
      <alignment horizontal="center" vertical="center" wrapText="1"/>
    </xf>
    <xf numFmtId="165" fontId="8" fillId="4" borderId="24" xfId="1" applyFont="1" applyFill="1" applyBorder="1" applyAlignment="1">
      <alignment horizontal="center" vertical="center" wrapText="1"/>
    </xf>
    <xf numFmtId="165" fontId="8" fillId="4" borderId="4" xfId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9" fillId="0" borderId="20" xfId="0" applyFont="1" applyFill="1" applyBorder="1"/>
    <xf numFmtId="0" fontId="19" fillId="0" borderId="21" xfId="0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left"/>
    </xf>
    <xf numFmtId="0" fontId="0" fillId="30" borderId="0" xfId="0" applyFill="1"/>
    <xf numFmtId="0" fontId="0" fillId="0" borderId="2" xfId="0" applyFill="1" applyBorder="1"/>
    <xf numFmtId="171" fontId="0" fillId="30" borderId="0" xfId="45" applyFont="1" applyFill="1"/>
    <xf numFmtId="171" fontId="0" fillId="0" borderId="2" xfId="45" applyFont="1" applyFill="1" applyBorder="1"/>
    <xf numFmtId="0" fontId="0" fillId="0" borderId="2" xfId="0" quotePrefix="1" applyFill="1" applyBorder="1" applyAlignment="1">
      <alignment horizontal="left"/>
    </xf>
  </cellXfs>
  <cellStyles count="46">
    <cellStyle name="Millares" xfId="1" builtinId="3"/>
    <cellStyle name="Millares [0]" xfId="22" builtinId="6"/>
    <cellStyle name="Millares [0] 2" xfId="4"/>
    <cellStyle name="Millares [0] 2 2" xfId="13"/>
    <cellStyle name="Millares [0] 2 2 2" xfId="35"/>
    <cellStyle name="Millares [0] 2 3" xfId="29"/>
    <cellStyle name="Millares [0] 2 4" xfId="27"/>
    <cellStyle name="Millares [0] 3" xfId="21"/>
    <cellStyle name="Millares [0] 3 2" xfId="40"/>
    <cellStyle name="Millares [0] 4" xfId="24"/>
    <cellStyle name="Millares [0] 4 2" xfId="41"/>
    <cellStyle name="Millares [0] 5" xfId="25"/>
    <cellStyle name="Millares [0] 6" xfId="42"/>
    <cellStyle name="Millares [0] 7" xfId="43"/>
    <cellStyle name="Millares [0] 8" xfId="44"/>
    <cellStyle name="Millares [0] 9" xfId="45"/>
    <cellStyle name="Millares 2" xfId="3"/>
    <cellStyle name="Millares 2 2" xfId="19"/>
    <cellStyle name="Millares 2 2 2" xfId="38"/>
    <cellStyle name="Millares 2 3" xfId="28"/>
    <cellStyle name="Millares 3" xfId="6"/>
    <cellStyle name="Millares 3 2" xfId="31"/>
    <cellStyle name="Millares 4" xfId="16"/>
    <cellStyle name="Millares 4 2" xfId="36"/>
    <cellStyle name="Millares 5" xfId="26"/>
    <cellStyle name="Millares 6" xfId="20"/>
    <cellStyle name="Millares 6 2" xfId="39"/>
    <cellStyle name="Millares 7" xfId="18"/>
    <cellStyle name="Millares 7 2" xfId="37"/>
    <cellStyle name="Moneda [0] 2" xfId="7"/>
    <cellStyle name="Moneda [0] 2 2" xfId="12"/>
    <cellStyle name="Moneda [0] 2 2 2" xfId="34"/>
    <cellStyle name="Moneda [0] 3" xfId="8"/>
    <cellStyle name="Moneda [0] 3 2" xfId="32"/>
    <cellStyle name="Normal" xfId="0" builtinId="0"/>
    <cellStyle name="Normal 2" xfId="2"/>
    <cellStyle name="Normal 2 2" xfId="10"/>
    <cellStyle name="Normal 3" xfId="14"/>
    <cellStyle name="Normal 4" xfId="5"/>
    <cellStyle name="Normal 4 2" xfId="30"/>
    <cellStyle name="Normal 5" xfId="15"/>
    <cellStyle name="Porcentaje" xfId="23" builtinId="5"/>
    <cellStyle name="Porcentaje 2" xfId="11"/>
    <cellStyle name="Porcentaje 3" xfId="9"/>
    <cellStyle name="Porcentaje 3 2" xfId="33"/>
    <cellStyle name="Porcentaje 4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1555914</xdr:colOff>
      <xdr:row>0</xdr:row>
      <xdr:rowOff>122639</xdr:rowOff>
    </xdr:from>
    <xdr:to>
      <xdr:col>10</xdr:col>
      <xdr:colOff>352424</xdr:colOff>
      <xdr:row>2</xdr:row>
      <xdr:rowOff>240336</xdr:rowOff>
    </xdr:to>
    <xdr:sp macro="" textlink="">
      <xdr:nvSpPr>
        <xdr:cNvPr id="2" name="Rectángulo 1"/>
        <xdr:cNvSpPr/>
      </xdr:nvSpPr>
      <xdr:spPr>
        <a:xfrm>
          <a:off x="2556039" y="122639"/>
          <a:ext cx="11941010" cy="50822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INGRESOS DE ABRIL</a:t>
          </a:r>
          <a:r>
            <a:rPr lang="es-E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2021</a:t>
          </a:r>
          <a:endParaRPr lang="es-E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2</xdr:row>
      <xdr:rowOff>685800</xdr:rowOff>
    </xdr:to>
    <xdr:pic>
      <xdr:nvPicPr>
        <xdr:cNvPr id="4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0"/>
          <a:ext cx="2000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-1996452</xdr:colOff>
      <xdr:row>3</xdr:row>
      <xdr:rowOff>48683</xdr:rowOff>
    </xdr:from>
    <xdr:to>
      <xdr:col>15</xdr:col>
      <xdr:colOff>636351</xdr:colOff>
      <xdr:row>7</xdr:row>
      <xdr:rowOff>142875</xdr:rowOff>
    </xdr:to>
    <xdr:sp macro="" textlink="">
      <xdr:nvSpPr>
        <xdr:cNvPr id="2" name="Rectángulo 1"/>
        <xdr:cNvSpPr/>
      </xdr:nvSpPr>
      <xdr:spPr>
        <a:xfrm>
          <a:off x="-1996452" y="620183"/>
          <a:ext cx="23559228" cy="121814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GASTOS DE ABRIL 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2021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38101</xdr:colOff>
      <xdr:row>3</xdr:row>
      <xdr:rowOff>76200</xdr:rowOff>
    </xdr:from>
    <xdr:to>
      <xdr:col>1</xdr:col>
      <xdr:colOff>962026</xdr:colOff>
      <xdr:row>6</xdr:row>
      <xdr:rowOff>435861</xdr:rowOff>
    </xdr:to>
    <xdr:pic>
      <xdr:nvPicPr>
        <xdr:cNvPr id="5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38101" y="647700"/>
          <a:ext cx="2000250" cy="1064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1304925</xdr:colOff>
      <xdr:row>3</xdr:row>
      <xdr:rowOff>180975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0"/>
          <a:ext cx="23050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923925</xdr:colOff>
      <xdr:row>5</xdr:row>
      <xdr:rowOff>112011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19050"/>
          <a:ext cx="2000250" cy="1045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EJECUCIONES%20PRESUPUESTALES%202021/INVERSI&#211;N%20CON%20FUENTE%20FINANCIACI&#211;N%202021%20CON%20RECURSO%20DEL%20BALANCE%20-%20CON%20EJECUCION%20AL%2017-06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 17-06-2021"/>
      <sheetName val="Hoja4"/>
      <sheetName val="Hoja3"/>
      <sheetName val="Hoja2"/>
    </sheetNames>
    <sheetDataSet>
      <sheetData sheetId="0">
        <row r="4">
          <cell r="G4">
            <v>3380364876.21</v>
          </cell>
          <cell r="H4">
            <v>2687845511.04</v>
          </cell>
          <cell r="I4">
            <v>1343797476.6600001</v>
          </cell>
          <cell r="J4">
            <v>22739247</v>
          </cell>
          <cell r="K4">
            <v>596639177.24000001</v>
          </cell>
          <cell r="L4">
            <v>1736148935.9300001</v>
          </cell>
          <cell r="M4">
            <v>5387450989.8600006</v>
          </cell>
          <cell r="N4">
            <v>169322336.59999999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6" sqref="A116:B120"/>
    </sheetView>
  </sheetViews>
  <sheetFormatPr baseColWidth="10" defaultColWidth="14.7109375" defaultRowHeight="15"/>
  <cols>
    <col min="1" max="1" width="14.7109375" style="19"/>
    <col min="2" max="2" width="49.85546875" style="19" customWidth="1"/>
    <col min="3" max="3" width="18.7109375" style="19" bestFit="1" customWidth="1"/>
    <col min="4" max="4" width="17.7109375" style="19" bestFit="1" customWidth="1"/>
    <col min="5" max="5" width="13.140625" style="19" bestFit="1" customWidth="1"/>
    <col min="6" max="6" width="18.7109375" style="19" bestFit="1" customWidth="1"/>
    <col min="7" max="10" width="17.7109375" style="19" bestFit="1" customWidth="1"/>
    <col min="11" max="11" width="10.28515625" style="19" bestFit="1" customWidth="1"/>
    <col min="12" max="12" width="5.7109375" style="19" customWidth="1"/>
    <col min="13" max="13" width="15" style="19" hidden="1" customWidth="1"/>
    <col min="14" max="14" width="37.5703125" style="19" hidden="1" customWidth="1"/>
    <col min="15" max="15" width="18.7109375" style="19" hidden="1" customWidth="1"/>
    <col min="16" max="16" width="17.7109375" style="19" hidden="1" customWidth="1"/>
    <col min="17" max="17" width="13.140625" style="19" hidden="1" customWidth="1"/>
    <col min="18" max="18" width="18.7109375" style="19" hidden="1" customWidth="1"/>
    <col min="19" max="21" width="17.7109375" style="19" hidden="1" customWidth="1"/>
    <col min="22" max="22" width="18.7109375" style="19" hidden="1" customWidth="1"/>
    <col min="23" max="23" width="10.28515625" style="19" hidden="1" customWidth="1"/>
    <col min="24" max="24" width="0" style="19" hidden="1" customWidth="1"/>
    <col min="25" max="16384" width="14.7109375" style="19"/>
  </cols>
  <sheetData>
    <row r="1" spans="1:23">
      <c r="A1" s="28"/>
      <c r="B1" s="28"/>
      <c r="C1" s="28"/>
      <c r="D1" s="28"/>
      <c r="E1" s="28"/>
      <c r="F1" s="28"/>
      <c r="G1" s="29"/>
      <c r="H1" s="28"/>
      <c r="I1" s="28"/>
      <c r="J1" s="30"/>
      <c r="K1" s="28"/>
      <c r="L1" s="28"/>
    </row>
    <row r="2" spans="1:23" ht="15.75" thickBot="1">
      <c r="A2" s="28"/>
      <c r="B2" s="28"/>
      <c r="C2" s="28"/>
      <c r="D2" s="28"/>
      <c r="E2" s="28"/>
      <c r="F2" s="30"/>
      <c r="G2" s="30"/>
      <c r="H2" s="28"/>
      <c r="I2" s="28"/>
      <c r="J2" s="30"/>
      <c r="K2" s="28"/>
      <c r="L2" s="28"/>
    </row>
    <row r="3" spans="1:23" ht="55.5" customHeight="1" thickBot="1">
      <c r="A3" s="31"/>
      <c r="B3" s="28"/>
      <c r="C3" s="352"/>
      <c r="D3" s="352"/>
      <c r="E3" s="352"/>
      <c r="F3" s="352"/>
      <c r="G3" s="352"/>
      <c r="H3" s="352"/>
      <c r="I3" s="352"/>
      <c r="J3" s="352"/>
      <c r="K3" s="352"/>
      <c r="L3" s="32"/>
    </row>
    <row r="4" spans="1:23" ht="30" customHeight="1">
      <c r="A4" s="33" t="s">
        <v>0</v>
      </c>
      <c r="B4" s="34" t="s">
        <v>1</v>
      </c>
      <c r="C4" s="34" t="s">
        <v>618</v>
      </c>
      <c r="D4" s="34" t="s">
        <v>6</v>
      </c>
      <c r="E4" s="34" t="s">
        <v>5</v>
      </c>
      <c r="F4" s="34" t="s">
        <v>619</v>
      </c>
      <c r="G4" s="34" t="s">
        <v>620</v>
      </c>
      <c r="H4" s="34" t="s">
        <v>621</v>
      </c>
      <c r="I4" s="34" t="s">
        <v>622</v>
      </c>
      <c r="J4" s="34" t="s">
        <v>623</v>
      </c>
      <c r="K4" s="35" t="s">
        <v>624</v>
      </c>
      <c r="L4" s="36"/>
      <c r="M4" s="302" t="s">
        <v>0</v>
      </c>
      <c r="N4" s="303" t="s">
        <v>1</v>
      </c>
      <c r="O4" s="303" t="s">
        <v>618</v>
      </c>
      <c r="P4" s="303" t="s">
        <v>6</v>
      </c>
      <c r="Q4" s="303" t="s">
        <v>5</v>
      </c>
      <c r="R4" s="303" t="s">
        <v>619</v>
      </c>
      <c r="S4" s="303" t="s">
        <v>620</v>
      </c>
      <c r="T4" s="303" t="s">
        <v>621</v>
      </c>
      <c r="U4" s="303" t="s">
        <v>622</v>
      </c>
      <c r="V4" s="303" t="s">
        <v>623</v>
      </c>
      <c r="W4" s="35" t="s">
        <v>624</v>
      </c>
    </row>
    <row r="5" spans="1:23">
      <c r="A5" s="37"/>
      <c r="B5" s="38" t="s">
        <v>625</v>
      </c>
      <c r="C5" s="39">
        <f>+C6+C75</f>
        <v>129818642105</v>
      </c>
      <c r="D5" s="39">
        <f t="shared" ref="D5:J5" si="0">+D6+D75</f>
        <v>27240641340.989998</v>
      </c>
      <c r="E5" s="39">
        <f t="shared" si="0"/>
        <v>0</v>
      </c>
      <c r="F5" s="39">
        <f t="shared" si="0"/>
        <v>157059283445.98999</v>
      </c>
      <c r="G5" s="39">
        <v>65290596160.222595</v>
      </c>
      <c r="H5" s="39">
        <v>6923104324</v>
      </c>
      <c r="I5" s="39">
        <v>65290596160.222595</v>
      </c>
      <c r="J5" s="39">
        <f t="shared" si="0"/>
        <v>91768687285.767395</v>
      </c>
      <c r="K5" s="103">
        <f>+I5/F5</f>
        <v>0.41570669830971768</v>
      </c>
      <c r="L5" s="36"/>
      <c r="M5" s="304"/>
      <c r="N5" s="305" t="s">
        <v>625</v>
      </c>
      <c r="O5" s="306">
        <v>129818642105</v>
      </c>
      <c r="P5" s="306">
        <v>27240641340.989998</v>
      </c>
      <c r="Q5" s="306">
        <v>0</v>
      </c>
      <c r="R5" s="306">
        <v>157059283445.98999</v>
      </c>
      <c r="S5" s="306">
        <v>55627249619.222595</v>
      </c>
      <c r="T5" s="306">
        <v>6923104324</v>
      </c>
      <c r="U5" s="306">
        <v>65290596160.222595</v>
      </c>
      <c r="V5" s="306">
        <v>91768687285.767395</v>
      </c>
      <c r="W5" s="39">
        <v>0</v>
      </c>
    </row>
    <row r="6" spans="1:23">
      <c r="A6" s="37">
        <v>1</v>
      </c>
      <c r="B6" s="38" t="s">
        <v>626</v>
      </c>
      <c r="C6" s="39">
        <f>+C7</f>
        <v>129306421569</v>
      </c>
      <c r="D6" s="39">
        <f t="shared" ref="D6:J6" si="1">+D7</f>
        <v>0</v>
      </c>
      <c r="E6" s="39">
        <f t="shared" si="1"/>
        <v>0</v>
      </c>
      <c r="F6" s="39">
        <f t="shared" si="1"/>
        <v>129306421569</v>
      </c>
      <c r="G6" s="39">
        <v>37290347674.392601</v>
      </c>
      <c r="H6" s="39">
        <v>6915445319</v>
      </c>
      <c r="I6" s="39">
        <v>37290347674.392601</v>
      </c>
      <c r="J6" s="39">
        <f t="shared" si="1"/>
        <v>92016073894.607391</v>
      </c>
      <c r="K6" s="103">
        <f t="shared" ref="K6:K72" si="2">+I6/F6</f>
        <v>0.28838743831831948</v>
      </c>
      <c r="L6" s="36"/>
      <c r="M6" s="304">
        <v>1</v>
      </c>
      <c r="N6" s="305" t="s">
        <v>626</v>
      </c>
      <c r="O6" s="306">
        <v>129306421569</v>
      </c>
      <c r="P6" s="306">
        <v>0</v>
      </c>
      <c r="Q6" s="306">
        <v>0</v>
      </c>
      <c r="R6" s="306">
        <v>129306421569</v>
      </c>
      <c r="S6" s="306">
        <v>30374902355.392601</v>
      </c>
      <c r="T6" s="306">
        <v>6915445319</v>
      </c>
      <c r="U6" s="306">
        <v>37290347674.392601</v>
      </c>
      <c r="V6" s="306">
        <v>92016073894.607391</v>
      </c>
      <c r="W6" s="39">
        <v>0</v>
      </c>
    </row>
    <row r="7" spans="1:23" s="132" customFormat="1">
      <c r="A7" s="38" t="s">
        <v>627</v>
      </c>
      <c r="B7" s="38" t="s">
        <v>628</v>
      </c>
      <c r="C7" s="39">
        <f>+C8+C15+C30+C63</f>
        <v>129306421569</v>
      </c>
      <c r="D7" s="39">
        <f t="shared" ref="D7:J7" si="3">+D8+D15+D30+D63</f>
        <v>0</v>
      </c>
      <c r="E7" s="39">
        <f t="shared" si="3"/>
        <v>0</v>
      </c>
      <c r="F7" s="39">
        <f t="shared" si="3"/>
        <v>129306421569</v>
      </c>
      <c r="G7" s="39">
        <v>37290347674.392601</v>
      </c>
      <c r="H7" s="39">
        <v>6915445319</v>
      </c>
      <c r="I7" s="39">
        <v>37290347674.392601</v>
      </c>
      <c r="J7" s="39">
        <f t="shared" si="3"/>
        <v>92016073894.607391</v>
      </c>
      <c r="K7" s="103">
        <f t="shared" si="2"/>
        <v>0.28838743831831948</v>
      </c>
      <c r="L7" s="279"/>
      <c r="M7" s="305" t="s">
        <v>627</v>
      </c>
      <c r="N7" s="305" t="s">
        <v>628</v>
      </c>
      <c r="O7" s="306">
        <v>129306421569</v>
      </c>
      <c r="P7" s="306">
        <v>0</v>
      </c>
      <c r="Q7" s="306">
        <v>0</v>
      </c>
      <c r="R7" s="306">
        <v>129306421569</v>
      </c>
      <c r="S7" s="306">
        <v>30374902355.392601</v>
      </c>
      <c r="T7" s="306">
        <v>6915445319</v>
      </c>
      <c r="U7" s="306">
        <v>37290347674.392601</v>
      </c>
      <c r="V7" s="306">
        <v>92016073894.607391</v>
      </c>
      <c r="W7" s="39">
        <v>0</v>
      </c>
    </row>
    <row r="8" spans="1:23">
      <c r="A8" s="42" t="s">
        <v>629</v>
      </c>
      <c r="B8" s="42" t="s">
        <v>464</v>
      </c>
      <c r="C8" s="43">
        <f>+C9</f>
        <v>3590000000</v>
      </c>
      <c r="D8" s="43">
        <f t="shared" ref="D8:J11" si="4">+D9</f>
        <v>0</v>
      </c>
      <c r="E8" s="43">
        <f t="shared" si="4"/>
        <v>0</v>
      </c>
      <c r="F8" s="43">
        <f t="shared" si="4"/>
        <v>3590000000</v>
      </c>
      <c r="G8" s="43">
        <v>2195326252</v>
      </c>
      <c r="H8" s="43">
        <v>0</v>
      </c>
      <c r="I8" s="43">
        <v>2195326252</v>
      </c>
      <c r="J8" s="43">
        <f t="shared" si="4"/>
        <v>1394673748</v>
      </c>
      <c r="K8" s="105">
        <f t="shared" si="2"/>
        <v>0.61151149080779943</v>
      </c>
      <c r="L8" s="36"/>
      <c r="M8" s="307" t="s">
        <v>629</v>
      </c>
      <c r="N8" s="307" t="s">
        <v>464</v>
      </c>
      <c r="O8" s="308">
        <v>3590000000</v>
      </c>
      <c r="P8" s="308">
        <v>0</v>
      </c>
      <c r="Q8" s="308">
        <v>0</v>
      </c>
      <c r="R8" s="308">
        <v>3590000000</v>
      </c>
      <c r="S8" s="308">
        <v>2195326252</v>
      </c>
      <c r="T8" s="308">
        <v>0</v>
      </c>
      <c r="U8" s="308">
        <v>2195326252</v>
      </c>
      <c r="V8" s="308">
        <v>1394673748</v>
      </c>
      <c r="W8" s="43">
        <v>0</v>
      </c>
    </row>
    <row r="9" spans="1:23">
      <c r="A9" s="42" t="s">
        <v>630</v>
      </c>
      <c r="B9" s="42" t="s">
        <v>631</v>
      </c>
      <c r="C9" s="43">
        <f>+C10</f>
        <v>3590000000</v>
      </c>
      <c r="D9" s="43">
        <f t="shared" si="4"/>
        <v>0</v>
      </c>
      <c r="E9" s="43">
        <f t="shared" si="4"/>
        <v>0</v>
      </c>
      <c r="F9" s="43">
        <f t="shared" si="4"/>
        <v>3590000000</v>
      </c>
      <c r="G9" s="43">
        <v>2195326252</v>
      </c>
      <c r="H9" s="43">
        <v>0</v>
      </c>
      <c r="I9" s="43">
        <v>2195326252</v>
      </c>
      <c r="J9" s="43">
        <f t="shared" si="4"/>
        <v>1394673748</v>
      </c>
      <c r="K9" s="105">
        <f t="shared" si="2"/>
        <v>0.61151149080779943</v>
      </c>
      <c r="L9" s="36"/>
      <c r="M9" s="307" t="s">
        <v>630</v>
      </c>
      <c r="N9" s="307" t="s">
        <v>631</v>
      </c>
      <c r="O9" s="308">
        <v>3590000000</v>
      </c>
      <c r="P9" s="308">
        <v>0</v>
      </c>
      <c r="Q9" s="308">
        <v>0</v>
      </c>
      <c r="R9" s="308">
        <v>3590000000</v>
      </c>
      <c r="S9" s="308">
        <v>2195326252</v>
      </c>
      <c r="T9" s="308">
        <v>0</v>
      </c>
      <c r="U9" s="308">
        <v>2195326252</v>
      </c>
      <c r="V9" s="308">
        <v>1394673748</v>
      </c>
      <c r="W9" s="43">
        <v>0</v>
      </c>
    </row>
    <row r="10" spans="1:23">
      <c r="A10" s="42" t="s">
        <v>632</v>
      </c>
      <c r="B10" s="42" t="s">
        <v>633</v>
      </c>
      <c r="C10" s="43">
        <f>+C11</f>
        <v>3590000000</v>
      </c>
      <c r="D10" s="43">
        <f t="shared" si="4"/>
        <v>0</v>
      </c>
      <c r="E10" s="43">
        <f t="shared" si="4"/>
        <v>0</v>
      </c>
      <c r="F10" s="43">
        <f t="shared" si="4"/>
        <v>3590000000</v>
      </c>
      <c r="G10" s="43">
        <v>2195326252</v>
      </c>
      <c r="H10" s="43">
        <v>0</v>
      </c>
      <c r="I10" s="43">
        <v>2195326252</v>
      </c>
      <c r="J10" s="43">
        <f t="shared" si="4"/>
        <v>1394673748</v>
      </c>
      <c r="K10" s="105">
        <f t="shared" si="2"/>
        <v>0.61151149080779943</v>
      </c>
      <c r="L10" s="36"/>
      <c r="M10" s="307" t="s">
        <v>632</v>
      </c>
      <c r="N10" s="307" t="s">
        <v>633</v>
      </c>
      <c r="O10" s="308">
        <v>3590000000</v>
      </c>
      <c r="P10" s="308">
        <v>0</v>
      </c>
      <c r="Q10" s="308">
        <v>0</v>
      </c>
      <c r="R10" s="308">
        <v>3590000000</v>
      </c>
      <c r="S10" s="308">
        <v>2195326252</v>
      </c>
      <c r="T10" s="308">
        <v>0</v>
      </c>
      <c r="U10" s="308">
        <v>2195326252</v>
      </c>
      <c r="V10" s="308">
        <v>1394673748</v>
      </c>
      <c r="W10" s="43">
        <v>0</v>
      </c>
    </row>
    <row r="11" spans="1:23">
      <c r="A11" s="42" t="s">
        <v>634</v>
      </c>
      <c r="B11" s="42" t="s">
        <v>633</v>
      </c>
      <c r="C11" s="43">
        <f>+C12</f>
        <v>3590000000</v>
      </c>
      <c r="D11" s="43">
        <f t="shared" si="4"/>
        <v>0</v>
      </c>
      <c r="E11" s="43">
        <f t="shared" si="4"/>
        <v>0</v>
      </c>
      <c r="F11" s="43">
        <f t="shared" si="4"/>
        <v>3590000000</v>
      </c>
      <c r="G11" s="43">
        <v>2195326252</v>
      </c>
      <c r="H11" s="43">
        <v>0</v>
      </c>
      <c r="I11" s="43">
        <v>2195326252</v>
      </c>
      <c r="J11" s="43">
        <f t="shared" si="4"/>
        <v>1394673748</v>
      </c>
      <c r="K11" s="105">
        <f t="shared" si="2"/>
        <v>0.61151149080779943</v>
      </c>
      <c r="L11" s="36"/>
      <c r="M11" s="307" t="s">
        <v>634</v>
      </c>
      <c r="N11" s="307" t="s">
        <v>633</v>
      </c>
      <c r="O11" s="308">
        <v>3590000000</v>
      </c>
      <c r="P11" s="308">
        <v>0</v>
      </c>
      <c r="Q11" s="308">
        <v>0</v>
      </c>
      <c r="R11" s="308">
        <v>3590000000</v>
      </c>
      <c r="S11" s="308">
        <v>2195326252</v>
      </c>
      <c r="T11" s="308">
        <v>0</v>
      </c>
      <c r="U11" s="308">
        <v>2195326252</v>
      </c>
      <c r="V11" s="308">
        <v>1394673748</v>
      </c>
      <c r="W11" s="43">
        <v>0</v>
      </c>
    </row>
    <row r="12" spans="1:23">
      <c r="A12" s="44" t="s">
        <v>635</v>
      </c>
      <c r="B12" s="44" t="s">
        <v>633</v>
      </c>
      <c r="C12" s="45">
        <f>+C13+C14</f>
        <v>3590000000</v>
      </c>
      <c r="D12" s="45">
        <f t="shared" ref="D12:J12" si="5">+D13+D14</f>
        <v>0</v>
      </c>
      <c r="E12" s="45">
        <f t="shared" si="5"/>
        <v>0</v>
      </c>
      <c r="F12" s="45">
        <f t="shared" si="5"/>
        <v>3590000000</v>
      </c>
      <c r="G12" s="45">
        <v>2195326252</v>
      </c>
      <c r="H12" s="45">
        <v>0</v>
      </c>
      <c r="I12" s="45">
        <v>2195326252</v>
      </c>
      <c r="J12" s="45">
        <f t="shared" si="5"/>
        <v>1394673748</v>
      </c>
      <c r="K12" s="106">
        <f t="shared" si="2"/>
        <v>0.61151149080779943</v>
      </c>
      <c r="L12" s="36"/>
      <c r="M12" s="309" t="s">
        <v>635</v>
      </c>
      <c r="N12" s="309" t="s">
        <v>633</v>
      </c>
      <c r="O12" s="310">
        <v>3590000000</v>
      </c>
      <c r="P12" s="310">
        <v>0</v>
      </c>
      <c r="Q12" s="310">
        <v>0</v>
      </c>
      <c r="R12" s="310">
        <v>3590000000</v>
      </c>
      <c r="S12" s="310">
        <v>2195326252</v>
      </c>
      <c r="T12" s="310">
        <v>0</v>
      </c>
      <c r="U12" s="310">
        <v>2195326252</v>
      </c>
      <c r="V12" s="310">
        <v>1394673748</v>
      </c>
      <c r="W12" s="45">
        <v>0</v>
      </c>
    </row>
    <row r="13" spans="1:23" s="281" customFormat="1">
      <c r="A13" s="280" t="s">
        <v>636</v>
      </c>
      <c r="B13" s="280" t="s">
        <v>637</v>
      </c>
      <c r="C13" s="47">
        <v>3090000000</v>
      </c>
      <c r="D13" s="51"/>
      <c r="E13" s="47"/>
      <c r="F13" s="47">
        <f t="shared" ref="F13:F74" si="6">+C13+D13</f>
        <v>3090000000</v>
      </c>
      <c r="G13" s="47">
        <v>2153644800</v>
      </c>
      <c r="H13" s="47"/>
      <c r="I13" s="47">
        <v>2153644800</v>
      </c>
      <c r="J13" s="47">
        <f t="shared" ref="J13:J71" si="7">+F13-I13</f>
        <v>936355200</v>
      </c>
      <c r="K13" s="107">
        <f t="shared" si="2"/>
        <v>0.69697242718446606</v>
      </c>
      <c r="L13" s="36"/>
      <c r="M13" s="311" t="s">
        <v>636</v>
      </c>
      <c r="N13" s="311" t="s">
        <v>637</v>
      </c>
      <c r="O13" s="312">
        <v>3090000000</v>
      </c>
      <c r="P13" s="313"/>
      <c r="Q13" s="312"/>
      <c r="R13" s="312">
        <v>3090000000</v>
      </c>
      <c r="S13" s="312">
        <v>2153644800</v>
      </c>
      <c r="T13" s="312"/>
      <c r="U13" s="312">
        <v>2153644800</v>
      </c>
      <c r="V13" s="312">
        <v>936355200</v>
      </c>
      <c r="W13" s="47"/>
    </row>
    <row r="14" spans="1:23" s="281" customFormat="1">
      <c r="A14" s="280" t="s">
        <v>638</v>
      </c>
      <c r="B14" s="280" t="s">
        <v>639</v>
      </c>
      <c r="C14" s="47">
        <v>500000000</v>
      </c>
      <c r="D14" s="51"/>
      <c r="E14" s="51"/>
      <c r="F14" s="47">
        <f t="shared" si="6"/>
        <v>500000000</v>
      </c>
      <c r="G14" s="51">
        <v>41681452</v>
      </c>
      <c r="H14" s="51"/>
      <c r="I14" s="51">
        <v>41681452</v>
      </c>
      <c r="J14" s="47">
        <f t="shared" si="7"/>
        <v>458318548</v>
      </c>
      <c r="K14" s="282">
        <f t="shared" si="2"/>
        <v>8.3362904000000002E-2</v>
      </c>
      <c r="L14" s="36"/>
      <c r="M14" s="311" t="s">
        <v>638</v>
      </c>
      <c r="N14" s="311" t="s">
        <v>639</v>
      </c>
      <c r="O14" s="312">
        <v>500000000</v>
      </c>
      <c r="P14" s="313"/>
      <c r="Q14" s="313"/>
      <c r="R14" s="312">
        <v>500000000</v>
      </c>
      <c r="S14" s="313">
        <v>41681452</v>
      </c>
      <c r="T14" s="313"/>
      <c r="U14" s="313">
        <v>41681452</v>
      </c>
      <c r="V14" s="312">
        <v>458318548</v>
      </c>
      <c r="W14" s="283"/>
    </row>
    <row r="15" spans="1:23">
      <c r="A15" s="42" t="s">
        <v>640</v>
      </c>
      <c r="B15" s="42" t="s">
        <v>461</v>
      </c>
      <c r="C15" s="43">
        <f>+C16+C20</f>
        <v>39018467904</v>
      </c>
      <c r="D15" s="43">
        <f t="shared" ref="D15:J15" si="8">+D16+D20</f>
        <v>0</v>
      </c>
      <c r="E15" s="43">
        <f t="shared" si="8"/>
        <v>0</v>
      </c>
      <c r="F15" s="43">
        <f t="shared" si="8"/>
        <v>39018467904</v>
      </c>
      <c r="G15" s="43">
        <v>6682941570</v>
      </c>
      <c r="H15" s="43">
        <v>1714667356</v>
      </c>
      <c r="I15" s="43">
        <v>6682941570</v>
      </c>
      <c r="J15" s="43">
        <f t="shared" si="8"/>
        <v>32335526334</v>
      </c>
      <c r="K15" s="105">
        <f t="shared" si="2"/>
        <v>0.17127637062640522</v>
      </c>
      <c r="L15" s="36"/>
      <c r="M15" s="307" t="s">
        <v>640</v>
      </c>
      <c r="N15" s="307" t="s">
        <v>461</v>
      </c>
      <c r="O15" s="308">
        <v>39018467904</v>
      </c>
      <c r="P15" s="308">
        <v>0</v>
      </c>
      <c r="Q15" s="308">
        <v>0</v>
      </c>
      <c r="R15" s="308">
        <v>39018467904</v>
      </c>
      <c r="S15" s="308">
        <v>4968274214</v>
      </c>
      <c r="T15" s="308">
        <v>1714667356</v>
      </c>
      <c r="U15" s="308">
        <v>6682941570</v>
      </c>
      <c r="V15" s="308">
        <v>32335526334</v>
      </c>
      <c r="W15" s="43">
        <v>0</v>
      </c>
    </row>
    <row r="16" spans="1:23">
      <c r="A16" s="42" t="s">
        <v>641</v>
      </c>
      <c r="B16" s="42" t="s">
        <v>642</v>
      </c>
      <c r="C16" s="43">
        <f>+C17</f>
        <v>5462904</v>
      </c>
      <c r="D16" s="43">
        <f t="shared" ref="D16:J18" si="9">+D17</f>
        <v>0</v>
      </c>
      <c r="E16" s="43">
        <f t="shared" si="9"/>
        <v>0</v>
      </c>
      <c r="F16" s="43">
        <f t="shared" si="9"/>
        <v>5462904</v>
      </c>
      <c r="G16" s="43">
        <v>171900</v>
      </c>
      <c r="H16" s="43">
        <v>0</v>
      </c>
      <c r="I16" s="43">
        <v>171900</v>
      </c>
      <c r="J16" s="43">
        <f t="shared" si="9"/>
        <v>5291004</v>
      </c>
      <c r="K16" s="105">
        <f t="shared" si="2"/>
        <v>3.1466780305859303E-2</v>
      </c>
      <c r="L16" s="36"/>
      <c r="M16" s="307" t="s">
        <v>641</v>
      </c>
      <c r="N16" s="307" t="s">
        <v>642</v>
      </c>
      <c r="O16" s="308">
        <v>5462904</v>
      </c>
      <c r="P16" s="308">
        <v>0</v>
      </c>
      <c r="Q16" s="308">
        <v>0</v>
      </c>
      <c r="R16" s="308">
        <v>5462904</v>
      </c>
      <c r="S16" s="308">
        <v>171900</v>
      </c>
      <c r="T16" s="308">
        <v>0</v>
      </c>
      <c r="U16" s="308">
        <v>171900</v>
      </c>
      <c r="V16" s="308">
        <v>5291004</v>
      </c>
      <c r="W16" s="43">
        <v>0</v>
      </c>
    </row>
    <row r="17" spans="1:23">
      <c r="A17" s="42" t="s">
        <v>643</v>
      </c>
      <c r="B17" s="42" t="s">
        <v>642</v>
      </c>
      <c r="C17" s="43">
        <f>+C18</f>
        <v>5462904</v>
      </c>
      <c r="D17" s="43">
        <f t="shared" si="9"/>
        <v>0</v>
      </c>
      <c r="E17" s="43">
        <f t="shared" si="9"/>
        <v>0</v>
      </c>
      <c r="F17" s="43">
        <f t="shared" si="9"/>
        <v>5462904</v>
      </c>
      <c r="G17" s="43">
        <v>171900</v>
      </c>
      <c r="H17" s="43">
        <v>0</v>
      </c>
      <c r="I17" s="43">
        <v>171900</v>
      </c>
      <c r="J17" s="43">
        <f t="shared" si="9"/>
        <v>5291004</v>
      </c>
      <c r="K17" s="105">
        <f t="shared" si="2"/>
        <v>3.1466780305859303E-2</v>
      </c>
      <c r="L17" s="36"/>
      <c r="M17" s="307" t="s">
        <v>643</v>
      </c>
      <c r="N17" s="307" t="s">
        <v>642</v>
      </c>
      <c r="O17" s="308">
        <v>5462904</v>
      </c>
      <c r="P17" s="308">
        <v>0</v>
      </c>
      <c r="Q17" s="308">
        <v>0</v>
      </c>
      <c r="R17" s="308">
        <v>5462904</v>
      </c>
      <c r="S17" s="308">
        <v>171900</v>
      </c>
      <c r="T17" s="308">
        <v>0</v>
      </c>
      <c r="U17" s="308">
        <v>171900</v>
      </c>
      <c r="V17" s="308">
        <v>5291004</v>
      </c>
      <c r="W17" s="43">
        <v>0</v>
      </c>
    </row>
    <row r="18" spans="1:23">
      <c r="A18" s="44" t="s">
        <v>644</v>
      </c>
      <c r="B18" s="44" t="s">
        <v>642</v>
      </c>
      <c r="C18" s="45">
        <f>+C19</f>
        <v>5462904</v>
      </c>
      <c r="D18" s="45">
        <f t="shared" si="9"/>
        <v>0</v>
      </c>
      <c r="E18" s="45">
        <f t="shared" si="9"/>
        <v>0</v>
      </c>
      <c r="F18" s="45">
        <f t="shared" si="9"/>
        <v>5462904</v>
      </c>
      <c r="G18" s="45">
        <v>171900</v>
      </c>
      <c r="H18" s="45">
        <v>0</v>
      </c>
      <c r="I18" s="45">
        <v>171900</v>
      </c>
      <c r="J18" s="45">
        <f t="shared" si="9"/>
        <v>5291004</v>
      </c>
      <c r="K18" s="106">
        <f t="shared" si="2"/>
        <v>3.1466780305859303E-2</v>
      </c>
      <c r="L18" s="36"/>
      <c r="M18" s="309" t="s">
        <v>644</v>
      </c>
      <c r="N18" s="309" t="s">
        <v>642</v>
      </c>
      <c r="O18" s="310">
        <v>5462904</v>
      </c>
      <c r="P18" s="310">
        <v>0</v>
      </c>
      <c r="Q18" s="310">
        <v>0</v>
      </c>
      <c r="R18" s="310">
        <v>5462904</v>
      </c>
      <c r="S18" s="310">
        <v>171900</v>
      </c>
      <c r="T18" s="310">
        <v>0</v>
      </c>
      <c r="U18" s="310">
        <v>171900</v>
      </c>
      <c r="V18" s="310">
        <v>5291004</v>
      </c>
      <c r="W18" s="45">
        <v>0</v>
      </c>
    </row>
    <row r="19" spans="1:23">
      <c r="A19" s="46" t="s">
        <v>645</v>
      </c>
      <c r="B19" s="46" t="s">
        <v>646</v>
      </c>
      <c r="C19" s="47">
        <v>5462904</v>
      </c>
      <c r="D19" s="51"/>
      <c r="E19" s="52"/>
      <c r="F19" s="47">
        <f t="shared" si="6"/>
        <v>5462904</v>
      </c>
      <c r="G19" s="20">
        <v>171900</v>
      </c>
      <c r="H19" s="51"/>
      <c r="I19" s="20">
        <v>171900</v>
      </c>
      <c r="J19" s="47">
        <f t="shared" si="7"/>
        <v>5291004</v>
      </c>
      <c r="K19" s="271">
        <f t="shared" si="2"/>
        <v>3.1466780305859303E-2</v>
      </c>
      <c r="L19" s="36"/>
      <c r="M19" s="311" t="s">
        <v>645</v>
      </c>
      <c r="N19" s="311" t="s">
        <v>646</v>
      </c>
      <c r="O19" s="312">
        <v>5462904</v>
      </c>
      <c r="P19" s="313"/>
      <c r="Q19" s="314"/>
      <c r="R19" s="312">
        <v>5462904</v>
      </c>
      <c r="S19" s="315">
        <v>171900</v>
      </c>
      <c r="T19" s="313"/>
      <c r="U19" s="315">
        <v>171900</v>
      </c>
      <c r="V19" s="312">
        <v>5291004</v>
      </c>
      <c r="W19" s="53"/>
    </row>
    <row r="20" spans="1:23">
      <c r="A20" s="42" t="s">
        <v>647</v>
      </c>
      <c r="B20" s="42" t="s">
        <v>648</v>
      </c>
      <c r="C20" s="43">
        <f>+C21</f>
        <v>39013005000</v>
      </c>
      <c r="D20" s="43">
        <f t="shared" ref="D20:J20" si="10">+D21</f>
        <v>0</v>
      </c>
      <c r="E20" s="43">
        <f t="shared" si="10"/>
        <v>0</v>
      </c>
      <c r="F20" s="43">
        <f t="shared" si="10"/>
        <v>39013005000</v>
      </c>
      <c r="G20" s="43">
        <v>6682769670</v>
      </c>
      <c r="H20" s="43">
        <v>1714667356</v>
      </c>
      <c r="I20" s="43">
        <v>6682769670</v>
      </c>
      <c r="J20" s="43">
        <f t="shared" si="10"/>
        <v>32330235330</v>
      </c>
      <c r="K20" s="105">
        <f t="shared" si="2"/>
        <v>0.17129594785123575</v>
      </c>
      <c r="L20" s="36"/>
      <c r="M20" s="307" t="s">
        <v>647</v>
      </c>
      <c r="N20" s="307" t="s">
        <v>648</v>
      </c>
      <c r="O20" s="308">
        <v>39013005000</v>
      </c>
      <c r="P20" s="308">
        <v>0</v>
      </c>
      <c r="Q20" s="308">
        <v>0</v>
      </c>
      <c r="R20" s="308">
        <v>39013005000</v>
      </c>
      <c r="S20" s="308">
        <v>4968102314</v>
      </c>
      <c r="T20" s="308">
        <v>1714667356</v>
      </c>
      <c r="U20" s="308">
        <v>6682769670</v>
      </c>
      <c r="V20" s="308">
        <v>32330235330</v>
      </c>
      <c r="W20" s="43">
        <v>0</v>
      </c>
    </row>
    <row r="21" spans="1:23">
      <c r="A21" s="42" t="s">
        <v>649</v>
      </c>
      <c r="B21" s="42" t="s">
        <v>438</v>
      </c>
      <c r="C21" s="43">
        <f>+C22+C26</f>
        <v>39013005000</v>
      </c>
      <c r="D21" s="43">
        <f t="shared" ref="D21:J21" si="11">+D22+D26</f>
        <v>0</v>
      </c>
      <c r="E21" s="43">
        <f t="shared" si="11"/>
        <v>0</v>
      </c>
      <c r="F21" s="43">
        <f t="shared" si="11"/>
        <v>39013005000</v>
      </c>
      <c r="G21" s="43">
        <v>6682769670</v>
      </c>
      <c r="H21" s="43">
        <v>1714667356</v>
      </c>
      <c r="I21" s="43">
        <v>6682769670</v>
      </c>
      <c r="J21" s="43">
        <f t="shared" si="11"/>
        <v>32330235330</v>
      </c>
      <c r="K21" s="105">
        <f t="shared" si="2"/>
        <v>0.17129594785123575</v>
      </c>
      <c r="L21" s="36"/>
      <c r="M21" s="307" t="s">
        <v>649</v>
      </c>
      <c r="N21" s="307" t="s">
        <v>438</v>
      </c>
      <c r="O21" s="308">
        <v>39013005000</v>
      </c>
      <c r="P21" s="308">
        <v>0</v>
      </c>
      <c r="Q21" s="308">
        <v>0</v>
      </c>
      <c r="R21" s="308">
        <v>39013005000</v>
      </c>
      <c r="S21" s="308">
        <v>4968102314</v>
      </c>
      <c r="T21" s="308">
        <v>1714667356</v>
      </c>
      <c r="U21" s="308">
        <v>6682769670</v>
      </c>
      <c r="V21" s="308">
        <v>32330235330</v>
      </c>
      <c r="W21" s="43">
        <v>0</v>
      </c>
    </row>
    <row r="22" spans="1:23">
      <c r="A22" s="44" t="s">
        <v>650</v>
      </c>
      <c r="B22" s="44" t="s">
        <v>651</v>
      </c>
      <c r="C22" s="45">
        <f>+C23+C24+C25</f>
        <v>29280272471</v>
      </c>
      <c r="D22" s="45">
        <f t="shared" ref="D22:J22" si="12">+D23+D24+D25</f>
        <v>0</v>
      </c>
      <c r="E22" s="45">
        <f t="shared" si="12"/>
        <v>0</v>
      </c>
      <c r="F22" s="45">
        <f t="shared" si="12"/>
        <v>29280272471</v>
      </c>
      <c r="G22" s="45">
        <v>2962364763</v>
      </c>
      <c r="H22" s="45">
        <v>481820185</v>
      </c>
      <c r="I22" s="45">
        <v>2962364763</v>
      </c>
      <c r="J22" s="45">
        <f t="shared" si="12"/>
        <v>26317907708</v>
      </c>
      <c r="K22" s="106">
        <f t="shared" si="2"/>
        <v>0.10117271845519911</v>
      </c>
      <c r="L22" s="36"/>
      <c r="M22" s="309" t="s">
        <v>650</v>
      </c>
      <c r="N22" s="309" t="s">
        <v>651</v>
      </c>
      <c r="O22" s="310">
        <v>29280272471</v>
      </c>
      <c r="P22" s="310">
        <v>0</v>
      </c>
      <c r="Q22" s="310">
        <v>0</v>
      </c>
      <c r="R22" s="310">
        <v>29280272471</v>
      </c>
      <c r="S22" s="310">
        <v>2480544578</v>
      </c>
      <c r="T22" s="310">
        <v>481820185</v>
      </c>
      <c r="U22" s="310">
        <v>2962364763</v>
      </c>
      <c r="V22" s="310">
        <v>26317907708</v>
      </c>
      <c r="W22" s="45"/>
    </row>
    <row r="23" spans="1:23">
      <c r="A23" s="46" t="s">
        <v>652</v>
      </c>
      <c r="B23" s="46" t="s">
        <v>653</v>
      </c>
      <c r="C23" s="47">
        <v>887881656</v>
      </c>
      <c r="D23" s="51"/>
      <c r="E23" s="52"/>
      <c r="F23" s="47">
        <f t="shared" si="6"/>
        <v>887881656</v>
      </c>
      <c r="G23" s="20">
        <v>333714843</v>
      </c>
      <c r="H23" s="51">
        <v>175786245</v>
      </c>
      <c r="I23" s="20">
        <v>333714843</v>
      </c>
      <c r="J23" s="47">
        <f t="shared" si="7"/>
        <v>554166813</v>
      </c>
      <c r="K23" s="271">
        <f t="shared" si="2"/>
        <v>0.37585509368829667</v>
      </c>
      <c r="L23" s="36"/>
      <c r="M23" s="311" t="s">
        <v>652</v>
      </c>
      <c r="N23" s="311" t="s">
        <v>653</v>
      </c>
      <c r="O23" s="312">
        <v>887881656</v>
      </c>
      <c r="P23" s="313"/>
      <c r="Q23" s="314"/>
      <c r="R23" s="312">
        <v>887881656</v>
      </c>
      <c r="S23" s="315">
        <v>157928598</v>
      </c>
      <c r="T23" s="313">
        <v>175786245</v>
      </c>
      <c r="U23" s="315">
        <v>333714843</v>
      </c>
      <c r="V23" s="312">
        <v>554166813</v>
      </c>
      <c r="W23" s="53"/>
    </row>
    <row r="24" spans="1:23">
      <c r="A24" s="46" t="s">
        <v>654</v>
      </c>
      <c r="B24" s="46" t="s">
        <v>655</v>
      </c>
      <c r="C24" s="47">
        <v>27604059420</v>
      </c>
      <c r="D24" s="51"/>
      <c r="E24" s="52"/>
      <c r="F24" s="47">
        <f t="shared" si="6"/>
        <v>27604059420</v>
      </c>
      <c r="G24" s="20">
        <v>2379679228</v>
      </c>
      <c r="H24" s="51">
        <v>144709867</v>
      </c>
      <c r="I24" s="20">
        <v>2379679228</v>
      </c>
      <c r="J24" s="47">
        <f t="shared" si="7"/>
        <v>25224380192</v>
      </c>
      <c r="K24" s="271">
        <f t="shared" si="2"/>
        <v>8.6207582435351815E-2</v>
      </c>
      <c r="L24" s="36"/>
      <c r="M24" s="311" t="s">
        <v>654</v>
      </c>
      <c r="N24" s="311" t="s">
        <v>655</v>
      </c>
      <c r="O24" s="312">
        <v>27604059420</v>
      </c>
      <c r="P24" s="313"/>
      <c r="Q24" s="314"/>
      <c r="R24" s="312">
        <v>27604059420</v>
      </c>
      <c r="S24" s="315">
        <v>2234969361</v>
      </c>
      <c r="T24" s="313">
        <v>144709867</v>
      </c>
      <c r="U24" s="315">
        <v>2379679228</v>
      </c>
      <c r="V24" s="312">
        <v>25224380192</v>
      </c>
      <c r="W24" s="53"/>
    </row>
    <row r="25" spans="1:23">
      <c r="A25" s="46" t="s">
        <v>656</v>
      </c>
      <c r="B25" s="46" t="s">
        <v>657</v>
      </c>
      <c r="C25" s="47">
        <v>788331395</v>
      </c>
      <c r="D25" s="51"/>
      <c r="E25" s="52"/>
      <c r="F25" s="47">
        <f t="shared" si="6"/>
        <v>788331395</v>
      </c>
      <c r="G25" s="20">
        <v>248970692</v>
      </c>
      <c r="H25" s="51">
        <v>161324073</v>
      </c>
      <c r="I25" s="20">
        <v>248970692</v>
      </c>
      <c r="J25" s="47">
        <f t="shared" si="7"/>
        <v>539360703</v>
      </c>
      <c r="K25" s="271">
        <f t="shared" si="2"/>
        <v>0.31581983614898401</v>
      </c>
      <c r="L25" s="36"/>
      <c r="M25" s="311" t="s">
        <v>656</v>
      </c>
      <c r="N25" s="311" t="s">
        <v>657</v>
      </c>
      <c r="O25" s="312">
        <v>788331395</v>
      </c>
      <c r="P25" s="313"/>
      <c r="Q25" s="314"/>
      <c r="R25" s="312">
        <v>788331395</v>
      </c>
      <c r="S25" s="315">
        <v>87646619</v>
      </c>
      <c r="T25" s="313">
        <v>161324073</v>
      </c>
      <c r="U25" s="315">
        <v>248970692</v>
      </c>
      <c r="V25" s="312">
        <v>539360703</v>
      </c>
      <c r="W25" s="53"/>
    </row>
    <row r="26" spans="1:23">
      <c r="A26" s="44" t="s">
        <v>658</v>
      </c>
      <c r="B26" s="44" t="s">
        <v>659</v>
      </c>
      <c r="C26" s="45">
        <f>SUM(C27:C29)</f>
        <v>9732732529</v>
      </c>
      <c r="D26" s="45">
        <f t="shared" ref="D26:J26" si="13">SUM(D27:D29)</f>
        <v>0</v>
      </c>
      <c r="E26" s="45">
        <f t="shared" si="13"/>
        <v>0</v>
      </c>
      <c r="F26" s="45">
        <f t="shared" si="13"/>
        <v>9732732529</v>
      </c>
      <c r="G26" s="45">
        <v>3720404907</v>
      </c>
      <c r="H26" s="45">
        <v>1232847171</v>
      </c>
      <c r="I26" s="45">
        <v>3720404907</v>
      </c>
      <c r="J26" s="45">
        <f t="shared" si="13"/>
        <v>6012327622</v>
      </c>
      <c r="K26" s="106">
        <f t="shared" si="2"/>
        <v>0.38225697623093491</v>
      </c>
      <c r="L26" s="36"/>
      <c r="M26" s="309" t="s">
        <v>658</v>
      </c>
      <c r="N26" s="309" t="s">
        <v>659</v>
      </c>
      <c r="O26" s="310">
        <v>9732732529</v>
      </c>
      <c r="P26" s="310">
        <v>0</v>
      </c>
      <c r="Q26" s="310">
        <v>0</v>
      </c>
      <c r="R26" s="310">
        <v>9732732529</v>
      </c>
      <c r="S26" s="310">
        <v>2487557736</v>
      </c>
      <c r="T26" s="310">
        <v>1232847171</v>
      </c>
      <c r="U26" s="310">
        <v>3720404907</v>
      </c>
      <c r="V26" s="310">
        <v>6012327622</v>
      </c>
      <c r="W26" s="45"/>
    </row>
    <row r="27" spans="1:23">
      <c r="A27" s="46" t="s">
        <v>660</v>
      </c>
      <c r="B27" s="46" t="s">
        <v>653</v>
      </c>
      <c r="C27" s="47">
        <v>340287404</v>
      </c>
      <c r="D27" s="51"/>
      <c r="E27" s="52"/>
      <c r="F27" s="47">
        <f t="shared" si="6"/>
        <v>340287404</v>
      </c>
      <c r="G27" s="20">
        <v>6506440</v>
      </c>
      <c r="H27" s="51"/>
      <c r="I27" s="20">
        <v>6506440</v>
      </c>
      <c r="J27" s="47">
        <f t="shared" si="7"/>
        <v>333780964</v>
      </c>
      <c r="K27" s="271">
        <f t="shared" si="2"/>
        <v>1.912042562703849E-2</v>
      </c>
      <c r="L27" s="36"/>
      <c r="M27" s="311" t="s">
        <v>660</v>
      </c>
      <c r="N27" s="311" t="s">
        <v>653</v>
      </c>
      <c r="O27" s="312">
        <v>340287404</v>
      </c>
      <c r="P27" s="313"/>
      <c r="Q27" s="314"/>
      <c r="R27" s="312">
        <v>340287404</v>
      </c>
      <c r="S27" s="315">
        <v>6506440</v>
      </c>
      <c r="T27" s="313"/>
      <c r="U27" s="315">
        <v>6506440</v>
      </c>
      <c r="V27" s="312">
        <v>333780964</v>
      </c>
      <c r="W27" s="53"/>
    </row>
    <row r="28" spans="1:23">
      <c r="A28" s="46" t="s">
        <v>661</v>
      </c>
      <c r="B28" s="46" t="s">
        <v>655</v>
      </c>
      <c r="C28" s="47">
        <v>9089449399</v>
      </c>
      <c r="D28" s="51"/>
      <c r="E28" s="52"/>
      <c r="F28" s="47">
        <f t="shared" si="6"/>
        <v>9089449399</v>
      </c>
      <c r="G28" s="20">
        <v>3610825418</v>
      </c>
      <c r="H28" s="51">
        <v>1229203228</v>
      </c>
      <c r="I28" s="20">
        <v>3610825418</v>
      </c>
      <c r="J28" s="47">
        <f t="shared" si="7"/>
        <v>5478623981</v>
      </c>
      <c r="K28" s="271">
        <f t="shared" si="2"/>
        <v>0.39725458160284766</v>
      </c>
      <c r="L28" s="36"/>
      <c r="M28" s="311" t="s">
        <v>661</v>
      </c>
      <c r="N28" s="311" t="s">
        <v>655</v>
      </c>
      <c r="O28" s="312">
        <v>9089449399</v>
      </c>
      <c r="P28" s="313"/>
      <c r="Q28" s="314"/>
      <c r="R28" s="312">
        <v>9089449399</v>
      </c>
      <c r="S28" s="315">
        <v>2381622190</v>
      </c>
      <c r="T28" s="313">
        <v>1229203228</v>
      </c>
      <c r="U28" s="315">
        <v>3610825418</v>
      </c>
      <c r="V28" s="312">
        <v>5478623981</v>
      </c>
      <c r="W28" s="53"/>
    </row>
    <row r="29" spans="1:23">
      <c r="A29" s="46" t="s">
        <v>662</v>
      </c>
      <c r="B29" s="46" t="s">
        <v>663</v>
      </c>
      <c r="C29" s="47">
        <v>302995726</v>
      </c>
      <c r="D29" s="48"/>
      <c r="E29" s="48"/>
      <c r="F29" s="47">
        <f t="shared" si="6"/>
        <v>302995726</v>
      </c>
      <c r="G29" s="20">
        <v>103073049</v>
      </c>
      <c r="H29" s="48">
        <v>3643943</v>
      </c>
      <c r="I29" s="20">
        <v>103073049</v>
      </c>
      <c r="J29" s="47">
        <f t="shared" si="7"/>
        <v>199922677</v>
      </c>
      <c r="K29" s="270">
        <f t="shared" si="2"/>
        <v>0.34017987765279567</v>
      </c>
      <c r="L29" s="36"/>
      <c r="M29" s="311" t="s">
        <v>662</v>
      </c>
      <c r="N29" s="311" t="s">
        <v>663</v>
      </c>
      <c r="O29" s="312">
        <v>302995726</v>
      </c>
      <c r="P29" s="316"/>
      <c r="Q29" s="316"/>
      <c r="R29" s="312">
        <v>302995726</v>
      </c>
      <c r="S29" s="315">
        <v>99429106</v>
      </c>
      <c r="T29" s="313">
        <v>3643943</v>
      </c>
      <c r="U29" s="315">
        <v>103073049</v>
      </c>
      <c r="V29" s="312">
        <v>199922677</v>
      </c>
      <c r="W29" s="50"/>
    </row>
    <row r="30" spans="1:23">
      <c r="A30" s="42" t="s">
        <v>664</v>
      </c>
      <c r="B30" s="42" t="s">
        <v>665</v>
      </c>
      <c r="C30" s="43">
        <f>+C31+C42</f>
        <v>4642148824</v>
      </c>
      <c r="D30" s="43">
        <f t="shared" ref="D30:J30" si="14">+D31+D42</f>
        <v>0</v>
      </c>
      <c r="E30" s="43">
        <f t="shared" si="14"/>
        <v>0</v>
      </c>
      <c r="F30" s="43">
        <f t="shared" si="14"/>
        <v>4642148824</v>
      </c>
      <c r="G30" s="43">
        <v>2358733419.3926001</v>
      </c>
      <c r="H30" s="43">
        <v>659360637</v>
      </c>
      <c r="I30" s="43">
        <v>2358733419.3926001</v>
      </c>
      <c r="J30" s="43">
        <f t="shared" si="14"/>
        <v>2283415404.6073999</v>
      </c>
      <c r="K30" s="105">
        <f t="shared" si="2"/>
        <v>0.5081124084600438</v>
      </c>
      <c r="L30" s="36"/>
      <c r="M30" s="307" t="s">
        <v>664</v>
      </c>
      <c r="N30" s="307" t="s">
        <v>665</v>
      </c>
      <c r="O30" s="308">
        <v>4642148824</v>
      </c>
      <c r="P30" s="308">
        <v>0</v>
      </c>
      <c r="Q30" s="308">
        <v>0</v>
      </c>
      <c r="R30" s="308">
        <v>4642148824</v>
      </c>
      <c r="S30" s="308">
        <v>1699372782.3926001</v>
      </c>
      <c r="T30" s="308">
        <v>659360637</v>
      </c>
      <c r="U30" s="308">
        <v>2358733419.3926001</v>
      </c>
      <c r="V30" s="308">
        <v>2283415404.6073999</v>
      </c>
      <c r="W30" s="43">
        <v>0</v>
      </c>
    </row>
    <row r="31" spans="1:23">
      <c r="A31" s="42" t="s">
        <v>666</v>
      </c>
      <c r="B31" s="42" t="s">
        <v>667</v>
      </c>
      <c r="C31" s="43">
        <f>+C32+C36</f>
        <v>3954239871</v>
      </c>
      <c r="D31" s="43">
        <f t="shared" ref="D31:J31" si="15">+D32+D36</f>
        <v>0</v>
      </c>
      <c r="E31" s="43">
        <f t="shared" si="15"/>
        <v>0</v>
      </c>
      <c r="F31" s="43">
        <f t="shared" si="15"/>
        <v>3954239871</v>
      </c>
      <c r="G31" s="43">
        <v>2282344003</v>
      </c>
      <c r="H31" s="43">
        <v>655071349</v>
      </c>
      <c r="I31" s="43">
        <v>2282344003</v>
      </c>
      <c r="J31" s="43">
        <f t="shared" si="15"/>
        <v>1671895868</v>
      </c>
      <c r="K31" s="105">
        <f t="shared" si="2"/>
        <v>0.57718906223633093</v>
      </c>
      <c r="L31" s="36"/>
      <c r="M31" s="307" t="s">
        <v>666</v>
      </c>
      <c r="N31" s="307" t="s">
        <v>667</v>
      </c>
      <c r="O31" s="308">
        <v>3954239871</v>
      </c>
      <c r="P31" s="308">
        <v>0</v>
      </c>
      <c r="Q31" s="308">
        <v>0</v>
      </c>
      <c r="R31" s="308">
        <v>3954239871</v>
      </c>
      <c r="S31" s="308">
        <v>1627272654</v>
      </c>
      <c r="T31" s="308">
        <v>655071349</v>
      </c>
      <c r="U31" s="308">
        <v>2282344003</v>
      </c>
      <c r="V31" s="308">
        <v>1671895868</v>
      </c>
      <c r="W31" s="43"/>
    </row>
    <row r="32" spans="1:23">
      <c r="A32" s="42" t="s">
        <v>668</v>
      </c>
      <c r="B32" s="42" t="s">
        <v>669</v>
      </c>
      <c r="C32" s="43">
        <f>+C33</f>
        <v>1331404001</v>
      </c>
      <c r="D32" s="43">
        <f t="shared" ref="D32:J32" si="16">+D33</f>
        <v>0</v>
      </c>
      <c r="E32" s="43">
        <f t="shared" si="16"/>
        <v>0</v>
      </c>
      <c r="F32" s="43">
        <f t="shared" si="16"/>
        <v>1331404001</v>
      </c>
      <c r="G32" s="43">
        <v>448668325</v>
      </c>
      <c r="H32" s="43">
        <v>194644924</v>
      </c>
      <c r="I32" s="43">
        <v>448668325</v>
      </c>
      <c r="J32" s="43">
        <f t="shared" si="16"/>
        <v>882735676</v>
      </c>
      <c r="K32" s="105">
        <f t="shared" si="2"/>
        <v>0.33698886638692022</v>
      </c>
      <c r="L32" s="36"/>
      <c r="M32" s="307" t="s">
        <v>668</v>
      </c>
      <c r="N32" s="307" t="s">
        <v>669</v>
      </c>
      <c r="O32" s="308">
        <v>1331404001</v>
      </c>
      <c r="P32" s="308">
        <v>0</v>
      </c>
      <c r="Q32" s="308">
        <v>0</v>
      </c>
      <c r="R32" s="308">
        <v>1331404001</v>
      </c>
      <c r="S32" s="308">
        <v>254023401</v>
      </c>
      <c r="T32" s="308">
        <v>194644924</v>
      </c>
      <c r="U32" s="308">
        <v>448668325</v>
      </c>
      <c r="V32" s="308">
        <v>882735676</v>
      </c>
      <c r="W32" s="43"/>
    </row>
    <row r="33" spans="1:23">
      <c r="A33" s="44" t="s">
        <v>670</v>
      </c>
      <c r="B33" s="44" t="s">
        <v>671</v>
      </c>
      <c r="C33" s="45">
        <f>+C34+C35</f>
        <v>1331404001</v>
      </c>
      <c r="D33" s="45">
        <f t="shared" ref="D33:J33" si="17">+D34+D35</f>
        <v>0</v>
      </c>
      <c r="E33" s="45">
        <f t="shared" si="17"/>
        <v>0</v>
      </c>
      <c r="F33" s="45">
        <f t="shared" si="17"/>
        <v>1331404001</v>
      </c>
      <c r="G33" s="45">
        <v>448668325</v>
      </c>
      <c r="H33" s="45">
        <v>194644924</v>
      </c>
      <c r="I33" s="45">
        <v>448668325</v>
      </c>
      <c r="J33" s="45">
        <f t="shared" si="17"/>
        <v>882735676</v>
      </c>
      <c r="K33" s="106">
        <f t="shared" si="2"/>
        <v>0.33698886638692022</v>
      </c>
      <c r="L33" s="36"/>
      <c r="M33" s="309" t="s">
        <v>670</v>
      </c>
      <c r="N33" s="309" t="s">
        <v>671</v>
      </c>
      <c r="O33" s="310">
        <v>1331404001</v>
      </c>
      <c r="P33" s="310">
        <v>0</v>
      </c>
      <c r="Q33" s="310">
        <v>0</v>
      </c>
      <c r="R33" s="310">
        <v>1331404001</v>
      </c>
      <c r="S33" s="310">
        <v>254023401</v>
      </c>
      <c r="T33" s="310">
        <v>194644924</v>
      </c>
      <c r="U33" s="310">
        <v>448668325</v>
      </c>
      <c r="V33" s="310">
        <v>882735676</v>
      </c>
      <c r="W33" s="45">
        <v>0</v>
      </c>
    </row>
    <row r="34" spans="1:23" ht="30">
      <c r="A34" s="54">
        <v>10250108304</v>
      </c>
      <c r="B34" s="55" t="s">
        <v>706</v>
      </c>
      <c r="C34" s="47">
        <v>235804001</v>
      </c>
      <c r="D34" s="51"/>
      <c r="E34" s="52"/>
      <c r="F34" s="47">
        <f t="shared" si="6"/>
        <v>235804001</v>
      </c>
      <c r="G34" s="20">
        <v>150291433</v>
      </c>
      <c r="H34" s="51">
        <v>119837000</v>
      </c>
      <c r="I34" s="20">
        <v>150291433</v>
      </c>
      <c r="J34" s="47">
        <f t="shared" si="7"/>
        <v>85512568</v>
      </c>
      <c r="K34" s="271">
        <f t="shared" si="2"/>
        <v>0.63735743398179234</v>
      </c>
      <c r="L34" s="36"/>
      <c r="M34" s="317">
        <v>10250108304</v>
      </c>
      <c r="N34" s="318" t="s">
        <v>706</v>
      </c>
      <c r="O34" s="312">
        <v>235804001</v>
      </c>
      <c r="P34" s="313"/>
      <c r="Q34" s="314"/>
      <c r="R34" s="312">
        <v>235804001</v>
      </c>
      <c r="S34" s="315">
        <v>30454433</v>
      </c>
      <c r="T34" s="313">
        <v>119837000</v>
      </c>
      <c r="U34" s="315">
        <v>150291433</v>
      </c>
      <c r="V34" s="312">
        <v>85512568</v>
      </c>
      <c r="W34" s="53"/>
    </row>
    <row r="35" spans="1:23">
      <c r="A35" s="54">
        <v>10250108305</v>
      </c>
      <c r="B35" s="55" t="s">
        <v>383</v>
      </c>
      <c r="C35" s="47">
        <v>1095600000</v>
      </c>
      <c r="D35" s="51"/>
      <c r="E35" s="52"/>
      <c r="F35" s="47">
        <f t="shared" si="6"/>
        <v>1095600000</v>
      </c>
      <c r="G35" s="20">
        <v>298376892</v>
      </c>
      <c r="H35" s="51">
        <v>74807924</v>
      </c>
      <c r="I35" s="20">
        <v>298376892</v>
      </c>
      <c r="J35" s="47">
        <f t="shared" si="7"/>
        <v>797223108</v>
      </c>
      <c r="K35" s="271">
        <f t="shared" si="2"/>
        <v>0.27234108433734938</v>
      </c>
      <c r="L35" s="36"/>
      <c r="M35" s="317">
        <v>10250108305</v>
      </c>
      <c r="N35" s="318" t="s">
        <v>383</v>
      </c>
      <c r="O35" s="312">
        <v>1095600000</v>
      </c>
      <c r="P35" s="313"/>
      <c r="Q35" s="314"/>
      <c r="R35" s="312">
        <v>1095600000</v>
      </c>
      <c r="S35" s="315">
        <v>223568968</v>
      </c>
      <c r="T35" s="313">
        <v>74807924</v>
      </c>
      <c r="U35" s="315">
        <v>298376892</v>
      </c>
      <c r="V35" s="312">
        <v>797223108</v>
      </c>
      <c r="W35" s="53"/>
    </row>
    <row r="36" spans="1:23">
      <c r="A36" s="42" t="s">
        <v>672</v>
      </c>
      <c r="B36" s="42" t="s">
        <v>434</v>
      </c>
      <c r="C36" s="43">
        <f>+C37+C40</f>
        <v>2622835870</v>
      </c>
      <c r="D36" s="43">
        <f t="shared" ref="D36:J36" si="18">+D37+D40</f>
        <v>0</v>
      </c>
      <c r="E36" s="43">
        <f t="shared" si="18"/>
        <v>0</v>
      </c>
      <c r="F36" s="43">
        <f t="shared" si="18"/>
        <v>2622835870</v>
      </c>
      <c r="G36" s="43">
        <v>1833675678</v>
      </c>
      <c r="H36" s="43">
        <v>460426425</v>
      </c>
      <c r="I36" s="43">
        <v>1833675678</v>
      </c>
      <c r="J36" s="43">
        <f t="shared" si="18"/>
        <v>789160192</v>
      </c>
      <c r="K36" s="105">
        <f t="shared" si="2"/>
        <v>0.69911949084332148</v>
      </c>
      <c r="L36" s="36"/>
      <c r="M36" s="307" t="s">
        <v>672</v>
      </c>
      <c r="N36" s="307" t="s">
        <v>434</v>
      </c>
      <c r="O36" s="308">
        <v>2622835870</v>
      </c>
      <c r="P36" s="308">
        <v>0</v>
      </c>
      <c r="Q36" s="308">
        <v>0</v>
      </c>
      <c r="R36" s="308">
        <v>2622835870</v>
      </c>
      <c r="S36" s="308">
        <v>1373249253</v>
      </c>
      <c r="T36" s="308">
        <v>460426425</v>
      </c>
      <c r="U36" s="308">
        <v>1833675678</v>
      </c>
      <c r="V36" s="308">
        <v>789160192</v>
      </c>
      <c r="W36" s="43"/>
    </row>
    <row r="37" spans="1:23">
      <c r="A37" s="44" t="s">
        <v>673</v>
      </c>
      <c r="B37" s="44" t="s">
        <v>436</v>
      </c>
      <c r="C37" s="45">
        <f>+C38+C39</f>
        <v>2472835870</v>
      </c>
      <c r="D37" s="45">
        <f t="shared" ref="D37:J37" si="19">+D38+D39</f>
        <v>0</v>
      </c>
      <c r="E37" s="45">
        <f t="shared" si="19"/>
        <v>0</v>
      </c>
      <c r="F37" s="45">
        <f t="shared" si="19"/>
        <v>2472835870</v>
      </c>
      <c r="G37" s="45">
        <v>1833675678</v>
      </c>
      <c r="H37" s="45">
        <v>460426425</v>
      </c>
      <c r="I37" s="45">
        <v>1833675678</v>
      </c>
      <c r="J37" s="45">
        <f t="shared" si="19"/>
        <v>639160192</v>
      </c>
      <c r="K37" s="106">
        <f t="shared" si="2"/>
        <v>0.74152745042476276</v>
      </c>
      <c r="L37" s="36"/>
      <c r="M37" s="309" t="s">
        <v>673</v>
      </c>
      <c r="N37" s="309" t="s">
        <v>436</v>
      </c>
      <c r="O37" s="310">
        <v>2472835870</v>
      </c>
      <c r="P37" s="310">
        <v>0</v>
      </c>
      <c r="Q37" s="310">
        <v>0</v>
      </c>
      <c r="R37" s="310">
        <v>2472835870</v>
      </c>
      <c r="S37" s="310">
        <v>1373249253</v>
      </c>
      <c r="T37" s="310">
        <v>460426425</v>
      </c>
      <c r="U37" s="310">
        <v>1833675678</v>
      </c>
      <c r="V37" s="310">
        <v>639160192</v>
      </c>
      <c r="W37" s="45">
        <v>0</v>
      </c>
    </row>
    <row r="38" spans="1:23">
      <c r="A38" s="46" t="s">
        <v>674</v>
      </c>
      <c r="B38" s="46" t="s">
        <v>675</v>
      </c>
      <c r="C38" s="56">
        <v>311376450</v>
      </c>
      <c r="D38" s="51"/>
      <c r="E38" s="52"/>
      <c r="F38" s="47">
        <f t="shared" si="6"/>
        <v>311376450</v>
      </c>
      <c r="G38" s="20">
        <v>1833675678</v>
      </c>
      <c r="H38" s="51">
        <v>460426425</v>
      </c>
      <c r="I38" s="20">
        <v>1833675678</v>
      </c>
      <c r="J38" s="47">
        <f t="shared" si="7"/>
        <v>-1522299228</v>
      </c>
      <c r="K38" s="271">
        <f t="shared" si="2"/>
        <v>5.888935010981081</v>
      </c>
      <c r="L38" s="36"/>
      <c r="M38" s="311" t="s">
        <v>674</v>
      </c>
      <c r="N38" s="311" t="s">
        <v>675</v>
      </c>
      <c r="O38" s="319">
        <v>311376450</v>
      </c>
      <c r="P38" s="313"/>
      <c r="Q38" s="314"/>
      <c r="R38" s="312">
        <v>311376450</v>
      </c>
      <c r="S38" s="315">
        <v>1373249253</v>
      </c>
      <c r="T38" s="313">
        <v>460426425</v>
      </c>
      <c r="U38" s="315">
        <v>1833675678</v>
      </c>
      <c r="V38" s="312">
        <v>-1522299228</v>
      </c>
      <c r="W38" s="53"/>
    </row>
    <row r="39" spans="1:23">
      <c r="A39" s="46" t="s">
        <v>676</v>
      </c>
      <c r="B39" s="46" t="s">
        <v>440</v>
      </c>
      <c r="C39" s="56">
        <v>2161459420</v>
      </c>
      <c r="D39" s="51"/>
      <c r="E39" s="52"/>
      <c r="F39" s="47">
        <f t="shared" si="6"/>
        <v>2161459420</v>
      </c>
      <c r="G39" s="20">
        <v>0</v>
      </c>
      <c r="H39" s="51"/>
      <c r="I39" s="20">
        <v>0</v>
      </c>
      <c r="J39" s="47">
        <f t="shared" si="7"/>
        <v>2161459420</v>
      </c>
      <c r="K39" s="271">
        <f t="shared" si="2"/>
        <v>0</v>
      </c>
      <c r="L39" s="36"/>
      <c r="M39" s="311" t="s">
        <v>676</v>
      </c>
      <c r="N39" s="311" t="s">
        <v>440</v>
      </c>
      <c r="O39" s="319">
        <v>2161459420</v>
      </c>
      <c r="P39" s="313"/>
      <c r="Q39" s="314"/>
      <c r="R39" s="312">
        <v>2161459420</v>
      </c>
      <c r="S39" s="315">
        <v>0</v>
      </c>
      <c r="T39" s="313"/>
      <c r="U39" s="315">
        <v>0</v>
      </c>
      <c r="V39" s="312">
        <v>2161459420</v>
      </c>
      <c r="W39" s="53"/>
    </row>
    <row r="40" spans="1:23">
      <c r="A40" s="44" t="s">
        <v>677</v>
      </c>
      <c r="B40" s="44" t="s">
        <v>599</v>
      </c>
      <c r="C40" s="45">
        <f>+C41</f>
        <v>150000000</v>
      </c>
      <c r="D40" s="45">
        <f t="shared" ref="D40:J40" si="20">+D41</f>
        <v>0</v>
      </c>
      <c r="E40" s="45">
        <f t="shared" si="20"/>
        <v>0</v>
      </c>
      <c r="F40" s="45">
        <f t="shared" si="20"/>
        <v>150000000</v>
      </c>
      <c r="G40" s="45">
        <v>0</v>
      </c>
      <c r="H40" s="45">
        <v>0</v>
      </c>
      <c r="I40" s="45">
        <v>0</v>
      </c>
      <c r="J40" s="45">
        <f t="shared" si="20"/>
        <v>150000000</v>
      </c>
      <c r="K40" s="106">
        <f t="shared" si="2"/>
        <v>0</v>
      </c>
      <c r="L40" s="36"/>
      <c r="M40" s="309" t="s">
        <v>677</v>
      </c>
      <c r="N40" s="309" t="s">
        <v>599</v>
      </c>
      <c r="O40" s="310">
        <v>150000000</v>
      </c>
      <c r="P40" s="310">
        <v>0</v>
      </c>
      <c r="Q40" s="310">
        <v>0</v>
      </c>
      <c r="R40" s="310">
        <v>150000000</v>
      </c>
      <c r="S40" s="310">
        <v>0</v>
      </c>
      <c r="T40" s="310">
        <v>0</v>
      </c>
      <c r="U40" s="310">
        <v>0</v>
      </c>
      <c r="V40" s="310">
        <v>150000000</v>
      </c>
      <c r="W40" s="45"/>
    </row>
    <row r="41" spans="1:23">
      <c r="A41" s="46" t="s">
        <v>678</v>
      </c>
      <c r="B41" s="46" t="s">
        <v>600</v>
      </c>
      <c r="C41" s="47">
        <v>150000000</v>
      </c>
      <c r="D41" s="51"/>
      <c r="E41" s="52"/>
      <c r="F41" s="47">
        <f t="shared" si="6"/>
        <v>150000000</v>
      </c>
      <c r="G41" s="20">
        <v>0</v>
      </c>
      <c r="H41" s="51"/>
      <c r="I41" s="20">
        <v>0</v>
      </c>
      <c r="J41" s="47">
        <f t="shared" si="7"/>
        <v>150000000</v>
      </c>
      <c r="K41" s="271">
        <f t="shared" si="2"/>
        <v>0</v>
      </c>
      <c r="L41" s="36"/>
      <c r="M41" s="311" t="s">
        <v>678</v>
      </c>
      <c r="N41" s="311" t="s">
        <v>600</v>
      </c>
      <c r="O41" s="312">
        <v>150000000</v>
      </c>
      <c r="P41" s="313"/>
      <c r="Q41" s="314"/>
      <c r="R41" s="312">
        <v>150000000</v>
      </c>
      <c r="S41" s="315">
        <v>0</v>
      </c>
      <c r="T41" s="313"/>
      <c r="U41" s="315">
        <v>0</v>
      </c>
      <c r="V41" s="312">
        <v>150000000</v>
      </c>
      <c r="W41" s="53"/>
    </row>
    <row r="42" spans="1:23">
      <c r="A42" s="42" t="s">
        <v>679</v>
      </c>
      <c r="B42" s="42" t="s">
        <v>680</v>
      </c>
      <c r="C42" s="43">
        <f>+C43+C56+C59</f>
        <v>687908953</v>
      </c>
      <c r="D42" s="43">
        <f t="shared" ref="D42:J42" si="21">+D43+D56+D59</f>
        <v>0</v>
      </c>
      <c r="E42" s="43">
        <f t="shared" si="21"/>
        <v>0</v>
      </c>
      <c r="F42" s="43">
        <f t="shared" si="21"/>
        <v>687908953</v>
      </c>
      <c r="G42" s="43">
        <v>76389416.3926</v>
      </c>
      <c r="H42" s="43">
        <v>4289288</v>
      </c>
      <c r="I42" s="43">
        <v>76389416.3926</v>
      </c>
      <c r="J42" s="43">
        <f t="shared" si="21"/>
        <v>611519536.60739994</v>
      </c>
      <c r="K42" s="105">
        <f t="shared" si="2"/>
        <v>0.11104582381064024</v>
      </c>
      <c r="L42" s="36"/>
      <c r="M42" s="307" t="s">
        <v>679</v>
      </c>
      <c r="N42" s="307" t="s">
        <v>680</v>
      </c>
      <c r="O42" s="308">
        <v>687908953</v>
      </c>
      <c r="P42" s="308">
        <v>0</v>
      </c>
      <c r="Q42" s="308">
        <v>0</v>
      </c>
      <c r="R42" s="308">
        <v>687908953</v>
      </c>
      <c r="S42" s="308">
        <v>72100128.3926</v>
      </c>
      <c r="T42" s="308">
        <v>4289288</v>
      </c>
      <c r="U42" s="308">
        <v>76389416.3926</v>
      </c>
      <c r="V42" s="308">
        <v>611519536.60739994</v>
      </c>
      <c r="W42" s="43">
        <v>0</v>
      </c>
    </row>
    <row r="43" spans="1:23">
      <c r="A43" s="42" t="s">
        <v>681</v>
      </c>
      <c r="B43" s="42" t="s">
        <v>168</v>
      </c>
      <c r="C43" s="43">
        <f>+C44+C49</f>
        <v>615812953</v>
      </c>
      <c r="D43" s="43">
        <f t="shared" ref="D43:J43" si="22">+D44+D49</f>
        <v>0</v>
      </c>
      <c r="E43" s="43">
        <f t="shared" si="22"/>
        <v>0</v>
      </c>
      <c r="F43" s="43">
        <f t="shared" si="22"/>
        <v>615812953</v>
      </c>
      <c r="G43" s="43">
        <v>46849750.3926</v>
      </c>
      <c r="H43" s="43">
        <v>0</v>
      </c>
      <c r="I43" s="43">
        <v>46849750.3926</v>
      </c>
      <c r="J43" s="43">
        <f t="shared" si="22"/>
        <v>568963202.60739994</v>
      </c>
      <c r="K43" s="105">
        <f t="shared" si="2"/>
        <v>7.6077890476915641E-2</v>
      </c>
      <c r="L43" s="36"/>
      <c r="M43" s="307" t="s">
        <v>681</v>
      </c>
      <c r="N43" s="307" t="s">
        <v>168</v>
      </c>
      <c r="O43" s="308">
        <v>615812953</v>
      </c>
      <c r="P43" s="308">
        <v>0</v>
      </c>
      <c r="Q43" s="308">
        <v>0</v>
      </c>
      <c r="R43" s="308">
        <v>615812953</v>
      </c>
      <c r="S43" s="308">
        <v>46849750.3926</v>
      </c>
      <c r="T43" s="308">
        <v>0</v>
      </c>
      <c r="U43" s="308">
        <v>46849750.3926</v>
      </c>
      <c r="V43" s="308">
        <v>568963202.60739994</v>
      </c>
      <c r="W43" s="43">
        <v>0</v>
      </c>
    </row>
    <row r="44" spans="1:23">
      <c r="A44" s="44" t="s">
        <v>682</v>
      </c>
      <c r="B44" s="44" t="s">
        <v>170</v>
      </c>
      <c r="C44" s="45">
        <f>SUM(C45:C48)</f>
        <v>464895412</v>
      </c>
      <c r="D44" s="45">
        <f t="shared" ref="D44:J44" si="23">SUM(D45:D48)</f>
        <v>0</v>
      </c>
      <c r="E44" s="45">
        <f t="shared" si="23"/>
        <v>0</v>
      </c>
      <c r="F44" s="45">
        <f t="shared" si="23"/>
        <v>464895412</v>
      </c>
      <c r="G44" s="45">
        <v>11077600</v>
      </c>
      <c r="H44" s="45">
        <v>0</v>
      </c>
      <c r="I44" s="45">
        <v>11077600</v>
      </c>
      <c r="J44" s="45">
        <f t="shared" si="23"/>
        <v>453817812</v>
      </c>
      <c r="K44" s="106">
        <f t="shared" si="2"/>
        <v>2.3828155137827E-2</v>
      </c>
      <c r="L44" s="36"/>
      <c r="M44" s="309" t="s">
        <v>682</v>
      </c>
      <c r="N44" s="309" t="s">
        <v>170</v>
      </c>
      <c r="O44" s="310">
        <v>464895412</v>
      </c>
      <c r="P44" s="310">
        <v>0</v>
      </c>
      <c r="Q44" s="310">
        <v>0</v>
      </c>
      <c r="R44" s="310">
        <v>464895412</v>
      </c>
      <c r="S44" s="310">
        <v>11077600</v>
      </c>
      <c r="T44" s="310">
        <v>0</v>
      </c>
      <c r="U44" s="310">
        <v>11077600</v>
      </c>
      <c r="V44" s="310">
        <v>453817812</v>
      </c>
      <c r="W44" s="45">
        <v>0</v>
      </c>
    </row>
    <row r="45" spans="1:23">
      <c r="A45" s="46" t="s">
        <v>683</v>
      </c>
      <c r="B45" s="46" t="s">
        <v>684</v>
      </c>
      <c r="C45" s="47">
        <v>381630562</v>
      </c>
      <c r="D45" s="51"/>
      <c r="E45" s="52"/>
      <c r="F45" s="47">
        <f t="shared" si="6"/>
        <v>381630562</v>
      </c>
      <c r="G45" s="20">
        <v>0</v>
      </c>
      <c r="H45" s="51"/>
      <c r="I45" s="20">
        <v>0</v>
      </c>
      <c r="J45" s="47">
        <f t="shared" si="7"/>
        <v>381630562</v>
      </c>
      <c r="K45" s="271">
        <f t="shared" si="2"/>
        <v>0</v>
      </c>
      <c r="L45" s="36"/>
      <c r="M45" s="311" t="s">
        <v>683</v>
      </c>
      <c r="N45" s="311" t="s">
        <v>684</v>
      </c>
      <c r="O45" s="312">
        <v>381630562</v>
      </c>
      <c r="P45" s="313"/>
      <c r="Q45" s="314"/>
      <c r="R45" s="312">
        <v>381630562</v>
      </c>
      <c r="S45" s="315">
        <v>0</v>
      </c>
      <c r="T45" s="313"/>
      <c r="U45" s="315">
        <v>0</v>
      </c>
      <c r="V45" s="312">
        <v>381630562</v>
      </c>
      <c r="W45" s="53"/>
    </row>
    <row r="46" spans="1:23">
      <c r="A46" s="46" t="s">
        <v>685</v>
      </c>
      <c r="B46" s="46" t="s">
        <v>686</v>
      </c>
      <c r="C46" s="47">
        <v>346937</v>
      </c>
      <c r="D46" s="51"/>
      <c r="E46" s="52"/>
      <c r="F46" s="47">
        <f t="shared" si="6"/>
        <v>346937</v>
      </c>
      <c r="G46" s="20">
        <v>30000</v>
      </c>
      <c r="H46" s="51"/>
      <c r="I46" s="20">
        <v>30000</v>
      </c>
      <c r="J46" s="47">
        <f t="shared" si="7"/>
        <v>316937</v>
      </c>
      <c r="K46" s="271">
        <f t="shared" si="2"/>
        <v>8.6471030763510384E-2</v>
      </c>
      <c r="L46" s="36"/>
      <c r="M46" s="311" t="s">
        <v>685</v>
      </c>
      <c r="N46" s="311" t="s">
        <v>686</v>
      </c>
      <c r="O46" s="312">
        <v>346937</v>
      </c>
      <c r="P46" s="313"/>
      <c r="Q46" s="314"/>
      <c r="R46" s="312">
        <v>346937</v>
      </c>
      <c r="S46" s="315">
        <v>30000</v>
      </c>
      <c r="T46" s="313"/>
      <c r="U46" s="315">
        <v>30000</v>
      </c>
      <c r="V46" s="312">
        <v>316937</v>
      </c>
      <c r="W46" s="53"/>
    </row>
    <row r="47" spans="1:23">
      <c r="A47" s="46" t="s">
        <v>687</v>
      </c>
      <c r="B47" s="46" t="s">
        <v>172</v>
      </c>
      <c r="C47" s="47">
        <v>52040531</v>
      </c>
      <c r="D47" s="51"/>
      <c r="E47" s="52"/>
      <c r="F47" s="47">
        <f t="shared" si="6"/>
        <v>52040531</v>
      </c>
      <c r="G47" s="20">
        <v>2539600</v>
      </c>
      <c r="H47" s="51"/>
      <c r="I47" s="20">
        <v>2539600</v>
      </c>
      <c r="J47" s="47">
        <f t="shared" si="7"/>
        <v>49500931</v>
      </c>
      <c r="K47" s="271">
        <f t="shared" si="2"/>
        <v>4.8800424423032888E-2</v>
      </c>
      <c r="L47" s="36"/>
      <c r="M47" s="311" t="s">
        <v>687</v>
      </c>
      <c r="N47" s="311" t="s">
        <v>172</v>
      </c>
      <c r="O47" s="312">
        <v>52040531</v>
      </c>
      <c r="P47" s="313"/>
      <c r="Q47" s="314"/>
      <c r="R47" s="312">
        <v>52040531</v>
      </c>
      <c r="S47" s="315">
        <v>2539600</v>
      </c>
      <c r="T47" s="313"/>
      <c r="U47" s="315">
        <v>2539600</v>
      </c>
      <c r="V47" s="312">
        <v>49500931</v>
      </c>
      <c r="W47" s="53"/>
    </row>
    <row r="48" spans="1:23">
      <c r="A48" s="46" t="s">
        <v>688</v>
      </c>
      <c r="B48" s="46" t="s">
        <v>689</v>
      </c>
      <c r="C48" s="47">
        <v>30877382</v>
      </c>
      <c r="D48" s="48"/>
      <c r="E48" s="48"/>
      <c r="F48" s="47">
        <f t="shared" si="6"/>
        <v>30877382</v>
      </c>
      <c r="G48" s="20">
        <v>8508000</v>
      </c>
      <c r="H48" s="51"/>
      <c r="I48" s="20">
        <v>8508000</v>
      </c>
      <c r="J48" s="47">
        <f t="shared" si="7"/>
        <v>22369382</v>
      </c>
      <c r="K48" s="271">
        <f t="shared" si="2"/>
        <v>0.27554149506587056</v>
      </c>
      <c r="L48" s="36"/>
      <c r="M48" s="311" t="s">
        <v>688</v>
      </c>
      <c r="N48" s="311" t="s">
        <v>689</v>
      </c>
      <c r="O48" s="312">
        <v>30877382</v>
      </c>
      <c r="P48" s="316"/>
      <c r="Q48" s="316"/>
      <c r="R48" s="312">
        <v>30877382</v>
      </c>
      <c r="S48" s="315">
        <v>8508000</v>
      </c>
      <c r="T48" s="313"/>
      <c r="U48" s="315">
        <v>8508000</v>
      </c>
      <c r="V48" s="312">
        <v>22369382</v>
      </c>
      <c r="W48" s="53"/>
    </row>
    <row r="49" spans="1:23">
      <c r="A49" s="44" t="s">
        <v>690</v>
      </c>
      <c r="B49" s="44" t="s">
        <v>176</v>
      </c>
      <c r="C49" s="45">
        <f>SUM(C50:C52)</f>
        <v>150917541</v>
      </c>
      <c r="D49" s="45">
        <f t="shared" ref="D49:J49" si="24">SUM(D50:D52)</f>
        <v>0</v>
      </c>
      <c r="E49" s="45">
        <f t="shared" si="24"/>
        <v>0</v>
      </c>
      <c r="F49" s="45">
        <f t="shared" si="24"/>
        <v>150917541</v>
      </c>
      <c r="G49" s="45">
        <v>35772150.3926</v>
      </c>
      <c r="H49" s="45">
        <v>0</v>
      </c>
      <c r="I49" s="45">
        <v>35772150.3926</v>
      </c>
      <c r="J49" s="45">
        <f t="shared" si="24"/>
        <v>115145390.6074</v>
      </c>
      <c r="K49" s="106">
        <f t="shared" si="2"/>
        <v>0.2370310976150877</v>
      </c>
      <c r="L49" s="36"/>
      <c r="M49" s="309" t="s">
        <v>690</v>
      </c>
      <c r="N49" s="309" t="s">
        <v>176</v>
      </c>
      <c r="O49" s="310">
        <v>150917541</v>
      </c>
      <c r="P49" s="310">
        <v>0</v>
      </c>
      <c r="Q49" s="310">
        <v>0</v>
      </c>
      <c r="R49" s="310">
        <v>150917541</v>
      </c>
      <c r="S49" s="310">
        <v>35772150.3926</v>
      </c>
      <c r="T49" s="310">
        <v>0</v>
      </c>
      <c r="U49" s="310">
        <v>35772150.3926</v>
      </c>
      <c r="V49" s="310">
        <v>115145390.6074</v>
      </c>
      <c r="W49" s="45">
        <v>0</v>
      </c>
    </row>
    <row r="50" spans="1:23">
      <c r="A50" s="46" t="s">
        <v>691</v>
      </c>
      <c r="B50" s="46" t="s">
        <v>178</v>
      </c>
      <c r="C50" s="47">
        <v>78060797</v>
      </c>
      <c r="D50" s="51"/>
      <c r="E50" s="52"/>
      <c r="F50" s="47">
        <f t="shared" si="6"/>
        <v>78060797</v>
      </c>
      <c r="G50" s="20">
        <v>22659250</v>
      </c>
      <c r="H50" s="51"/>
      <c r="I50" s="20">
        <v>22659250</v>
      </c>
      <c r="J50" s="47">
        <f t="shared" si="7"/>
        <v>55401547</v>
      </c>
      <c r="K50" s="271">
        <f t="shared" si="2"/>
        <v>0.29027694913235386</v>
      </c>
      <c r="L50" s="36"/>
      <c r="M50" s="311" t="s">
        <v>691</v>
      </c>
      <c r="N50" s="311" t="s">
        <v>178</v>
      </c>
      <c r="O50" s="312">
        <v>78060797</v>
      </c>
      <c r="P50" s="313"/>
      <c r="Q50" s="314"/>
      <c r="R50" s="312">
        <v>78060797</v>
      </c>
      <c r="S50" s="315">
        <v>22659250</v>
      </c>
      <c r="T50" s="313"/>
      <c r="U50" s="315">
        <v>22659250</v>
      </c>
      <c r="V50" s="312">
        <v>55401547</v>
      </c>
      <c r="W50" s="53"/>
    </row>
    <row r="51" spans="1:23">
      <c r="A51" s="46" t="s">
        <v>692</v>
      </c>
      <c r="B51" s="46" t="s">
        <v>184</v>
      </c>
      <c r="C51" s="47">
        <v>20816213</v>
      </c>
      <c r="D51" s="51"/>
      <c r="E51" s="52"/>
      <c r="F51" s="47">
        <f t="shared" si="6"/>
        <v>20816213</v>
      </c>
      <c r="G51" s="20">
        <v>4272000</v>
      </c>
      <c r="H51" s="51"/>
      <c r="I51" s="20">
        <v>4272000</v>
      </c>
      <c r="J51" s="47">
        <f t="shared" si="7"/>
        <v>16544213</v>
      </c>
      <c r="K51" s="271">
        <f t="shared" si="2"/>
        <v>0.20522464869090262</v>
      </c>
      <c r="L51" s="36"/>
      <c r="M51" s="311" t="s">
        <v>692</v>
      </c>
      <c r="N51" s="311" t="s">
        <v>184</v>
      </c>
      <c r="O51" s="312">
        <v>20816213</v>
      </c>
      <c r="P51" s="313"/>
      <c r="Q51" s="314"/>
      <c r="R51" s="312">
        <v>20816213</v>
      </c>
      <c r="S51" s="315">
        <v>4272000</v>
      </c>
      <c r="T51" s="313"/>
      <c r="U51" s="315">
        <v>4272000</v>
      </c>
      <c r="V51" s="312">
        <v>16544213</v>
      </c>
      <c r="W51" s="53"/>
    </row>
    <row r="52" spans="1:23">
      <c r="A52" s="46" t="s">
        <v>693</v>
      </c>
      <c r="B52" s="46" t="s">
        <v>694</v>
      </c>
      <c r="C52" s="47">
        <v>52040531</v>
      </c>
      <c r="D52" s="51"/>
      <c r="E52" s="52"/>
      <c r="F52" s="47">
        <f t="shared" si="6"/>
        <v>52040531</v>
      </c>
      <c r="G52" s="20">
        <v>8840900.3925999999</v>
      </c>
      <c r="H52" s="51"/>
      <c r="I52" s="20">
        <v>8840900.3925999999</v>
      </c>
      <c r="J52" s="47">
        <f t="shared" si="7"/>
        <v>43199630.6074</v>
      </c>
      <c r="K52" s="271">
        <f t="shared" si="2"/>
        <v>0.16988489976399357</v>
      </c>
      <c r="L52" s="36"/>
      <c r="M52" s="311" t="s">
        <v>693</v>
      </c>
      <c r="N52" s="311" t="s">
        <v>694</v>
      </c>
      <c r="O52" s="312">
        <v>52040531</v>
      </c>
      <c r="P52" s="313"/>
      <c r="Q52" s="314"/>
      <c r="R52" s="312">
        <v>52040531</v>
      </c>
      <c r="S52" s="315">
        <v>8840900.3925999999</v>
      </c>
      <c r="T52" s="313"/>
      <c r="U52" s="315">
        <v>8840900.3925999999</v>
      </c>
      <c r="V52" s="312">
        <v>43199630.6074</v>
      </c>
      <c r="W52" s="53"/>
    </row>
    <row r="53" spans="1:23">
      <c r="A53" s="42" t="s">
        <v>1116</v>
      </c>
      <c r="B53" s="46" t="s">
        <v>226</v>
      </c>
      <c r="C53" s="47"/>
      <c r="D53" s="51"/>
      <c r="E53" s="52"/>
      <c r="F53" s="47">
        <f t="shared" si="6"/>
        <v>0</v>
      </c>
      <c r="G53" s="20">
        <v>200000</v>
      </c>
      <c r="H53" s="51"/>
      <c r="I53" s="20">
        <v>200000</v>
      </c>
      <c r="J53" s="47">
        <f t="shared" si="7"/>
        <v>-200000</v>
      </c>
      <c r="K53" s="271" t="e">
        <f t="shared" si="2"/>
        <v>#DIV/0!</v>
      </c>
      <c r="L53" s="36"/>
      <c r="M53" s="307" t="s">
        <v>1116</v>
      </c>
      <c r="N53" s="311" t="s">
        <v>226</v>
      </c>
      <c r="O53" s="312"/>
      <c r="P53" s="313"/>
      <c r="Q53" s="314"/>
      <c r="R53" s="312">
        <v>0</v>
      </c>
      <c r="S53" s="315">
        <v>200000</v>
      </c>
      <c r="T53" s="313"/>
      <c r="U53" s="315">
        <v>200000</v>
      </c>
      <c r="V53" s="312">
        <v>-200000</v>
      </c>
      <c r="W53" s="53"/>
    </row>
    <row r="54" spans="1:23">
      <c r="A54" s="42" t="s">
        <v>1117</v>
      </c>
      <c r="B54" s="46" t="s">
        <v>1118</v>
      </c>
      <c r="C54" s="47"/>
      <c r="D54" s="51"/>
      <c r="E54" s="52"/>
      <c r="F54" s="47">
        <f t="shared" si="6"/>
        <v>0</v>
      </c>
      <c r="G54" s="20">
        <v>200000</v>
      </c>
      <c r="H54" s="51"/>
      <c r="I54" s="20">
        <v>200000</v>
      </c>
      <c r="J54" s="47">
        <f t="shared" si="7"/>
        <v>-200000</v>
      </c>
      <c r="K54" s="271" t="e">
        <f t="shared" si="2"/>
        <v>#DIV/0!</v>
      </c>
      <c r="L54" s="36"/>
      <c r="M54" s="307" t="s">
        <v>1117</v>
      </c>
      <c r="N54" s="311" t="s">
        <v>1118</v>
      </c>
      <c r="O54" s="312"/>
      <c r="P54" s="313"/>
      <c r="Q54" s="314"/>
      <c r="R54" s="312">
        <v>0</v>
      </c>
      <c r="S54" s="315">
        <v>200000</v>
      </c>
      <c r="T54" s="313"/>
      <c r="U54" s="315">
        <v>200000</v>
      </c>
      <c r="V54" s="312">
        <v>-200000</v>
      </c>
      <c r="W54" s="53"/>
    </row>
    <row r="55" spans="1:23" s="201" customFormat="1">
      <c r="A55" s="46" t="s">
        <v>1119</v>
      </c>
      <c r="B55" s="46" t="s">
        <v>1120</v>
      </c>
      <c r="C55" s="47"/>
      <c r="D55" s="51"/>
      <c r="E55" s="52"/>
      <c r="F55" s="47">
        <f t="shared" si="6"/>
        <v>0</v>
      </c>
      <c r="G55" s="20">
        <v>4940000</v>
      </c>
      <c r="H55" s="51">
        <v>4740000</v>
      </c>
      <c r="I55" s="20">
        <v>4940000</v>
      </c>
      <c r="J55" s="47">
        <f t="shared" si="7"/>
        <v>-4940000</v>
      </c>
      <c r="K55" s="271" t="e">
        <f t="shared" si="2"/>
        <v>#DIV/0!</v>
      </c>
      <c r="L55" s="36"/>
      <c r="M55" s="311" t="s">
        <v>1119</v>
      </c>
      <c r="N55" s="311" t="s">
        <v>1120</v>
      </c>
      <c r="O55" s="312"/>
      <c r="P55" s="313"/>
      <c r="Q55" s="314"/>
      <c r="R55" s="312">
        <v>0</v>
      </c>
      <c r="S55" s="315">
        <v>200000</v>
      </c>
      <c r="T55" s="313">
        <v>4740000</v>
      </c>
      <c r="U55" s="315">
        <v>4940000</v>
      </c>
      <c r="V55" s="312">
        <v>-4940000</v>
      </c>
      <c r="W55" s="53"/>
    </row>
    <row r="56" spans="1:23">
      <c r="A56" s="42" t="s">
        <v>695</v>
      </c>
      <c r="B56" s="42" t="s">
        <v>696</v>
      </c>
      <c r="C56" s="43">
        <f>+C57</f>
        <v>12096000</v>
      </c>
      <c r="D56" s="43">
        <f t="shared" ref="D56:J57" si="25">+D57</f>
        <v>0</v>
      </c>
      <c r="E56" s="43">
        <f t="shared" si="25"/>
        <v>0</v>
      </c>
      <c r="F56" s="43">
        <f t="shared" si="25"/>
        <v>12096000</v>
      </c>
      <c r="G56" s="43">
        <v>883304</v>
      </c>
      <c r="H56" s="43">
        <v>123266</v>
      </c>
      <c r="I56" s="43">
        <v>883304</v>
      </c>
      <c r="J56" s="43">
        <f t="shared" si="25"/>
        <v>11212696</v>
      </c>
      <c r="K56" s="105">
        <f t="shared" si="2"/>
        <v>7.3024470899470895E-2</v>
      </c>
      <c r="L56" s="36"/>
      <c r="M56" s="307" t="s">
        <v>695</v>
      </c>
      <c r="N56" s="307" t="s">
        <v>696</v>
      </c>
      <c r="O56" s="308">
        <v>12096000</v>
      </c>
      <c r="P56" s="308">
        <v>0</v>
      </c>
      <c r="Q56" s="308">
        <v>0</v>
      </c>
      <c r="R56" s="308">
        <v>12096000</v>
      </c>
      <c r="S56" s="308">
        <v>760038</v>
      </c>
      <c r="T56" s="308">
        <v>123266</v>
      </c>
      <c r="U56" s="308">
        <v>883304</v>
      </c>
      <c r="V56" s="308">
        <v>11212696</v>
      </c>
      <c r="W56" s="43">
        <v>0</v>
      </c>
    </row>
    <row r="57" spans="1:23">
      <c r="A57" s="44" t="s">
        <v>697</v>
      </c>
      <c r="B57" s="44" t="s">
        <v>321</v>
      </c>
      <c r="C57" s="45">
        <f>+C58</f>
        <v>12096000</v>
      </c>
      <c r="D57" s="45">
        <f t="shared" si="25"/>
        <v>0</v>
      </c>
      <c r="E57" s="45">
        <f t="shared" si="25"/>
        <v>0</v>
      </c>
      <c r="F57" s="45">
        <f t="shared" si="25"/>
        <v>12096000</v>
      </c>
      <c r="G57" s="45">
        <v>883304</v>
      </c>
      <c r="H57" s="45">
        <v>123266</v>
      </c>
      <c r="I57" s="45">
        <v>883304</v>
      </c>
      <c r="J57" s="45">
        <f t="shared" si="25"/>
        <v>11212696</v>
      </c>
      <c r="K57" s="106">
        <f t="shared" si="2"/>
        <v>7.3024470899470895E-2</v>
      </c>
      <c r="L57" s="36"/>
      <c r="M57" s="309" t="s">
        <v>697</v>
      </c>
      <c r="N57" s="309" t="s">
        <v>321</v>
      </c>
      <c r="O57" s="310">
        <v>12096000</v>
      </c>
      <c r="P57" s="310">
        <v>0</v>
      </c>
      <c r="Q57" s="310">
        <v>0</v>
      </c>
      <c r="R57" s="310">
        <v>12096000</v>
      </c>
      <c r="S57" s="310">
        <v>760038</v>
      </c>
      <c r="T57" s="310">
        <v>123266</v>
      </c>
      <c r="U57" s="310">
        <v>883304</v>
      </c>
      <c r="V57" s="310">
        <v>11212696</v>
      </c>
      <c r="W57" s="45">
        <v>0</v>
      </c>
    </row>
    <row r="58" spans="1:23">
      <c r="A58" s="46" t="s">
        <v>698</v>
      </c>
      <c r="B58" s="46" t="s">
        <v>699</v>
      </c>
      <c r="C58" s="47">
        <v>12096000</v>
      </c>
      <c r="D58" s="51"/>
      <c r="E58" s="52"/>
      <c r="F58" s="47">
        <f t="shared" si="6"/>
        <v>12096000</v>
      </c>
      <c r="G58" s="20">
        <v>883304</v>
      </c>
      <c r="H58" s="51">
        <v>123266</v>
      </c>
      <c r="I58" s="20">
        <v>883304</v>
      </c>
      <c r="J58" s="47">
        <f t="shared" si="7"/>
        <v>11212696</v>
      </c>
      <c r="K58" s="271">
        <f t="shared" si="2"/>
        <v>7.3024470899470895E-2</v>
      </c>
      <c r="L58" s="36"/>
      <c r="M58" s="311" t="s">
        <v>698</v>
      </c>
      <c r="N58" s="311" t="s">
        <v>699</v>
      </c>
      <c r="O58" s="312">
        <v>12096000</v>
      </c>
      <c r="P58" s="313"/>
      <c r="Q58" s="314"/>
      <c r="R58" s="312">
        <v>12096000</v>
      </c>
      <c r="S58" s="315">
        <v>760038</v>
      </c>
      <c r="T58" s="313">
        <v>123266</v>
      </c>
      <c r="U58" s="315">
        <v>883304</v>
      </c>
      <c r="V58" s="312">
        <v>11212696</v>
      </c>
      <c r="W58" s="53"/>
    </row>
    <row r="59" spans="1:23">
      <c r="A59" s="42" t="s">
        <v>700</v>
      </c>
      <c r="B59" s="42" t="s">
        <v>701</v>
      </c>
      <c r="C59" s="43">
        <f>+C60</f>
        <v>60000000</v>
      </c>
      <c r="D59" s="43">
        <f t="shared" ref="D59:J59" si="26">+D60</f>
        <v>0</v>
      </c>
      <c r="E59" s="43">
        <f t="shared" si="26"/>
        <v>0</v>
      </c>
      <c r="F59" s="43">
        <f t="shared" si="26"/>
        <v>60000000</v>
      </c>
      <c r="G59" s="43">
        <v>28656362</v>
      </c>
      <c r="H59" s="43">
        <v>4166022</v>
      </c>
      <c r="I59" s="43">
        <v>28656362</v>
      </c>
      <c r="J59" s="43">
        <f t="shared" si="26"/>
        <v>31343638</v>
      </c>
      <c r="K59" s="105">
        <f t="shared" si="2"/>
        <v>0.47760603333333335</v>
      </c>
      <c r="L59" s="36"/>
      <c r="M59" s="307" t="s">
        <v>700</v>
      </c>
      <c r="N59" s="307" t="s">
        <v>701</v>
      </c>
      <c r="O59" s="308">
        <v>60000000</v>
      </c>
      <c r="P59" s="308">
        <v>0</v>
      </c>
      <c r="Q59" s="308">
        <v>0</v>
      </c>
      <c r="R59" s="308">
        <v>60000000</v>
      </c>
      <c r="S59" s="308">
        <v>24490340</v>
      </c>
      <c r="T59" s="308">
        <v>4166022</v>
      </c>
      <c r="U59" s="308">
        <v>28656362</v>
      </c>
      <c r="V59" s="308">
        <v>31343638</v>
      </c>
      <c r="W59" s="43">
        <v>0</v>
      </c>
    </row>
    <row r="60" spans="1:23">
      <c r="A60" s="44" t="s">
        <v>702</v>
      </c>
      <c r="B60" s="44" t="s">
        <v>703</v>
      </c>
      <c r="C60" s="45">
        <f>+C61+C62</f>
        <v>60000000</v>
      </c>
      <c r="D60" s="45">
        <f t="shared" ref="D60:J60" si="27">+D61+D62</f>
        <v>0</v>
      </c>
      <c r="E60" s="45">
        <f t="shared" si="27"/>
        <v>0</v>
      </c>
      <c r="F60" s="45">
        <f t="shared" si="27"/>
        <v>60000000</v>
      </c>
      <c r="G60" s="45">
        <v>28656362</v>
      </c>
      <c r="H60" s="45">
        <v>4166022</v>
      </c>
      <c r="I60" s="45">
        <v>28656362</v>
      </c>
      <c r="J60" s="45">
        <f t="shared" si="27"/>
        <v>31343638</v>
      </c>
      <c r="K60" s="106">
        <f t="shared" si="2"/>
        <v>0.47760603333333335</v>
      </c>
      <c r="L60" s="36"/>
      <c r="M60" s="309" t="s">
        <v>702</v>
      </c>
      <c r="N60" s="309" t="s">
        <v>703</v>
      </c>
      <c r="O60" s="310">
        <v>60000000</v>
      </c>
      <c r="P60" s="310">
        <v>0</v>
      </c>
      <c r="Q60" s="310">
        <v>0</v>
      </c>
      <c r="R60" s="310">
        <v>60000000</v>
      </c>
      <c r="S60" s="310">
        <v>24490340</v>
      </c>
      <c r="T60" s="310">
        <v>4166022</v>
      </c>
      <c r="U60" s="310">
        <v>28656362</v>
      </c>
      <c r="V60" s="310">
        <v>31343638</v>
      </c>
      <c r="W60" s="45">
        <v>0</v>
      </c>
    </row>
    <row r="61" spans="1:23">
      <c r="A61" s="46" t="s">
        <v>704</v>
      </c>
      <c r="B61" s="46" t="s">
        <v>357</v>
      </c>
      <c r="C61" s="47">
        <v>0</v>
      </c>
      <c r="D61" s="51"/>
      <c r="E61" s="52"/>
      <c r="F61" s="47">
        <f t="shared" si="6"/>
        <v>0</v>
      </c>
      <c r="G61" s="20">
        <v>28656362</v>
      </c>
      <c r="H61" s="51">
        <v>4166022</v>
      </c>
      <c r="I61" s="20">
        <v>28656362</v>
      </c>
      <c r="J61" s="47">
        <f t="shared" si="7"/>
        <v>-28656362</v>
      </c>
      <c r="K61" s="271" t="e">
        <f t="shared" si="2"/>
        <v>#DIV/0!</v>
      </c>
      <c r="L61" s="36"/>
      <c r="M61" s="311" t="s">
        <v>704</v>
      </c>
      <c r="N61" s="311" t="s">
        <v>357</v>
      </c>
      <c r="O61" s="312">
        <v>0</v>
      </c>
      <c r="P61" s="313"/>
      <c r="Q61" s="314"/>
      <c r="R61" s="312">
        <v>0</v>
      </c>
      <c r="S61" s="315">
        <v>24490340</v>
      </c>
      <c r="T61" s="313">
        <v>4166022</v>
      </c>
      <c r="U61" s="315">
        <v>28656362</v>
      </c>
      <c r="V61" s="312">
        <v>-28656362</v>
      </c>
      <c r="W61" s="53"/>
    </row>
    <row r="62" spans="1:23">
      <c r="A62" s="46" t="s">
        <v>705</v>
      </c>
      <c r="B62" s="46" t="s">
        <v>361</v>
      </c>
      <c r="C62" s="47">
        <v>60000000</v>
      </c>
      <c r="D62" s="51"/>
      <c r="E62" s="52"/>
      <c r="F62" s="47">
        <f t="shared" si="6"/>
        <v>60000000</v>
      </c>
      <c r="G62" s="20">
        <v>0</v>
      </c>
      <c r="H62" s="51"/>
      <c r="I62" s="20">
        <v>0</v>
      </c>
      <c r="J62" s="47">
        <f t="shared" si="7"/>
        <v>60000000</v>
      </c>
      <c r="K62" s="271">
        <f t="shared" si="2"/>
        <v>0</v>
      </c>
      <c r="L62" s="36"/>
      <c r="M62" s="311" t="s">
        <v>705</v>
      </c>
      <c r="N62" s="311" t="s">
        <v>361</v>
      </c>
      <c r="O62" s="312">
        <v>60000000</v>
      </c>
      <c r="P62" s="313"/>
      <c r="Q62" s="314"/>
      <c r="R62" s="312">
        <v>60000000</v>
      </c>
      <c r="S62" s="315">
        <v>0</v>
      </c>
      <c r="T62" s="313"/>
      <c r="U62" s="315">
        <v>0</v>
      </c>
      <c r="V62" s="312">
        <v>60000000</v>
      </c>
      <c r="W62" s="53"/>
    </row>
    <row r="63" spans="1:23">
      <c r="A63" s="42" t="s">
        <v>707</v>
      </c>
      <c r="B63" s="42" t="s">
        <v>601</v>
      </c>
      <c r="C63" s="43">
        <f>+C64+C68</f>
        <v>82055804841</v>
      </c>
      <c r="D63" s="43">
        <f t="shared" ref="D63:J63" si="28">+D64+D68</f>
        <v>0</v>
      </c>
      <c r="E63" s="43">
        <f t="shared" si="28"/>
        <v>0</v>
      </c>
      <c r="F63" s="43">
        <f t="shared" si="28"/>
        <v>82055804841</v>
      </c>
      <c r="G63" s="43">
        <v>26053346433</v>
      </c>
      <c r="H63" s="43">
        <v>4541417326</v>
      </c>
      <c r="I63" s="43">
        <v>26053346433</v>
      </c>
      <c r="J63" s="43">
        <f t="shared" si="28"/>
        <v>56002458408</v>
      </c>
      <c r="K63" s="105">
        <f t="shared" si="2"/>
        <v>0.3175076581539078</v>
      </c>
      <c r="L63" s="36"/>
      <c r="M63" s="307" t="s">
        <v>707</v>
      </c>
      <c r="N63" s="307" t="s">
        <v>601</v>
      </c>
      <c r="O63" s="308">
        <v>82055804841</v>
      </c>
      <c r="P63" s="308">
        <v>0</v>
      </c>
      <c r="Q63" s="308">
        <v>0</v>
      </c>
      <c r="R63" s="308">
        <v>82055804841</v>
      </c>
      <c r="S63" s="308">
        <v>21511929107</v>
      </c>
      <c r="T63" s="308">
        <v>4541417326</v>
      </c>
      <c r="U63" s="308">
        <v>26053346433</v>
      </c>
      <c r="V63" s="308">
        <v>56002458408</v>
      </c>
      <c r="W63" s="43">
        <v>0</v>
      </c>
    </row>
    <row r="64" spans="1:23">
      <c r="A64" s="42" t="s">
        <v>708</v>
      </c>
      <c r="B64" s="42" t="s">
        <v>709</v>
      </c>
      <c r="C64" s="43">
        <f>+C65</f>
        <v>1707284156</v>
      </c>
      <c r="D64" s="43">
        <f t="shared" ref="D64:J66" si="29">+D65</f>
        <v>0</v>
      </c>
      <c r="E64" s="43">
        <f t="shared" si="29"/>
        <v>0</v>
      </c>
      <c r="F64" s="43">
        <f t="shared" si="29"/>
        <v>1707284156</v>
      </c>
      <c r="G64" s="43">
        <v>521312671</v>
      </c>
      <c r="H64" s="43">
        <v>243450671</v>
      </c>
      <c r="I64" s="43">
        <v>521312671</v>
      </c>
      <c r="J64" s="43">
        <f t="shared" si="29"/>
        <v>1185971485</v>
      </c>
      <c r="K64" s="105">
        <f t="shared" si="2"/>
        <v>0.30534616582009677</v>
      </c>
      <c r="L64" s="36"/>
      <c r="M64" s="307" t="s">
        <v>708</v>
      </c>
      <c r="N64" s="307" t="s">
        <v>709</v>
      </c>
      <c r="O64" s="308">
        <v>1707284156</v>
      </c>
      <c r="P64" s="308">
        <v>0</v>
      </c>
      <c r="Q64" s="308">
        <v>0</v>
      </c>
      <c r="R64" s="308">
        <v>1707284156</v>
      </c>
      <c r="S64" s="308">
        <v>277862000</v>
      </c>
      <c r="T64" s="308">
        <v>243450671</v>
      </c>
      <c r="U64" s="308">
        <v>521312671</v>
      </c>
      <c r="V64" s="308">
        <v>1185971485</v>
      </c>
      <c r="W64" s="43">
        <v>0</v>
      </c>
    </row>
    <row r="65" spans="1:23">
      <c r="A65" s="42" t="s">
        <v>710</v>
      </c>
      <c r="B65" s="42" t="s">
        <v>709</v>
      </c>
      <c r="C65" s="43">
        <f>+C66</f>
        <v>1707284156</v>
      </c>
      <c r="D65" s="43">
        <f t="shared" si="29"/>
        <v>0</v>
      </c>
      <c r="E65" s="43">
        <f t="shared" si="29"/>
        <v>0</v>
      </c>
      <c r="F65" s="43">
        <f t="shared" si="29"/>
        <v>1707284156</v>
      </c>
      <c r="G65" s="43">
        <v>521312671</v>
      </c>
      <c r="H65" s="43">
        <v>243450671</v>
      </c>
      <c r="I65" s="43">
        <v>521312671</v>
      </c>
      <c r="J65" s="43">
        <f t="shared" si="29"/>
        <v>1185971485</v>
      </c>
      <c r="K65" s="105">
        <f t="shared" si="2"/>
        <v>0.30534616582009677</v>
      </c>
      <c r="L65" s="36"/>
      <c r="M65" s="307" t="s">
        <v>710</v>
      </c>
      <c r="N65" s="307" t="s">
        <v>709</v>
      </c>
      <c r="O65" s="308">
        <v>1707284156</v>
      </c>
      <c r="P65" s="308">
        <v>0</v>
      </c>
      <c r="Q65" s="308">
        <v>0</v>
      </c>
      <c r="R65" s="308">
        <v>1707284156</v>
      </c>
      <c r="S65" s="308">
        <v>277862000</v>
      </c>
      <c r="T65" s="308">
        <v>243450671</v>
      </c>
      <c r="U65" s="308">
        <v>521312671</v>
      </c>
      <c r="V65" s="308">
        <v>1185971485</v>
      </c>
      <c r="W65" s="43">
        <v>0</v>
      </c>
    </row>
    <row r="66" spans="1:23">
      <c r="A66" s="44" t="s">
        <v>711</v>
      </c>
      <c r="B66" s="44" t="s">
        <v>709</v>
      </c>
      <c r="C66" s="45">
        <f>+C67</f>
        <v>1707284156</v>
      </c>
      <c r="D66" s="45">
        <f t="shared" si="29"/>
        <v>0</v>
      </c>
      <c r="E66" s="45">
        <f t="shared" si="29"/>
        <v>0</v>
      </c>
      <c r="F66" s="45">
        <f t="shared" si="29"/>
        <v>1707284156</v>
      </c>
      <c r="G66" s="45">
        <v>521312671</v>
      </c>
      <c r="H66" s="45">
        <v>243450671</v>
      </c>
      <c r="I66" s="45">
        <v>521312671</v>
      </c>
      <c r="J66" s="45">
        <f t="shared" si="29"/>
        <v>1185971485</v>
      </c>
      <c r="K66" s="106">
        <f t="shared" si="2"/>
        <v>0.30534616582009677</v>
      </c>
      <c r="L66" s="36"/>
      <c r="M66" s="309" t="s">
        <v>711</v>
      </c>
      <c r="N66" s="309" t="s">
        <v>709</v>
      </c>
      <c r="O66" s="310">
        <v>1707284156</v>
      </c>
      <c r="P66" s="310">
        <v>0</v>
      </c>
      <c r="Q66" s="310">
        <v>0</v>
      </c>
      <c r="R66" s="310">
        <v>1707284156</v>
      </c>
      <c r="S66" s="310">
        <v>277862000</v>
      </c>
      <c r="T66" s="310">
        <v>243450671</v>
      </c>
      <c r="U66" s="310">
        <v>521312671</v>
      </c>
      <c r="V66" s="310">
        <v>1185971485</v>
      </c>
      <c r="W66" s="45">
        <v>0</v>
      </c>
    </row>
    <row r="67" spans="1:23">
      <c r="A67" s="46" t="s">
        <v>712</v>
      </c>
      <c r="B67" s="46" t="s">
        <v>709</v>
      </c>
      <c r="C67" s="47">
        <v>1707284156</v>
      </c>
      <c r="D67" s="51"/>
      <c r="E67" s="52"/>
      <c r="F67" s="47">
        <f t="shared" si="6"/>
        <v>1707284156</v>
      </c>
      <c r="G67" s="20">
        <v>521312671</v>
      </c>
      <c r="H67" s="51">
        <v>243450671</v>
      </c>
      <c r="I67" s="20">
        <v>521312671</v>
      </c>
      <c r="J67" s="57">
        <f t="shared" si="7"/>
        <v>1185971485</v>
      </c>
      <c r="K67" s="271">
        <f t="shared" si="2"/>
        <v>0.30534616582009677</v>
      </c>
      <c r="L67" s="36"/>
      <c r="M67" s="311" t="s">
        <v>712</v>
      </c>
      <c r="N67" s="311" t="s">
        <v>709</v>
      </c>
      <c r="O67" s="312">
        <v>1707284156</v>
      </c>
      <c r="P67" s="313"/>
      <c r="Q67" s="314"/>
      <c r="R67" s="312">
        <v>1707284156</v>
      </c>
      <c r="S67" s="315">
        <v>277862000</v>
      </c>
      <c r="T67" s="313">
        <v>243450671</v>
      </c>
      <c r="U67" s="315">
        <v>521312671</v>
      </c>
      <c r="V67" s="320">
        <v>1185971485</v>
      </c>
      <c r="W67" s="53"/>
    </row>
    <row r="68" spans="1:23">
      <c r="A68" s="42" t="s">
        <v>713</v>
      </c>
      <c r="B68" s="42" t="s">
        <v>714</v>
      </c>
      <c r="C68" s="43">
        <f>+C69</f>
        <v>80348520685</v>
      </c>
      <c r="D68" s="43">
        <f t="shared" ref="D68:J69" si="30">+D69</f>
        <v>0</v>
      </c>
      <c r="E68" s="43">
        <f t="shared" si="30"/>
        <v>0</v>
      </c>
      <c r="F68" s="43">
        <f t="shared" si="30"/>
        <v>80348520685</v>
      </c>
      <c r="G68" s="43">
        <v>25532033762</v>
      </c>
      <c r="H68" s="43">
        <v>4297966655</v>
      </c>
      <c r="I68" s="43">
        <v>25532033762</v>
      </c>
      <c r="J68" s="43">
        <f t="shared" si="30"/>
        <v>54816486923</v>
      </c>
      <c r="K68" s="105">
        <f t="shared" si="2"/>
        <v>0.31776607141401286</v>
      </c>
      <c r="L68" s="36"/>
      <c r="M68" s="307" t="s">
        <v>713</v>
      </c>
      <c r="N68" s="307" t="s">
        <v>714</v>
      </c>
      <c r="O68" s="308">
        <v>80348520685</v>
      </c>
      <c r="P68" s="308">
        <v>0</v>
      </c>
      <c r="Q68" s="308">
        <v>0</v>
      </c>
      <c r="R68" s="308">
        <v>80348520685</v>
      </c>
      <c r="S68" s="308">
        <v>21234067107</v>
      </c>
      <c r="T68" s="308">
        <v>4297966655</v>
      </c>
      <c r="U68" s="308">
        <v>25532033762</v>
      </c>
      <c r="V68" s="308">
        <v>54816486923</v>
      </c>
      <c r="W68" s="43">
        <v>0</v>
      </c>
    </row>
    <row r="69" spans="1:23">
      <c r="A69" s="42" t="s">
        <v>715</v>
      </c>
      <c r="B69" s="42" t="s">
        <v>716</v>
      </c>
      <c r="C69" s="43">
        <f>+C70</f>
        <v>80348520685</v>
      </c>
      <c r="D69" s="43">
        <f t="shared" si="30"/>
        <v>0</v>
      </c>
      <c r="E69" s="43">
        <f t="shared" si="30"/>
        <v>0</v>
      </c>
      <c r="F69" s="43">
        <f t="shared" si="30"/>
        <v>80348520685</v>
      </c>
      <c r="G69" s="43">
        <v>25532033762</v>
      </c>
      <c r="H69" s="43">
        <v>4297966655</v>
      </c>
      <c r="I69" s="43">
        <v>25532033762</v>
      </c>
      <c r="J69" s="43">
        <f t="shared" si="30"/>
        <v>54816486923</v>
      </c>
      <c r="K69" s="105">
        <f t="shared" si="2"/>
        <v>0.31776607141401286</v>
      </c>
      <c r="L69" s="36"/>
      <c r="M69" s="307" t="s">
        <v>715</v>
      </c>
      <c r="N69" s="307" t="s">
        <v>716</v>
      </c>
      <c r="O69" s="308">
        <v>80348520685</v>
      </c>
      <c r="P69" s="308">
        <v>0</v>
      </c>
      <c r="Q69" s="308">
        <v>0</v>
      </c>
      <c r="R69" s="308">
        <v>80348520685</v>
      </c>
      <c r="S69" s="308">
        <v>21234067107</v>
      </c>
      <c r="T69" s="308">
        <v>4297966655</v>
      </c>
      <c r="U69" s="308">
        <v>25532033762</v>
      </c>
      <c r="V69" s="308">
        <v>54816486923</v>
      </c>
      <c r="W69" s="43">
        <v>0</v>
      </c>
    </row>
    <row r="70" spans="1:23">
      <c r="A70" s="44" t="s">
        <v>717</v>
      </c>
      <c r="B70" s="44" t="s">
        <v>716</v>
      </c>
      <c r="C70" s="45">
        <f>SUM(C71:C74)</f>
        <v>80348520685</v>
      </c>
      <c r="D70" s="45">
        <f t="shared" ref="D70:J70" si="31">SUM(D71:D74)</f>
        <v>0</v>
      </c>
      <c r="E70" s="45">
        <f t="shared" si="31"/>
        <v>0</v>
      </c>
      <c r="F70" s="45">
        <f t="shared" si="31"/>
        <v>80348520685</v>
      </c>
      <c r="G70" s="45">
        <v>25532033762</v>
      </c>
      <c r="H70" s="45">
        <v>4297966655</v>
      </c>
      <c r="I70" s="45">
        <v>25532033762</v>
      </c>
      <c r="J70" s="45">
        <f t="shared" si="31"/>
        <v>54816486923</v>
      </c>
      <c r="K70" s="106">
        <f t="shared" si="2"/>
        <v>0.31776607141401286</v>
      </c>
      <c r="L70" s="36"/>
      <c r="M70" s="309" t="s">
        <v>717</v>
      </c>
      <c r="N70" s="309" t="s">
        <v>716</v>
      </c>
      <c r="O70" s="310">
        <v>80348520685</v>
      </c>
      <c r="P70" s="310">
        <v>0</v>
      </c>
      <c r="Q70" s="310">
        <v>0</v>
      </c>
      <c r="R70" s="310">
        <v>80348520685</v>
      </c>
      <c r="S70" s="310">
        <v>21234067107</v>
      </c>
      <c r="T70" s="310">
        <v>4297966655</v>
      </c>
      <c r="U70" s="310">
        <v>25532033762</v>
      </c>
      <c r="V70" s="310">
        <v>54816486923</v>
      </c>
      <c r="W70" s="45">
        <v>0</v>
      </c>
    </row>
    <row r="71" spans="1:23">
      <c r="A71" s="46" t="s">
        <v>718</v>
      </c>
      <c r="B71" s="46" t="s">
        <v>719</v>
      </c>
      <c r="C71" s="47">
        <v>73380307775</v>
      </c>
      <c r="D71" s="51"/>
      <c r="E71" s="52"/>
      <c r="F71" s="47">
        <f t="shared" si="6"/>
        <v>73380307775</v>
      </c>
      <c r="G71" s="20">
        <v>24997124979</v>
      </c>
      <c r="H71" s="51">
        <v>4297966655</v>
      </c>
      <c r="I71" s="20">
        <v>24997124979</v>
      </c>
      <c r="J71" s="47">
        <f t="shared" si="7"/>
        <v>48383182796</v>
      </c>
      <c r="K71" s="271">
        <f t="shared" si="2"/>
        <v>0.34065167804483226</v>
      </c>
      <c r="L71" s="36"/>
      <c r="M71" s="311" t="s">
        <v>718</v>
      </c>
      <c r="N71" s="311" t="s">
        <v>719</v>
      </c>
      <c r="O71" s="312">
        <v>73380307775</v>
      </c>
      <c r="P71" s="313"/>
      <c r="Q71" s="314"/>
      <c r="R71" s="312">
        <v>73380307775</v>
      </c>
      <c r="S71" s="315">
        <v>20699158324</v>
      </c>
      <c r="T71" s="313">
        <v>4297966655</v>
      </c>
      <c r="U71" s="315">
        <v>24997124979</v>
      </c>
      <c r="V71" s="312">
        <v>48383182796</v>
      </c>
      <c r="W71" s="53"/>
    </row>
    <row r="72" spans="1:23">
      <c r="A72" s="46" t="s">
        <v>720</v>
      </c>
      <c r="B72" s="46" t="s">
        <v>721</v>
      </c>
      <c r="C72" s="47">
        <v>2117736252</v>
      </c>
      <c r="D72" s="51"/>
      <c r="E72" s="52"/>
      <c r="F72" s="47">
        <f t="shared" si="6"/>
        <v>2117736252</v>
      </c>
      <c r="G72" s="20">
        <v>0</v>
      </c>
      <c r="H72" s="51"/>
      <c r="I72" s="20">
        <v>0</v>
      </c>
      <c r="J72" s="47">
        <f t="shared" ref="J72:J137" si="32">+F72-I72</f>
        <v>2117736252</v>
      </c>
      <c r="K72" s="271">
        <f t="shared" si="2"/>
        <v>0</v>
      </c>
      <c r="L72" s="36"/>
      <c r="M72" s="311" t="s">
        <v>720</v>
      </c>
      <c r="N72" s="311" t="s">
        <v>721</v>
      </c>
      <c r="O72" s="312">
        <v>2117736252</v>
      </c>
      <c r="P72" s="313"/>
      <c r="Q72" s="314"/>
      <c r="R72" s="312">
        <v>2117736252</v>
      </c>
      <c r="S72" s="315">
        <v>0</v>
      </c>
      <c r="T72" s="313"/>
      <c r="U72" s="315">
        <v>0</v>
      </c>
      <c r="V72" s="312">
        <v>2117736252</v>
      </c>
      <c r="W72" s="53"/>
    </row>
    <row r="73" spans="1:23">
      <c r="A73" s="46" t="s">
        <v>722</v>
      </c>
      <c r="B73" s="46" t="s">
        <v>723</v>
      </c>
      <c r="C73" s="47">
        <v>1030476658</v>
      </c>
      <c r="D73" s="51"/>
      <c r="E73" s="52"/>
      <c r="F73" s="47">
        <f t="shared" si="6"/>
        <v>1030476658</v>
      </c>
      <c r="G73" s="20">
        <v>534908783</v>
      </c>
      <c r="H73" s="51"/>
      <c r="I73" s="20">
        <v>534908783</v>
      </c>
      <c r="J73" s="47">
        <f t="shared" si="32"/>
        <v>495567875</v>
      </c>
      <c r="K73" s="271">
        <f t="shared" ref="K73:K137" si="33">+I73/F73</f>
        <v>0.51908869438942695</v>
      </c>
      <c r="L73" s="36"/>
      <c r="M73" s="311" t="s">
        <v>722</v>
      </c>
      <c r="N73" s="311" t="s">
        <v>723</v>
      </c>
      <c r="O73" s="312">
        <v>1030476658</v>
      </c>
      <c r="P73" s="313"/>
      <c r="Q73" s="314"/>
      <c r="R73" s="312">
        <v>1030476658</v>
      </c>
      <c r="S73" s="315">
        <v>534908783</v>
      </c>
      <c r="T73" s="313"/>
      <c r="U73" s="315">
        <v>534908783</v>
      </c>
      <c r="V73" s="312">
        <v>495567875</v>
      </c>
      <c r="W73" s="53"/>
    </row>
    <row r="74" spans="1:23">
      <c r="A74" s="46" t="s">
        <v>724</v>
      </c>
      <c r="B74" s="46" t="s">
        <v>725</v>
      </c>
      <c r="C74" s="47">
        <v>3820000000</v>
      </c>
      <c r="D74" s="51"/>
      <c r="E74" s="52"/>
      <c r="F74" s="47">
        <f t="shared" si="6"/>
        <v>3820000000</v>
      </c>
      <c r="G74" s="20">
        <v>0</v>
      </c>
      <c r="H74" s="51"/>
      <c r="I74" s="20">
        <v>0</v>
      </c>
      <c r="J74" s="47">
        <f t="shared" si="32"/>
        <v>3820000000</v>
      </c>
      <c r="K74" s="271">
        <f t="shared" si="33"/>
        <v>0</v>
      </c>
      <c r="L74" s="36"/>
      <c r="M74" s="311" t="s">
        <v>724</v>
      </c>
      <c r="N74" s="311" t="s">
        <v>725</v>
      </c>
      <c r="O74" s="312">
        <v>3820000000</v>
      </c>
      <c r="P74" s="313"/>
      <c r="Q74" s="314"/>
      <c r="R74" s="312">
        <v>3820000000</v>
      </c>
      <c r="S74" s="315">
        <v>0</v>
      </c>
      <c r="T74" s="313"/>
      <c r="U74" s="315">
        <v>0</v>
      </c>
      <c r="V74" s="312">
        <v>3820000000</v>
      </c>
      <c r="W74" s="53"/>
    </row>
    <row r="75" spans="1:23">
      <c r="A75" s="42" t="s">
        <v>726</v>
      </c>
      <c r="B75" s="42" t="s">
        <v>727</v>
      </c>
      <c r="C75" s="43">
        <f>+C76+C116+C121</f>
        <v>512220536</v>
      </c>
      <c r="D75" s="43">
        <f t="shared" ref="D75:J75" si="34">+D76+D116+D121</f>
        <v>27240641340.989998</v>
      </c>
      <c r="E75" s="43">
        <f t="shared" si="34"/>
        <v>0</v>
      </c>
      <c r="F75" s="43">
        <f t="shared" si="34"/>
        <v>27752861876.989998</v>
      </c>
      <c r="G75" s="43">
        <v>28000248485.829998</v>
      </c>
      <c r="H75" s="43">
        <v>7659005</v>
      </c>
      <c r="I75" s="43">
        <v>28000248485.829998</v>
      </c>
      <c r="J75" s="43">
        <f t="shared" si="34"/>
        <v>-247386608.84000003</v>
      </c>
      <c r="K75" s="105">
        <f t="shared" si="33"/>
        <v>1.008913913452836</v>
      </c>
      <c r="L75" s="36"/>
      <c r="M75" s="307" t="s">
        <v>726</v>
      </c>
      <c r="N75" s="307" t="s">
        <v>727</v>
      </c>
      <c r="O75" s="308">
        <v>512220536</v>
      </c>
      <c r="P75" s="308">
        <v>27240641340.989998</v>
      </c>
      <c r="Q75" s="308">
        <v>0</v>
      </c>
      <c r="R75" s="308">
        <v>27752861876.989998</v>
      </c>
      <c r="S75" s="308">
        <v>25252347263.829998</v>
      </c>
      <c r="T75" s="308">
        <v>7659005</v>
      </c>
      <c r="U75" s="308">
        <v>28000248485.829998</v>
      </c>
      <c r="V75" s="308">
        <v>-247386608.84000003</v>
      </c>
      <c r="W75" s="43">
        <v>0</v>
      </c>
    </row>
    <row r="76" spans="1:23">
      <c r="A76" s="42" t="s">
        <v>728</v>
      </c>
      <c r="B76" s="42" t="s">
        <v>729</v>
      </c>
      <c r="C76" s="43">
        <f>+C77+C96+C101</f>
        <v>512220536</v>
      </c>
      <c r="D76" s="43">
        <f t="shared" ref="D76:J76" si="35">+D77+D96+D101</f>
        <v>0</v>
      </c>
      <c r="E76" s="43">
        <f t="shared" si="35"/>
        <v>0</v>
      </c>
      <c r="F76" s="43">
        <f t="shared" si="35"/>
        <v>512220536</v>
      </c>
      <c r="G76" s="43">
        <v>56449273.940000005</v>
      </c>
      <c r="H76" s="43">
        <v>7658997</v>
      </c>
      <c r="I76" s="43">
        <v>56449273.940000005</v>
      </c>
      <c r="J76" s="43">
        <f t="shared" si="35"/>
        <v>455771262.05999994</v>
      </c>
      <c r="K76" s="105">
        <f t="shared" si="33"/>
        <v>0.11020501907404978</v>
      </c>
      <c r="L76" s="36"/>
      <c r="M76" s="307" t="s">
        <v>728</v>
      </c>
      <c r="N76" s="307" t="s">
        <v>729</v>
      </c>
      <c r="O76" s="308">
        <v>512220536</v>
      </c>
      <c r="P76" s="308">
        <v>0</v>
      </c>
      <c r="Q76" s="308">
        <v>0</v>
      </c>
      <c r="R76" s="308">
        <v>512220536</v>
      </c>
      <c r="S76" s="308">
        <v>48790276.940000005</v>
      </c>
      <c r="T76" s="308">
        <v>7658997</v>
      </c>
      <c r="U76" s="308">
        <v>56449273.940000005</v>
      </c>
      <c r="V76" s="308">
        <v>455771262.05999994</v>
      </c>
      <c r="W76" s="43">
        <v>0</v>
      </c>
    </row>
    <row r="77" spans="1:23">
      <c r="A77" s="42" t="s">
        <v>730</v>
      </c>
      <c r="B77" s="42" t="s">
        <v>731</v>
      </c>
      <c r="C77" s="43">
        <f>+C78</f>
        <v>512220536</v>
      </c>
      <c r="D77" s="43">
        <f t="shared" ref="D77:J80" si="36">+D78</f>
        <v>0</v>
      </c>
      <c r="E77" s="43">
        <f t="shared" si="36"/>
        <v>0</v>
      </c>
      <c r="F77" s="43">
        <f t="shared" si="36"/>
        <v>512220536</v>
      </c>
      <c r="G77" s="43">
        <v>56449273.940000005</v>
      </c>
      <c r="H77" s="43">
        <v>7658997</v>
      </c>
      <c r="I77" s="43">
        <v>56449273.940000005</v>
      </c>
      <c r="J77" s="43">
        <f t="shared" si="36"/>
        <v>455771262.05999994</v>
      </c>
      <c r="K77" s="105">
        <f t="shared" si="33"/>
        <v>0.11020501907404978</v>
      </c>
      <c r="L77" s="36"/>
      <c r="M77" s="307" t="s">
        <v>730</v>
      </c>
      <c r="N77" s="307" t="s">
        <v>731</v>
      </c>
      <c r="O77" s="308">
        <v>512220536</v>
      </c>
      <c r="P77" s="308">
        <v>0</v>
      </c>
      <c r="Q77" s="308">
        <v>0</v>
      </c>
      <c r="R77" s="308">
        <v>512220536</v>
      </c>
      <c r="S77" s="308">
        <v>48790276.940000005</v>
      </c>
      <c r="T77" s="308">
        <v>7658997</v>
      </c>
      <c r="U77" s="308">
        <v>56449273.940000005</v>
      </c>
      <c r="V77" s="308">
        <v>455771262.05999994</v>
      </c>
      <c r="W77" s="43">
        <v>0</v>
      </c>
    </row>
    <row r="78" spans="1:23">
      <c r="A78" s="42" t="s">
        <v>732</v>
      </c>
      <c r="B78" s="42" t="s">
        <v>733</v>
      </c>
      <c r="C78" s="43">
        <f>+C79</f>
        <v>512220536</v>
      </c>
      <c r="D78" s="43">
        <f t="shared" si="36"/>
        <v>0</v>
      </c>
      <c r="E78" s="43">
        <f t="shared" si="36"/>
        <v>0</v>
      </c>
      <c r="F78" s="43">
        <f t="shared" si="36"/>
        <v>512220536</v>
      </c>
      <c r="G78" s="43">
        <v>56449273.940000005</v>
      </c>
      <c r="H78" s="43">
        <v>7658997</v>
      </c>
      <c r="I78" s="43">
        <v>56449273.940000005</v>
      </c>
      <c r="J78" s="43">
        <f t="shared" si="36"/>
        <v>455771262.05999994</v>
      </c>
      <c r="K78" s="105">
        <f t="shared" si="33"/>
        <v>0.11020501907404978</v>
      </c>
      <c r="L78" s="36"/>
      <c r="M78" s="307" t="s">
        <v>732</v>
      </c>
      <c r="N78" s="307" t="s">
        <v>733</v>
      </c>
      <c r="O78" s="308">
        <v>512220536</v>
      </c>
      <c r="P78" s="308">
        <v>0</v>
      </c>
      <c r="Q78" s="308">
        <v>0</v>
      </c>
      <c r="R78" s="308">
        <v>512220536</v>
      </c>
      <c r="S78" s="308">
        <v>48790276.940000005</v>
      </c>
      <c r="T78" s="308">
        <v>7658997</v>
      </c>
      <c r="U78" s="308">
        <v>56449273.940000005</v>
      </c>
      <c r="V78" s="308">
        <v>455771262.05999994</v>
      </c>
      <c r="W78" s="43">
        <v>0</v>
      </c>
    </row>
    <row r="79" spans="1:23">
      <c r="A79" s="42" t="s">
        <v>734</v>
      </c>
      <c r="B79" s="42" t="s">
        <v>733</v>
      </c>
      <c r="C79" s="43">
        <f>+C80</f>
        <v>512220536</v>
      </c>
      <c r="D79" s="43">
        <f t="shared" si="36"/>
        <v>0</v>
      </c>
      <c r="E79" s="43">
        <f t="shared" si="36"/>
        <v>0</v>
      </c>
      <c r="F79" s="43">
        <f t="shared" si="36"/>
        <v>512220536</v>
      </c>
      <c r="G79" s="43">
        <v>56449273.940000005</v>
      </c>
      <c r="H79" s="43">
        <v>7658997</v>
      </c>
      <c r="I79" s="43">
        <v>56449273.940000005</v>
      </c>
      <c r="J79" s="43">
        <f t="shared" si="36"/>
        <v>455771262.05999994</v>
      </c>
      <c r="K79" s="105">
        <f t="shared" si="33"/>
        <v>0.11020501907404978</v>
      </c>
      <c r="L79" s="36"/>
      <c r="M79" s="307" t="s">
        <v>734</v>
      </c>
      <c r="N79" s="307" t="s">
        <v>733</v>
      </c>
      <c r="O79" s="308">
        <v>512220536</v>
      </c>
      <c r="P79" s="308">
        <v>0</v>
      </c>
      <c r="Q79" s="308">
        <v>0</v>
      </c>
      <c r="R79" s="308">
        <v>512220536</v>
      </c>
      <c r="S79" s="308">
        <v>48790276.940000005</v>
      </c>
      <c r="T79" s="308">
        <v>7658997</v>
      </c>
      <c r="U79" s="308">
        <v>56449273.940000005</v>
      </c>
      <c r="V79" s="308">
        <v>455771262.05999994</v>
      </c>
      <c r="W79" s="43">
        <v>0</v>
      </c>
    </row>
    <row r="80" spans="1:23">
      <c r="A80" s="42" t="s">
        <v>735</v>
      </c>
      <c r="B80" s="42" t="s">
        <v>733</v>
      </c>
      <c r="C80" s="43">
        <f>+C81</f>
        <v>512220536</v>
      </c>
      <c r="D80" s="43">
        <f t="shared" si="36"/>
        <v>0</v>
      </c>
      <c r="E80" s="43">
        <f t="shared" si="36"/>
        <v>0</v>
      </c>
      <c r="F80" s="43">
        <f t="shared" si="36"/>
        <v>512220536</v>
      </c>
      <c r="G80" s="43">
        <v>56449273.940000005</v>
      </c>
      <c r="H80" s="43">
        <v>7658997</v>
      </c>
      <c r="I80" s="43">
        <v>56449273.940000005</v>
      </c>
      <c r="J80" s="43">
        <f t="shared" si="36"/>
        <v>455771262.05999994</v>
      </c>
      <c r="K80" s="105">
        <f t="shared" si="33"/>
        <v>0.11020501907404978</v>
      </c>
      <c r="L80" s="36"/>
      <c r="M80" s="307" t="s">
        <v>735</v>
      </c>
      <c r="N80" s="307" t="s">
        <v>733</v>
      </c>
      <c r="O80" s="308">
        <v>512220536</v>
      </c>
      <c r="P80" s="308">
        <v>0</v>
      </c>
      <c r="Q80" s="308">
        <v>0</v>
      </c>
      <c r="R80" s="308">
        <v>512220536</v>
      </c>
      <c r="S80" s="308">
        <v>48790276.940000005</v>
      </c>
      <c r="T80" s="308">
        <v>7658997</v>
      </c>
      <c r="U80" s="308">
        <v>56449273.940000005</v>
      </c>
      <c r="V80" s="308">
        <v>455771262.05999994</v>
      </c>
      <c r="W80" s="43">
        <v>0</v>
      </c>
    </row>
    <row r="81" spans="1:23">
      <c r="A81" s="44" t="s">
        <v>736</v>
      </c>
      <c r="B81" s="44" t="s">
        <v>733</v>
      </c>
      <c r="C81" s="45">
        <f>SUM(C82:C95)</f>
        <v>512220536</v>
      </c>
      <c r="D81" s="45">
        <f t="shared" ref="D81:J81" si="37">SUM(D82:D95)</f>
        <v>0</v>
      </c>
      <c r="E81" s="45">
        <f t="shared" si="37"/>
        <v>0</v>
      </c>
      <c r="F81" s="45">
        <f t="shared" si="37"/>
        <v>512220536</v>
      </c>
      <c r="G81" s="45">
        <v>56449273.940000005</v>
      </c>
      <c r="H81" s="45">
        <v>7658997</v>
      </c>
      <c r="I81" s="45">
        <v>56449273.940000005</v>
      </c>
      <c r="J81" s="45">
        <f t="shared" si="37"/>
        <v>455771262.05999994</v>
      </c>
      <c r="K81" s="106">
        <f t="shared" si="33"/>
        <v>0.11020501907404978</v>
      </c>
      <c r="L81" s="36"/>
      <c r="M81" s="309" t="s">
        <v>736</v>
      </c>
      <c r="N81" s="309" t="s">
        <v>733</v>
      </c>
      <c r="O81" s="310">
        <v>512220536</v>
      </c>
      <c r="P81" s="310">
        <v>0</v>
      </c>
      <c r="Q81" s="310">
        <v>0</v>
      </c>
      <c r="R81" s="310">
        <v>512220536</v>
      </c>
      <c r="S81" s="310">
        <v>48790276.940000005</v>
      </c>
      <c r="T81" s="310">
        <v>7658997</v>
      </c>
      <c r="U81" s="310">
        <v>56449273.940000005</v>
      </c>
      <c r="V81" s="310">
        <v>455771262.05999994</v>
      </c>
      <c r="W81" s="45">
        <v>0</v>
      </c>
    </row>
    <row r="82" spans="1:23">
      <c r="A82" s="46" t="s">
        <v>737</v>
      </c>
      <c r="B82" s="46" t="s">
        <v>738</v>
      </c>
      <c r="C82" s="47">
        <v>512220536</v>
      </c>
      <c r="D82" s="48"/>
      <c r="E82" s="47"/>
      <c r="F82" s="47">
        <f t="shared" ref="F82:F139" si="38">+C82+D82</f>
        <v>512220536</v>
      </c>
      <c r="G82" s="20">
        <v>4287849.8600000003</v>
      </c>
      <c r="H82" s="47"/>
      <c r="I82" s="20">
        <v>4287849.8600000003</v>
      </c>
      <c r="J82" s="47">
        <f t="shared" si="32"/>
        <v>507932686.13999999</v>
      </c>
      <c r="K82" s="107">
        <f t="shared" si="33"/>
        <v>8.371101036839336E-3</v>
      </c>
      <c r="L82" s="36"/>
      <c r="M82" s="311" t="s">
        <v>737</v>
      </c>
      <c r="N82" s="311" t="s">
        <v>738</v>
      </c>
      <c r="O82" s="312">
        <v>512220536</v>
      </c>
      <c r="P82" s="316"/>
      <c r="Q82" s="312"/>
      <c r="R82" s="312">
        <v>512220536</v>
      </c>
      <c r="S82" s="315">
        <v>4287849.8600000003</v>
      </c>
      <c r="T82" s="312"/>
      <c r="U82" s="315">
        <v>4287849.8600000003</v>
      </c>
      <c r="V82" s="312">
        <v>507932686.13999999</v>
      </c>
      <c r="W82" s="47"/>
    </row>
    <row r="83" spans="1:23">
      <c r="A83" s="46" t="s">
        <v>739</v>
      </c>
      <c r="B83" s="46" t="s">
        <v>740</v>
      </c>
      <c r="C83" s="47"/>
      <c r="D83" s="48"/>
      <c r="E83" s="48"/>
      <c r="F83" s="47">
        <f t="shared" si="38"/>
        <v>0</v>
      </c>
      <c r="G83" s="20">
        <v>9454412</v>
      </c>
      <c r="H83" s="51">
        <v>2041194</v>
      </c>
      <c r="I83" s="20">
        <v>9454412</v>
      </c>
      <c r="J83" s="47">
        <f t="shared" si="32"/>
        <v>-9454412</v>
      </c>
      <c r="K83" s="270" t="e">
        <f t="shared" si="33"/>
        <v>#DIV/0!</v>
      </c>
      <c r="L83" s="36"/>
      <c r="M83" s="311" t="s">
        <v>739</v>
      </c>
      <c r="N83" s="311" t="s">
        <v>740</v>
      </c>
      <c r="O83" s="312"/>
      <c r="P83" s="316"/>
      <c r="Q83" s="316"/>
      <c r="R83" s="312">
        <v>0</v>
      </c>
      <c r="S83" s="315">
        <v>7413218</v>
      </c>
      <c r="T83" s="313">
        <v>2041194</v>
      </c>
      <c r="U83" s="315">
        <v>9454412</v>
      </c>
      <c r="V83" s="312">
        <v>-9454412</v>
      </c>
      <c r="W83" s="48"/>
    </row>
    <row r="84" spans="1:23">
      <c r="A84" s="46" t="s">
        <v>741</v>
      </c>
      <c r="B84" s="46" t="s">
        <v>742</v>
      </c>
      <c r="C84" s="47"/>
      <c r="D84" s="51"/>
      <c r="E84" s="52"/>
      <c r="F84" s="47">
        <f t="shared" si="38"/>
        <v>0</v>
      </c>
      <c r="G84" s="20">
        <v>2545335</v>
      </c>
      <c r="H84" s="51">
        <v>528845</v>
      </c>
      <c r="I84" s="20">
        <v>2545335</v>
      </c>
      <c r="J84" s="47">
        <f t="shared" si="32"/>
        <v>-2545335</v>
      </c>
      <c r="K84" s="271" t="e">
        <f t="shared" si="33"/>
        <v>#DIV/0!</v>
      </c>
      <c r="L84" s="36"/>
      <c r="M84" s="311" t="s">
        <v>741</v>
      </c>
      <c r="N84" s="311" t="s">
        <v>742</v>
      </c>
      <c r="O84" s="312"/>
      <c r="P84" s="313"/>
      <c r="Q84" s="314"/>
      <c r="R84" s="312">
        <v>0</v>
      </c>
      <c r="S84" s="315">
        <v>2016490</v>
      </c>
      <c r="T84" s="313">
        <v>528845</v>
      </c>
      <c r="U84" s="321">
        <v>2545335</v>
      </c>
      <c r="V84" s="312">
        <v>-2545335</v>
      </c>
      <c r="W84" s="53"/>
    </row>
    <row r="85" spans="1:23">
      <c r="A85" s="46" t="s">
        <v>743</v>
      </c>
      <c r="B85" s="46" t="s">
        <v>744</v>
      </c>
      <c r="C85" s="47"/>
      <c r="D85" s="51"/>
      <c r="E85" s="52"/>
      <c r="F85" s="47">
        <f t="shared" si="38"/>
        <v>0</v>
      </c>
      <c r="G85" s="20">
        <v>713041</v>
      </c>
      <c r="H85" s="51">
        <v>95519</v>
      </c>
      <c r="I85" s="20">
        <v>713041</v>
      </c>
      <c r="J85" s="47">
        <f t="shared" si="32"/>
        <v>-713041</v>
      </c>
      <c r="K85" s="271" t="e">
        <f t="shared" si="33"/>
        <v>#DIV/0!</v>
      </c>
      <c r="L85" s="36"/>
      <c r="M85" s="311" t="s">
        <v>743</v>
      </c>
      <c r="N85" s="311" t="s">
        <v>744</v>
      </c>
      <c r="O85" s="312"/>
      <c r="P85" s="313"/>
      <c r="Q85" s="314"/>
      <c r="R85" s="312">
        <v>0</v>
      </c>
      <c r="S85" s="315">
        <v>617522</v>
      </c>
      <c r="T85" s="313">
        <v>95519</v>
      </c>
      <c r="U85" s="315">
        <v>713041</v>
      </c>
      <c r="V85" s="312">
        <v>-713041</v>
      </c>
      <c r="W85" s="53"/>
    </row>
    <row r="86" spans="1:23">
      <c r="A86" s="46" t="s">
        <v>745</v>
      </c>
      <c r="B86" s="46" t="s">
        <v>746</v>
      </c>
      <c r="C86" s="47"/>
      <c r="D86" s="48"/>
      <c r="E86" s="48"/>
      <c r="F86" s="47">
        <f t="shared" si="38"/>
        <v>0</v>
      </c>
      <c r="G86" s="58">
        <v>6089550.9800000004</v>
      </c>
      <c r="H86" s="51">
        <v>1465630</v>
      </c>
      <c r="I86" s="58">
        <v>6089550.9800000004</v>
      </c>
      <c r="J86" s="47">
        <f t="shared" si="32"/>
        <v>-6089550.9800000004</v>
      </c>
      <c r="K86" s="270" t="e">
        <f t="shared" si="33"/>
        <v>#DIV/0!</v>
      </c>
      <c r="L86" s="36"/>
      <c r="M86" s="311" t="s">
        <v>745</v>
      </c>
      <c r="N86" s="311" t="s">
        <v>746</v>
      </c>
      <c r="O86" s="312"/>
      <c r="P86" s="316"/>
      <c r="Q86" s="316"/>
      <c r="R86" s="312">
        <v>0</v>
      </c>
      <c r="S86" s="322">
        <v>4623920.9800000004</v>
      </c>
      <c r="T86" s="313">
        <v>1465630</v>
      </c>
      <c r="U86" s="322">
        <v>6089550.9800000004</v>
      </c>
      <c r="V86" s="312">
        <v>-6089550.9800000004</v>
      </c>
      <c r="W86" s="50"/>
    </row>
    <row r="87" spans="1:23">
      <c r="A87" s="46" t="s">
        <v>747</v>
      </c>
      <c r="B87" s="46" t="s">
        <v>748</v>
      </c>
      <c r="C87" s="47"/>
      <c r="D87" s="48"/>
      <c r="E87" s="48"/>
      <c r="F87" s="47">
        <f t="shared" si="38"/>
        <v>0</v>
      </c>
      <c r="G87" s="58">
        <v>168156.39</v>
      </c>
      <c r="H87" s="51"/>
      <c r="I87" s="58">
        <v>168156.39</v>
      </c>
      <c r="J87" s="47">
        <f t="shared" si="32"/>
        <v>-168156.39</v>
      </c>
      <c r="K87" s="270" t="e">
        <f t="shared" si="33"/>
        <v>#DIV/0!</v>
      </c>
      <c r="L87" s="36"/>
      <c r="M87" s="311" t="s">
        <v>747</v>
      </c>
      <c r="N87" s="311" t="s">
        <v>748</v>
      </c>
      <c r="O87" s="312"/>
      <c r="P87" s="316"/>
      <c r="Q87" s="316"/>
      <c r="R87" s="312">
        <v>0</v>
      </c>
      <c r="S87" s="322">
        <v>168156.39</v>
      </c>
      <c r="T87" s="313"/>
      <c r="U87" s="322">
        <v>168156.39</v>
      </c>
      <c r="V87" s="312">
        <v>-168156.39</v>
      </c>
      <c r="W87" s="50"/>
    </row>
    <row r="88" spans="1:23">
      <c r="A88" s="46" t="s">
        <v>749</v>
      </c>
      <c r="B88" s="46" t="s">
        <v>750</v>
      </c>
      <c r="C88" s="47"/>
      <c r="D88" s="48"/>
      <c r="E88" s="48"/>
      <c r="F88" s="47">
        <f t="shared" si="38"/>
        <v>0</v>
      </c>
      <c r="G88" s="58">
        <v>646838</v>
      </c>
      <c r="H88" s="51">
        <v>335052</v>
      </c>
      <c r="I88" s="58">
        <v>646838</v>
      </c>
      <c r="J88" s="47">
        <f t="shared" si="32"/>
        <v>-646838</v>
      </c>
      <c r="K88" s="270" t="e">
        <f t="shared" si="33"/>
        <v>#DIV/0!</v>
      </c>
      <c r="L88" s="36"/>
      <c r="M88" s="311" t="s">
        <v>749</v>
      </c>
      <c r="N88" s="311" t="s">
        <v>750</v>
      </c>
      <c r="O88" s="312"/>
      <c r="P88" s="316"/>
      <c r="Q88" s="316"/>
      <c r="R88" s="312">
        <v>0</v>
      </c>
      <c r="S88" s="322">
        <v>311786</v>
      </c>
      <c r="T88" s="313">
        <v>335052</v>
      </c>
      <c r="U88" s="322">
        <v>646838</v>
      </c>
      <c r="V88" s="312">
        <v>-646838</v>
      </c>
      <c r="W88" s="50"/>
    </row>
    <row r="89" spans="1:23">
      <c r="A89" s="46" t="s">
        <v>751</v>
      </c>
      <c r="B89" s="46" t="s">
        <v>752</v>
      </c>
      <c r="C89" s="47"/>
      <c r="D89" s="48"/>
      <c r="E89" s="48"/>
      <c r="F89" s="47">
        <f t="shared" si="38"/>
        <v>0</v>
      </c>
      <c r="G89" s="58">
        <v>2501692.54</v>
      </c>
      <c r="H89" s="51">
        <v>1465798</v>
      </c>
      <c r="I89" s="58">
        <v>2501692.54</v>
      </c>
      <c r="J89" s="47">
        <f t="shared" si="32"/>
        <v>-2501692.54</v>
      </c>
      <c r="K89" s="270" t="e">
        <f t="shared" si="33"/>
        <v>#DIV/0!</v>
      </c>
      <c r="L89" s="36"/>
      <c r="M89" s="311" t="s">
        <v>751</v>
      </c>
      <c r="N89" s="311" t="s">
        <v>752</v>
      </c>
      <c r="O89" s="312"/>
      <c r="P89" s="316"/>
      <c r="Q89" s="316"/>
      <c r="R89" s="312">
        <v>0</v>
      </c>
      <c r="S89" s="322">
        <v>1035894.54</v>
      </c>
      <c r="T89" s="313">
        <v>1465798</v>
      </c>
      <c r="U89" s="322">
        <v>2501692.54</v>
      </c>
      <c r="V89" s="312">
        <v>-2501692.54</v>
      </c>
      <c r="W89" s="50"/>
    </row>
    <row r="90" spans="1:23">
      <c r="A90" s="46" t="s">
        <v>753</v>
      </c>
      <c r="B90" s="46" t="s">
        <v>754</v>
      </c>
      <c r="C90" s="47"/>
      <c r="D90" s="48"/>
      <c r="E90" s="48"/>
      <c r="F90" s="47">
        <f t="shared" si="38"/>
        <v>0</v>
      </c>
      <c r="G90" s="58">
        <v>1803217.99</v>
      </c>
      <c r="H90" s="51">
        <v>1059611</v>
      </c>
      <c r="I90" s="58">
        <v>1803217.99</v>
      </c>
      <c r="J90" s="47">
        <f t="shared" si="32"/>
        <v>-1803217.99</v>
      </c>
      <c r="K90" s="270" t="e">
        <f t="shared" si="33"/>
        <v>#DIV/0!</v>
      </c>
      <c r="L90" s="36"/>
      <c r="M90" s="311" t="s">
        <v>753</v>
      </c>
      <c r="N90" s="311" t="s">
        <v>754</v>
      </c>
      <c r="O90" s="312"/>
      <c r="P90" s="316"/>
      <c r="Q90" s="316"/>
      <c r="R90" s="312">
        <v>0</v>
      </c>
      <c r="S90" s="322">
        <v>743606.99</v>
      </c>
      <c r="T90" s="313">
        <v>1059611</v>
      </c>
      <c r="U90" s="322">
        <v>1803217.99</v>
      </c>
      <c r="V90" s="312">
        <v>-1803217.99</v>
      </c>
      <c r="W90" s="50"/>
    </row>
    <row r="91" spans="1:23">
      <c r="A91" s="46" t="s">
        <v>755</v>
      </c>
      <c r="B91" s="46" t="s">
        <v>756</v>
      </c>
      <c r="C91" s="47"/>
      <c r="D91" s="48"/>
      <c r="E91" s="48"/>
      <c r="F91" s="47">
        <f t="shared" si="38"/>
        <v>0</v>
      </c>
      <c r="G91" s="58">
        <v>14601612</v>
      </c>
      <c r="H91" s="51"/>
      <c r="I91" s="58">
        <v>14601612</v>
      </c>
      <c r="J91" s="47">
        <f t="shared" si="32"/>
        <v>-14601612</v>
      </c>
      <c r="K91" s="270" t="e">
        <f t="shared" si="33"/>
        <v>#DIV/0!</v>
      </c>
      <c r="L91" s="36"/>
      <c r="M91" s="311" t="s">
        <v>755</v>
      </c>
      <c r="N91" s="311" t="s">
        <v>756</v>
      </c>
      <c r="O91" s="312"/>
      <c r="P91" s="316"/>
      <c r="Q91" s="316"/>
      <c r="R91" s="312">
        <v>0</v>
      </c>
      <c r="S91" s="322">
        <v>14601612</v>
      </c>
      <c r="T91" s="313"/>
      <c r="U91" s="322">
        <v>14601612</v>
      </c>
      <c r="V91" s="312">
        <v>-14601612</v>
      </c>
      <c r="W91" s="50"/>
    </row>
    <row r="92" spans="1:23">
      <c r="A92" s="46" t="s">
        <v>757</v>
      </c>
      <c r="B92" s="46" t="s">
        <v>758</v>
      </c>
      <c r="C92" s="47"/>
      <c r="D92" s="48"/>
      <c r="E92" s="48"/>
      <c r="F92" s="47">
        <f t="shared" si="38"/>
        <v>0</v>
      </c>
      <c r="G92" s="58">
        <v>12567282.300000001</v>
      </c>
      <c r="H92" s="51">
        <v>381549</v>
      </c>
      <c r="I92" s="58">
        <v>12567282.300000001</v>
      </c>
      <c r="J92" s="47">
        <f t="shared" si="32"/>
        <v>-12567282.300000001</v>
      </c>
      <c r="K92" s="270" t="e">
        <f t="shared" si="33"/>
        <v>#DIV/0!</v>
      </c>
      <c r="L92" s="36"/>
      <c r="M92" s="311" t="s">
        <v>757</v>
      </c>
      <c r="N92" s="311" t="s">
        <v>758</v>
      </c>
      <c r="O92" s="312"/>
      <c r="P92" s="316"/>
      <c r="Q92" s="316"/>
      <c r="R92" s="312">
        <v>0</v>
      </c>
      <c r="S92" s="322">
        <v>12185733.300000001</v>
      </c>
      <c r="T92" s="313">
        <v>381549</v>
      </c>
      <c r="U92" s="322">
        <v>12567282.300000001</v>
      </c>
      <c r="V92" s="312">
        <v>-12567282.300000001</v>
      </c>
      <c r="W92" s="50"/>
    </row>
    <row r="93" spans="1:23">
      <c r="A93" s="46" t="s">
        <v>759</v>
      </c>
      <c r="B93" s="46" t="s">
        <v>760</v>
      </c>
      <c r="C93" s="47"/>
      <c r="D93" s="48"/>
      <c r="E93" s="48"/>
      <c r="F93" s="47">
        <f t="shared" si="38"/>
        <v>0</v>
      </c>
      <c r="G93" s="58">
        <v>96256</v>
      </c>
      <c r="H93" s="51">
        <v>59586</v>
      </c>
      <c r="I93" s="58">
        <v>96256</v>
      </c>
      <c r="J93" s="47">
        <f t="shared" si="32"/>
        <v>-96256</v>
      </c>
      <c r="K93" s="270" t="e">
        <f t="shared" si="33"/>
        <v>#DIV/0!</v>
      </c>
      <c r="L93" s="36"/>
      <c r="M93" s="311" t="s">
        <v>759</v>
      </c>
      <c r="N93" s="311" t="s">
        <v>760</v>
      </c>
      <c r="O93" s="312"/>
      <c r="P93" s="316"/>
      <c r="Q93" s="316"/>
      <c r="R93" s="312">
        <v>0</v>
      </c>
      <c r="S93" s="322">
        <v>36670</v>
      </c>
      <c r="T93" s="313">
        <v>59586</v>
      </c>
      <c r="U93" s="322">
        <v>96256</v>
      </c>
      <c r="V93" s="312">
        <v>-96256</v>
      </c>
      <c r="W93" s="50"/>
    </row>
    <row r="94" spans="1:23">
      <c r="A94" s="46" t="s">
        <v>761</v>
      </c>
      <c r="B94" s="46" t="s">
        <v>762</v>
      </c>
      <c r="C94" s="47"/>
      <c r="D94" s="48"/>
      <c r="E94" s="48"/>
      <c r="F94" s="47">
        <f t="shared" si="38"/>
        <v>0</v>
      </c>
      <c r="G94" s="58">
        <v>493433.88</v>
      </c>
      <c r="H94" s="51">
        <v>122958</v>
      </c>
      <c r="I94" s="58">
        <v>493433.88</v>
      </c>
      <c r="J94" s="47">
        <f t="shared" si="32"/>
        <v>-493433.88</v>
      </c>
      <c r="K94" s="270" t="e">
        <f t="shared" si="33"/>
        <v>#DIV/0!</v>
      </c>
      <c r="L94" s="36"/>
      <c r="M94" s="311" t="s">
        <v>761</v>
      </c>
      <c r="N94" s="311" t="s">
        <v>762</v>
      </c>
      <c r="O94" s="312"/>
      <c r="P94" s="316"/>
      <c r="Q94" s="316"/>
      <c r="R94" s="312">
        <v>0</v>
      </c>
      <c r="S94" s="322">
        <v>370475.88</v>
      </c>
      <c r="T94" s="313">
        <v>122958</v>
      </c>
      <c r="U94" s="322">
        <v>493433.88</v>
      </c>
      <c r="V94" s="312">
        <v>-493433.88</v>
      </c>
      <c r="W94" s="50"/>
    </row>
    <row r="95" spans="1:23">
      <c r="A95" s="78" t="s">
        <v>804</v>
      </c>
      <c r="B95" s="78" t="s">
        <v>805</v>
      </c>
      <c r="C95" s="47"/>
      <c r="D95" s="48"/>
      <c r="E95" s="48"/>
      <c r="F95" s="47">
        <f t="shared" si="38"/>
        <v>0</v>
      </c>
      <c r="G95" s="58">
        <v>480596</v>
      </c>
      <c r="H95" s="51">
        <v>103255</v>
      </c>
      <c r="I95" s="58">
        <v>480596</v>
      </c>
      <c r="J95" s="47">
        <f t="shared" si="32"/>
        <v>-480596</v>
      </c>
      <c r="K95" s="270" t="e">
        <f t="shared" si="33"/>
        <v>#DIV/0!</v>
      </c>
      <c r="L95" s="36"/>
      <c r="M95" s="323" t="s">
        <v>804</v>
      </c>
      <c r="N95" s="323" t="s">
        <v>805</v>
      </c>
      <c r="O95" s="312"/>
      <c r="P95" s="316"/>
      <c r="Q95" s="316"/>
      <c r="R95" s="312">
        <v>0</v>
      </c>
      <c r="S95" s="322">
        <v>377341</v>
      </c>
      <c r="T95" s="313">
        <v>103255</v>
      </c>
      <c r="U95" s="322">
        <v>480596</v>
      </c>
      <c r="V95" s="312">
        <v>-480596</v>
      </c>
      <c r="W95" s="50"/>
    </row>
    <row r="96" spans="1:23">
      <c r="A96" s="42" t="s">
        <v>763</v>
      </c>
      <c r="B96" s="42" t="s">
        <v>764</v>
      </c>
      <c r="C96" s="43">
        <f>+C97</f>
        <v>0</v>
      </c>
      <c r="D96" s="43">
        <f t="shared" ref="D96:E99" si="39">+D97</f>
        <v>0</v>
      </c>
      <c r="E96" s="43">
        <f t="shared" si="39"/>
        <v>0</v>
      </c>
      <c r="F96" s="43">
        <f t="shared" si="38"/>
        <v>0</v>
      </c>
      <c r="G96" s="43">
        <v>0</v>
      </c>
      <c r="H96" s="43">
        <v>0</v>
      </c>
      <c r="I96" s="43">
        <v>0</v>
      </c>
      <c r="J96" s="43">
        <f t="shared" si="32"/>
        <v>0</v>
      </c>
      <c r="K96" s="105" t="e">
        <f t="shared" si="33"/>
        <v>#DIV/0!</v>
      </c>
      <c r="L96" s="36"/>
      <c r="M96" s="307" t="s">
        <v>763</v>
      </c>
      <c r="N96" s="307" t="s">
        <v>764</v>
      </c>
      <c r="O96" s="308">
        <v>0</v>
      </c>
      <c r="P96" s="308">
        <v>0</v>
      </c>
      <c r="Q96" s="308">
        <v>0</v>
      </c>
      <c r="R96" s="308">
        <v>0</v>
      </c>
      <c r="S96" s="308">
        <v>0</v>
      </c>
      <c r="T96" s="308">
        <v>0</v>
      </c>
      <c r="U96" s="308">
        <v>0</v>
      </c>
      <c r="V96" s="308">
        <v>0</v>
      </c>
      <c r="W96" s="43">
        <v>0</v>
      </c>
    </row>
    <row r="97" spans="1:23">
      <c r="A97" s="42" t="s">
        <v>765</v>
      </c>
      <c r="B97" s="42" t="s">
        <v>764</v>
      </c>
      <c r="C97" s="43">
        <f>+C98</f>
        <v>0</v>
      </c>
      <c r="D97" s="43">
        <f t="shared" si="39"/>
        <v>0</v>
      </c>
      <c r="E97" s="43">
        <f t="shared" si="39"/>
        <v>0</v>
      </c>
      <c r="F97" s="43">
        <f t="shared" si="38"/>
        <v>0</v>
      </c>
      <c r="G97" s="43">
        <v>0</v>
      </c>
      <c r="H97" s="43">
        <v>0</v>
      </c>
      <c r="I97" s="43">
        <v>0</v>
      </c>
      <c r="J97" s="43">
        <f t="shared" si="32"/>
        <v>0</v>
      </c>
      <c r="K97" s="105" t="e">
        <f t="shared" si="33"/>
        <v>#DIV/0!</v>
      </c>
      <c r="L97" s="36"/>
      <c r="M97" s="307" t="s">
        <v>765</v>
      </c>
      <c r="N97" s="307" t="s">
        <v>764</v>
      </c>
      <c r="O97" s="308">
        <v>0</v>
      </c>
      <c r="P97" s="308">
        <v>0</v>
      </c>
      <c r="Q97" s="308">
        <v>0</v>
      </c>
      <c r="R97" s="308">
        <v>0</v>
      </c>
      <c r="S97" s="308">
        <v>0</v>
      </c>
      <c r="T97" s="308">
        <v>0</v>
      </c>
      <c r="U97" s="308">
        <v>0</v>
      </c>
      <c r="V97" s="308">
        <v>0</v>
      </c>
      <c r="W97" s="43">
        <v>0</v>
      </c>
    </row>
    <row r="98" spans="1:23">
      <c r="A98" s="42" t="s">
        <v>766</v>
      </c>
      <c r="B98" s="42" t="s">
        <v>764</v>
      </c>
      <c r="C98" s="43">
        <f>+C99</f>
        <v>0</v>
      </c>
      <c r="D98" s="43">
        <f t="shared" si="39"/>
        <v>0</v>
      </c>
      <c r="E98" s="43">
        <f t="shared" si="39"/>
        <v>0</v>
      </c>
      <c r="F98" s="43">
        <f t="shared" si="38"/>
        <v>0</v>
      </c>
      <c r="G98" s="43">
        <v>0</v>
      </c>
      <c r="H98" s="43">
        <v>0</v>
      </c>
      <c r="I98" s="43">
        <v>0</v>
      </c>
      <c r="J98" s="43">
        <f t="shared" si="32"/>
        <v>0</v>
      </c>
      <c r="K98" s="105" t="e">
        <f t="shared" si="33"/>
        <v>#DIV/0!</v>
      </c>
      <c r="L98" s="36"/>
      <c r="M98" s="307" t="s">
        <v>766</v>
      </c>
      <c r="N98" s="307" t="s">
        <v>764</v>
      </c>
      <c r="O98" s="308">
        <v>0</v>
      </c>
      <c r="P98" s="308">
        <v>0</v>
      </c>
      <c r="Q98" s="308">
        <v>0</v>
      </c>
      <c r="R98" s="308">
        <v>0</v>
      </c>
      <c r="S98" s="308">
        <v>0</v>
      </c>
      <c r="T98" s="308">
        <v>0</v>
      </c>
      <c r="U98" s="308">
        <v>0</v>
      </c>
      <c r="V98" s="308">
        <v>0</v>
      </c>
      <c r="W98" s="43">
        <v>0</v>
      </c>
    </row>
    <row r="99" spans="1:23">
      <c r="A99" s="44" t="s">
        <v>767</v>
      </c>
      <c r="B99" s="44" t="s">
        <v>764</v>
      </c>
      <c r="C99" s="45">
        <f>+C100</f>
        <v>0</v>
      </c>
      <c r="D99" s="45">
        <f t="shared" si="39"/>
        <v>0</v>
      </c>
      <c r="E99" s="45">
        <f t="shared" si="39"/>
        <v>0</v>
      </c>
      <c r="F99" s="45">
        <f t="shared" si="38"/>
        <v>0</v>
      </c>
      <c r="G99" s="45">
        <v>0</v>
      </c>
      <c r="H99" s="45">
        <v>0</v>
      </c>
      <c r="I99" s="45">
        <v>0</v>
      </c>
      <c r="J99" s="45">
        <f t="shared" si="32"/>
        <v>0</v>
      </c>
      <c r="K99" s="106" t="e">
        <f t="shared" si="33"/>
        <v>#DIV/0!</v>
      </c>
      <c r="L99" s="36"/>
      <c r="M99" s="309" t="s">
        <v>767</v>
      </c>
      <c r="N99" s="309" t="s">
        <v>764</v>
      </c>
      <c r="O99" s="310">
        <v>0</v>
      </c>
      <c r="P99" s="310">
        <v>0</v>
      </c>
      <c r="Q99" s="310">
        <v>0</v>
      </c>
      <c r="R99" s="310">
        <v>0</v>
      </c>
      <c r="S99" s="310">
        <v>0</v>
      </c>
      <c r="T99" s="310">
        <v>0</v>
      </c>
      <c r="U99" s="310">
        <v>0</v>
      </c>
      <c r="V99" s="310">
        <v>0</v>
      </c>
      <c r="W99" s="45">
        <v>0</v>
      </c>
    </row>
    <row r="100" spans="1:23">
      <c r="A100" s="46" t="s">
        <v>768</v>
      </c>
      <c r="B100" s="46" t="s">
        <v>764</v>
      </c>
      <c r="C100" s="47"/>
      <c r="D100" s="51"/>
      <c r="E100" s="47"/>
      <c r="F100" s="47">
        <f t="shared" si="38"/>
        <v>0</v>
      </c>
      <c r="G100" s="47"/>
      <c r="H100" s="47"/>
      <c r="I100" s="47"/>
      <c r="J100" s="47">
        <f t="shared" si="32"/>
        <v>0</v>
      </c>
      <c r="K100" s="107" t="e">
        <f t="shared" si="33"/>
        <v>#DIV/0!</v>
      </c>
      <c r="L100" s="36"/>
      <c r="M100" s="311" t="s">
        <v>768</v>
      </c>
      <c r="N100" s="311" t="s">
        <v>764</v>
      </c>
      <c r="O100" s="312"/>
      <c r="P100" s="313"/>
      <c r="Q100" s="312"/>
      <c r="R100" s="312">
        <v>0</v>
      </c>
      <c r="S100" s="312"/>
      <c r="T100" s="312"/>
      <c r="U100" s="312"/>
      <c r="V100" s="312">
        <v>0</v>
      </c>
      <c r="W100" s="47"/>
    </row>
    <row r="101" spans="1:23">
      <c r="A101" s="42" t="s">
        <v>769</v>
      </c>
      <c r="B101" s="42" t="s">
        <v>770</v>
      </c>
      <c r="C101" s="43">
        <f>+C102</f>
        <v>0</v>
      </c>
      <c r="D101" s="43">
        <f t="shared" ref="D101:E104" si="40">+D102</f>
        <v>0</v>
      </c>
      <c r="E101" s="43">
        <f t="shared" si="40"/>
        <v>0</v>
      </c>
      <c r="F101" s="43">
        <f t="shared" si="38"/>
        <v>0</v>
      </c>
      <c r="G101" s="43">
        <v>0</v>
      </c>
      <c r="H101" s="43">
        <v>0</v>
      </c>
      <c r="I101" s="43">
        <v>0</v>
      </c>
      <c r="J101" s="43">
        <f t="shared" si="32"/>
        <v>0</v>
      </c>
      <c r="K101" s="105" t="e">
        <f t="shared" si="33"/>
        <v>#DIV/0!</v>
      </c>
      <c r="L101" s="36"/>
      <c r="M101" s="307" t="s">
        <v>769</v>
      </c>
      <c r="N101" s="307" t="s">
        <v>770</v>
      </c>
      <c r="O101" s="308">
        <v>0</v>
      </c>
      <c r="P101" s="308">
        <v>0</v>
      </c>
      <c r="Q101" s="308">
        <v>0</v>
      </c>
      <c r="R101" s="308">
        <v>0</v>
      </c>
      <c r="S101" s="308">
        <v>0</v>
      </c>
      <c r="T101" s="308">
        <v>0</v>
      </c>
      <c r="U101" s="308">
        <v>0</v>
      </c>
      <c r="V101" s="308">
        <v>0</v>
      </c>
      <c r="W101" s="43">
        <v>0</v>
      </c>
    </row>
    <row r="102" spans="1:23">
      <c r="A102" s="42" t="s">
        <v>771</v>
      </c>
      <c r="B102" s="42" t="s">
        <v>770</v>
      </c>
      <c r="C102" s="43">
        <f>+C103</f>
        <v>0</v>
      </c>
      <c r="D102" s="43">
        <f t="shared" si="40"/>
        <v>0</v>
      </c>
      <c r="E102" s="43">
        <f t="shared" si="40"/>
        <v>0</v>
      </c>
      <c r="F102" s="43">
        <f t="shared" si="38"/>
        <v>0</v>
      </c>
      <c r="G102" s="43">
        <v>0</v>
      </c>
      <c r="H102" s="43">
        <v>0</v>
      </c>
      <c r="I102" s="43">
        <v>0</v>
      </c>
      <c r="J102" s="43">
        <f t="shared" si="32"/>
        <v>0</v>
      </c>
      <c r="K102" s="105" t="e">
        <f t="shared" si="33"/>
        <v>#DIV/0!</v>
      </c>
      <c r="L102" s="36"/>
      <c r="M102" s="307" t="s">
        <v>771</v>
      </c>
      <c r="N102" s="307" t="s">
        <v>770</v>
      </c>
      <c r="O102" s="308">
        <v>0</v>
      </c>
      <c r="P102" s="308">
        <v>0</v>
      </c>
      <c r="Q102" s="308">
        <v>0</v>
      </c>
      <c r="R102" s="308">
        <v>0</v>
      </c>
      <c r="S102" s="308">
        <v>0</v>
      </c>
      <c r="T102" s="308">
        <v>0</v>
      </c>
      <c r="U102" s="308">
        <v>0</v>
      </c>
      <c r="V102" s="308">
        <v>0</v>
      </c>
      <c r="W102" s="43">
        <v>0</v>
      </c>
    </row>
    <row r="103" spans="1:23" s="2" customFormat="1">
      <c r="A103" s="42" t="s">
        <v>772</v>
      </c>
      <c r="B103" s="42" t="s">
        <v>770</v>
      </c>
      <c r="C103" s="43">
        <f>+C104</f>
        <v>0</v>
      </c>
      <c r="D103" s="43">
        <f t="shared" si="40"/>
        <v>0</v>
      </c>
      <c r="E103" s="43">
        <f t="shared" si="40"/>
        <v>0</v>
      </c>
      <c r="F103" s="43">
        <f t="shared" si="38"/>
        <v>0</v>
      </c>
      <c r="G103" s="43">
        <v>0</v>
      </c>
      <c r="H103" s="43">
        <v>0</v>
      </c>
      <c r="I103" s="43">
        <v>0</v>
      </c>
      <c r="J103" s="43">
        <f t="shared" si="32"/>
        <v>0</v>
      </c>
      <c r="K103" s="105" t="e">
        <f t="shared" si="33"/>
        <v>#DIV/0!</v>
      </c>
      <c r="L103" s="36"/>
      <c r="M103" s="307" t="s">
        <v>772</v>
      </c>
      <c r="N103" s="307" t="s">
        <v>770</v>
      </c>
      <c r="O103" s="308">
        <v>0</v>
      </c>
      <c r="P103" s="308">
        <v>0</v>
      </c>
      <c r="Q103" s="308">
        <v>0</v>
      </c>
      <c r="R103" s="308">
        <v>0</v>
      </c>
      <c r="S103" s="308">
        <v>0</v>
      </c>
      <c r="T103" s="308">
        <v>0</v>
      </c>
      <c r="U103" s="308">
        <v>0</v>
      </c>
      <c r="V103" s="308">
        <v>0</v>
      </c>
      <c r="W103" s="43">
        <v>0</v>
      </c>
    </row>
    <row r="104" spans="1:23" s="2" customFormat="1">
      <c r="A104" s="46" t="s">
        <v>773</v>
      </c>
      <c r="B104" s="46" t="s">
        <v>770</v>
      </c>
      <c r="C104" s="47">
        <f>+C105</f>
        <v>0</v>
      </c>
      <c r="D104" s="47">
        <f t="shared" si="40"/>
        <v>0</v>
      </c>
      <c r="E104" s="47">
        <f t="shared" si="40"/>
        <v>0</v>
      </c>
      <c r="F104" s="47">
        <f t="shared" si="38"/>
        <v>0</v>
      </c>
      <c r="G104" s="47">
        <v>0</v>
      </c>
      <c r="H104" s="47">
        <v>0</v>
      </c>
      <c r="I104" s="47">
        <v>0</v>
      </c>
      <c r="J104" s="47">
        <f t="shared" si="32"/>
        <v>0</v>
      </c>
      <c r="K104" s="107" t="e">
        <f t="shared" si="33"/>
        <v>#DIV/0!</v>
      </c>
      <c r="L104" s="36"/>
      <c r="M104" s="311" t="s">
        <v>773</v>
      </c>
      <c r="N104" s="311" t="s">
        <v>770</v>
      </c>
      <c r="O104" s="312">
        <v>0</v>
      </c>
      <c r="P104" s="312">
        <v>0</v>
      </c>
      <c r="Q104" s="312">
        <v>0</v>
      </c>
      <c r="R104" s="312">
        <v>0</v>
      </c>
      <c r="S104" s="312">
        <v>0</v>
      </c>
      <c r="T104" s="312">
        <v>0</v>
      </c>
      <c r="U104" s="312">
        <v>0</v>
      </c>
      <c r="V104" s="312">
        <v>0</v>
      </c>
      <c r="W104" s="47">
        <v>0</v>
      </c>
    </row>
    <row r="105" spans="1:23" s="2" customFormat="1">
      <c r="A105" s="46" t="s">
        <v>774</v>
      </c>
      <c r="B105" s="46" t="s">
        <v>770</v>
      </c>
      <c r="C105" s="47"/>
      <c r="D105" s="51"/>
      <c r="E105" s="52"/>
      <c r="F105" s="47">
        <f t="shared" si="38"/>
        <v>0</v>
      </c>
      <c r="G105" s="58">
        <v>0</v>
      </c>
      <c r="H105" s="51"/>
      <c r="I105" s="58">
        <v>0</v>
      </c>
      <c r="J105" s="59">
        <f t="shared" si="32"/>
        <v>0</v>
      </c>
      <c r="K105" s="271" t="e">
        <f t="shared" si="33"/>
        <v>#DIV/0!</v>
      </c>
      <c r="L105" s="36"/>
      <c r="M105" s="311" t="s">
        <v>774</v>
      </c>
      <c r="N105" s="311" t="s">
        <v>770</v>
      </c>
      <c r="O105" s="312"/>
      <c r="P105" s="313"/>
      <c r="Q105" s="314"/>
      <c r="R105" s="312">
        <v>0</v>
      </c>
      <c r="S105" s="322">
        <v>0</v>
      </c>
      <c r="T105" s="313"/>
      <c r="U105" s="322">
        <v>0</v>
      </c>
      <c r="V105" s="324">
        <v>0</v>
      </c>
      <c r="W105" s="53"/>
    </row>
    <row r="106" spans="1:23" s="201" customFormat="1">
      <c r="A106" s="60" t="s">
        <v>1121</v>
      </c>
      <c r="B106" s="60" t="s">
        <v>1122</v>
      </c>
      <c r="C106" s="61">
        <f>+C107+C111</f>
        <v>0</v>
      </c>
      <c r="D106" s="61">
        <f t="shared" ref="D106:J106" si="41">+D107+D111</f>
        <v>0</v>
      </c>
      <c r="E106" s="61">
        <f t="shared" si="41"/>
        <v>0</v>
      </c>
      <c r="F106" s="61">
        <f t="shared" si="41"/>
        <v>0</v>
      </c>
      <c r="G106" s="61">
        <v>51298202</v>
      </c>
      <c r="H106" s="61">
        <v>50755438</v>
      </c>
      <c r="I106" s="61">
        <v>51298202</v>
      </c>
      <c r="J106" s="61">
        <f t="shared" si="41"/>
        <v>-51298202</v>
      </c>
      <c r="K106" s="105" t="e">
        <f t="shared" ref="K106:K115" si="42">+I106/F106</f>
        <v>#DIV/0!</v>
      </c>
      <c r="L106" s="79"/>
      <c r="M106" s="325" t="s">
        <v>1121</v>
      </c>
      <c r="N106" s="325" t="s">
        <v>1122</v>
      </c>
      <c r="O106" s="326">
        <v>0</v>
      </c>
      <c r="P106" s="326">
        <v>0</v>
      </c>
      <c r="Q106" s="326">
        <v>0</v>
      </c>
      <c r="R106" s="326">
        <v>0</v>
      </c>
      <c r="S106" s="326">
        <v>542764</v>
      </c>
      <c r="T106" s="326">
        <v>50755438</v>
      </c>
      <c r="U106" s="326">
        <v>51298202</v>
      </c>
      <c r="V106" s="326">
        <v>-51298202</v>
      </c>
      <c r="W106" s="61"/>
    </row>
    <row r="107" spans="1:23" s="201" customFormat="1">
      <c r="A107" s="60" t="s">
        <v>1123</v>
      </c>
      <c r="B107" s="60" t="s">
        <v>1124</v>
      </c>
      <c r="C107" s="61">
        <f>+C108</f>
        <v>0</v>
      </c>
      <c r="D107" s="61">
        <f t="shared" ref="D107:J109" si="43">+D108</f>
        <v>0</v>
      </c>
      <c r="E107" s="61">
        <f t="shared" si="43"/>
        <v>0</v>
      </c>
      <c r="F107" s="61">
        <f t="shared" si="43"/>
        <v>0</v>
      </c>
      <c r="G107" s="61">
        <v>0</v>
      </c>
      <c r="H107" s="61">
        <v>0</v>
      </c>
      <c r="I107" s="61">
        <v>0</v>
      </c>
      <c r="J107" s="61">
        <f t="shared" si="43"/>
        <v>0</v>
      </c>
      <c r="K107" s="105" t="e">
        <f t="shared" si="42"/>
        <v>#DIV/0!</v>
      </c>
      <c r="L107" s="79"/>
      <c r="M107" s="325" t="s">
        <v>1123</v>
      </c>
      <c r="N107" s="325" t="s">
        <v>1124</v>
      </c>
      <c r="O107" s="326">
        <v>0</v>
      </c>
      <c r="P107" s="326">
        <v>0</v>
      </c>
      <c r="Q107" s="326">
        <v>0</v>
      </c>
      <c r="R107" s="326">
        <v>0</v>
      </c>
      <c r="S107" s="326">
        <v>0</v>
      </c>
      <c r="T107" s="326">
        <v>0</v>
      </c>
      <c r="U107" s="326">
        <v>0</v>
      </c>
      <c r="V107" s="326">
        <v>0</v>
      </c>
      <c r="W107" s="61"/>
    </row>
    <row r="108" spans="1:23" s="201" customFormat="1">
      <c r="A108" s="60" t="s">
        <v>1125</v>
      </c>
      <c r="B108" s="60" t="s">
        <v>1126</v>
      </c>
      <c r="C108" s="61">
        <f>+C109</f>
        <v>0</v>
      </c>
      <c r="D108" s="61">
        <f t="shared" si="43"/>
        <v>0</v>
      </c>
      <c r="E108" s="61">
        <f t="shared" si="43"/>
        <v>0</v>
      </c>
      <c r="F108" s="61">
        <f t="shared" si="43"/>
        <v>0</v>
      </c>
      <c r="G108" s="61">
        <v>0</v>
      </c>
      <c r="H108" s="61">
        <v>0</v>
      </c>
      <c r="I108" s="61">
        <v>0</v>
      </c>
      <c r="J108" s="61">
        <f t="shared" si="43"/>
        <v>0</v>
      </c>
      <c r="K108" s="105" t="e">
        <f t="shared" si="42"/>
        <v>#DIV/0!</v>
      </c>
      <c r="L108" s="79"/>
      <c r="M108" s="325" t="s">
        <v>1125</v>
      </c>
      <c r="N108" s="325" t="s">
        <v>1126</v>
      </c>
      <c r="O108" s="326">
        <v>0</v>
      </c>
      <c r="P108" s="326">
        <v>0</v>
      </c>
      <c r="Q108" s="326">
        <v>0</v>
      </c>
      <c r="R108" s="326">
        <v>0</v>
      </c>
      <c r="S108" s="326">
        <v>0</v>
      </c>
      <c r="T108" s="326">
        <v>0</v>
      </c>
      <c r="U108" s="326">
        <v>0</v>
      </c>
      <c r="V108" s="326">
        <v>0</v>
      </c>
      <c r="W108" s="61"/>
    </row>
    <row r="109" spans="1:23" s="201" customFormat="1">
      <c r="A109" s="62" t="s">
        <v>1127</v>
      </c>
      <c r="B109" s="62" t="s">
        <v>1128</v>
      </c>
      <c r="C109" s="63">
        <f>+C110</f>
        <v>0</v>
      </c>
      <c r="D109" s="63">
        <f t="shared" si="43"/>
        <v>0</v>
      </c>
      <c r="E109" s="63">
        <f t="shared" si="43"/>
        <v>0</v>
      </c>
      <c r="F109" s="63">
        <f t="shared" si="43"/>
        <v>0</v>
      </c>
      <c r="G109" s="63">
        <v>0</v>
      </c>
      <c r="H109" s="63">
        <v>0</v>
      </c>
      <c r="I109" s="63">
        <v>0</v>
      </c>
      <c r="J109" s="63">
        <f t="shared" si="43"/>
        <v>0</v>
      </c>
      <c r="K109" s="106" t="e">
        <f t="shared" si="42"/>
        <v>#DIV/0!</v>
      </c>
      <c r="L109" s="79"/>
      <c r="M109" s="327" t="s">
        <v>1127</v>
      </c>
      <c r="N109" s="327" t="s">
        <v>1128</v>
      </c>
      <c r="O109" s="328">
        <v>0</v>
      </c>
      <c r="P109" s="328">
        <v>0</v>
      </c>
      <c r="Q109" s="328">
        <v>0</v>
      </c>
      <c r="R109" s="328">
        <v>0</v>
      </c>
      <c r="S109" s="328">
        <v>0</v>
      </c>
      <c r="T109" s="328">
        <v>0</v>
      </c>
      <c r="U109" s="328">
        <v>0</v>
      </c>
      <c r="V109" s="328">
        <v>0</v>
      </c>
      <c r="W109" s="63"/>
    </row>
    <row r="110" spans="1:23" s="281" customFormat="1">
      <c r="A110" s="284" t="s">
        <v>1129</v>
      </c>
      <c r="B110" s="284" t="s">
        <v>1128</v>
      </c>
      <c r="C110" s="47"/>
      <c r="D110" s="51"/>
      <c r="E110" s="52"/>
      <c r="F110" s="47"/>
      <c r="G110" s="58"/>
      <c r="H110" s="51"/>
      <c r="I110" s="58"/>
      <c r="J110" s="285">
        <f t="shared" ref="J110:J115" si="44">+F110-I110</f>
        <v>0</v>
      </c>
      <c r="K110" s="271" t="e">
        <f t="shared" si="42"/>
        <v>#DIV/0!</v>
      </c>
      <c r="L110" s="36"/>
      <c r="M110" s="329" t="s">
        <v>1129</v>
      </c>
      <c r="N110" s="329" t="s">
        <v>1128</v>
      </c>
      <c r="O110" s="312"/>
      <c r="P110" s="313"/>
      <c r="Q110" s="314"/>
      <c r="R110" s="312"/>
      <c r="S110" s="322"/>
      <c r="T110" s="313"/>
      <c r="U110" s="322"/>
      <c r="V110" s="330">
        <v>0</v>
      </c>
      <c r="W110" s="53"/>
    </row>
    <row r="111" spans="1:23" s="201" customFormat="1">
      <c r="A111" s="60" t="s">
        <v>1130</v>
      </c>
      <c r="B111" s="60" t="s">
        <v>1131</v>
      </c>
      <c r="C111" s="61">
        <f>+C112</f>
        <v>0</v>
      </c>
      <c r="D111" s="61">
        <f t="shared" ref="D111:J114" si="45">+D112</f>
        <v>0</v>
      </c>
      <c r="E111" s="61">
        <f t="shared" si="45"/>
        <v>0</v>
      </c>
      <c r="F111" s="61">
        <f t="shared" si="45"/>
        <v>0</v>
      </c>
      <c r="G111" s="61">
        <v>51298202</v>
      </c>
      <c r="H111" s="61">
        <v>50755438</v>
      </c>
      <c r="I111" s="61">
        <v>51298202</v>
      </c>
      <c r="J111" s="61">
        <f t="shared" si="45"/>
        <v>-51298202</v>
      </c>
      <c r="K111" s="105" t="e">
        <f t="shared" si="42"/>
        <v>#DIV/0!</v>
      </c>
      <c r="L111" s="79"/>
      <c r="M111" s="325" t="s">
        <v>1130</v>
      </c>
      <c r="N111" s="325" t="s">
        <v>1131</v>
      </c>
      <c r="O111" s="326">
        <v>0</v>
      </c>
      <c r="P111" s="326">
        <v>0</v>
      </c>
      <c r="Q111" s="326">
        <v>0</v>
      </c>
      <c r="R111" s="326">
        <v>0</v>
      </c>
      <c r="S111" s="326">
        <v>542764</v>
      </c>
      <c r="T111" s="326">
        <v>50755438</v>
      </c>
      <c r="U111" s="326">
        <v>51298202</v>
      </c>
      <c r="V111" s="326">
        <v>-51298202</v>
      </c>
      <c r="W111" s="61"/>
    </row>
    <row r="112" spans="1:23" s="201" customFormat="1">
      <c r="A112" s="60" t="s">
        <v>1132</v>
      </c>
      <c r="B112" s="60" t="s">
        <v>1131</v>
      </c>
      <c r="C112" s="61">
        <f>+C113</f>
        <v>0</v>
      </c>
      <c r="D112" s="61">
        <f t="shared" si="45"/>
        <v>0</v>
      </c>
      <c r="E112" s="61">
        <f t="shared" si="45"/>
        <v>0</v>
      </c>
      <c r="F112" s="61">
        <f t="shared" si="45"/>
        <v>0</v>
      </c>
      <c r="G112" s="61">
        <v>51298202</v>
      </c>
      <c r="H112" s="61">
        <v>50755438</v>
      </c>
      <c r="I112" s="61">
        <v>51298202</v>
      </c>
      <c r="J112" s="61">
        <f t="shared" si="45"/>
        <v>-51298202</v>
      </c>
      <c r="K112" s="105" t="e">
        <f t="shared" si="42"/>
        <v>#DIV/0!</v>
      </c>
      <c r="L112" s="79"/>
      <c r="M112" s="325" t="s">
        <v>1132</v>
      </c>
      <c r="N112" s="325" t="s">
        <v>1131</v>
      </c>
      <c r="O112" s="326">
        <v>0</v>
      </c>
      <c r="P112" s="326">
        <v>0</v>
      </c>
      <c r="Q112" s="326">
        <v>0</v>
      </c>
      <c r="R112" s="326">
        <v>0</v>
      </c>
      <c r="S112" s="326">
        <v>542764</v>
      </c>
      <c r="T112" s="326">
        <v>50755438</v>
      </c>
      <c r="U112" s="326">
        <v>51298202</v>
      </c>
      <c r="V112" s="326">
        <v>-51298202</v>
      </c>
      <c r="W112" s="61"/>
    </row>
    <row r="113" spans="1:23" s="201" customFormat="1">
      <c r="A113" s="60" t="s">
        <v>1133</v>
      </c>
      <c r="B113" s="60" t="s">
        <v>1131</v>
      </c>
      <c r="C113" s="61">
        <f>+C114</f>
        <v>0</v>
      </c>
      <c r="D113" s="61">
        <f t="shared" si="45"/>
        <v>0</v>
      </c>
      <c r="E113" s="61">
        <f t="shared" si="45"/>
        <v>0</v>
      </c>
      <c r="F113" s="61">
        <f t="shared" si="45"/>
        <v>0</v>
      </c>
      <c r="G113" s="61">
        <v>51298202</v>
      </c>
      <c r="H113" s="61">
        <v>50755438</v>
      </c>
      <c r="I113" s="61">
        <v>51298202</v>
      </c>
      <c r="J113" s="61">
        <f t="shared" si="45"/>
        <v>-51298202</v>
      </c>
      <c r="K113" s="105" t="e">
        <f t="shared" si="42"/>
        <v>#DIV/0!</v>
      </c>
      <c r="L113" s="79"/>
      <c r="M113" s="325" t="s">
        <v>1133</v>
      </c>
      <c r="N113" s="325" t="s">
        <v>1131</v>
      </c>
      <c r="O113" s="326">
        <v>0</v>
      </c>
      <c r="P113" s="326">
        <v>0</v>
      </c>
      <c r="Q113" s="326">
        <v>0</v>
      </c>
      <c r="R113" s="326">
        <v>0</v>
      </c>
      <c r="S113" s="326">
        <v>542764</v>
      </c>
      <c r="T113" s="326">
        <v>50755438</v>
      </c>
      <c r="U113" s="326">
        <v>51298202</v>
      </c>
      <c r="V113" s="326">
        <v>-51298202</v>
      </c>
      <c r="W113" s="61"/>
    </row>
    <row r="114" spans="1:23" s="201" customFormat="1">
      <c r="A114" s="62" t="s">
        <v>1134</v>
      </c>
      <c r="B114" s="62" t="s">
        <v>1131</v>
      </c>
      <c r="C114" s="63">
        <f>+C115</f>
        <v>0</v>
      </c>
      <c r="D114" s="63">
        <f t="shared" si="45"/>
        <v>0</v>
      </c>
      <c r="E114" s="63">
        <f t="shared" si="45"/>
        <v>0</v>
      </c>
      <c r="F114" s="63">
        <f t="shared" si="45"/>
        <v>0</v>
      </c>
      <c r="G114" s="63">
        <v>51298202</v>
      </c>
      <c r="H114" s="63">
        <v>50755438</v>
      </c>
      <c r="I114" s="63">
        <v>51298202</v>
      </c>
      <c r="J114" s="63">
        <f t="shared" si="45"/>
        <v>-51298202</v>
      </c>
      <c r="K114" s="106" t="e">
        <f t="shared" si="42"/>
        <v>#DIV/0!</v>
      </c>
      <c r="L114" s="79"/>
      <c r="M114" s="327" t="s">
        <v>1134</v>
      </c>
      <c r="N114" s="327" t="s">
        <v>1131</v>
      </c>
      <c r="O114" s="328">
        <v>0</v>
      </c>
      <c r="P114" s="328">
        <v>0</v>
      </c>
      <c r="Q114" s="328">
        <v>0</v>
      </c>
      <c r="R114" s="328">
        <v>0</v>
      </c>
      <c r="S114" s="328">
        <v>542764</v>
      </c>
      <c r="T114" s="328">
        <v>50755438</v>
      </c>
      <c r="U114" s="328">
        <v>51298202</v>
      </c>
      <c r="V114" s="328">
        <v>-51298202</v>
      </c>
      <c r="W114" s="63"/>
    </row>
    <row r="115" spans="1:23">
      <c r="A115" s="278" t="s">
        <v>1135</v>
      </c>
      <c r="B115" s="278" t="s">
        <v>1131</v>
      </c>
      <c r="C115" s="47"/>
      <c r="D115" s="51"/>
      <c r="E115" s="52"/>
      <c r="F115" s="47"/>
      <c r="G115" s="58">
        <v>51298202</v>
      </c>
      <c r="H115" s="51">
        <v>50755438</v>
      </c>
      <c r="I115" s="58">
        <v>51298202</v>
      </c>
      <c r="J115" s="59">
        <f t="shared" si="44"/>
        <v>-51298202</v>
      </c>
      <c r="K115" s="271" t="e">
        <f t="shared" si="42"/>
        <v>#DIV/0!</v>
      </c>
      <c r="L115" s="36"/>
      <c r="M115" s="329" t="s">
        <v>1135</v>
      </c>
      <c r="N115" s="329" t="s">
        <v>1131</v>
      </c>
      <c r="O115" s="312"/>
      <c r="P115" s="313"/>
      <c r="Q115" s="314"/>
      <c r="R115" s="312"/>
      <c r="S115" s="322">
        <v>542764</v>
      </c>
      <c r="T115" s="313">
        <v>50755438</v>
      </c>
      <c r="U115" s="331">
        <v>51298202</v>
      </c>
      <c r="V115" s="324">
        <v>-51298202</v>
      </c>
      <c r="W115" s="53"/>
    </row>
    <row r="116" spans="1:23">
      <c r="A116" s="60">
        <v>210</v>
      </c>
      <c r="B116" s="60" t="s">
        <v>806</v>
      </c>
      <c r="C116" s="61">
        <f>+C117</f>
        <v>0</v>
      </c>
      <c r="D116" s="61">
        <f t="shared" ref="D116:J119" si="46">+D117</f>
        <v>23708961615.989998</v>
      </c>
      <c r="E116" s="61">
        <f t="shared" si="46"/>
        <v>0</v>
      </c>
      <c r="F116" s="61">
        <f t="shared" si="46"/>
        <v>23708961615.989998</v>
      </c>
      <c r="G116" s="61">
        <v>23708961615.989998</v>
      </c>
      <c r="H116" s="61">
        <v>8</v>
      </c>
      <c r="I116" s="61">
        <v>23708961615.989998</v>
      </c>
      <c r="J116" s="61">
        <f t="shared" si="46"/>
        <v>0</v>
      </c>
      <c r="K116" s="105">
        <f t="shared" si="33"/>
        <v>1</v>
      </c>
      <c r="L116" s="79"/>
      <c r="M116" s="325">
        <v>210</v>
      </c>
      <c r="N116" s="325" t="s">
        <v>806</v>
      </c>
      <c r="O116" s="326">
        <v>0</v>
      </c>
      <c r="P116" s="326">
        <v>23708961615.989998</v>
      </c>
      <c r="Q116" s="326">
        <v>0</v>
      </c>
      <c r="R116" s="326">
        <v>23708961615.989998</v>
      </c>
      <c r="S116" s="326">
        <v>23708961615.989998</v>
      </c>
      <c r="T116" s="326">
        <v>8</v>
      </c>
      <c r="U116" s="326">
        <v>23708961615.989998</v>
      </c>
      <c r="V116" s="326">
        <v>0</v>
      </c>
      <c r="W116" s="61"/>
    </row>
    <row r="117" spans="1:23">
      <c r="A117" s="60">
        <v>2101</v>
      </c>
      <c r="B117" s="60" t="s">
        <v>806</v>
      </c>
      <c r="C117" s="61">
        <f>+C118</f>
        <v>0</v>
      </c>
      <c r="D117" s="61">
        <f t="shared" si="46"/>
        <v>23708961615.989998</v>
      </c>
      <c r="E117" s="61">
        <f t="shared" si="46"/>
        <v>0</v>
      </c>
      <c r="F117" s="61">
        <f t="shared" si="46"/>
        <v>23708961615.989998</v>
      </c>
      <c r="G117" s="61">
        <v>23708961615.989998</v>
      </c>
      <c r="H117" s="61">
        <v>0</v>
      </c>
      <c r="I117" s="61">
        <v>23708961615.989998</v>
      </c>
      <c r="J117" s="61">
        <f t="shared" si="46"/>
        <v>0</v>
      </c>
      <c r="K117" s="105">
        <f t="shared" si="33"/>
        <v>1</v>
      </c>
      <c r="L117" s="79"/>
      <c r="M117" s="325">
        <v>2101</v>
      </c>
      <c r="N117" s="325" t="s">
        <v>806</v>
      </c>
      <c r="O117" s="326">
        <v>0</v>
      </c>
      <c r="P117" s="326">
        <v>23708961615.989998</v>
      </c>
      <c r="Q117" s="326">
        <v>0</v>
      </c>
      <c r="R117" s="326">
        <v>23708961615.989998</v>
      </c>
      <c r="S117" s="326">
        <v>23708961615.989998</v>
      </c>
      <c r="T117" s="326">
        <v>0</v>
      </c>
      <c r="U117" s="326">
        <v>23708961615.989998</v>
      </c>
      <c r="V117" s="326">
        <v>0</v>
      </c>
      <c r="W117" s="61"/>
    </row>
    <row r="118" spans="1:23">
      <c r="A118" s="60">
        <v>210101</v>
      </c>
      <c r="B118" s="60" t="s">
        <v>806</v>
      </c>
      <c r="C118" s="61">
        <f>+C119</f>
        <v>0</v>
      </c>
      <c r="D118" s="61">
        <f t="shared" si="46"/>
        <v>23708961615.989998</v>
      </c>
      <c r="E118" s="61">
        <f t="shared" si="46"/>
        <v>0</v>
      </c>
      <c r="F118" s="61">
        <f t="shared" si="46"/>
        <v>23708961615.989998</v>
      </c>
      <c r="G118" s="61">
        <v>23708961615.989998</v>
      </c>
      <c r="H118" s="61">
        <v>0</v>
      </c>
      <c r="I118" s="61">
        <v>23708961615.989998</v>
      </c>
      <c r="J118" s="61">
        <f t="shared" si="46"/>
        <v>0</v>
      </c>
      <c r="K118" s="105">
        <f t="shared" si="33"/>
        <v>1</v>
      </c>
      <c r="L118" s="79"/>
      <c r="M118" s="325">
        <v>210101</v>
      </c>
      <c r="N118" s="325" t="s">
        <v>806</v>
      </c>
      <c r="O118" s="326">
        <v>0</v>
      </c>
      <c r="P118" s="326">
        <v>23708961615.989998</v>
      </c>
      <c r="Q118" s="326">
        <v>0</v>
      </c>
      <c r="R118" s="326">
        <v>23708961615.989998</v>
      </c>
      <c r="S118" s="326">
        <v>23708961615.989998</v>
      </c>
      <c r="T118" s="326">
        <v>0</v>
      </c>
      <c r="U118" s="326">
        <v>23708961615.989998</v>
      </c>
      <c r="V118" s="326">
        <v>0</v>
      </c>
      <c r="W118" s="61"/>
    </row>
    <row r="119" spans="1:23">
      <c r="A119" s="62">
        <v>2101011</v>
      </c>
      <c r="B119" s="62" t="s">
        <v>806</v>
      </c>
      <c r="C119" s="63">
        <f>+C120</f>
        <v>0</v>
      </c>
      <c r="D119" s="63">
        <f t="shared" si="46"/>
        <v>23708961615.989998</v>
      </c>
      <c r="E119" s="63">
        <f t="shared" si="46"/>
        <v>0</v>
      </c>
      <c r="F119" s="63">
        <f t="shared" si="46"/>
        <v>23708961615.989998</v>
      </c>
      <c r="G119" s="63">
        <v>23708961615.989998</v>
      </c>
      <c r="H119" s="63">
        <v>0</v>
      </c>
      <c r="I119" s="63">
        <v>23708961615.989998</v>
      </c>
      <c r="J119" s="63">
        <f t="shared" si="46"/>
        <v>0</v>
      </c>
      <c r="K119" s="106">
        <f t="shared" si="33"/>
        <v>1</v>
      </c>
      <c r="L119" s="79"/>
      <c r="M119" s="327">
        <v>2101011</v>
      </c>
      <c r="N119" s="327" t="s">
        <v>806</v>
      </c>
      <c r="O119" s="328">
        <v>0</v>
      </c>
      <c r="P119" s="328">
        <v>23708961615.989998</v>
      </c>
      <c r="Q119" s="328">
        <v>0</v>
      </c>
      <c r="R119" s="328">
        <v>23708961615.989998</v>
      </c>
      <c r="S119" s="328">
        <v>23708961615.989998</v>
      </c>
      <c r="T119" s="328">
        <v>0</v>
      </c>
      <c r="U119" s="328">
        <v>23708961615.989998</v>
      </c>
      <c r="V119" s="328">
        <v>0</v>
      </c>
      <c r="W119" s="63"/>
    </row>
    <row r="120" spans="1:23">
      <c r="A120" s="80">
        <v>210101101</v>
      </c>
      <c r="B120" s="80" t="s">
        <v>806</v>
      </c>
      <c r="C120" s="81"/>
      <c r="D120" s="82">
        <f>16811151738+6897809877.99</f>
        <v>23708961615.989998</v>
      </c>
      <c r="E120" s="81"/>
      <c r="F120" s="81">
        <f t="shared" si="38"/>
        <v>23708961615.989998</v>
      </c>
      <c r="G120" s="81">
        <v>23708961615.989998</v>
      </c>
      <c r="H120" s="81"/>
      <c r="I120" s="81">
        <v>23708961615.989998</v>
      </c>
      <c r="J120" s="81">
        <f t="shared" si="32"/>
        <v>0</v>
      </c>
      <c r="K120" s="107">
        <f t="shared" si="33"/>
        <v>1</v>
      </c>
      <c r="L120" s="79"/>
      <c r="M120" s="332">
        <v>210101101</v>
      </c>
      <c r="N120" s="332" t="s">
        <v>806</v>
      </c>
      <c r="O120" s="333"/>
      <c r="P120" s="334">
        <v>23708961615.989998</v>
      </c>
      <c r="Q120" s="333"/>
      <c r="R120" s="333">
        <v>23708961615.989998</v>
      </c>
      <c r="S120" s="333">
        <v>23708961615.989998</v>
      </c>
      <c r="T120" s="333"/>
      <c r="U120" s="333">
        <v>23708961615.989998</v>
      </c>
      <c r="V120" s="333">
        <v>0</v>
      </c>
      <c r="W120" s="81"/>
    </row>
    <row r="121" spans="1:23">
      <c r="A121" s="60">
        <v>212</v>
      </c>
      <c r="B121" s="60" t="s">
        <v>775</v>
      </c>
      <c r="C121" s="61">
        <f>+C122</f>
        <v>0</v>
      </c>
      <c r="D121" s="61">
        <f t="shared" ref="D121:J124" si="47">+D122</f>
        <v>3531679725</v>
      </c>
      <c r="E121" s="61">
        <f t="shared" si="47"/>
        <v>0</v>
      </c>
      <c r="F121" s="61">
        <f t="shared" si="47"/>
        <v>3531679725</v>
      </c>
      <c r="G121" s="61">
        <v>4234837595.9000001</v>
      </c>
      <c r="H121" s="61">
        <v>0</v>
      </c>
      <c r="I121" s="61">
        <v>4234837595.9000001</v>
      </c>
      <c r="J121" s="61">
        <f t="shared" si="47"/>
        <v>-703157870.89999998</v>
      </c>
      <c r="K121" s="105">
        <f t="shared" si="33"/>
        <v>1.1991001239219108</v>
      </c>
      <c r="L121" s="36"/>
      <c r="M121" s="325">
        <v>212</v>
      </c>
      <c r="N121" s="325" t="s">
        <v>775</v>
      </c>
      <c r="O121" s="326">
        <v>0</v>
      </c>
      <c r="P121" s="326">
        <v>3531679725</v>
      </c>
      <c r="Q121" s="326">
        <v>0</v>
      </c>
      <c r="R121" s="326">
        <v>3531679725</v>
      </c>
      <c r="S121" s="326">
        <v>1494595370.9000001</v>
      </c>
      <c r="T121" s="326">
        <v>0</v>
      </c>
      <c r="U121" s="326">
        <v>4234837595.9000001</v>
      </c>
      <c r="V121" s="326">
        <v>-703157870.89999998</v>
      </c>
      <c r="W121" s="61">
        <v>0</v>
      </c>
    </row>
    <row r="122" spans="1:23">
      <c r="A122" s="60">
        <v>2124</v>
      </c>
      <c r="B122" s="60" t="s">
        <v>775</v>
      </c>
      <c r="C122" s="61">
        <f>+C123</f>
        <v>0</v>
      </c>
      <c r="D122" s="61">
        <f t="shared" si="47"/>
        <v>3531679725</v>
      </c>
      <c r="E122" s="61">
        <f t="shared" si="47"/>
        <v>0</v>
      </c>
      <c r="F122" s="61">
        <f t="shared" si="47"/>
        <v>3531679725</v>
      </c>
      <c r="G122" s="61">
        <v>4234837595.9000001</v>
      </c>
      <c r="H122" s="61">
        <v>0</v>
      </c>
      <c r="I122" s="61">
        <v>4234837595.9000001</v>
      </c>
      <c r="J122" s="61">
        <f t="shared" si="47"/>
        <v>-703157870.89999998</v>
      </c>
      <c r="K122" s="105">
        <f t="shared" si="33"/>
        <v>1.1991001239219108</v>
      </c>
      <c r="L122" s="36"/>
      <c r="M122" s="325">
        <v>2124</v>
      </c>
      <c r="N122" s="325" t="s">
        <v>775</v>
      </c>
      <c r="O122" s="326">
        <v>0</v>
      </c>
      <c r="P122" s="326">
        <v>3531679725</v>
      </c>
      <c r="Q122" s="326">
        <v>0</v>
      </c>
      <c r="R122" s="326">
        <v>3531679725</v>
      </c>
      <c r="S122" s="326">
        <v>1494595370.9000001</v>
      </c>
      <c r="T122" s="326">
        <v>0</v>
      </c>
      <c r="U122" s="326">
        <v>4234837595.9000001</v>
      </c>
      <c r="V122" s="326">
        <v>-703157870.89999998</v>
      </c>
      <c r="W122" s="61">
        <v>0</v>
      </c>
    </row>
    <row r="123" spans="1:23">
      <c r="A123" s="60">
        <v>212401</v>
      </c>
      <c r="B123" s="60" t="s">
        <v>775</v>
      </c>
      <c r="C123" s="61">
        <f>+C124</f>
        <v>0</v>
      </c>
      <c r="D123" s="61">
        <f t="shared" si="47"/>
        <v>3531679725</v>
      </c>
      <c r="E123" s="61">
        <f t="shared" si="47"/>
        <v>0</v>
      </c>
      <c r="F123" s="61">
        <f t="shared" si="47"/>
        <v>3531679725</v>
      </c>
      <c r="G123" s="61">
        <v>4234837595.9000001</v>
      </c>
      <c r="H123" s="61">
        <v>0</v>
      </c>
      <c r="I123" s="61">
        <v>4234837595.9000001</v>
      </c>
      <c r="J123" s="61">
        <f t="shared" si="47"/>
        <v>-703157870.89999998</v>
      </c>
      <c r="K123" s="105">
        <f t="shared" si="33"/>
        <v>1.1991001239219108</v>
      </c>
      <c r="L123" s="36"/>
      <c r="M123" s="325">
        <v>212401</v>
      </c>
      <c r="N123" s="325" t="s">
        <v>775</v>
      </c>
      <c r="O123" s="326">
        <v>0</v>
      </c>
      <c r="P123" s="326">
        <v>3531679725</v>
      </c>
      <c r="Q123" s="326">
        <v>0</v>
      </c>
      <c r="R123" s="326">
        <v>3531679725</v>
      </c>
      <c r="S123" s="326">
        <v>1494595370.9000001</v>
      </c>
      <c r="T123" s="326">
        <v>0</v>
      </c>
      <c r="U123" s="326">
        <v>4234837595.9000001</v>
      </c>
      <c r="V123" s="326">
        <v>-703157870.89999998</v>
      </c>
      <c r="W123" s="61">
        <v>0</v>
      </c>
    </row>
    <row r="124" spans="1:23">
      <c r="A124" s="60">
        <v>2124011</v>
      </c>
      <c r="B124" s="60" t="s">
        <v>775</v>
      </c>
      <c r="C124" s="61">
        <f>+C125</f>
        <v>0</v>
      </c>
      <c r="D124" s="61">
        <f t="shared" si="47"/>
        <v>3531679725</v>
      </c>
      <c r="E124" s="61">
        <f t="shared" si="47"/>
        <v>0</v>
      </c>
      <c r="F124" s="61">
        <f t="shared" si="47"/>
        <v>3531679725</v>
      </c>
      <c r="G124" s="61">
        <v>4234837595.9000001</v>
      </c>
      <c r="H124" s="61">
        <v>0</v>
      </c>
      <c r="I124" s="61">
        <v>4234837595.9000001</v>
      </c>
      <c r="J124" s="61">
        <f t="shared" si="47"/>
        <v>-703157870.89999998</v>
      </c>
      <c r="K124" s="105">
        <f t="shared" si="33"/>
        <v>1.1991001239219108</v>
      </c>
      <c r="L124" s="36"/>
      <c r="M124" s="325">
        <v>2124011</v>
      </c>
      <c r="N124" s="325" t="s">
        <v>775</v>
      </c>
      <c r="O124" s="326">
        <v>0</v>
      </c>
      <c r="P124" s="326">
        <v>3531679725</v>
      </c>
      <c r="Q124" s="326">
        <v>0</v>
      </c>
      <c r="R124" s="326">
        <v>3531679725</v>
      </c>
      <c r="S124" s="326">
        <v>1494595370.9000001</v>
      </c>
      <c r="T124" s="326">
        <v>0</v>
      </c>
      <c r="U124" s="326">
        <v>4234837595.9000001</v>
      </c>
      <c r="V124" s="326">
        <v>-703157870.89999998</v>
      </c>
      <c r="W124" s="61">
        <v>0</v>
      </c>
    </row>
    <row r="125" spans="1:23">
      <c r="A125" s="62">
        <v>212401101</v>
      </c>
      <c r="B125" s="62" t="s">
        <v>775</v>
      </c>
      <c r="C125" s="63">
        <f t="shared" ref="C125:J125" si="48">SUM(C126:C142)</f>
        <v>0</v>
      </c>
      <c r="D125" s="63">
        <f t="shared" si="48"/>
        <v>3531679725</v>
      </c>
      <c r="E125" s="63">
        <f t="shared" si="48"/>
        <v>0</v>
      </c>
      <c r="F125" s="63">
        <f t="shared" si="48"/>
        <v>3531679725</v>
      </c>
      <c r="G125" s="63">
        <v>4234837595.9000001</v>
      </c>
      <c r="H125" s="63">
        <v>0</v>
      </c>
      <c r="I125" s="63">
        <v>4234837595.9000001</v>
      </c>
      <c r="J125" s="63">
        <f t="shared" si="48"/>
        <v>-703157870.89999998</v>
      </c>
      <c r="K125" s="106">
        <f t="shared" si="33"/>
        <v>1.1991001239219108</v>
      </c>
      <c r="L125" s="36"/>
      <c r="M125" s="327">
        <v>212401101</v>
      </c>
      <c r="N125" s="327" t="s">
        <v>775</v>
      </c>
      <c r="O125" s="328">
        <v>0</v>
      </c>
      <c r="P125" s="328">
        <v>3531679725</v>
      </c>
      <c r="Q125" s="328">
        <v>0</v>
      </c>
      <c r="R125" s="328">
        <v>3531679725</v>
      </c>
      <c r="S125" s="328">
        <v>1494595370.9000001</v>
      </c>
      <c r="T125" s="328">
        <v>0</v>
      </c>
      <c r="U125" s="328">
        <v>4234837595.9000001</v>
      </c>
      <c r="V125" s="328">
        <v>-703157870.89999998</v>
      </c>
      <c r="W125" s="63">
        <v>0</v>
      </c>
    </row>
    <row r="126" spans="1:23">
      <c r="A126" s="46" t="s">
        <v>776</v>
      </c>
      <c r="B126" s="64" t="s">
        <v>777</v>
      </c>
      <c r="C126" s="51"/>
      <c r="D126" s="51"/>
      <c r="E126" s="52"/>
      <c r="F126" s="20">
        <f t="shared" si="38"/>
        <v>0</v>
      </c>
      <c r="G126" s="20">
        <v>64928500</v>
      </c>
      <c r="H126" s="51"/>
      <c r="I126" s="20">
        <v>64928500</v>
      </c>
      <c r="J126" s="47">
        <f t="shared" si="32"/>
        <v>-64928500</v>
      </c>
      <c r="K126" s="271" t="e">
        <f t="shared" si="33"/>
        <v>#DIV/0!</v>
      </c>
      <c r="L126" s="36"/>
      <c r="M126" s="311" t="s">
        <v>776</v>
      </c>
      <c r="N126" s="335" t="s">
        <v>777</v>
      </c>
      <c r="O126" s="313"/>
      <c r="P126" s="313"/>
      <c r="Q126" s="314"/>
      <c r="R126" s="315">
        <v>0</v>
      </c>
      <c r="S126" s="315">
        <v>64928500</v>
      </c>
      <c r="T126" s="313"/>
      <c r="U126" s="315">
        <v>64928500</v>
      </c>
      <c r="V126" s="312">
        <v>-64928500</v>
      </c>
      <c r="W126" s="53"/>
    </row>
    <row r="127" spans="1:23">
      <c r="A127" s="46" t="s">
        <v>778</v>
      </c>
      <c r="B127" s="64" t="s">
        <v>779</v>
      </c>
      <c r="C127" s="51"/>
      <c r="D127" s="51"/>
      <c r="E127" s="52"/>
      <c r="F127" s="20">
        <f t="shared" si="38"/>
        <v>0</v>
      </c>
      <c r="G127" s="20">
        <v>50000000</v>
      </c>
      <c r="H127" s="51"/>
      <c r="I127" s="20">
        <v>50000000</v>
      </c>
      <c r="J127" s="47">
        <f t="shared" si="32"/>
        <v>-50000000</v>
      </c>
      <c r="K127" s="271" t="e">
        <f t="shared" si="33"/>
        <v>#DIV/0!</v>
      </c>
      <c r="L127" s="36"/>
      <c r="M127" s="311" t="s">
        <v>778</v>
      </c>
      <c r="N127" s="335" t="s">
        <v>779</v>
      </c>
      <c r="O127" s="313"/>
      <c r="P127" s="313"/>
      <c r="Q127" s="314"/>
      <c r="R127" s="315">
        <v>0</v>
      </c>
      <c r="S127" s="315">
        <v>50000000</v>
      </c>
      <c r="T127" s="313"/>
      <c r="U127" s="315">
        <v>50000000</v>
      </c>
      <c r="V127" s="312">
        <v>-50000000</v>
      </c>
      <c r="W127" s="53"/>
    </row>
    <row r="128" spans="1:23">
      <c r="A128" s="46" t="s">
        <v>780</v>
      </c>
      <c r="B128" s="64" t="s">
        <v>781</v>
      </c>
      <c r="C128" s="51"/>
      <c r="D128" s="51"/>
      <c r="E128" s="52"/>
      <c r="F128" s="20">
        <f t="shared" si="38"/>
        <v>0</v>
      </c>
      <c r="G128" s="20">
        <v>24693859.5</v>
      </c>
      <c r="H128" s="51"/>
      <c r="I128" s="20">
        <v>24693859.5</v>
      </c>
      <c r="J128" s="47">
        <f t="shared" si="32"/>
        <v>-24693859.5</v>
      </c>
      <c r="K128" s="271" t="e">
        <f t="shared" si="33"/>
        <v>#DIV/0!</v>
      </c>
      <c r="L128" s="36"/>
      <c r="M128" s="311" t="s">
        <v>780</v>
      </c>
      <c r="N128" s="335" t="s">
        <v>781</v>
      </c>
      <c r="O128" s="313"/>
      <c r="P128" s="313"/>
      <c r="Q128" s="314"/>
      <c r="R128" s="315">
        <v>0</v>
      </c>
      <c r="S128" s="315">
        <v>24693859.5</v>
      </c>
      <c r="T128" s="313"/>
      <c r="U128" s="315">
        <v>24693859.5</v>
      </c>
      <c r="V128" s="312">
        <v>-24693859.5</v>
      </c>
      <c r="W128" s="53"/>
    </row>
    <row r="129" spans="1:23">
      <c r="A129" s="46" t="s">
        <v>782</v>
      </c>
      <c r="B129" s="64" t="s">
        <v>783</v>
      </c>
      <c r="C129" s="51"/>
      <c r="D129" s="51"/>
      <c r="E129" s="52"/>
      <c r="F129" s="20">
        <f t="shared" si="38"/>
        <v>0</v>
      </c>
      <c r="G129" s="20">
        <v>449148062.39999998</v>
      </c>
      <c r="H129" s="51"/>
      <c r="I129" s="20">
        <v>449148062.39999998</v>
      </c>
      <c r="J129" s="47">
        <f t="shared" si="32"/>
        <v>-449148062.39999998</v>
      </c>
      <c r="K129" s="271" t="e">
        <f t="shared" si="33"/>
        <v>#DIV/0!</v>
      </c>
      <c r="L129" s="36"/>
      <c r="M129" s="311" t="s">
        <v>782</v>
      </c>
      <c r="N129" s="335" t="s">
        <v>783</v>
      </c>
      <c r="O129" s="313"/>
      <c r="P129" s="313"/>
      <c r="Q129" s="314"/>
      <c r="R129" s="315">
        <v>0</v>
      </c>
      <c r="S129" s="315">
        <v>449148062.39999998</v>
      </c>
      <c r="T129" s="313"/>
      <c r="U129" s="315">
        <v>449148062.39999998</v>
      </c>
      <c r="V129" s="312">
        <v>-449148062.39999998</v>
      </c>
      <c r="W129" s="53"/>
    </row>
    <row r="130" spans="1:23">
      <c r="A130" s="46" t="s">
        <v>784</v>
      </c>
      <c r="B130" s="65" t="s">
        <v>785</v>
      </c>
      <c r="C130" s="48"/>
      <c r="D130" s="48"/>
      <c r="E130" s="48"/>
      <c r="F130" s="48">
        <f t="shared" si="38"/>
        <v>0</v>
      </c>
      <c r="G130" s="20">
        <v>44775000</v>
      </c>
      <c r="H130" s="51"/>
      <c r="I130" s="20">
        <v>44775000</v>
      </c>
      <c r="J130" s="47">
        <f t="shared" si="32"/>
        <v>-44775000</v>
      </c>
      <c r="K130" s="271" t="e">
        <f t="shared" si="33"/>
        <v>#DIV/0!</v>
      </c>
      <c r="L130" s="36"/>
      <c r="M130" s="311" t="s">
        <v>784</v>
      </c>
      <c r="N130" s="335" t="s">
        <v>785</v>
      </c>
      <c r="O130" s="316"/>
      <c r="P130" s="316"/>
      <c r="Q130" s="316"/>
      <c r="R130" s="316">
        <v>0</v>
      </c>
      <c r="S130" s="315">
        <v>44775000</v>
      </c>
      <c r="T130" s="313"/>
      <c r="U130" s="315">
        <v>44775000</v>
      </c>
      <c r="V130" s="312">
        <v>-44775000</v>
      </c>
      <c r="W130" s="53"/>
    </row>
    <row r="131" spans="1:23">
      <c r="A131" s="46" t="s">
        <v>786</v>
      </c>
      <c r="B131" s="64" t="s">
        <v>748</v>
      </c>
      <c r="C131" s="51"/>
      <c r="D131" s="51"/>
      <c r="E131" s="52"/>
      <c r="F131" s="20">
        <f t="shared" si="38"/>
        <v>0</v>
      </c>
      <c r="G131" s="20">
        <v>124988102</v>
      </c>
      <c r="H131" s="51"/>
      <c r="I131" s="20">
        <v>124988102</v>
      </c>
      <c r="J131" s="47">
        <f t="shared" si="32"/>
        <v>-124988102</v>
      </c>
      <c r="K131" s="271" t="e">
        <f t="shared" si="33"/>
        <v>#DIV/0!</v>
      </c>
      <c r="L131" s="36"/>
      <c r="M131" s="311" t="s">
        <v>786</v>
      </c>
      <c r="N131" s="335" t="s">
        <v>748</v>
      </c>
      <c r="O131" s="313"/>
      <c r="P131" s="313"/>
      <c r="Q131" s="314"/>
      <c r="R131" s="315">
        <v>0</v>
      </c>
      <c r="S131" s="315">
        <v>124988102</v>
      </c>
      <c r="T131" s="313"/>
      <c r="U131" s="315">
        <v>124988102</v>
      </c>
      <c r="V131" s="312">
        <v>-124988102</v>
      </c>
      <c r="W131" s="53"/>
    </row>
    <row r="132" spans="1:23">
      <c r="A132" s="78" t="s">
        <v>807</v>
      </c>
      <c r="B132" s="65" t="s">
        <v>808</v>
      </c>
      <c r="C132" s="48"/>
      <c r="D132" s="51"/>
      <c r="E132" s="51"/>
      <c r="F132" s="20">
        <f t="shared" si="38"/>
        <v>0</v>
      </c>
      <c r="G132" s="20"/>
      <c r="H132" s="51"/>
      <c r="I132" s="20"/>
      <c r="J132" s="47">
        <f t="shared" si="32"/>
        <v>0</v>
      </c>
      <c r="K132" s="271" t="e">
        <f t="shared" si="33"/>
        <v>#DIV/0!</v>
      </c>
      <c r="L132" s="277"/>
      <c r="M132" s="323" t="s">
        <v>807</v>
      </c>
      <c r="N132" s="335" t="s">
        <v>808</v>
      </c>
      <c r="O132" s="316"/>
      <c r="P132" s="313"/>
      <c r="Q132" s="313"/>
      <c r="R132" s="315">
        <v>0</v>
      </c>
      <c r="S132" s="315"/>
      <c r="T132" s="313"/>
      <c r="U132" s="315"/>
      <c r="V132" s="312">
        <v>0</v>
      </c>
      <c r="W132" s="53"/>
    </row>
    <row r="133" spans="1:23">
      <c r="A133" s="78" t="s">
        <v>809</v>
      </c>
      <c r="B133" s="64" t="s">
        <v>810</v>
      </c>
      <c r="C133" s="48"/>
      <c r="D133" s="51">
        <v>826000000</v>
      </c>
      <c r="E133" s="51"/>
      <c r="F133" s="20">
        <f t="shared" si="38"/>
        <v>826000000</v>
      </c>
      <c r="G133" s="20">
        <v>303432227</v>
      </c>
      <c r="H133" s="51"/>
      <c r="I133" s="20">
        <v>303432227</v>
      </c>
      <c r="J133" s="47">
        <f t="shared" si="32"/>
        <v>522567773</v>
      </c>
      <c r="K133" s="271">
        <f t="shared" si="33"/>
        <v>0.36735136440677968</v>
      </c>
      <c r="L133" s="277"/>
      <c r="M133" s="323" t="s">
        <v>809</v>
      </c>
      <c r="N133" s="335" t="s">
        <v>810</v>
      </c>
      <c r="O133" s="316"/>
      <c r="P133" s="313">
        <v>826000000</v>
      </c>
      <c r="Q133" s="313"/>
      <c r="R133" s="315">
        <v>826000000</v>
      </c>
      <c r="S133" s="315">
        <v>303432227</v>
      </c>
      <c r="T133" s="313"/>
      <c r="U133" s="315">
        <v>303432227</v>
      </c>
      <c r="V133" s="312">
        <v>522567773</v>
      </c>
      <c r="W133" s="53"/>
    </row>
    <row r="134" spans="1:23">
      <c r="A134" s="78" t="s">
        <v>811</v>
      </c>
      <c r="B134" s="64" t="s">
        <v>812</v>
      </c>
      <c r="C134" s="48"/>
      <c r="D134" s="51"/>
      <c r="E134" s="51"/>
      <c r="F134" s="20">
        <f t="shared" si="38"/>
        <v>0</v>
      </c>
      <c r="G134" s="20">
        <v>55330851</v>
      </c>
      <c r="H134" s="51"/>
      <c r="I134" s="20">
        <v>55330851</v>
      </c>
      <c r="J134" s="47">
        <f t="shared" si="32"/>
        <v>-55330851</v>
      </c>
      <c r="K134" s="271" t="e">
        <f t="shared" si="33"/>
        <v>#DIV/0!</v>
      </c>
      <c r="L134" s="277"/>
      <c r="M134" s="323" t="s">
        <v>811</v>
      </c>
      <c r="N134" s="335" t="s">
        <v>812</v>
      </c>
      <c r="O134" s="316"/>
      <c r="P134" s="313"/>
      <c r="Q134" s="313"/>
      <c r="R134" s="315">
        <v>0</v>
      </c>
      <c r="S134" s="315">
        <v>55330851</v>
      </c>
      <c r="T134" s="313"/>
      <c r="U134" s="315">
        <v>55330851</v>
      </c>
      <c r="V134" s="312">
        <v>-55330851</v>
      </c>
      <c r="W134" s="53"/>
    </row>
    <row r="135" spans="1:23">
      <c r="A135" s="78" t="s">
        <v>813</v>
      </c>
      <c r="B135" s="64" t="s">
        <v>814</v>
      </c>
      <c r="C135" s="48"/>
      <c r="D135" s="51"/>
      <c r="E135" s="51"/>
      <c r="F135" s="20">
        <f t="shared" si="38"/>
        <v>0</v>
      </c>
      <c r="G135" s="20">
        <v>35000000</v>
      </c>
      <c r="H135" s="51"/>
      <c r="I135" s="20">
        <v>35000000</v>
      </c>
      <c r="J135" s="47">
        <f t="shared" si="32"/>
        <v>-35000000</v>
      </c>
      <c r="K135" s="271" t="e">
        <f t="shared" si="33"/>
        <v>#DIV/0!</v>
      </c>
      <c r="L135" s="277"/>
      <c r="M135" s="323" t="s">
        <v>813</v>
      </c>
      <c r="N135" s="335" t="s">
        <v>814</v>
      </c>
      <c r="O135" s="316"/>
      <c r="P135" s="313"/>
      <c r="Q135" s="313"/>
      <c r="R135" s="315">
        <v>0</v>
      </c>
      <c r="S135" s="315">
        <v>35000000</v>
      </c>
      <c r="T135" s="313"/>
      <c r="U135" s="315">
        <v>35000000</v>
      </c>
      <c r="V135" s="312">
        <v>-35000000</v>
      </c>
      <c r="W135" s="53"/>
    </row>
    <row r="136" spans="1:23">
      <c r="A136" s="78" t="s">
        <v>815</v>
      </c>
      <c r="B136" s="64" t="s">
        <v>816</v>
      </c>
      <c r="C136" s="48"/>
      <c r="D136" s="51">
        <v>40000000</v>
      </c>
      <c r="E136" s="51"/>
      <c r="F136" s="20">
        <f t="shared" si="38"/>
        <v>40000000</v>
      </c>
      <c r="G136" s="20">
        <v>40000000</v>
      </c>
      <c r="H136" s="51"/>
      <c r="I136" s="20">
        <v>40000000</v>
      </c>
      <c r="J136" s="47">
        <f t="shared" si="32"/>
        <v>0</v>
      </c>
      <c r="K136" s="271">
        <f t="shared" si="33"/>
        <v>1</v>
      </c>
      <c r="L136" s="277"/>
      <c r="M136" s="323" t="s">
        <v>815</v>
      </c>
      <c r="N136" s="335" t="s">
        <v>816</v>
      </c>
      <c r="O136" s="316"/>
      <c r="P136" s="313">
        <v>40000000</v>
      </c>
      <c r="Q136" s="313"/>
      <c r="R136" s="315">
        <v>40000000</v>
      </c>
      <c r="S136" s="315">
        <v>40000000</v>
      </c>
      <c r="T136" s="313"/>
      <c r="U136" s="315">
        <v>40000000</v>
      </c>
      <c r="V136" s="312">
        <v>0</v>
      </c>
      <c r="W136" s="53"/>
    </row>
    <row r="137" spans="1:23">
      <c r="A137" s="78" t="s">
        <v>817</v>
      </c>
      <c r="B137" s="64" t="s">
        <v>818</v>
      </c>
      <c r="C137" s="48"/>
      <c r="D137" s="51">
        <v>30000000</v>
      </c>
      <c r="E137" s="51"/>
      <c r="F137" s="20">
        <f t="shared" si="38"/>
        <v>30000000</v>
      </c>
      <c r="G137" s="20">
        <v>30000000</v>
      </c>
      <c r="H137" s="51"/>
      <c r="I137" s="20">
        <v>30000000</v>
      </c>
      <c r="J137" s="47">
        <f t="shared" si="32"/>
        <v>0</v>
      </c>
      <c r="K137" s="271">
        <f t="shared" si="33"/>
        <v>1</v>
      </c>
      <c r="L137" s="277"/>
      <c r="M137" s="323" t="s">
        <v>817</v>
      </c>
      <c r="N137" s="335" t="s">
        <v>818</v>
      </c>
      <c r="O137" s="316"/>
      <c r="P137" s="313">
        <v>30000000</v>
      </c>
      <c r="Q137" s="313"/>
      <c r="R137" s="315">
        <v>30000000</v>
      </c>
      <c r="S137" s="315">
        <v>30000000</v>
      </c>
      <c r="T137" s="313"/>
      <c r="U137" s="315">
        <v>30000000</v>
      </c>
      <c r="V137" s="312">
        <v>0</v>
      </c>
      <c r="W137" s="53"/>
    </row>
    <row r="138" spans="1:23">
      <c r="A138" s="78" t="s">
        <v>819</v>
      </c>
      <c r="B138" s="64" t="s">
        <v>820</v>
      </c>
      <c r="C138" s="66"/>
      <c r="D138" s="66">
        <v>55000000</v>
      </c>
      <c r="E138" s="52"/>
      <c r="F138" s="20">
        <f t="shared" si="38"/>
        <v>55000000</v>
      </c>
      <c r="G138" s="67">
        <v>55000000</v>
      </c>
      <c r="H138" s="66"/>
      <c r="I138" s="67">
        <v>55000000</v>
      </c>
      <c r="J138" s="47">
        <f t="shared" ref="J138:J142" si="49">+F138-I138</f>
        <v>0</v>
      </c>
      <c r="K138" s="271">
        <f t="shared" ref="K138:K142" si="50">+I138/F138</f>
        <v>1</v>
      </c>
      <c r="L138" s="277"/>
      <c r="M138" s="323" t="s">
        <v>819</v>
      </c>
      <c r="N138" s="335" t="s">
        <v>820</v>
      </c>
      <c r="O138" s="336"/>
      <c r="P138" s="336">
        <v>55000000</v>
      </c>
      <c r="Q138" s="314"/>
      <c r="R138" s="315">
        <v>55000000</v>
      </c>
      <c r="S138" s="315">
        <v>55000000</v>
      </c>
      <c r="T138" s="336"/>
      <c r="U138" s="337">
        <v>55000000</v>
      </c>
      <c r="V138" s="312">
        <v>0</v>
      </c>
      <c r="W138" s="53"/>
    </row>
    <row r="139" spans="1:23">
      <c r="A139" s="78" t="s">
        <v>821</v>
      </c>
      <c r="B139" s="64" t="s">
        <v>822</v>
      </c>
      <c r="C139" s="52"/>
      <c r="D139" s="52"/>
      <c r="E139" s="52"/>
      <c r="F139" s="20">
        <f t="shared" si="38"/>
        <v>0</v>
      </c>
      <c r="G139" s="20">
        <v>217298769</v>
      </c>
      <c r="H139" s="66"/>
      <c r="I139" s="20">
        <v>217298769</v>
      </c>
      <c r="J139" s="47">
        <f t="shared" si="49"/>
        <v>-217298769</v>
      </c>
      <c r="K139" s="271" t="e">
        <f t="shared" si="50"/>
        <v>#DIV/0!</v>
      </c>
      <c r="L139" s="277"/>
      <c r="M139" s="323" t="s">
        <v>821</v>
      </c>
      <c r="N139" s="335" t="s">
        <v>822</v>
      </c>
      <c r="O139" s="314"/>
      <c r="P139" s="314"/>
      <c r="Q139" s="314"/>
      <c r="R139" s="315">
        <v>0</v>
      </c>
      <c r="S139" s="315">
        <v>217298769</v>
      </c>
      <c r="T139" s="336"/>
      <c r="U139" s="315">
        <v>217298769</v>
      </c>
      <c r="V139" s="312">
        <v>-217298769</v>
      </c>
      <c r="W139" s="53"/>
    </row>
    <row r="140" spans="1:23" s="201" customFormat="1">
      <c r="A140" s="78" t="s">
        <v>1136</v>
      </c>
      <c r="B140" s="64" t="s">
        <v>1029</v>
      </c>
      <c r="C140" s="52"/>
      <c r="D140" s="52">
        <v>2147205114</v>
      </c>
      <c r="E140" s="52"/>
      <c r="F140" s="20">
        <f t="shared" ref="F140:F142" si="51">+C140+D140</f>
        <v>2147205114</v>
      </c>
      <c r="G140" s="67">
        <v>2147205114</v>
      </c>
      <c r="H140" s="66"/>
      <c r="I140" s="67">
        <v>2147205114</v>
      </c>
      <c r="J140" s="47">
        <f t="shared" si="49"/>
        <v>0</v>
      </c>
      <c r="K140" s="271">
        <f t="shared" si="50"/>
        <v>1</v>
      </c>
      <c r="L140" s="277"/>
      <c r="M140" s="323" t="s">
        <v>1136</v>
      </c>
      <c r="N140" s="335" t="s">
        <v>1029</v>
      </c>
      <c r="O140" s="314"/>
      <c r="P140" s="314">
        <v>2147205114</v>
      </c>
      <c r="Q140" s="314"/>
      <c r="R140" s="315">
        <v>2147205114</v>
      </c>
      <c r="S140" s="315"/>
      <c r="T140" s="336"/>
      <c r="U140" s="337">
        <v>2147205114</v>
      </c>
      <c r="V140" s="312">
        <v>0</v>
      </c>
      <c r="W140" s="53"/>
    </row>
    <row r="141" spans="1:23" s="201" customFormat="1">
      <c r="A141" s="78" t="s">
        <v>1137</v>
      </c>
      <c r="B141" s="64" t="s">
        <v>808</v>
      </c>
      <c r="C141" s="52"/>
      <c r="D141" s="52">
        <v>433474611</v>
      </c>
      <c r="E141" s="52"/>
      <c r="F141" s="20">
        <f t="shared" si="51"/>
        <v>433474611</v>
      </c>
      <c r="G141" s="67">
        <v>433474611</v>
      </c>
      <c r="H141" s="66"/>
      <c r="I141" s="67">
        <v>433474611</v>
      </c>
      <c r="J141" s="47">
        <f t="shared" si="49"/>
        <v>0</v>
      </c>
      <c r="K141" s="271">
        <f t="shared" si="50"/>
        <v>1</v>
      </c>
      <c r="L141" s="277"/>
      <c r="M141" s="323" t="s">
        <v>1137</v>
      </c>
      <c r="N141" s="335" t="s">
        <v>808</v>
      </c>
      <c r="O141" s="314"/>
      <c r="P141" s="314">
        <v>433474611</v>
      </c>
      <c r="Q141" s="314"/>
      <c r="R141" s="315">
        <v>433474611</v>
      </c>
      <c r="S141" s="315"/>
      <c r="T141" s="336"/>
      <c r="U141" s="337">
        <v>433474611</v>
      </c>
      <c r="V141" s="312">
        <v>0</v>
      </c>
      <c r="W141" s="53"/>
    </row>
    <row r="142" spans="1:23" s="201" customFormat="1">
      <c r="A142" s="78" t="s">
        <v>1138</v>
      </c>
      <c r="B142" s="64" t="s">
        <v>1139</v>
      </c>
      <c r="C142" s="52"/>
      <c r="D142" s="52"/>
      <c r="E142" s="52"/>
      <c r="F142" s="20">
        <f t="shared" si="51"/>
        <v>0</v>
      </c>
      <c r="G142" s="67">
        <v>159562500</v>
      </c>
      <c r="H142" s="66"/>
      <c r="I142" s="67">
        <v>159562500</v>
      </c>
      <c r="J142" s="47">
        <f t="shared" si="49"/>
        <v>-159562500</v>
      </c>
      <c r="K142" s="271" t="e">
        <f t="shared" si="50"/>
        <v>#DIV/0!</v>
      </c>
      <c r="L142" s="277"/>
      <c r="M142" s="323" t="s">
        <v>1138</v>
      </c>
      <c r="N142" s="335" t="s">
        <v>1139</v>
      </c>
      <c r="O142" s="314"/>
      <c r="P142" s="314"/>
      <c r="Q142" s="314"/>
      <c r="R142" s="315">
        <v>0</v>
      </c>
      <c r="S142" s="315"/>
      <c r="T142" s="336"/>
      <c r="U142" s="337">
        <v>159562500</v>
      </c>
      <c r="V142" s="312">
        <v>-159562500</v>
      </c>
      <c r="W142" s="53"/>
    </row>
    <row r="143" spans="1:23">
      <c r="A143" s="69"/>
      <c r="B143" s="70"/>
      <c r="C143" s="70"/>
      <c r="D143" s="70"/>
      <c r="E143" s="70"/>
      <c r="F143" s="70"/>
      <c r="G143" s="70"/>
      <c r="H143" s="70"/>
      <c r="I143" s="70"/>
      <c r="J143" s="70"/>
      <c r="K143" s="73"/>
    </row>
    <row r="144" spans="1:23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3"/>
    </row>
    <row r="145" spans="1:23">
      <c r="A145" s="69"/>
      <c r="B145" s="70"/>
      <c r="C145" s="70"/>
      <c r="D145" s="70"/>
      <c r="E145" s="70"/>
      <c r="F145" s="70"/>
      <c r="G145" s="70"/>
      <c r="H145" s="70"/>
      <c r="I145" s="70"/>
      <c r="J145" s="70"/>
      <c r="K145" s="73"/>
    </row>
    <row r="146" spans="1:23" ht="19.5" thickBot="1">
      <c r="A146" s="353" t="s">
        <v>1158</v>
      </c>
      <c r="B146" s="353"/>
      <c r="C146" s="353"/>
      <c r="D146" s="70"/>
      <c r="E146" s="70"/>
      <c r="F146" s="70"/>
      <c r="G146" s="70"/>
      <c r="H146" s="70"/>
      <c r="I146" s="70"/>
      <c r="J146" s="70"/>
      <c r="K146" s="73"/>
    </row>
    <row r="147" spans="1:23" s="201" customFormat="1" ht="30" customHeight="1">
      <c r="A147" s="33" t="str">
        <f>+A4</f>
        <v>CODIGO</v>
      </c>
      <c r="B147" s="34" t="str">
        <f>+B4</f>
        <v>NOMBRE</v>
      </c>
      <c r="C147" s="34" t="str">
        <f t="shared" ref="C147:K147" si="52">+C4</f>
        <v>PRESUPUESTO INICIAL</v>
      </c>
      <c r="D147" s="34" t="str">
        <f t="shared" si="52"/>
        <v>ADICIONES</v>
      </c>
      <c r="E147" s="34" t="str">
        <f t="shared" si="52"/>
        <v>REDUCCIONES</v>
      </c>
      <c r="F147" s="34" t="str">
        <f t="shared" si="52"/>
        <v>PRESUPUESTO DEFINITIVO</v>
      </c>
      <c r="G147" s="34" t="str">
        <f t="shared" si="52"/>
        <v>PAC-     ACUMULADO</v>
      </c>
      <c r="H147" s="34" t="str">
        <f t="shared" si="52"/>
        <v>RECAUDOS MES</v>
      </c>
      <c r="I147" s="34" t="str">
        <f t="shared" si="52"/>
        <v>RECAUDOS ACUMULADO</v>
      </c>
      <c r="J147" s="34" t="str">
        <f t="shared" si="52"/>
        <v>SALDO     POR  RECAUDAR</v>
      </c>
      <c r="K147" s="35" t="str">
        <f t="shared" si="52"/>
        <v>% Recaudo</v>
      </c>
      <c r="L147" s="36"/>
      <c r="M147" s="33"/>
      <c r="N147" s="34"/>
      <c r="O147" s="34"/>
      <c r="P147" s="34"/>
      <c r="Q147" s="34"/>
      <c r="R147" s="34"/>
      <c r="S147" s="34"/>
      <c r="T147" s="34"/>
      <c r="U147" s="34"/>
      <c r="V147" s="34"/>
      <c r="W147" s="35"/>
    </row>
    <row r="148" spans="1:23" s="201" customFormat="1">
      <c r="A148" s="37">
        <f>+A5</f>
        <v>0</v>
      </c>
      <c r="B148" s="38" t="str">
        <f t="shared" ref="B148:K148" si="53">+B5</f>
        <v>PRESUPUESTO DE INGRESOS</v>
      </c>
      <c r="C148" s="39">
        <f t="shared" si="53"/>
        <v>129818642105</v>
      </c>
      <c r="D148" s="39">
        <f t="shared" si="53"/>
        <v>27240641340.989998</v>
      </c>
      <c r="E148" s="39">
        <f t="shared" si="53"/>
        <v>0</v>
      </c>
      <c r="F148" s="39">
        <f t="shared" si="53"/>
        <v>157059283445.98999</v>
      </c>
      <c r="G148" s="39">
        <f t="shared" si="53"/>
        <v>65290596160.222595</v>
      </c>
      <c r="H148" s="39">
        <f t="shared" si="53"/>
        <v>6923104324</v>
      </c>
      <c r="I148" s="39">
        <f t="shared" si="53"/>
        <v>65290596160.222595</v>
      </c>
      <c r="J148" s="39">
        <f t="shared" si="53"/>
        <v>91768687285.767395</v>
      </c>
      <c r="K148" s="103">
        <f t="shared" si="53"/>
        <v>0.41570669830971768</v>
      </c>
      <c r="L148" s="36"/>
      <c r="M148" s="37"/>
      <c r="N148" s="38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:23" s="201" customFormat="1">
      <c r="A149" s="37">
        <f t="shared" ref="A149:K149" si="54">+A6</f>
        <v>1</v>
      </c>
      <c r="B149" s="38" t="str">
        <f t="shared" si="54"/>
        <v>INGRESOS CORRIENTES</v>
      </c>
      <c r="C149" s="39">
        <f t="shared" si="54"/>
        <v>129306421569</v>
      </c>
      <c r="D149" s="39">
        <f t="shared" si="54"/>
        <v>0</v>
      </c>
      <c r="E149" s="39">
        <f t="shared" si="54"/>
        <v>0</v>
      </c>
      <c r="F149" s="39">
        <f t="shared" si="54"/>
        <v>129306421569</v>
      </c>
      <c r="G149" s="39">
        <f t="shared" si="54"/>
        <v>37290347674.392601</v>
      </c>
      <c r="H149" s="39">
        <f t="shared" si="54"/>
        <v>6915445319</v>
      </c>
      <c r="I149" s="39">
        <f t="shared" si="54"/>
        <v>37290347674.392601</v>
      </c>
      <c r="J149" s="39">
        <f t="shared" si="54"/>
        <v>92016073894.607391</v>
      </c>
      <c r="K149" s="103">
        <f t="shared" si="54"/>
        <v>0.28838743831831948</v>
      </c>
      <c r="L149" s="36"/>
      <c r="M149" s="37"/>
      <c r="N149" s="38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:23" s="132" customFormat="1">
      <c r="A150" s="38" t="str">
        <f t="shared" ref="A150:K150" si="55">+A7</f>
        <v>102</v>
      </c>
      <c r="B150" s="38" t="str">
        <f t="shared" si="55"/>
        <v>INGRESOS NO TRIBUTARIOS</v>
      </c>
      <c r="C150" s="39">
        <f t="shared" si="55"/>
        <v>129306421569</v>
      </c>
      <c r="D150" s="39">
        <f t="shared" si="55"/>
        <v>0</v>
      </c>
      <c r="E150" s="39">
        <f t="shared" si="55"/>
        <v>0</v>
      </c>
      <c r="F150" s="39">
        <f t="shared" si="55"/>
        <v>129306421569</v>
      </c>
      <c r="G150" s="39">
        <f t="shared" si="55"/>
        <v>37290347674.392601</v>
      </c>
      <c r="H150" s="39">
        <f t="shared" si="55"/>
        <v>6915445319</v>
      </c>
      <c r="I150" s="39">
        <f t="shared" si="55"/>
        <v>37290347674.392601</v>
      </c>
      <c r="J150" s="39">
        <f t="shared" si="55"/>
        <v>92016073894.607391</v>
      </c>
      <c r="K150" s="103">
        <f t="shared" si="55"/>
        <v>0.28838743831831948</v>
      </c>
      <c r="L150" s="279"/>
      <c r="M150" s="38"/>
      <c r="N150" s="38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:23">
      <c r="A151" s="286" t="str">
        <f>+A10</f>
        <v>10210201</v>
      </c>
      <c r="B151" s="286" t="str">
        <f t="shared" ref="B151:K151" si="56">+B10</f>
        <v>ESTAMPILLAS</v>
      </c>
      <c r="C151" s="287">
        <f t="shared" si="56"/>
        <v>3590000000</v>
      </c>
      <c r="D151" s="287">
        <f t="shared" si="56"/>
        <v>0</v>
      </c>
      <c r="E151" s="287">
        <f t="shared" si="56"/>
        <v>0</v>
      </c>
      <c r="F151" s="287">
        <f t="shared" si="56"/>
        <v>3590000000</v>
      </c>
      <c r="G151" s="287">
        <f t="shared" si="56"/>
        <v>2195326252</v>
      </c>
      <c r="H151" s="287">
        <f t="shared" si="56"/>
        <v>0</v>
      </c>
      <c r="I151" s="287">
        <f t="shared" si="56"/>
        <v>2195326252</v>
      </c>
      <c r="J151" s="287">
        <f t="shared" si="56"/>
        <v>1394673748</v>
      </c>
      <c r="K151" s="282">
        <f t="shared" si="56"/>
        <v>0.61151149080779943</v>
      </c>
    </row>
    <row r="152" spans="1:23" s="201" customFormat="1">
      <c r="A152" s="60" t="str">
        <f>+A15</f>
        <v>1022</v>
      </c>
      <c r="B152" s="60" t="str">
        <f t="shared" ref="B152:K153" si="57">+B15</f>
        <v>TASAS Y DERECHOS ADMINISTRATIVOS</v>
      </c>
      <c r="C152" s="61">
        <f t="shared" si="57"/>
        <v>39018467904</v>
      </c>
      <c r="D152" s="61">
        <f t="shared" si="57"/>
        <v>0</v>
      </c>
      <c r="E152" s="61">
        <f t="shared" si="57"/>
        <v>0</v>
      </c>
      <c r="F152" s="61">
        <f t="shared" si="57"/>
        <v>39018467904</v>
      </c>
      <c r="G152" s="61">
        <f t="shared" si="57"/>
        <v>6682941570</v>
      </c>
      <c r="H152" s="61">
        <f t="shared" si="57"/>
        <v>1714667356</v>
      </c>
      <c r="I152" s="61">
        <f t="shared" si="57"/>
        <v>6682941570</v>
      </c>
      <c r="J152" s="61">
        <f t="shared" si="57"/>
        <v>32335526334</v>
      </c>
      <c r="K152" s="105">
        <f t="shared" si="57"/>
        <v>0.17127637062640522</v>
      </c>
      <c r="L152" s="79"/>
      <c r="M152" s="60"/>
      <c r="N152" s="60"/>
      <c r="O152" s="61"/>
      <c r="P152" s="61"/>
      <c r="Q152" s="61"/>
      <c r="R152" s="61"/>
      <c r="S152" s="61"/>
      <c r="T152" s="61"/>
      <c r="U152" s="61"/>
      <c r="V152" s="61"/>
      <c r="W152" s="61"/>
    </row>
    <row r="153" spans="1:23" s="201" customFormat="1">
      <c r="A153" s="60" t="str">
        <f>+A16</f>
        <v>102201</v>
      </c>
      <c r="B153" s="60" t="str">
        <f t="shared" si="57"/>
        <v>CERTIFICACIONES Y CONSTANCIAS</v>
      </c>
      <c r="C153" s="61">
        <f t="shared" si="57"/>
        <v>5462904</v>
      </c>
      <c r="D153" s="61">
        <f t="shared" si="57"/>
        <v>0</v>
      </c>
      <c r="E153" s="61">
        <f t="shared" si="57"/>
        <v>0</v>
      </c>
      <c r="F153" s="61">
        <f t="shared" si="57"/>
        <v>5462904</v>
      </c>
      <c r="G153" s="61">
        <f t="shared" si="57"/>
        <v>171900</v>
      </c>
      <c r="H153" s="61">
        <f t="shared" si="57"/>
        <v>0</v>
      </c>
      <c r="I153" s="61">
        <f t="shared" si="57"/>
        <v>171900</v>
      </c>
      <c r="J153" s="61">
        <f t="shared" si="57"/>
        <v>5291004</v>
      </c>
      <c r="K153" s="105">
        <f t="shared" si="57"/>
        <v>3.1466780305859303E-2</v>
      </c>
      <c r="L153" s="79"/>
      <c r="M153" s="60"/>
      <c r="N153" s="60"/>
      <c r="O153" s="61"/>
      <c r="P153" s="61"/>
      <c r="Q153" s="61"/>
      <c r="R153" s="61"/>
      <c r="S153" s="61"/>
      <c r="T153" s="61"/>
      <c r="U153" s="61"/>
      <c r="V153" s="61"/>
      <c r="W153" s="61"/>
    </row>
    <row r="154" spans="1:23">
      <c r="A154" s="286" t="str">
        <f>+A21</f>
        <v>10220201</v>
      </c>
      <c r="B154" s="286" t="str">
        <f t="shared" ref="B154:K155" si="58">+B21</f>
        <v xml:space="preserve">SERVICIOS DE EDUCACIÓN SUPERIOR TERCIARIA </v>
      </c>
      <c r="C154" s="287">
        <f t="shared" si="58"/>
        <v>39013005000</v>
      </c>
      <c r="D154" s="287">
        <f t="shared" si="58"/>
        <v>0</v>
      </c>
      <c r="E154" s="287">
        <f t="shared" si="58"/>
        <v>0</v>
      </c>
      <c r="F154" s="287">
        <f t="shared" si="58"/>
        <v>39013005000</v>
      </c>
      <c r="G154" s="287">
        <f t="shared" si="58"/>
        <v>6682769670</v>
      </c>
      <c r="H154" s="287">
        <f t="shared" si="58"/>
        <v>1714667356</v>
      </c>
      <c r="I154" s="287">
        <f t="shared" si="58"/>
        <v>6682769670</v>
      </c>
      <c r="J154" s="287">
        <f t="shared" si="58"/>
        <v>32330235330</v>
      </c>
      <c r="K154" s="282">
        <f t="shared" si="58"/>
        <v>0.17129594785123575</v>
      </c>
    </row>
    <row r="155" spans="1:23">
      <c r="A155" s="286" t="str">
        <f>+A22</f>
        <v>102202011</v>
      </c>
      <c r="B155" s="286" t="str">
        <f t="shared" si="58"/>
        <v>SERVICIOS DE EDUC SUPERIOR TERC NIVEL PREGRADO</v>
      </c>
      <c r="C155" s="287">
        <f t="shared" si="58"/>
        <v>29280272471</v>
      </c>
      <c r="D155" s="287">
        <f t="shared" si="58"/>
        <v>0</v>
      </c>
      <c r="E155" s="287">
        <f t="shared" si="58"/>
        <v>0</v>
      </c>
      <c r="F155" s="287">
        <f t="shared" si="58"/>
        <v>29280272471</v>
      </c>
      <c r="G155" s="287">
        <f t="shared" si="58"/>
        <v>2962364763</v>
      </c>
      <c r="H155" s="287">
        <f t="shared" si="58"/>
        <v>481820185</v>
      </c>
      <c r="I155" s="287">
        <f t="shared" si="58"/>
        <v>2962364763</v>
      </c>
      <c r="J155" s="287">
        <f t="shared" si="58"/>
        <v>26317907708</v>
      </c>
      <c r="K155" s="282">
        <f t="shared" si="58"/>
        <v>0.10117271845519911</v>
      </c>
    </row>
    <row r="156" spans="1:23" ht="30">
      <c r="A156" s="286" t="str">
        <f>+A26</f>
        <v>102202012</v>
      </c>
      <c r="B156" s="288" t="str">
        <f t="shared" ref="B156:K156" si="59">+B26</f>
        <v>SERVICIOS DE EDUCACIÓN SUPERIOR TER NIVEL POSGRADO</v>
      </c>
      <c r="C156" s="287">
        <f t="shared" si="59"/>
        <v>9732732529</v>
      </c>
      <c r="D156" s="287">
        <f t="shared" si="59"/>
        <v>0</v>
      </c>
      <c r="E156" s="287">
        <f t="shared" si="59"/>
        <v>0</v>
      </c>
      <c r="F156" s="287">
        <f t="shared" si="59"/>
        <v>9732732529</v>
      </c>
      <c r="G156" s="287">
        <f t="shared" si="59"/>
        <v>3720404907</v>
      </c>
      <c r="H156" s="287">
        <f t="shared" si="59"/>
        <v>1232847171</v>
      </c>
      <c r="I156" s="287">
        <f t="shared" si="59"/>
        <v>3720404907</v>
      </c>
      <c r="J156" s="287">
        <f t="shared" si="59"/>
        <v>6012327622</v>
      </c>
      <c r="K156" s="282">
        <f t="shared" si="59"/>
        <v>0.38225697623093491</v>
      </c>
    </row>
    <row r="157" spans="1:23" s="201" customFormat="1">
      <c r="A157" s="60" t="str">
        <f>+A30</f>
        <v>1025</v>
      </c>
      <c r="B157" s="60" t="str">
        <f t="shared" ref="B157:K157" si="60">+B30</f>
        <v>VENTA DE BIENES Y SERVICIOS</v>
      </c>
      <c r="C157" s="61">
        <f t="shared" si="60"/>
        <v>4642148824</v>
      </c>
      <c r="D157" s="61">
        <f t="shared" si="60"/>
        <v>0</v>
      </c>
      <c r="E157" s="61">
        <f t="shared" si="60"/>
        <v>0</v>
      </c>
      <c r="F157" s="61">
        <f t="shared" si="60"/>
        <v>4642148824</v>
      </c>
      <c r="G157" s="61">
        <f t="shared" si="60"/>
        <v>2358733419.3926001</v>
      </c>
      <c r="H157" s="61">
        <f t="shared" si="60"/>
        <v>659360637</v>
      </c>
      <c r="I157" s="61">
        <f t="shared" si="60"/>
        <v>2358733419.3926001</v>
      </c>
      <c r="J157" s="61">
        <f t="shared" si="60"/>
        <v>2283415404.6073999</v>
      </c>
      <c r="K157" s="105">
        <f t="shared" si="60"/>
        <v>0.5081124084600438</v>
      </c>
      <c r="L157" s="79"/>
      <c r="M157" s="60"/>
      <c r="N157" s="60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1:23" s="201" customFormat="1">
      <c r="A158" s="60" t="str">
        <f>+A63</f>
        <v>1026</v>
      </c>
      <c r="B158" s="60" t="str">
        <f t="shared" ref="B158:K158" si="61">+B63</f>
        <v>TRANSFERENCIAS CORRIENTES</v>
      </c>
      <c r="C158" s="61">
        <f t="shared" si="61"/>
        <v>82055804841</v>
      </c>
      <c r="D158" s="61">
        <f t="shared" si="61"/>
        <v>0</v>
      </c>
      <c r="E158" s="61">
        <f t="shared" si="61"/>
        <v>0</v>
      </c>
      <c r="F158" s="61">
        <f t="shared" si="61"/>
        <v>82055804841</v>
      </c>
      <c r="G158" s="61">
        <f t="shared" si="61"/>
        <v>26053346433</v>
      </c>
      <c r="H158" s="61">
        <f t="shared" si="61"/>
        <v>4541417326</v>
      </c>
      <c r="I158" s="61">
        <f t="shared" si="61"/>
        <v>26053346433</v>
      </c>
      <c r="J158" s="61">
        <f t="shared" si="61"/>
        <v>56002458408</v>
      </c>
      <c r="K158" s="105">
        <f t="shared" si="61"/>
        <v>0.3175076581539078</v>
      </c>
      <c r="L158" s="79"/>
      <c r="M158" s="60"/>
      <c r="N158" s="60"/>
      <c r="O158" s="61"/>
      <c r="P158" s="61"/>
      <c r="Q158" s="61"/>
      <c r="R158" s="61"/>
      <c r="S158" s="61"/>
      <c r="T158" s="61"/>
      <c r="U158" s="61"/>
      <c r="V158" s="61"/>
      <c r="W158" s="61"/>
    </row>
    <row r="159" spans="1:23">
      <c r="A159" s="286" t="str">
        <f>+A67</f>
        <v>10260401101</v>
      </c>
      <c r="B159" s="286" t="str">
        <f t="shared" ref="B159:K159" si="62">+B67</f>
        <v>DEVOLUCIÓN IVA- INSTITUCIONES DE EDUCACIÓN SUPERIOR</v>
      </c>
      <c r="C159" s="287">
        <f t="shared" si="62"/>
        <v>1707284156</v>
      </c>
      <c r="D159" s="287">
        <f t="shared" si="62"/>
        <v>0</v>
      </c>
      <c r="E159" s="287">
        <f t="shared" si="62"/>
        <v>0</v>
      </c>
      <c r="F159" s="287">
        <f t="shared" si="62"/>
        <v>1707284156</v>
      </c>
      <c r="G159" s="287">
        <f t="shared" si="62"/>
        <v>521312671</v>
      </c>
      <c r="H159" s="287">
        <f t="shared" si="62"/>
        <v>243450671</v>
      </c>
      <c r="I159" s="287">
        <f t="shared" si="62"/>
        <v>521312671</v>
      </c>
      <c r="J159" s="287">
        <f t="shared" si="62"/>
        <v>1185971485</v>
      </c>
      <c r="K159" s="282">
        <f t="shared" si="62"/>
        <v>0.30534616582009677</v>
      </c>
    </row>
    <row r="160" spans="1:23">
      <c r="A160" s="286" t="str">
        <f>+A70</f>
        <v>102605011</v>
      </c>
      <c r="B160" s="286" t="str">
        <f t="shared" ref="B160:K160" si="63">+B70</f>
        <v>APORTES NACIÓN</v>
      </c>
      <c r="C160" s="287">
        <f t="shared" si="63"/>
        <v>80348520685</v>
      </c>
      <c r="D160" s="287">
        <f t="shared" si="63"/>
        <v>0</v>
      </c>
      <c r="E160" s="287">
        <f t="shared" si="63"/>
        <v>0</v>
      </c>
      <c r="F160" s="287">
        <f t="shared" si="63"/>
        <v>80348520685</v>
      </c>
      <c r="G160" s="287">
        <f t="shared" si="63"/>
        <v>25532033762</v>
      </c>
      <c r="H160" s="287">
        <f t="shared" si="63"/>
        <v>4297966655</v>
      </c>
      <c r="I160" s="287">
        <f t="shared" si="63"/>
        <v>25532033762</v>
      </c>
      <c r="J160" s="287">
        <f t="shared" si="63"/>
        <v>54816486923</v>
      </c>
      <c r="K160" s="282">
        <f t="shared" si="63"/>
        <v>0.31776607141401286</v>
      </c>
    </row>
    <row r="161" spans="1:23" s="201" customFormat="1">
      <c r="A161" s="37" t="str">
        <f>+A75</f>
        <v>2</v>
      </c>
      <c r="B161" s="38" t="str">
        <f t="shared" ref="B161:K161" si="64">+B75</f>
        <v>RECURSOS DE CAPITAL</v>
      </c>
      <c r="C161" s="39">
        <f t="shared" si="64"/>
        <v>512220536</v>
      </c>
      <c r="D161" s="39">
        <f t="shared" si="64"/>
        <v>27240641340.989998</v>
      </c>
      <c r="E161" s="39">
        <f t="shared" si="64"/>
        <v>0</v>
      </c>
      <c r="F161" s="39">
        <f t="shared" si="64"/>
        <v>27752861876.989998</v>
      </c>
      <c r="G161" s="39">
        <f t="shared" si="64"/>
        <v>28000248485.829998</v>
      </c>
      <c r="H161" s="39">
        <f t="shared" si="64"/>
        <v>7659005</v>
      </c>
      <c r="I161" s="39">
        <f t="shared" si="64"/>
        <v>28000248485.829998</v>
      </c>
      <c r="J161" s="39">
        <f t="shared" si="64"/>
        <v>-247386608.84000003</v>
      </c>
      <c r="K161" s="103">
        <f t="shared" si="64"/>
        <v>1.008913913452836</v>
      </c>
      <c r="L161" s="36"/>
      <c r="M161" s="37"/>
      <c r="N161" s="38"/>
      <c r="O161" s="39"/>
      <c r="P161" s="39"/>
      <c r="Q161" s="39"/>
      <c r="R161" s="39"/>
      <c r="S161" s="39"/>
      <c r="T161" s="39"/>
      <c r="U161" s="39"/>
      <c r="V161" s="39"/>
      <c r="W161" s="39"/>
    </row>
    <row r="162" spans="1:23" s="132" customFormat="1">
      <c r="A162" s="38" t="str">
        <f>+A76</f>
        <v>205</v>
      </c>
      <c r="B162" s="38" t="str">
        <f t="shared" ref="B162:K162" si="65">+B76</f>
        <v>RENDIMIENTOS FINANCIEROS</v>
      </c>
      <c r="C162" s="39">
        <f t="shared" si="65"/>
        <v>512220536</v>
      </c>
      <c r="D162" s="39">
        <f t="shared" si="65"/>
        <v>0</v>
      </c>
      <c r="E162" s="39">
        <f t="shared" si="65"/>
        <v>0</v>
      </c>
      <c r="F162" s="39">
        <f t="shared" si="65"/>
        <v>512220536</v>
      </c>
      <c r="G162" s="39">
        <f t="shared" si="65"/>
        <v>56449273.940000005</v>
      </c>
      <c r="H162" s="39">
        <f t="shared" si="65"/>
        <v>7658997</v>
      </c>
      <c r="I162" s="39">
        <f t="shared" si="65"/>
        <v>56449273.940000005</v>
      </c>
      <c r="J162" s="39">
        <f t="shared" si="65"/>
        <v>455771262.05999994</v>
      </c>
      <c r="K162" s="103">
        <f t="shared" si="65"/>
        <v>0.11020501907404978</v>
      </c>
      <c r="L162" s="279"/>
      <c r="M162" s="38"/>
      <c r="N162" s="38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:23" s="201" customFormat="1">
      <c r="A163" s="37" t="str">
        <f>+A106</f>
        <v>208</v>
      </c>
      <c r="B163" s="38" t="str">
        <f t="shared" ref="B163:K163" si="66">+B106</f>
        <v>TRANSFERENCIAS DE CAPITAL</v>
      </c>
      <c r="C163" s="39">
        <f t="shared" si="66"/>
        <v>0</v>
      </c>
      <c r="D163" s="39">
        <f t="shared" si="66"/>
        <v>0</v>
      </c>
      <c r="E163" s="39">
        <f t="shared" si="66"/>
        <v>0</v>
      </c>
      <c r="F163" s="39">
        <f t="shared" si="66"/>
        <v>0</v>
      </c>
      <c r="G163" s="39">
        <f t="shared" si="66"/>
        <v>51298202</v>
      </c>
      <c r="H163" s="39">
        <f t="shared" si="66"/>
        <v>50755438</v>
      </c>
      <c r="I163" s="39">
        <f t="shared" si="66"/>
        <v>51298202</v>
      </c>
      <c r="J163" s="39">
        <f t="shared" si="66"/>
        <v>-51298202</v>
      </c>
      <c r="K163" s="103" t="e">
        <f t="shared" si="66"/>
        <v>#DIV/0!</v>
      </c>
      <c r="L163" s="36"/>
      <c r="M163" s="37"/>
      <c r="N163" s="38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>
      <c r="A164" s="286" t="str">
        <f>+A115</f>
        <v>20820101101</v>
      </c>
      <c r="B164" s="286" t="str">
        <f t="shared" ref="B164:K164" si="67">+B115</f>
        <v>INDEMNIZACIONES DE CAPITAL RELACIONADAS CON SEGUROS NO DE VIDA</v>
      </c>
      <c r="C164" s="287">
        <f t="shared" si="67"/>
        <v>0</v>
      </c>
      <c r="D164" s="287">
        <f t="shared" si="67"/>
        <v>0</v>
      </c>
      <c r="E164" s="287">
        <f t="shared" si="67"/>
        <v>0</v>
      </c>
      <c r="F164" s="287">
        <f t="shared" si="67"/>
        <v>0</v>
      </c>
      <c r="G164" s="287">
        <f t="shared" si="67"/>
        <v>51298202</v>
      </c>
      <c r="H164" s="287">
        <f t="shared" si="67"/>
        <v>50755438</v>
      </c>
      <c r="I164" s="287">
        <f t="shared" si="67"/>
        <v>51298202</v>
      </c>
      <c r="J164" s="287">
        <f t="shared" si="67"/>
        <v>-51298202</v>
      </c>
      <c r="K164" s="282" t="e">
        <f t="shared" si="67"/>
        <v>#DIV/0!</v>
      </c>
    </row>
    <row r="165" spans="1:23" s="201" customFormat="1">
      <c r="A165" s="37">
        <f>+A116</f>
        <v>210</v>
      </c>
      <c r="B165" s="38" t="str">
        <f t="shared" ref="B165:K165" si="68">+B116</f>
        <v>RECURSOS DEL BALANCE</v>
      </c>
      <c r="C165" s="39">
        <f t="shared" si="68"/>
        <v>0</v>
      </c>
      <c r="D165" s="39">
        <f t="shared" si="68"/>
        <v>23708961615.989998</v>
      </c>
      <c r="E165" s="39">
        <f t="shared" si="68"/>
        <v>0</v>
      </c>
      <c r="F165" s="39">
        <f t="shared" si="68"/>
        <v>23708961615.989998</v>
      </c>
      <c r="G165" s="39">
        <f t="shared" si="68"/>
        <v>23708961615.989998</v>
      </c>
      <c r="H165" s="39">
        <f t="shared" si="68"/>
        <v>8</v>
      </c>
      <c r="I165" s="39">
        <f t="shared" si="68"/>
        <v>23708961615.989998</v>
      </c>
      <c r="J165" s="39">
        <f t="shared" si="68"/>
        <v>0</v>
      </c>
      <c r="K165" s="103">
        <f t="shared" si="68"/>
        <v>1</v>
      </c>
      <c r="L165" s="36"/>
      <c r="M165" s="37"/>
      <c r="N165" s="38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s="201" customFormat="1">
      <c r="A166" s="37">
        <f>+A121</f>
        <v>212</v>
      </c>
      <c r="B166" s="38" t="str">
        <f t="shared" ref="B166:K166" si="69">+B121</f>
        <v>RECURSOS DE TERCEROS EN ADMINISTRACIÓN</v>
      </c>
      <c r="C166" s="39">
        <f t="shared" si="69"/>
        <v>0</v>
      </c>
      <c r="D166" s="39">
        <f t="shared" si="69"/>
        <v>3531679725</v>
      </c>
      <c r="E166" s="39">
        <f t="shared" si="69"/>
        <v>0</v>
      </c>
      <c r="F166" s="39">
        <f t="shared" si="69"/>
        <v>3531679725</v>
      </c>
      <c r="G166" s="39">
        <f t="shared" si="69"/>
        <v>4234837595.9000001</v>
      </c>
      <c r="H166" s="39">
        <f t="shared" si="69"/>
        <v>0</v>
      </c>
      <c r="I166" s="39">
        <f t="shared" si="69"/>
        <v>4234837595.9000001</v>
      </c>
      <c r="J166" s="39">
        <f t="shared" si="69"/>
        <v>-703157870.89999998</v>
      </c>
      <c r="K166" s="103">
        <f t="shared" si="69"/>
        <v>1.1991001239219108</v>
      </c>
      <c r="L166" s="36"/>
      <c r="M166" s="37"/>
      <c r="N166" s="38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>
      <c r="C167" s="227"/>
      <c r="D167" s="227"/>
      <c r="E167" s="227"/>
      <c r="F167" s="227"/>
      <c r="G167" s="227"/>
      <c r="H167" s="227"/>
      <c r="I167" s="227"/>
      <c r="J167" s="227"/>
    </row>
  </sheetData>
  <mergeCells count="2">
    <mergeCell ref="C3:K3"/>
    <mergeCell ref="A146:C1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566"/>
  <sheetViews>
    <sheetView showGridLines="0" tabSelected="1" topLeftCell="A4" workbookViewId="0">
      <pane xSplit="2" ySplit="5" topLeftCell="C10" activePane="bottomRight" state="frozen"/>
      <selection activeCell="A4" sqref="A4"/>
      <selection pane="topRight" activeCell="C4" sqref="C4"/>
      <selection pane="bottomLeft" activeCell="A9" sqref="A9"/>
      <selection pane="bottomRight" activeCell="V4" sqref="V1:AP1048576"/>
    </sheetView>
  </sheetViews>
  <sheetFormatPr baseColWidth="10" defaultRowHeight="15"/>
  <cols>
    <col min="1" max="1" width="16.140625" style="2" bestFit="1" customWidth="1"/>
    <col min="2" max="2" width="54.28515625" style="2" customWidth="1"/>
    <col min="3" max="3" width="18.85546875" style="1" bestFit="1" customWidth="1"/>
    <col min="4" max="4" width="16.85546875" style="1" bestFit="1" customWidth="1"/>
    <col min="5" max="5" width="22.140625" style="1" bestFit="1" customWidth="1"/>
    <col min="6" max="6" width="17.85546875" style="1" bestFit="1" customWidth="1"/>
    <col min="7" max="7" width="21.42578125" style="1" bestFit="1" customWidth="1"/>
    <col min="8" max="8" width="20.7109375" style="1" customWidth="1"/>
    <col min="9" max="9" width="19.5703125" style="1" bestFit="1" customWidth="1"/>
    <col min="10" max="10" width="19.7109375" style="1" bestFit="1" customWidth="1"/>
    <col min="11" max="11" width="19.5703125" style="1" customWidth="1"/>
    <col min="12" max="13" width="17.85546875" style="1" bestFit="1" customWidth="1"/>
    <col min="14" max="14" width="19.140625" style="1" customWidth="1"/>
    <col min="15" max="15" width="17.85546875" style="1" bestFit="1" customWidth="1"/>
    <col min="16" max="16" width="19.7109375" style="1" bestFit="1" customWidth="1"/>
    <col min="17" max="17" width="22.85546875" style="1" bestFit="1" customWidth="1"/>
    <col min="18" max="18" width="22.140625" style="1" bestFit="1" customWidth="1"/>
    <col min="19" max="19" width="17.85546875" hidden="1" customWidth="1"/>
    <col min="20" max="20" width="7.140625" customWidth="1"/>
    <col min="21" max="21" width="5" customWidth="1"/>
    <col min="22" max="22" width="15.7109375" style="2" hidden="1" customWidth="1"/>
    <col min="23" max="23" width="37.140625" hidden="1" customWidth="1"/>
    <col min="24" max="24" width="16.28515625" hidden="1" customWidth="1"/>
    <col min="25" max="25" width="0" hidden="1" customWidth="1"/>
    <col min="26" max="26" width="18.5703125" hidden="1" customWidth="1"/>
    <col min="27" max="27" width="17.5703125" hidden="1" customWidth="1"/>
    <col min="28" max="28" width="14.85546875" hidden="1" customWidth="1"/>
    <col min="29" max="29" width="15.140625" hidden="1" customWidth="1"/>
    <col min="30" max="30" width="16.28515625" hidden="1" customWidth="1"/>
    <col min="31" max="31" width="14.140625" hidden="1" customWidth="1"/>
    <col min="32" max="32" width="17.5703125" hidden="1" customWidth="1"/>
    <col min="33" max="33" width="22.5703125" hidden="1" customWidth="1"/>
    <col min="34" max="34" width="20.140625" hidden="1" customWidth="1"/>
    <col min="35" max="35" width="14.140625" hidden="1" customWidth="1"/>
    <col min="36" max="37" width="15.140625" hidden="1" customWidth="1"/>
    <col min="38" max="38" width="14.140625" hidden="1" customWidth="1"/>
    <col min="39" max="39" width="15.140625" hidden="1" customWidth="1"/>
    <col min="40" max="40" width="21.28515625" hidden="1" customWidth="1"/>
    <col min="41" max="41" width="19.28515625" hidden="1" customWidth="1"/>
    <col min="42" max="42" width="10.5703125" hidden="1" customWidth="1"/>
    <col min="16336" max="16336" width="0" hidden="1" customWidth="1"/>
  </cols>
  <sheetData>
    <row r="6" spans="1:42" ht="25.5" customHeight="1"/>
    <row r="7" spans="1:42" ht="33" customHeight="1"/>
    <row r="8" spans="1:42" s="3" customFormat="1" ht="30">
      <c r="A8" s="27" t="s">
        <v>0</v>
      </c>
      <c r="B8" s="27" t="s">
        <v>1</v>
      </c>
      <c r="C8" s="26" t="s">
        <v>2</v>
      </c>
      <c r="D8" s="26" t="s">
        <v>3</v>
      </c>
      <c r="E8" s="26" t="s">
        <v>4</v>
      </c>
      <c r="F8" s="26" t="s">
        <v>6</v>
      </c>
      <c r="G8" s="26" t="s">
        <v>607</v>
      </c>
      <c r="H8" s="26" t="s">
        <v>608</v>
      </c>
      <c r="I8" s="26" t="s">
        <v>609</v>
      </c>
      <c r="J8" s="26" t="s">
        <v>610</v>
      </c>
      <c r="K8" s="26" t="s">
        <v>611</v>
      </c>
      <c r="L8" s="26" t="s">
        <v>612</v>
      </c>
      <c r="M8" s="26" t="s">
        <v>7</v>
      </c>
      <c r="N8" s="26" t="s">
        <v>613</v>
      </c>
      <c r="O8" s="26" t="s">
        <v>614</v>
      </c>
      <c r="P8" s="26" t="s">
        <v>615</v>
      </c>
      <c r="Q8" s="26" t="s">
        <v>616</v>
      </c>
      <c r="R8" s="26" t="s">
        <v>617</v>
      </c>
      <c r="V8" s="380" t="s">
        <v>0</v>
      </c>
      <c r="W8" s="381" t="s">
        <v>1</v>
      </c>
      <c r="X8" s="383" t="s">
        <v>2</v>
      </c>
      <c r="Y8" s="383" t="s">
        <v>3</v>
      </c>
      <c r="Z8" s="383" t="s">
        <v>4</v>
      </c>
      <c r="AA8" s="383" t="s">
        <v>1173</v>
      </c>
      <c r="AB8" s="383" t="s">
        <v>5</v>
      </c>
      <c r="AC8" s="383" t="s">
        <v>6</v>
      </c>
      <c r="AD8" s="383" t="s">
        <v>1174</v>
      </c>
      <c r="AE8" s="383" t="s">
        <v>1175</v>
      </c>
      <c r="AF8" s="383" t="s">
        <v>1176</v>
      </c>
      <c r="AG8" s="383" t="s">
        <v>1177</v>
      </c>
      <c r="AH8" s="383" t="s">
        <v>1178</v>
      </c>
      <c r="AI8" s="383" t="s">
        <v>1179</v>
      </c>
      <c r="AJ8" s="383" t="s">
        <v>1180</v>
      </c>
      <c r="AK8" s="383" t="s">
        <v>7</v>
      </c>
      <c r="AL8" s="383" t="s">
        <v>1181</v>
      </c>
      <c r="AM8" s="383" t="s">
        <v>1182</v>
      </c>
      <c r="AN8" s="383" t="s">
        <v>1183</v>
      </c>
      <c r="AO8" s="381" t="s">
        <v>1184</v>
      </c>
      <c r="AP8" s="381" t="s">
        <v>1185</v>
      </c>
    </row>
    <row r="9" spans="1:42">
      <c r="A9" s="4"/>
      <c r="B9" s="5" t="s">
        <v>597</v>
      </c>
      <c r="C9" s="6">
        <f t="shared" ref="C9" si="0">+C10+C74+C266+C274+C260</f>
        <v>129818642105.92</v>
      </c>
      <c r="D9" s="6">
        <f t="shared" ref="D9:R9" si="1">+D10+D74+D266+D274+D260</f>
        <v>2125679170</v>
      </c>
      <c r="E9" s="6">
        <f t="shared" si="1"/>
        <v>2125679170</v>
      </c>
      <c r="F9" s="6">
        <f t="shared" si="1"/>
        <v>27240641340.5</v>
      </c>
      <c r="G9" s="295">
        <f t="shared" si="1"/>
        <v>157059283446.41998</v>
      </c>
      <c r="H9" s="295">
        <f t="shared" si="1"/>
        <v>12416670950.52</v>
      </c>
      <c r="I9" s="295">
        <f t="shared" si="1"/>
        <v>51508532301.249992</v>
      </c>
      <c r="J9" s="295">
        <f t="shared" si="1"/>
        <v>103785359796.17</v>
      </c>
      <c r="K9" s="295">
        <f t="shared" si="1"/>
        <v>9114030273.2600002</v>
      </c>
      <c r="L9" s="295">
        <f t="shared" si="1"/>
        <v>33545113570.09</v>
      </c>
      <c r="M9" s="295">
        <f t="shared" si="1"/>
        <v>19062392508.16</v>
      </c>
      <c r="N9" s="295">
        <f t="shared" si="1"/>
        <v>9951810318.4099998</v>
      </c>
      <c r="O9" s="295">
        <f t="shared" si="1"/>
        <v>62270507923.979996</v>
      </c>
      <c r="P9" s="295">
        <f t="shared" si="1"/>
        <v>10594731565.73</v>
      </c>
      <c r="Q9" s="295">
        <f t="shared" si="1"/>
        <v>93473397630.440002</v>
      </c>
      <c r="R9" s="295">
        <f t="shared" si="1"/>
        <v>34277069942.09</v>
      </c>
      <c r="V9" s="380"/>
      <c r="W9" s="381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1"/>
      <c r="AP9" s="381"/>
    </row>
    <row r="10" spans="1:42">
      <c r="A10" s="4" t="s">
        <v>8</v>
      </c>
      <c r="B10" s="5" t="s">
        <v>9</v>
      </c>
      <c r="C10" s="6">
        <f>+C11+C47</f>
        <v>112548080482</v>
      </c>
      <c r="D10" s="6">
        <f t="shared" ref="D10:R10" si="2">+D11+D47</f>
        <v>50000000</v>
      </c>
      <c r="E10" s="6">
        <f t="shared" si="2"/>
        <v>1326909770</v>
      </c>
      <c r="F10" s="6">
        <f t="shared" si="2"/>
        <v>300382733.82999998</v>
      </c>
      <c r="G10" s="295">
        <f t="shared" si="2"/>
        <v>111571553445.83</v>
      </c>
      <c r="H10" s="295">
        <v>9941026256</v>
      </c>
      <c r="I10" s="295">
        <v>43255930398.339996</v>
      </c>
      <c r="J10" s="295">
        <f t="shared" si="2"/>
        <v>68315623047.490005</v>
      </c>
      <c r="K10" s="295">
        <v>7336426003</v>
      </c>
      <c r="L10" s="295">
        <v>30132408804.34</v>
      </c>
      <c r="M10" s="295">
        <f t="shared" si="2"/>
        <v>13123521594</v>
      </c>
      <c r="N10" s="295">
        <v>6664095919</v>
      </c>
      <c r="O10" s="295">
        <v>44746634232.339996</v>
      </c>
      <c r="P10" s="295">
        <f t="shared" si="2"/>
        <v>1490703834</v>
      </c>
      <c r="Q10" s="295">
        <f t="shared" si="2"/>
        <v>66824919213.490005</v>
      </c>
      <c r="R10" s="295">
        <f t="shared" si="2"/>
        <v>30132408804.34</v>
      </c>
      <c r="V10" s="385" t="s">
        <v>8</v>
      </c>
      <c r="W10" s="382" t="s">
        <v>9</v>
      </c>
      <c r="X10" s="384">
        <v>112548080483</v>
      </c>
      <c r="Y10" s="384">
        <v>50000000</v>
      </c>
      <c r="Z10" s="384">
        <v>1326909770</v>
      </c>
      <c r="AA10" s="384">
        <v>0</v>
      </c>
      <c r="AB10" s="384">
        <v>0</v>
      </c>
      <c r="AC10" s="384">
        <v>300382733.82999998</v>
      </c>
      <c r="AD10" s="384">
        <v>111571553446.83</v>
      </c>
      <c r="AE10" s="384">
        <v>9941026256</v>
      </c>
      <c r="AF10" s="384">
        <v>43255930398.339996</v>
      </c>
      <c r="AG10" s="384">
        <v>43255930398.339996</v>
      </c>
      <c r="AH10" s="384">
        <v>68315623048.490005</v>
      </c>
      <c r="AI10" s="384">
        <v>7336426003</v>
      </c>
      <c r="AJ10" s="384">
        <v>30132408804.34</v>
      </c>
      <c r="AK10" s="384">
        <v>13123521593.999996</v>
      </c>
      <c r="AL10" s="384">
        <v>6664095919</v>
      </c>
      <c r="AM10" s="384">
        <v>44746634232.339996</v>
      </c>
      <c r="AN10" s="384">
        <v>1490703834</v>
      </c>
      <c r="AO10" s="382">
        <v>66824919214.490005</v>
      </c>
      <c r="AP10" s="382">
        <v>0</v>
      </c>
    </row>
    <row r="11" spans="1:42">
      <c r="A11" s="7" t="s">
        <v>10</v>
      </c>
      <c r="B11" s="8" t="s">
        <v>11</v>
      </c>
      <c r="C11" s="9">
        <f>+C12+C25+C38</f>
        <v>81510886902</v>
      </c>
      <c r="D11" s="9">
        <f t="shared" ref="D11:R11" si="3">+D12+D25+D38</f>
        <v>50000000</v>
      </c>
      <c r="E11" s="9">
        <f t="shared" si="3"/>
        <v>1326909770</v>
      </c>
      <c r="F11" s="9">
        <f t="shared" si="3"/>
        <v>300382733.82999998</v>
      </c>
      <c r="G11" s="296">
        <f t="shared" si="3"/>
        <v>80534359865.830002</v>
      </c>
      <c r="H11" s="296">
        <v>4802472160</v>
      </c>
      <c r="I11" s="296">
        <v>25161722251.34</v>
      </c>
      <c r="J11" s="296">
        <f t="shared" si="3"/>
        <v>55372637614.490005</v>
      </c>
      <c r="K11" s="296">
        <v>4832548051</v>
      </c>
      <c r="L11" s="296">
        <v>25034179941.34</v>
      </c>
      <c r="M11" s="296">
        <f t="shared" si="3"/>
        <v>127542310</v>
      </c>
      <c r="N11" s="296">
        <v>4782154252</v>
      </c>
      <c r="O11" s="296">
        <v>25198948675.34</v>
      </c>
      <c r="P11" s="296">
        <f t="shared" si="3"/>
        <v>37226424</v>
      </c>
      <c r="Q11" s="296">
        <f t="shared" si="3"/>
        <v>55335411190.490005</v>
      </c>
      <c r="R11" s="296">
        <f t="shared" si="3"/>
        <v>25034179941.34</v>
      </c>
      <c r="S11" s="76">
        <f>+C11*57%</f>
        <v>46461205534.139999</v>
      </c>
      <c r="T11" s="77">
        <f>+S11+C47-4700000000</f>
        <v>72798399114.139999</v>
      </c>
      <c r="V11" s="385" t="s">
        <v>10</v>
      </c>
      <c r="W11" s="382" t="s">
        <v>11</v>
      </c>
      <c r="X11" s="384">
        <v>81510886903</v>
      </c>
      <c r="Y11" s="384">
        <v>50000000</v>
      </c>
      <c r="Z11" s="384">
        <v>1326909770</v>
      </c>
      <c r="AA11" s="384">
        <v>0</v>
      </c>
      <c r="AB11" s="384">
        <v>0</v>
      </c>
      <c r="AC11" s="384">
        <v>300382733.82999998</v>
      </c>
      <c r="AD11" s="384">
        <v>80534359866.830002</v>
      </c>
      <c r="AE11" s="384">
        <v>4802472160</v>
      </c>
      <c r="AF11" s="384">
        <v>25161722251.34</v>
      </c>
      <c r="AG11" s="384">
        <v>25161722251.34</v>
      </c>
      <c r="AH11" s="384">
        <v>55372637615.490005</v>
      </c>
      <c r="AI11" s="384">
        <v>4832548051</v>
      </c>
      <c r="AJ11" s="384">
        <v>25034179941.34</v>
      </c>
      <c r="AK11" s="384">
        <v>127542310</v>
      </c>
      <c r="AL11" s="384">
        <v>4782154252</v>
      </c>
      <c r="AM11" s="384">
        <v>25198948675.34</v>
      </c>
      <c r="AN11" s="384">
        <v>37226424</v>
      </c>
      <c r="AO11" s="382">
        <v>55335411191.490005</v>
      </c>
      <c r="AP11" s="382">
        <v>0</v>
      </c>
    </row>
    <row r="12" spans="1:42">
      <c r="A12" s="10" t="s">
        <v>12</v>
      </c>
      <c r="B12" s="11" t="s">
        <v>13</v>
      </c>
      <c r="C12" s="12">
        <f>+C13+C23</f>
        <v>61238540364</v>
      </c>
      <c r="D12" s="12">
        <f t="shared" ref="D12:R12" si="4">+D13+D23</f>
        <v>0</v>
      </c>
      <c r="E12" s="12">
        <f t="shared" si="4"/>
        <v>1326909770</v>
      </c>
      <c r="F12" s="12">
        <f t="shared" si="4"/>
        <v>300382733.82999998</v>
      </c>
      <c r="G12" s="297">
        <f t="shared" si="4"/>
        <v>60212013327.830002</v>
      </c>
      <c r="H12" s="297">
        <v>3682910452</v>
      </c>
      <c r="I12" s="297">
        <v>15419854559</v>
      </c>
      <c r="J12" s="297">
        <f t="shared" si="4"/>
        <v>44792158768.830002</v>
      </c>
      <c r="K12" s="297">
        <v>3665341484</v>
      </c>
      <c r="L12" s="297">
        <v>15312173167</v>
      </c>
      <c r="M12" s="297">
        <f t="shared" si="4"/>
        <v>107681392</v>
      </c>
      <c r="N12" s="297">
        <v>3663702631</v>
      </c>
      <c r="O12" s="297">
        <v>15433288689</v>
      </c>
      <c r="P12" s="297">
        <f t="shared" si="4"/>
        <v>13434130</v>
      </c>
      <c r="Q12" s="297">
        <f t="shared" si="4"/>
        <v>44778724638.830002</v>
      </c>
      <c r="R12" s="297">
        <f t="shared" si="4"/>
        <v>15312173167</v>
      </c>
      <c r="S12" s="77">
        <f>+C11-S11</f>
        <v>35049681367.860001</v>
      </c>
      <c r="T12" s="77">
        <f>+S12+4700000000</f>
        <v>39749681367.860001</v>
      </c>
      <c r="V12" s="385" t="s">
        <v>12</v>
      </c>
      <c r="W12" s="382" t="s">
        <v>13</v>
      </c>
      <c r="X12" s="384">
        <v>61238540365</v>
      </c>
      <c r="Y12" s="384">
        <v>0</v>
      </c>
      <c r="Z12" s="384">
        <v>1326909770</v>
      </c>
      <c r="AA12" s="384">
        <v>0</v>
      </c>
      <c r="AB12" s="384">
        <v>0</v>
      </c>
      <c r="AC12" s="384">
        <v>300382733.82999998</v>
      </c>
      <c r="AD12" s="384">
        <v>60212013328.830002</v>
      </c>
      <c r="AE12" s="384">
        <v>3682910452</v>
      </c>
      <c r="AF12" s="384">
        <v>15419854559</v>
      </c>
      <c r="AG12" s="384">
        <v>15419854559</v>
      </c>
      <c r="AH12" s="384">
        <v>44792158769.830002</v>
      </c>
      <c r="AI12" s="384">
        <v>3665341484</v>
      </c>
      <c r="AJ12" s="384">
        <v>15312173167</v>
      </c>
      <c r="AK12" s="384">
        <v>107681392</v>
      </c>
      <c r="AL12" s="384">
        <v>3663702631</v>
      </c>
      <c r="AM12" s="384">
        <v>15433288689</v>
      </c>
      <c r="AN12" s="384">
        <v>13434130</v>
      </c>
      <c r="AO12" s="382">
        <v>44778724639.830002</v>
      </c>
      <c r="AP12" s="382">
        <v>0</v>
      </c>
    </row>
    <row r="13" spans="1:42">
      <c r="A13" s="13" t="s">
        <v>14</v>
      </c>
      <c r="B13" s="14" t="s">
        <v>15</v>
      </c>
      <c r="C13" s="15">
        <f>SUM(C14:C22)</f>
        <v>61160091864</v>
      </c>
      <c r="D13" s="15">
        <f t="shared" ref="D13:R13" si="5">SUM(D14:D22)</f>
        <v>0</v>
      </c>
      <c r="E13" s="15">
        <f t="shared" si="5"/>
        <v>1326909770</v>
      </c>
      <c r="F13" s="15">
        <f t="shared" si="5"/>
        <v>300382733.82999998</v>
      </c>
      <c r="G13" s="298">
        <f t="shared" si="5"/>
        <v>60133564827.830002</v>
      </c>
      <c r="H13" s="298">
        <v>3676462692</v>
      </c>
      <c r="I13" s="298">
        <v>15394063519</v>
      </c>
      <c r="J13" s="298">
        <f t="shared" si="5"/>
        <v>44739501308.830002</v>
      </c>
      <c r="K13" s="298">
        <v>3658893724</v>
      </c>
      <c r="L13" s="298">
        <v>15286382127</v>
      </c>
      <c r="M13" s="298">
        <f t="shared" si="5"/>
        <v>107681392</v>
      </c>
      <c r="N13" s="298">
        <v>3657254871</v>
      </c>
      <c r="O13" s="298">
        <v>15407497649</v>
      </c>
      <c r="P13" s="298">
        <f t="shared" si="5"/>
        <v>13434130</v>
      </c>
      <c r="Q13" s="298">
        <f t="shared" si="5"/>
        <v>44726067178.830002</v>
      </c>
      <c r="R13" s="298">
        <f t="shared" si="5"/>
        <v>15286382127</v>
      </c>
      <c r="V13" s="385" t="s">
        <v>14</v>
      </c>
      <c r="W13" s="382" t="s">
        <v>15</v>
      </c>
      <c r="X13" s="384">
        <v>61160091865</v>
      </c>
      <c r="Y13" s="384">
        <v>0</v>
      </c>
      <c r="Z13" s="384">
        <v>1326909770</v>
      </c>
      <c r="AA13" s="384">
        <v>0</v>
      </c>
      <c r="AB13" s="384">
        <v>0</v>
      </c>
      <c r="AC13" s="384">
        <v>300382733.82999998</v>
      </c>
      <c r="AD13" s="384">
        <v>60133564828.830002</v>
      </c>
      <c r="AE13" s="384">
        <v>3676462692</v>
      </c>
      <c r="AF13" s="384">
        <v>15394063519</v>
      </c>
      <c r="AG13" s="384">
        <v>15394063519</v>
      </c>
      <c r="AH13" s="384">
        <v>44739501309.830002</v>
      </c>
      <c r="AI13" s="384">
        <v>3658893724</v>
      </c>
      <c r="AJ13" s="384">
        <v>15286382127</v>
      </c>
      <c r="AK13" s="384">
        <v>107681392</v>
      </c>
      <c r="AL13" s="384">
        <v>3657254871</v>
      </c>
      <c r="AM13" s="384">
        <v>15407497649</v>
      </c>
      <c r="AN13" s="384">
        <v>13434130</v>
      </c>
      <c r="AO13" s="382">
        <v>44726067179.830002</v>
      </c>
      <c r="AP13" s="382">
        <v>0</v>
      </c>
    </row>
    <row r="14" spans="1:42">
      <c r="A14" s="16" t="s">
        <v>16</v>
      </c>
      <c r="B14" s="17" t="s">
        <v>17</v>
      </c>
      <c r="C14" s="18">
        <v>35665102864</v>
      </c>
      <c r="D14" s="18"/>
      <c r="E14" s="18">
        <f>563109770+763800000</f>
        <v>1326909770</v>
      </c>
      <c r="F14" s="18">
        <v>300382733.82999998</v>
      </c>
      <c r="G14" s="299">
        <f>+C14+D14-E14+F14</f>
        <v>34638575827.830002</v>
      </c>
      <c r="H14" s="299">
        <v>2366760779</v>
      </c>
      <c r="I14" s="299">
        <v>9966505426</v>
      </c>
      <c r="J14" s="299">
        <f t="shared" ref="J14:J73" si="6">+G14-I14</f>
        <v>24672070401.830002</v>
      </c>
      <c r="K14" s="299">
        <v>2346167579</v>
      </c>
      <c r="L14" s="299">
        <v>9888299265</v>
      </c>
      <c r="M14" s="299">
        <f t="shared" ref="M14:M73" si="7">+I14-L14</f>
        <v>78206161</v>
      </c>
      <c r="N14" s="299">
        <v>2347552958</v>
      </c>
      <c r="O14" s="299">
        <v>9979679622</v>
      </c>
      <c r="P14" s="299">
        <f>+O14-I14</f>
        <v>13174196</v>
      </c>
      <c r="Q14" s="299">
        <f t="shared" ref="Q14:Q73" si="8">+G14-O14</f>
        <v>24658896205.830002</v>
      </c>
      <c r="R14" s="299">
        <f>+L14</f>
        <v>9888299265</v>
      </c>
      <c r="V14" s="385" t="s">
        <v>16</v>
      </c>
      <c r="W14" s="382" t="s">
        <v>17</v>
      </c>
      <c r="X14" s="384">
        <v>35665102865</v>
      </c>
      <c r="Y14" s="384">
        <v>0</v>
      </c>
      <c r="Z14" s="384">
        <v>1326909770</v>
      </c>
      <c r="AA14" s="384">
        <v>0</v>
      </c>
      <c r="AB14" s="384">
        <v>0</v>
      </c>
      <c r="AC14" s="384">
        <v>300382733.82999998</v>
      </c>
      <c r="AD14" s="384">
        <v>34638575828.830002</v>
      </c>
      <c r="AE14" s="384">
        <v>2366760779</v>
      </c>
      <c r="AF14" s="384">
        <v>9966505426</v>
      </c>
      <c r="AG14" s="384">
        <v>9966505426</v>
      </c>
      <c r="AH14" s="384">
        <v>24672070402.830002</v>
      </c>
      <c r="AI14" s="384">
        <v>2346167579</v>
      </c>
      <c r="AJ14" s="384">
        <v>9888299265</v>
      </c>
      <c r="AK14" s="384">
        <v>78206161</v>
      </c>
      <c r="AL14" s="384">
        <v>2347552958</v>
      </c>
      <c r="AM14" s="384">
        <v>9979679622</v>
      </c>
      <c r="AN14" s="384">
        <v>13174196</v>
      </c>
      <c r="AO14" s="382">
        <v>24658896206.830002</v>
      </c>
      <c r="AP14" s="382">
        <v>0</v>
      </c>
    </row>
    <row r="15" spans="1:42">
      <c r="A15" s="16" t="s">
        <v>18</v>
      </c>
      <c r="B15" s="17" t="s">
        <v>19</v>
      </c>
      <c r="C15" s="18">
        <v>12354000000</v>
      </c>
      <c r="D15" s="18">
        <v>0</v>
      </c>
      <c r="E15" s="18">
        <v>0</v>
      </c>
      <c r="F15" s="18">
        <v>0</v>
      </c>
      <c r="G15" s="299">
        <f t="shared" ref="G15:G73" si="9">+C15+D15-E15+F15</f>
        <v>12354000000</v>
      </c>
      <c r="H15" s="299">
        <v>1094704748</v>
      </c>
      <c r="I15" s="299">
        <v>4396685908</v>
      </c>
      <c r="J15" s="299">
        <f t="shared" si="6"/>
        <v>7957314092</v>
      </c>
      <c r="K15" s="299">
        <v>1094704748</v>
      </c>
      <c r="L15" s="299">
        <v>4396685908</v>
      </c>
      <c r="M15" s="299">
        <f t="shared" si="7"/>
        <v>0</v>
      </c>
      <c r="N15" s="299">
        <v>1094704748</v>
      </c>
      <c r="O15" s="299">
        <v>4396685908</v>
      </c>
      <c r="P15" s="299">
        <f t="shared" ref="P15:P73" si="10">+O15-I15</f>
        <v>0</v>
      </c>
      <c r="Q15" s="299">
        <f t="shared" si="8"/>
        <v>7957314092</v>
      </c>
      <c r="R15" s="299">
        <f t="shared" ref="R15:R73" si="11">+L15</f>
        <v>4396685908</v>
      </c>
      <c r="V15" s="385" t="s">
        <v>18</v>
      </c>
      <c r="W15" s="382" t="s">
        <v>19</v>
      </c>
      <c r="X15" s="384">
        <v>12354000000</v>
      </c>
      <c r="Y15" s="384">
        <v>0</v>
      </c>
      <c r="Z15" s="384">
        <v>0</v>
      </c>
      <c r="AA15" s="384">
        <v>0</v>
      </c>
      <c r="AB15" s="384">
        <v>0</v>
      </c>
      <c r="AC15" s="384">
        <v>0</v>
      </c>
      <c r="AD15" s="384">
        <v>12354000000</v>
      </c>
      <c r="AE15" s="384">
        <v>1094704748</v>
      </c>
      <c r="AF15" s="384">
        <v>4396685908</v>
      </c>
      <c r="AG15" s="384">
        <v>4396685908</v>
      </c>
      <c r="AH15" s="384">
        <v>7957314092</v>
      </c>
      <c r="AI15" s="384">
        <v>1094704748</v>
      </c>
      <c r="AJ15" s="384">
        <v>4396685908</v>
      </c>
      <c r="AK15" s="384">
        <v>0</v>
      </c>
      <c r="AL15" s="384">
        <v>1094704748</v>
      </c>
      <c r="AM15" s="384">
        <v>4396685908</v>
      </c>
      <c r="AN15" s="384">
        <v>0</v>
      </c>
      <c r="AO15" s="382">
        <v>7957314092</v>
      </c>
      <c r="AP15" s="382">
        <v>0</v>
      </c>
    </row>
    <row r="16" spans="1:42">
      <c r="A16" s="16" t="s">
        <v>20</v>
      </c>
      <c r="B16" s="17" t="s">
        <v>21</v>
      </c>
      <c r="C16" s="18">
        <v>328125000</v>
      </c>
      <c r="D16" s="18">
        <v>0</v>
      </c>
      <c r="E16" s="18">
        <v>0</v>
      </c>
      <c r="F16" s="18">
        <v>0</v>
      </c>
      <c r="G16" s="299">
        <f t="shared" si="9"/>
        <v>328125000</v>
      </c>
      <c r="H16" s="299">
        <v>21680580</v>
      </c>
      <c r="I16" s="299">
        <v>91159448</v>
      </c>
      <c r="J16" s="299">
        <f t="shared" si="6"/>
        <v>236965552</v>
      </c>
      <c r="K16" s="299">
        <v>24850512</v>
      </c>
      <c r="L16" s="299">
        <v>90319686</v>
      </c>
      <c r="M16" s="299">
        <f t="shared" si="7"/>
        <v>839762</v>
      </c>
      <c r="N16" s="299">
        <v>21680580</v>
      </c>
      <c r="O16" s="299">
        <v>91159448</v>
      </c>
      <c r="P16" s="299">
        <f t="shared" si="10"/>
        <v>0</v>
      </c>
      <c r="Q16" s="299">
        <f t="shared" si="8"/>
        <v>236965552</v>
      </c>
      <c r="R16" s="299">
        <f t="shared" si="11"/>
        <v>90319686</v>
      </c>
      <c r="V16" s="385" t="s">
        <v>20</v>
      </c>
      <c r="W16" s="382" t="s">
        <v>21</v>
      </c>
      <c r="X16" s="384">
        <v>328125000</v>
      </c>
      <c r="Y16" s="384">
        <v>0</v>
      </c>
      <c r="Z16" s="384">
        <v>0</v>
      </c>
      <c r="AA16" s="384">
        <v>0</v>
      </c>
      <c r="AB16" s="384">
        <v>0</v>
      </c>
      <c r="AC16" s="384">
        <v>0</v>
      </c>
      <c r="AD16" s="384">
        <v>328125000</v>
      </c>
      <c r="AE16" s="384">
        <v>21680580</v>
      </c>
      <c r="AF16" s="384">
        <v>91159448</v>
      </c>
      <c r="AG16" s="384">
        <v>91159448</v>
      </c>
      <c r="AH16" s="384">
        <v>236965552</v>
      </c>
      <c r="AI16" s="384">
        <v>24850512</v>
      </c>
      <c r="AJ16" s="384">
        <v>90319686</v>
      </c>
      <c r="AK16" s="384">
        <v>839762</v>
      </c>
      <c r="AL16" s="384">
        <v>21680580</v>
      </c>
      <c r="AM16" s="384">
        <v>91159448</v>
      </c>
      <c r="AN16" s="384">
        <v>0</v>
      </c>
      <c r="AO16" s="382">
        <v>236965552</v>
      </c>
      <c r="AP16" s="382">
        <v>0</v>
      </c>
    </row>
    <row r="17" spans="1:42">
      <c r="A17" s="16" t="s">
        <v>22</v>
      </c>
      <c r="B17" s="17" t="s">
        <v>23</v>
      </c>
      <c r="C17" s="18">
        <v>361998000</v>
      </c>
      <c r="D17" s="18">
        <v>0</v>
      </c>
      <c r="E17" s="18">
        <v>0</v>
      </c>
      <c r="F17" s="18">
        <v>0</v>
      </c>
      <c r="G17" s="299">
        <f t="shared" si="9"/>
        <v>361998000</v>
      </c>
      <c r="H17" s="299">
        <v>21774474</v>
      </c>
      <c r="I17" s="299">
        <v>87657575</v>
      </c>
      <c r="J17" s="299">
        <f t="shared" si="6"/>
        <v>274340425</v>
      </c>
      <c r="K17" s="299">
        <v>21774474</v>
      </c>
      <c r="L17" s="299">
        <v>87417258</v>
      </c>
      <c r="M17" s="299">
        <f t="shared" si="7"/>
        <v>240317</v>
      </c>
      <c r="N17" s="299">
        <v>21774474</v>
      </c>
      <c r="O17" s="299">
        <v>87657575</v>
      </c>
      <c r="P17" s="299">
        <f t="shared" si="10"/>
        <v>0</v>
      </c>
      <c r="Q17" s="299">
        <f t="shared" si="8"/>
        <v>274340425</v>
      </c>
      <c r="R17" s="299">
        <f t="shared" si="11"/>
        <v>87417258</v>
      </c>
      <c r="V17" s="385" t="s">
        <v>22</v>
      </c>
      <c r="W17" s="382" t="s">
        <v>23</v>
      </c>
      <c r="X17" s="384">
        <v>361998000</v>
      </c>
      <c r="Y17" s="384">
        <v>0</v>
      </c>
      <c r="Z17" s="384">
        <v>0</v>
      </c>
      <c r="AA17" s="384">
        <v>0</v>
      </c>
      <c r="AB17" s="384">
        <v>0</v>
      </c>
      <c r="AC17" s="384">
        <v>0</v>
      </c>
      <c r="AD17" s="384">
        <v>361998000</v>
      </c>
      <c r="AE17" s="384">
        <v>21774474</v>
      </c>
      <c r="AF17" s="384">
        <v>87657575</v>
      </c>
      <c r="AG17" s="384">
        <v>87657575</v>
      </c>
      <c r="AH17" s="384">
        <v>274340425</v>
      </c>
      <c r="AI17" s="384">
        <v>21774474</v>
      </c>
      <c r="AJ17" s="384">
        <v>87417258</v>
      </c>
      <c r="AK17" s="384">
        <v>240317</v>
      </c>
      <c r="AL17" s="384">
        <v>21774474</v>
      </c>
      <c r="AM17" s="384">
        <v>87657575</v>
      </c>
      <c r="AN17" s="384">
        <v>0</v>
      </c>
      <c r="AO17" s="382">
        <v>274340425</v>
      </c>
      <c r="AP17" s="382">
        <v>0</v>
      </c>
    </row>
    <row r="18" spans="1:42">
      <c r="A18" s="16" t="s">
        <v>24</v>
      </c>
      <c r="B18" s="17" t="s">
        <v>25</v>
      </c>
      <c r="C18" s="18">
        <v>3778000000</v>
      </c>
      <c r="D18" s="18">
        <v>0</v>
      </c>
      <c r="E18" s="18">
        <v>0</v>
      </c>
      <c r="F18" s="18">
        <v>0</v>
      </c>
      <c r="G18" s="299">
        <f t="shared" si="9"/>
        <v>3778000000</v>
      </c>
      <c r="H18" s="299">
        <v>4414976</v>
      </c>
      <c r="I18" s="299">
        <v>18973135</v>
      </c>
      <c r="J18" s="299">
        <f t="shared" si="6"/>
        <v>3759026865</v>
      </c>
      <c r="K18" s="299">
        <v>9384424</v>
      </c>
      <c r="L18" s="299">
        <v>11990456</v>
      </c>
      <c r="M18" s="299">
        <f t="shared" si="7"/>
        <v>6982679</v>
      </c>
      <c r="N18" s="299">
        <v>4414976</v>
      </c>
      <c r="O18" s="299">
        <v>18973135</v>
      </c>
      <c r="P18" s="299">
        <f t="shared" si="10"/>
        <v>0</v>
      </c>
      <c r="Q18" s="299">
        <f t="shared" si="8"/>
        <v>3759026865</v>
      </c>
      <c r="R18" s="299">
        <f t="shared" si="11"/>
        <v>11990456</v>
      </c>
      <c r="V18" s="385" t="s">
        <v>24</v>
      </c>
      <c r="W18" s="382" t="s">
        <v>25</v>
      </c>
      <c r="X18" s="384">
        <v>3778000000</v>
      </c>
      <c r="Y18" s="384">
        <v>0</v>
      </c>
      <c r="Z18" s="384">
        <v>0</v>
      </c>
      <c r="AA18" s="384">
        <v>0</v>
      </c>
      <c r="AB18" s="384">
        <v>0</v>
      </c>
      <c r="AC18" s="384">
        <v>0</v>
      </c>
      <c r="AD18" s="384">
        <v>3778000000</v>
      </c>
      <c r="AE18" s="384">
        <v>4414976</v>
      </c>
      <c r="AF18" s="384">
        <v>18973135</v>
      </c>
      <c r="AG18" s="384">
        <v>18973135</v>
      </c>
      <c r="AH18" s="384">
        <v>3759026865</v>
      </c>
      <c r="AI18" s="384">
        <v>9384424</v>
      </c>
      <c r="AJ18" s="384">
        <v>11990456</v>
      </c>
      <c r="AK18" s="384">
        <v>6982679</v>
      </c>
      <c r="AL18" s="384">
        <v>4414976</v>
      </c>
      <c r="AM18" s="384">
        <v>18973135</v>
      </c>
      <c r="AN18" s="384">
        <v>0</v>
      </c>
      <c r="AO18" s="382">
        <v>3759026865</v>
      </c>
      <c r="AP18" s="382">
        <v>0</v>
      </c>
    </row>
    <row r="19" spans="1:42">
      <c r="A19" s="16" t="s">
        <v>26</v>
      </c>
      <c r="B19" s="17" t="s">
        <v>27</v>
      </c>
      <c r="C19" s="18">
        <v>1473000000</v>
      </c>
      <c r="D19" s="18">
        <v>0</v>
      </c>
      <c r="E19" s="18">
        <v>0</v>
      </c>
      <c r="F19" s="18">
        <v>0</v>
      </c>
      <c r="G19" s="299">
        <f t="shared" si="9"/>
        <v>1473000000</v>
      </c>
      <c r="H19" s="299">
        <v>63025241</v>
      </c>
      <c r="I19" s="299">
        <v>585548814</v>
      </c>
      <c r="J19" s="299">
        <f t="shared" si="6"/>
        <v>887451186</v>
      </c>
      <c r="K19" s="299">
        <v>60122961</v>
      </c>
      <c r="L19" s="299">
        <v>580512195</v>
      </c>
      <c r="M19" s="299">
        <f t="shared" si="7"/>
        <v>5036619</v>
      </c>
      <c r="N19" s="299">
        <v>63025241</v>
      </c>
      <c r="O19" s="299">
        <v>585548814</v>
      </c>
      <c r="P19" s="299">
        <f t="shared" si="10"/>
        <v>0</v>
      </c>
      <c r="Q19" s="299">
        <f t="shared" si="8"/>
        <v>887451186</v>
      </c>
      <c r="R19" s="299">
        <f t="shared" si="11"/>
        <v>580512195</v>
      </c>
      <c r="V19" s="385" t="s">
        <v>26</v>
      </c>
      <c r="W19" s="382" t="s">
        <v>27</v>
      </c>
      <c r="X19" s="384">
        <v>1473000000</v>
      </c>
      <c r="Y19" s="384">
        <v>0</v>
      </c>
      <c r="Z19" s="384">
        <v>0</v>
      </c>
      <c r="AA19" s="384">
        <v>0</v>
      </c>
      <c r="AB19" s="384">
        <v>0</v>
      </c>
      <c r="AC19" s="384">
        <v>0</v>
      </c>
      <c r="AD19" s="384">
        <v>1473000000</v>
      </c>
      <c r="AE19" s="384">
        <v>63025241</v>
      </c>
      <c r="AF19" s="384">
        <v>585548814</v>
      </c>
      <c r="AG19" s="384">
        <v>585548814</v>
      </c>
      <c r="AH19" s="384">
        <v>887451186</v>
      </c>
      <c r="AI19" s="384">
        <v>60122961</v>
      </c>
      <c r="AJ19" s="384">
        <v>580512195</v>
      </c>
      <c r="AK19" s="384">
        <v>5036619</v>
      </c>
      <c r="AL19" s="384">
        <v>63025241</v>
      </c>
      <c r="AM19" s="384">
        <v>585548814</v>
      </c>
      <c r="AN19" s="384">
        <v>0</v>
      </c>
      <c r="AO19" s="382">
        <v>887451186</v>
      </c>
      <c r="AP19" s="382">
        <v>0</v>
      </c>
    </row>
    <row r="20" spans="1:42">
      <c r="A20" s="16" t="s">
        <v>28</v>
      </c>
      <c r="B20" s="17" t="s">
        <v>29</v>
      </c>
      <c r="C20" s="18">
        <v>578385000</v>
      </c>
      <c r="D20" s="18">
        <v>0</v>
      </c>
      <c r="E20" s="18">
        <v>0</v>
      </c>
      <c r="F20" s="18">
        <v>0</v>
      </c>
      <c r="G20" s="299">
        <f t="shared" si="9"/>
        <v>578385000</v>
      </c>
      <c r="H20" s="299">
        <v>87628970</v>
      </c>
      <c r="I20" s="299">
        <v>209145649</v>
      </c>
      <c r="J20" s="299">
        <f t="shared" si="6"/>
        <v>369239351</v>
      </c>
      <c r="K20" s="299">
        <v>87628970</v>
      </c>
      <c r="L20" s="299">
        <v>209145649</v>
      </c>
      <c r="M20" s="299">
        <f t="shared" si="7"/>
        <v>0</v>
      </c>
      <c r="N20" s="299">
        <v>87628970</v>
      </c>
      <c r="O20" s="299">
        <v>209145649</v>
      </c>
      <c r="P20" s="299">
        <f t="shared" si="10"/>
        <v>0</v>
      </c>
      <c r="Q20" s="299">
        <f t="shared" si="8"/>
        <v>369239351</v>
      </c>
      <c r="R20" s="299">
        <f t="shared" si="11"/>
        <v>209145649</v>
      </c>
      <c r="V20" s="385" t="s">
        <v>28</v>
      </c>
      <c r="W20" s="382" t="s">
        <v>29</v>
      </c>
      <c r="X20" s="384">
        <v>578385000</v>
      </c>
      <c r="Y20" s="384">
        <v>0</v>
      </c>
      <c r="Z20" s="384">
        <v>0</v>
      </c>
      <c r="AA20" s="384">
        <v>0</v>
      </c>
      <c r="AB20" s="384">
        <v>0</v>
      </c>
      <c r="AC20" s="384">
        <v>0</v>
      </c>
      <c r="AD20" s="384">
        <v>578385000</v>
      </c>
      <c r="AE20" s="384">
        <v>87628970</v>
      </c>
      <c r="AF20" s="384">
        <v>209145649</v>
      </c>
      <c r="AG20" s="384">
        <v>209145649</v>
      </c>
      <c r="AH20" s="384">
        <v>369239351</v>
      </c>
      <c r="AI20" s="384">
        <v>87628970</v>
      </c>
      <c r="AJ20" s="384">
        <v>209145649</v>
      </c>
      <c r="AK20" s="384">
        <v>0</v>
      </c>
      <c r="AL20" s="384">
        <v>87628970</v>
      </c>
      <c r="AM20" s="384">
        <v>209145649</v>
      </c>
      <c r="AN20" s="384">
        <v>0</v>
      </c>
      <c r="AO20" s="382">
        <v>369239351</v>
      </c>
      <c r="AP20" s="382">
        <v>0</v>
      </c>
    </row>
    <row r="21" spans="1:42">
      <c r="A21" s="16" t="s">
        <v>30</v>
      </c>
      <c r="B21" s="17" t="s">
        <v>31</v>
      </c>
      <c r="C21" s="18">
        <v>4080214000</v>
      </c>
      <c r="D21" s="18">
        <v>0</v>
      </c>
      <c r="E21" s="18">
        <v>0</v>
      </c>
      <c r="F21" s="18">
        <v>0</v>
      </c>
      <c r="G21" s="299">
        <f t="shared" si="9"/>
        <v>4080214000</v>
      </c>
      <c r="H21" s="299">
        <v>1082970</v>
      </c>
      <c r="I21" s="299">
        <v>1443822</v>
      </c>
      <c r="J21" s="299">
        <f t="shared" si="6"/>
        <v>4078770178</v>
      </c>
      <c r="K21" s="299">
        <v>0</v>
      </c>
      <c r="L21" s="299">
        <v>360852</v>
      </c>
      <c r="M21" s="299">
        <f t="shared" si="7"/>
        <v>1082970</v>
      </c>
      <c r="N21" s="299">
        <v>1082970</v>
      </c>
      <c r="O21" s="299">
        <v>1443822</v>
      </c>
      <c r="P21" s="299">
        <f t="shared" si="10"/>
        <v>0</v>
      </c>
      <c r="Q21" s="299">
        <f t="shared" si="8"/>
        <v>4078770178</v>
      </c>
      <c r="R21" s="299">
        <f t="shared" si="11"/>
        <v>360852</v>
      </c>
      <c r="V21" s="385" t="s">
        <v>30</v>
      </c>
      <c r="W21" s="382" t="s">
        <v>31</v>
      </c>
      <c r="X21" s="384">
        <v>4080214000</v>
      </c>
      <c r="Y21" s="384">
        <v>0</v>
      </c>
      <c r="Z21" s="384">
        <v>0</v>
      </c>
      <c r="AA21" s="384">
        <v>0</v>
      </c>
      <c r="AB21" s="384">
        <v>0</v>
      </c>
      <c r="AC21" s="384">
        <v>0</v>
      </c>
      <c r="AD21" s="384">
        <v>4080214000</v>
      </c>
      <c r="AE21" s="384">
        <v>1082970</v>
      </c>
      <c r="AF21" s="384">
        <v>1443822</v>
      </c>
      <c r="AG21" s="384">
        <v>1443822</v>
      </c>
      <c r="AH21" s="384">
        <v>4078770178</v>
      </c>
      <c r="AI21" s="384">
        <v>0</v>
      </c>
      <c r="AJ21" s="384">
        <v>360852</v>
      </c>
      <c r="AK21" s="384">
        <v>1082970</v>
      </c>
      <c r="AL21" s="384">
        <v>1082970</v>
      </c>
      <c r="AM21" s="384">
        <v>1443822</v>
      </c>
      <c r="AN21" s="384">
        <v>0</v>
      </c>
      <c r="AO21" s="382">
        <v>4078770178</v>
      </c>
      <c r="AP21" s="382">
        <v>0</v>
      </c>
    </row>
    <row r="22" spans="1:42">
      <c r="A22" s="16" t="s">
        <v>32</v>
      </c>
      <c r="B22" s="17" t="s">
        <v>33</v>
      </c>
      <c r="C22" s="18">
        <v>2541267000</v>
      </c>
      <c r="D22" s="18">
        <v>0</v>
      </c>
      <c r="E22" s="18">
        <v>0</v>
      </c>
      <c r="F22" s="18">
        <v>0</v>
      </c>
      <c r="G22" s="299">
        <f t="shared" si="9"/>
        <v>2541267000</v>
      </c>
      <c r="H22" s="299">
        <v>15389954</v>
      </c>
      <c r="I22" s="299">
        <v>36943742</v>
      </c>
      <c r="J22" s="299">
        <f t="shared" si="6"/>
        <v>2504323258</v>
      </c>
      <c r="K22" s="299">
        <v>14260056</v>
      </c>
      <c r="L22" s="299">
        <v>21650858</v>
      </c>
      <c r="M22" s="299">
        <f t="shared" si="7"/>
        <v>15292884</v>
      </c>
      <c r="N22" s="299">
        <v>15389954</v>
      </c>
      <c r="O22" s="299">
        <v>37203676</v>
      </c>
      <c r="P22" s="299">
        <f t="shared" si="10"/>
        <v>259934</v>
      </c>
      <c r="Q22" s="299">
        <f t="shared" si="8"/>
        <v>2504063324</v>
      </c>
      <c r="R22" s="299">
        <f t="shared" si="11"/>
        <v>21650858</v>
      </c>
      <c r="V22" s="385" t="s">
        <v>32</v>
      </c>
      <c r="W22" s="382" t="s">
        <v>33</v>
      </c>
      <c r="X22" s="384">
        <v>2541267000</v>
      </c>
      <c r="Y22" s="384">
        <v>0</v>
      </c>
      <c r="Z22" s="384">
        <v>0</v>
      </c>
      <c r="AA22" s="384">
        <v>0</v>
      </c>
      <c r="AB22" s="384">
        <v>0</v>
      </c>
      <c r="AC22" s="384">
        <v>0</v>
      </c>
      <c r="AD22" s="384">
        <v>2541267000</v>
      </c>
      <c r="AE22" s="384">
        <v>15389954</v>
      </c>
      <c r="AF22" s="384">
        <v>36943742</v>
      </c>
      <c r="AG22" s="384">
        <v>36943742</v>
      </c>
      <c r="AH22" s="384">
        <v>2504323258</v>
      </c>
      <c r="AI22" s="384">
        <v>14260056</v>
      </c>
      <c r="AJ22" s="384">
        <v>21650858</v>
      </c>
      <c r="AK22" s="384">
        <v>15292884</v>
      </c>
      <c r="AL22" s="384">
        <v>15389954</v>
      </c>
      <c r="AM22" s="384">
        <v>37203676</v>
      </c>
      <c r="AN22" s="384">
        <v>259934</v>
      </c>
      <c r="AO22" s="382">
        <v>2504063324</v>
      </c>
      <c r="AP22" s="382">
        <v>0</v>
      </c>
    </row>
    <row r="23" spans="1:42">
      <c r="A23" s="13" t="s">
        <v>34</v>
      </c>
      <c r="B23" s="14" t="s">
        <v>35</v>
      </c>
      <c r="C23" s="15">
        <f>+C24</f>
        <v>78448500</v>
      </c>
      <c r="D23" s="15">
        <f t="shared" ref="D23:R23" si="12">+D24</f>
        <v>0</v>
      </c>
      <c r="E23" s="15">
        <f t="shared" si="12"/>
        <v>0</v>
      </c>
      <c r="F23" s="15">
        <v>0</v>
      </c>
      <c r="G23" s="298">
        <f t="shared" si="12"/>
        <v>78448500</v>
      </c>
      <c r="H23" s="298">
        <v>6447760</v>
      </c>
      <c r="I23" s="298">
        <v>25791040</v>
      </c>
      <c r="J23" s="298">
        <f t="shared" si="12"/>
        <v>52657460</v>
      </c>
      <c r="K23" s="298">
        <v>6447760</v>
      </c>
      <c r="L23" s="298">
        <v>25791040</v>
      </c>
      <c r="M23" s="298">
        <f t="shared" si="12"/>
        <v>0</v>
      </c>
      <c r="N23" s="298">
        <v>6447760</v>
      </c>
      <c r="O23" s="298">
        <v>25791040</v>
      </c>
      <c r="P23" s="298">
        <f t="shared" si="12"/>
        <v>0</v>
      </c>
      <c r="Q23" s="298">
        <f t="shared" si="12"/>
        <v>52657460</v>
      </c>
      <c r="R23" s="298">
        <f t="shared" si="12"/>
        <v>25791040</v>
      </c>
      <c r="V23" s="385" t="s">
        <v>34</v>
      </c>
      <c r="W23" s="382" t="s">
        <v>35</v>
      </c>
      <c r="X23" s="384">
        <v>78448500</v>
      </c>
      <c r="Y23" s="384">
        <v>0</v>
      </c>
      <c r="Z23" s="384">
        <v>0</v>
      </c>
      <c r="AA23" s="384">
        <v>0</v>
      </c>
      <c r="AB23" s="384">
        <v>0</v>
      </c>
      <c r="AC23" s="384">
        <v>0</v>
      </c>
      <c r="AD23" s="384">
        <v>78448500</v>
      </c>
      <c r="AE23" s="384">
        <v>6447760</v>
      </c>
      <c r="AF23" s="384">
        <v>25791040</v>
      </c>
      <c r="AG23" s="384">
        <v>25791040</v>
      </c>
      <c r="AH23" s="384">
        <v>52657460</v>
      </c>
      <c r="AI23" s="384">
        <v>6447760</v>
      </c>
      <c r="AJ23" s="384">
        <v>25791040</v>
      </c>
      <c r="AK23" s="384">
        <v>0</v>
      </c>
      <c r="AL23" s="384">
        <v>6447760</v>
      </c>
      <c r="AM23" s="384">
        <v>25791040</v>
      </c>
      <c r="AN23" s="384">
        <v>0</v>
      </c>
      <c r="AO23" s="382">
        <v>52657460</v>
      </c>
      <c r="AP23" s="382">
        <v>0</v>
      </c>
    </row>
    <row r="24" spans="1:42">
      <c r="A24" s="16" t="s">
        <v>36</v>
      </c>
      <c r="B24" s="17" t="s">
        <v>37</v>
      </c>
      <c r="C24" s="18">
        <v>78448500</v>
      </c>
      <c r="D24" s="18">
        <v>0</v>
      </c>
      <c r="E24" s="18">
        <v>0</v>
      </c>
      <c r="F24" s="18">
        <v>0</v>
      </c>
      <c r="G24" s="299">
        <f t="shared" si="9"/>
        <v>78448500</v>
      </c>
      <c r="H24" s="299">
        <v>6447760</v>
      </c>
      <c r="I24" s="299">
        <v>25791040</v>
      </c>
      <c r="J24" s="299">
        <f t="shared" si="6"/>
        <v>52657460</v>
      </c>
      <c r="K24" s="299">
        <v>6447760</v>
      </c>
      <c r="L24" s="299">
        <v>25791040</v>
      </c>
      <c r="M24" s="299">
        <f t="shared" si="7"/>
        <v>0</v>
      </c>
      <c r="N24" s="299">
        <v>6447760</v>
      </c>
      <c r="O24" s="299">
        <v>25791040</v>
      </c>
      <c r="P24" s="299">
        <f t="shared" si="10"/>
        <v>0</v>
      </c>
      <c r="Q24" s="299">
        <f t="shared" si="8"/>
        <v>52657460</v>
      </c>
      <c r="R24" s="299">
        <f t="shared" si="11"/>
        <v>25791040</v>
      </c>
      <c r="V24" s="385" t="s">
        <v>36</v>
      </c>
      <c r="W24" s="382" t="s">
        <v>37</v>
      </c>
      <c r="X24" s="384">
        <v>78448500</v>
      </c>
      <c r="Y24" s="384">
        <v>0</v>
      </c>
      <c r="Z24" s="384">
        <v>0</v>
      </c>
      <c r="AA24" s="384">
        <v>0</v>
      </c>
      <c r="AB24" s="384">
        <v>0</v>
      </c>
      <c r="AC24" s="384">
        <v>0</v>
      </c>
      <c r="AD24" s="384">
        <v>78448500</v>
      </c>
      <c r="AE24" s="384">
        <v>6447760</v>
      </c>
      <c r="AF24" s="384">
        <v>25791040</v>
      </c>
      <c r="AG24" s="384">
        <v>25791040</v>
      </c>
      <c r="AH24" s="384">
        <v>52657460</v>
      </c>
      <c r="AI24" s="384">
        <v>6447760</v>
      </c>
      <c r="AJ24" s="384">
        <v>25791040</v>
      </c>
      <c r="AK24" s="384">
        <v>0</v>
      </c>
      <c r="AL24" s="384">
        <v>6447760</v>
      </c>
      <c r="AM24" s="384">
        <v>25791040</v>
      </c>
      <c r="AN24" s="384">
        <v>0</v>
      </c>
      <c r="AO24" s="382">
        <v>52657460</v>
      </c>
      <c r="AP24" s="382">
        <v>0</v>
      </c>
    </row>
    <row r="25" spans="1:42">
      <c r="A25" s="10" t="s">
        <v>38</v>
      </c>
      <c r="B25" s="11" t="s">
        <v>39</v>
      </c>
      <c r="C25" s="12">
        <f>+C26+C28+C30+C32+C34+C36</f>
        <v>19119665908</v>
      </c>
      <c r="D25" s="12">
        <f t="shared" ref="D25:R25" si="13">+D26+D28+D30+D32+D34+D36</f>
        <v>0</v>
      </c>
      <c r="E25" s="12">
        <f t="shared" si="13"/>
        <v>0</v>
      </c>
      <c r="F25" s="12">
        <f t="shared" si="13"/>
        <v>0</v>
      </c>
      <c r="G25" s="297">
        <f t="shared" si="13"/>
        <v>19119665908</v>
      </c>
      <c r="H25" s="297">
        <v>1089049506</v>
      </c>
      <c r="I25" s="297">
        <v>9532495873.3400002</v>
      </c>
      <c r="J25" s="297">
        <f t="shared" si="13"/>
        <v>9587170034.6599998</v>
      </c>
      <c r="K25" s="297">
        <v>1136855135</v>
      </c>
      <c r="L25" s="297">
        <v>9512795725.3400002</v>
      </c>
      <c r="M25" s="297">
        <f t="shared" si="13"/>
        <v>19700148</v>
      </c>
      <c r="N25" s="297">
        <v>1088075698</v>
      </c>
      <c r="O25" s="297">
        <v>9555061656.3400002</v>
      </c>
      <c r="P25" s="297">
        <f t="shared" si="13"/>
        <v>22565783</v>
      </c>
      <c r="Q25" s="297">
        <f t="shared" si="13"/>
        <v>9564604251.6599998</v>
      </c>
      <c r="R25" s="297">
        <f t="shared" si="13"/>
        <v>9512795725.3400002</v>
      </c>
      <c r="V25" s="385" t="s">
        <v>38</v>
      </c>
      <c r="W25" s="382" t="s">
        <v>39</v>
      </c>
      <c r="X25" s="384">
        <v>19119665908</v>
      </c>
      <c r="Y25" s="384">
        <v>0</v>
      </c>
      <c r="Z25" s="384">
        <v>0</v>
      </c>
      <c r="AA25" s="384">
        <v>0</v>
      </c>
      <c r="AB25" s="384">
        <v>0</v>
      </c>
      <c r="AC25" s="384">
        <v>0</v>
      </c>
      <c r="AD25" s="384">
        <v>19119665908</v>
      </c>
      <c r="AE25" s="384">
        <v>1089049506</v>
      </c>
      <c r="AF25" s="384">
        <v>9532495873.3400002</v>
      </c>
      <c r="AG25" s="384">
        <v>9532495873.3400002</v>
      </c>
      <c r="AH25" s="384">
        <v>9587170034.6599998</v>
      </c>
      <c r="AI25" s="384">
        <v>1136855135</v>
      </c>
      <c r="AJ25" s="384">
        <v>9512795725.3400002</v>
      </c>
      <c r="AK25" s="384">
        <v>19700148</v>
      </c>
      <c r="AL25" s="384">
        <v>1088075698</v>
      </c>
      <c r="AM25" s="384">
        <v>9555061656.3400002</v>
      </c>
      <c r="AN25" s="384">
        <v>22565783</v>
      </c>
      <c r="AO25" s="382">
        <v>9564604251.6599998</v>
      </c>
      <c r="AP25" s="382">
        <v>0</v>
      </c>
    </row>
    <row r="26" spans="1:42">
      <c r="A26" s="13" t="s">
        <v>40</v>
      </c>
      <c r="B26" s="14" t="s">
        <v>41</v>
      </c>
      <c r="C26" s="15">
        <f>+C27</f>
        <v>5744178507</v>
      </c>
      <c r="D26" s="15">
        <f t="shared" ref="D26:R26" si="14">+D27</f>
        <v>0</v>
      </c>
      <c r="E26" s="15">
        <f t="shared" si="14"/>
        <v>0</v>
      </c>
      <c r="F26" s="15">
        <v>0</v>
      </c>
      <c r="G26" s="298">
        <f t="shared" si="14"/>
        <v>5744178507</v>
      </c>
      <c r="H26" s="298">
        <v>445887000</v>
      </c>
      <c r="I26" s="298">
        <v>1925798699.0899999</v>
      </c>
      <c r="J26" s="298">
        <f t="shared" si="14"/>
        <v>3818379807.9099998</v>
      </c>
      <c r="K26" s="298">
        <v>474428365</v>
      </c>
      <c r="L26" s="298">
        <v>1925798699.0899999</v>
      </c>
      <c r="M26" s="298">
        <f t="shared" si="14"/>
        <v>0</v>
      </c>
      <c r="N26" s="298">
        <v>445887000</v>
      </c>
      <c r="O26" s="298">
        <v>1925798699.0899999</v>
      </c>
      <c r="P26" s="298">
        <f t="shared" si="14"/>
        <v>0</v>
      </c>
      <c r="Q26" s="298">
        <f t="shared" si="14"/>
        <v>3818379807.9099998</v>
      </c>
      <c r="R26" s="298">
        <f t="shared" si="14"/>
        <v>1925798699.0899999</v>
      </c>
      <c r="V26" s="385" t="s">
        <v>40</v>
      </c>
      <c r="W26" s="382" t="s">
        <v>41</v>
      </c>
      <c r="X26" s="384">
        <v>5744178507</v>
      </c>
      <c r="Y26" s="384">
        <v>0</v>
      </c>
      <c r="Z26" s="384">
        <v>0</v>
      </c>
      <c r="AA26" s="384">
        <v>0</v>
      </c>
      <c r="AB26" s="384">
        <v>0</v>
      </c>
      <c r="AC26" s="384">
        <v>0</v>
      </c>
      <c r="AD26" s="384">
        <v>5744178507</v>
      </c>
      <c r="AE26" s="384">
        <v>445887000</v>
      </c>
      <c r="AF26" s="384">
        <v>1925798699.0899999</v>
      </c>
      <c r="AG26" s="384">
        <v>1925798699.0899999</v>
      </c>
      <c r="AH26" s="384">
        <v>3818379807.9099998</v>
      </c>
      <c r="AI26" s="384">
        <v>474428365</v>
      </c>
      <c r="AJ26" s="384">
        <v>1925798699.0899999</v>
      </c>
      <c r="AK26" s="384">
        <v>0</v>
      </c>
      <c r="AL26" s="384">
        <v>445887000</v>
      </c>
      <c r="AM26" s="384">
        <v>1925798699.0899999</v>
      </c>
      <c r="AN26" s="384">
        <v>0</v>
      </c>
      <c r="AO26" s="382">
        <v>3818379807.9099998</v>
      </c>
      <c r="AP26" s="382">
        <v>0</v>
      </c>
    </row>
    <row r="27" spans="1:42">
      <c r="A27" s="16" t="s">
        <v>42</v>
      </c>
      <c r="B27" s="17" t="s">
        <v>41</v>
      </c>
      <c r="C27" s="18">
        <v>5744178507</v>
      </c>
      <c r="D27" s="18">
        <v>0</v>
      </c>
      <c r="E27" s="18">
        <v>0</v>
      </c>
      <c r="F27" s="18">
        <v>0</v>
      </c>
      <c r="G27" s="299">
        <f t="shared" si="9"/>
        <v>5744178507</v>
      </c>
      <c r="H27" s="299">
        <v>445887000</v>
      </c>
      <c r="I27" s="299">
        <v>1925798699.0899999</v>
      </c>
      <c r="J27" s="299">
        <f t="shared" si="6"/>
        <v>3818379807.9099998</v>
      </c>
      <c r="K27" s="299">
        <v>474428365</v>
      </c>
      <c r="L27" s="299">
        <v>1925798699.0899999</v>
      </c>
      <c r="M27" s="299">
        <f t="shared" si="7"/>
        <v>0</v>
      </c>
      <c r="N27" s="299">
        <v>445887000</v>
      </c>
      <c r="O27" s="299">
        <v>1925798699.0899999</v>
      </c>
      <c r="P27" s="299">
        <f t="shared" si="10"/>
        <v>0</v>
      </c>
      <c r="Q27" s="299">
        <f t="shared" si="8"/>
        <v>3818379807.9099998</v>
      </c>
      <c r="R27" s="299">
        <f t="shared" si="11"/>
        <v>1925798699.0899999</v>
      </c>
      <c r="V27" s="385" t="s">
        <v>42</v>
      </c>
      <c r="W27" s="382" t="s">
        <v>41</v>
      </c>
      <c r="X27" s="384">
        <v>5744178507</v>
      </c>
      <c r="Y27" s="384">
        <v>0</v>
      </c>
      <c r="Z27" s="384">
        <v>0</v>
      </c>
      <c r="AA27" s="384">
        <v>0</v>
      </c>
      <c r="AB27" s="384">
        <v>0</v>
      </c>
      <c r="AC27" s="384">
        <v>0</v>
      </c>
      <c r="AD27" s="384">
        <v>5744178507</v>
      </c>
      <c r="AE27" s="384">
        <v>445887000</v>
      </c>
      <c r="AF27" s="384">
        <v>1925798699.0899999</v>
      </c>
      <c r="AG27" s="384">
        <v>1925798699.0899999</v>
      </c>
      <c r="AH27" s="384">
        <v>3818379807.9099998</v>
      </c>
      <c r="AI27" s="384">
        <v>474428365</v>
      </c>
      <c r="AJ27" s="384">
        <v>1925798699.0899999</v>
      </c>
      <c r="AK27" s="384">
        <v>0</v>
      </c>
      <c r="AL27" s="384">
        <v>445887000</v>
      </c>
      <c r="AM27" s="384">
        <v>1925798699.0899999</v>
      </c>
      <c r="AN27" s="384">
        <v>0</v>
      </c>
      <c r="AO27" s="382">
        <v>3818379807.9099998</v>
      </c>
      <c r="AP27" s="382">
        <v>0</v>
      </c>
    </row>
    <row r="28" spans="1:42">
      <c r="A28" s="13" t="s">
        <v>43</v>
      </c>
      <c r="B28" s="14" t="s">
        <v>44</v>
      </c>
      <c r="C28" s="15">
        <f>+C29</f>
        <v>4159000000</v>
      </c>
      <c r="D28" s="15">
        <f t="shared" ref="D28:R28" si="15">+D29</f>
        <v>0</v>
      </c>
      <c r="E28" s="15">
        <f t="shared" si="15"/>
        <v>0</v>
      </c>
      <c r="F28" s="15">
        <v>0</v>
      </c>
      <c r="G28" s="298">
        <f t="shared" si="15"/>
        <v>4159000000</v>
      </c>
      <c r="H28" s="298">
        <v>336224333</v>
      </c>
      <c r="I28" s="298">
        <v>1363641361.25</v>
      </c>
      <c r="J28" s="298">
        <f t="shared" si="15"/>
        <v>2795358638.75</v>
      </c>
      <c r="K28" s="298">
        <v>336224333</v>
      </c>
      <c r="L28" s="298">
        <v>1363641361.25</v>
      </c>
      <c r="M28" s="298">
        <f t="shared" si="15"/>
        <v>0</v>
      </c>
      <c r="N28" s="298">
        <v>336224333</v>
      </c>
      <c r="O28" s="298">
        <v>1363641361.25</v>
      </c>
      <c r="P28" s="298">
        <f t="shared" si="15"/>
        <v>0</v>
      </c>
      <c r="Q28" s="298">
        <f t="shared" si="15"/>
        <v>2795358638.75</v>
      </c>
      <c r="R28" s="298">
        <f t="shared" si="15"/>
        <v>1363641361.25</v>
      </c>
      <c r="V28" s="385" t="s">
        <v>43</v>
      </c>
      <c r="W28" s="382" t="s">
        <v>44</v>
      </c>
      <c r="X28" s="384">
        <v>4159000000</v>
      </c>
      <c r="Y28" s="384">
        <v>0</v>
      </c>
      <c r="Z28" s="384">
        <v>0</v>
      </c>
      <c r="AA28" s="384">
        <v>0</v>
      </c>
      <c r="AB28" s="384">
        <v>0</v>
      </c>
      <c r="AC28" s="384">
        <v>0</v>
      </c>
      <c r="AD28" s="384">
        <v>4159000000</v>
      </c>
      <c r="AE28" s="384">
        <v>336224333</v>
      </c>
      <c r="AF28" s="384">
        <v>1363641361.25</v>
      </c>
      <c r="AG28" s="384">
        <v>1363641361.25</v>
      </c>
      <c r="AH28" s="384">
        <v>2795358638.75</v>
      </c>
      <c r="AI28" s="384">
        <v>336224333</v>
      </c>
      <c r="AJ28" s="384">
        <v>1363641361.25</v>
      </c>
      <c r="AK28" s="384">
        <v>0</v>
      </c>
      <c r="AL28" s="384">
        <v>336224333</v>
      </c>
      <c r="AM28" s="384">
        <v>1363641361.25</v>
      </c>
      <c r="AN28" s="384">
        <v>0</v>
      </c>
      <c r="AO28" s="382">
        <v>2795358638.75</v>
      </c>
      <c r="AP28" s="382">
        <v>0</v>
      </c>
    </row>
    <row r="29" spans="1:42">
      <c r="A29" s="16" t="s">
        <v>45</v>
      </c>
      <c r="B29" s="17" t="s">
        <v>44</v>
      </c>
      <c r="C29" s="18">
        <v>4159000000</v>
      </c>
      <c r="D29" s="18">
        <v>0</v>
      </c>
      <c r="E29" s="18">
        <v>0</v>
      </c>
      <c r="F29" s="18">
        <v>0</v>
      </c>
      <c r="G29" s="299">
        <f t="shared" si="9"/>
        <v>4159000000</v>
      </c>
      <c r="H29" s="299">
        <v>336224333</v>
      </c>
      <c r="I29" s="299">
        <v>1363641361.25</v>
      </c>
      <c r="J29" s="299">
        <f t="shared" si="6"/>
        <v>2795358638.75</v>
      </c>
      <c r="K29" s="299">
        <v>336224333</v>
      </c>
      <c r="L29" s="299">
        <v>1363641361.25</v>
      </c>
      <c r="M29" s="299">
        <f t="shared" si="7"/>
        <v>0</v>
      </c>
      <c r="N29" s="299">
        <v>336224333</v>
      </c>
      <c r="O29" s="299">
        <v>1363641361.25</v>
      </c>
      <c r="P29" s="299">
        <f t="shared" si="10"/>
        <v>0</v>
      </c>
      <c r="Q29" s="299">
        <f t="shared" si="8"/>
        <v>2795358638.75</v>
      </c>
      <c r="R29" s="299">
        <f t="shared" si="11"/>
        <v>1363641361.25</v>
      </c>
      <c r="V29" s="385" t="s">
        <v>45</v>
      </c>
      <c r="W29" s="382" t="s">
        <v>44</v>
      </c>
      <c r="X29" s="384">
        <v>4159000000</v>
      </c>
      <c r="Y29" s="384">
        <v>0</v>
      </c>
      <c r="Z29" s="384">
        <v>0</v>
      </c>
      <c r="AA29" s="384">
        <v>0</v>
      </c>
      <c r="AB29" s="384">
        <v>0</v>
      </c>
      <c r="AC29" s="384">
        <v>0</v>
      </c>
      <c r="AD29" s="384">
        <v>4159000000</v>
      </c>
      <c r="AE29" s="384">
        <v>336224333</v>
      </c>
      <c r="AF29" s="384">
        <v>1363641361.25</v>
      </c>
      <c r="AG29" s="384">
        <v>1363641361.25</v>
      </c>
      <c r="AH29" s="384">
        <v>2795358638.75</v>
      </c>
      <c r="AI29" s="384">
        <v>336224333</v>
      </c>
      <c r="AJ29" s="384">
        <v>1363641361.25</v>
      </c>
      <c r="AK29" s="384">
        <v>0</v>
      </c>
      <c r="AL29" s="384">
        <v>336224333</v>
      </c>
      <c r="AM29" s="384">
        <v>1363641361.25</v>
      </c>
      <c r="AN29" s="384">
        <v>0</v>
      </c>
      <c r="AO29" s="382">
        <v>2795358638.75</v>
      </c>
      <c r="AP29" s="382">
        <v>0</v>
      </c>
    </row>
    <row r="30" spans="1:42">
      <c r="A30" s="13" t="s">
        <v>46</v>
      </c>
      <c r="B30" s="14" t="s">
        <v>47</v>
      </c>
      <c r="C30" s="15">
        <f>+C31</f>
        <v>5354000000</v>
      </c>
      <c r="D30" s="15">
        <f t="shared" ref="D30:R30" si="16">+D31</f>
        <v>0</v>
      </c>
      <c r="E30" s="15">
        <f t="shared" si="16"/>
        <v>0</v>
      </c>
      <c r="F30" s="15">
        <v>0</v>
      </c>
      <c r="G30" s="298">
        <f t="shared" si="16"/>
        <v>5354000000</v>
      </c>
      <c r="H30" s="298">
        <v>21671396</v>
      </c>
      <c r="I30" s="298">
        <v>4994066143</v>
      </c>
      <c r="J30" s="298">
        <f t="shared" si="16"/>
        <v>359933857</v>
      </c>
      <c r="K30" s="298">
        <v>42537117</v>
      </c>
      <c r="L30" s="298">
        <v>4988703906</v>
      </c>
      <c r="M30" s="298">
        <f t="shared" si="16"/>
        <v>5362237</v>
      </c>
      <c r="N30" s="298">
        <v>21671396</v>
      </c>
      <c r="O30" s="298">
        <v>5014072295</v>
      </c>
      <c r="P30" s="298">
        <f t="shared" si="16"/>
        <v>20006152</v>
      </c>
      <c r="Q30" s="298">
        <f t="shared" si="16"/>
        <v>339927705</v>
      </c>
      <c r="R30" s="298">
        <f t="shared" si="16"/>
        <v>4988703906</v>
      </c>
      <c r="V30" s="385" t="s">
        <v>46</v>
      </c>
      <c r="W30" s="382" t="s">
        <v>47</v>
      </c>
      <c r="X30" s="384">
        <v>5354000000</v>
      </c>
      <c r="Y30" s="384">
        <v>0</v>
      </c>
      <c r="Z30" s="384">
        <v>0</v>
      </c>
      <c r="AA30" s="384">
        <v>0</v>
      </c>
      <c r="AB30" s="384">
        <v>0</v>
      </c>
      <c r="AC30" s="384">
        <v>0</v>
      </c>
      <c r="AD30" s="384">
        <v>5354000000</v>
      </c>
      <c r="AE30" s="384">
        <v>21671396</v>
      </c>
      <c r="AF30" s="384">
        <v>4994066143</v>
      </c>
      <c r="AG30" s="384">
        <v>4994066143</v>
      </c>
      <c r="AH30" s="384">
        <v>359933857</v>
      </c>
      <c r="AI30" s="384">
        <v>42537117</v>
      </c>
      <c r="AJ30" s="384">
        <v>4988703906</v>
      </c>
      <c r="AK30" s="384">
        <v>5362237</v>
      </c>
      <c r="AL30" s="384">
        <v>21671396</v>
      </c>
      <c r="AM30" s="384">
        <v>5014072295</v>
      </c>
      <c r="AN30" s="384">
        <v>20006152</v>
      </c>
      <c r="AO30" s="382">
        <v>339927705</v>
      </c>
      <c r="AP30" s="382">
        <v>0</v>
      </c>
    </row>
    <row r="31" spans="1:42">
      <c r="A31" s="16" t="s">
        <v>48</v>
      </c>
      <c r="B31" s="17" t="s">
        <v>47</v>
      </c>
      <c r="C31" s="18">
        <v>5354000000</v>
      </c>
      <c r="D31" s="18">
        <v>0</v>
      </c>
      <c r="E31" s="18">
        <v>0</v>
      </c>
      <c r="F31" s="18">
        <v>0</v>
      </c>
      <c r="G31" s="299">
        <f t="shared" si="9"/>
        <v>5354000000</v>
      </c>
      <c r="H31" s="299">
        <v>21671396</v>
      </c>
      <c r="I31" s="299">
        <v>4994066143</v>
      </c>
      <c r="J31" s="299">
        <f t="shared" si="6"/>
        <v>359933857</v>
      </c>
      <c r="K31" s="299">
        <v>42537117</v>
      </c>
      <c r="L31" s="299">
        <v>4988703906</v>
      </c>
      <c r="M31" s="299">
        <f t="shared" si="7"/>
        <v>5362237</v>
      </c>
      <c r="N31" s="299">
        <v>21671396</v>
      </c>
      <c r="O31" s="299">
        <v>5014072295</v>
      </c>
      <c r="P31" s="299">
        <f t="shared" si="10"/>
        <v>20006152</v>
      </c>
      <c r="Q31" s="299">
        <f t="shared" si="8"/>
        <v>339927705</v>
      </c>
      <c r="R31" s="299">
        <f t="shared" si="11"/>
        <v>4988703906</v>
      </c>
      <c r="V31" s="385" t="s">
        <v>48</v>
      </c>
      <c r="W31" s="382" t="s">
        <v>47</v>
      </c>
      <c r="X31" s="384">
        <v>5354000000</v>
      </c>
      <c r="Y31" s="384">
        <v>0</v>
      </c>
      <c r="Z31" s="384">
        <v>0</v>
      </c>
      <c r="AA31" s="384">
        <v>0</v>
      </c>
      <c r="AB31" s="384">
        <v>0</v>
      </c>
      <c r="AC31" s="384">
        <v>0</v>
      </c>
      <c r="AD31" s="384">
        <v>5354000000</v>
      </c>
      <c r="AE31" s="384">
        <v>21671396</v>
      </c>
      <c r="AF31" s="384">
        <v>4994066143</v>
      </c>
      <c r="AG31" s="384">
        <v>4994066143</v>
      </c>
      <c r="AH31" s="384">
        <v>359933857</v>
      </c>
      <c r="AI31" s="384">
        <v>42537117</v>
      </c>
      <c r="AJ31" s="384">
        <v>4988703906</v>
      </c>
      <c r="AK31" s="384">
        <v>5362237</v>
      </c>
      <c r="AL31" s="384">
        <v>21671396</v>
      </c>
      <c r="AM31" s="384">
        <v>5014072295</v>
      </c>
      <c r="AN31" s="384">
        <v>20006152</v>
      </c>
      <c r="AO31" s="382">
        <v>339927705</v>
      </c>
      <c r="AP31" s="382">
        <v>0</v>
      </c>
    </row>
    <row r="32" spans="1:42">
      <c r="A32" s="13" t="s">
        <v>49</v>
      </c>
      <c r="B32" s="14" t="s">
        <v>50</v>
      </c>
      <c r="C32" s="15">
        <f>+C33</f>
        <v>2007965289</v>
      </c>
      <c r="D32" s="15">
        <f t="shared" ref="D32:R32" si="17">+D33</f>
        <v>0</v>
      </c>
      <c r="E32" s="15">
        <f t="shared" si="17"/>
        <v>0</v>
      </c>
      <c r="F32" s="15">
        <v>0</v>
      </c>
      <c r="G32" s="298">
        <f t="shared" si="17"/>
        <v>2007965289</v>
      </c>
      <c r="H32" s="298">
        <v>147225710</v>
      </c>
      <c r="I32" s="298">
        <v>654857496.79999995</v>
      </c>
      <c r="J32" s="298">
        <f t="shared" si="17"/>
        <v>1353107792.2</v>
      </c>
      <c r="K32" s="298">
        <v>147225710</v>
      </c>
      <c r="L32" s="298">
        <v>654857496.79999995</v>
      </c>
      <c r="M32" s="298">
        <f t="shared" si="17"/>
        <v>0</v>
      </c>
      <c r="N32" s="298">
        <v>147225710</v>
      </c>
      <c r="O32" s="298">
        <v>654857496.79999995</v>
      </c>
      <c r="P32" s="298">
        <f t="shared" si="17"/>
        <v>0</v>
      </c>
      <c r="Q32" s="298">
        <f t="shared" si="17"/>
        <v>1353107792.2</v>
      </c>
      <c r="R32" s="298">
        <f t="shared" si="17"/>
        <v>654857496.79999995</v>
      </c>
      <c r="V32" s="385" t="s">
        <v>49</v>
      </c>
      <c r="W32" s="382" t="s">
        <v>50</v>
      </c>
      <c r="X32" s="384">
        <v>2007965289</v>
      </c>
      <c r="Y32" s="384">
        <v>0</v>
      </c>
      <c r="Z32" s="384">
        <v>0</v>
      </c>
      <c r="AA32" s="384">
        <v>0</v>
      </c>
      <c r="AB32" s="384">
        <v>0</v>
      </c>
      <c r="AC32" s="384">
        <v>0</v>
      </c>
      <c r="AD32" s="384">
        <v>2007965289</v>
      </c>
      <c r="AE32" s="384">
        <v>147225710</v>
      </c>
      <c r="AF32" s="384">
        <v>654857496.79999995</v>
      </c>
      <c r="AG32" s="384">
        <v>654857496.79999995</v>
      </c>
      <c r="AH32" s="384">
        <v>1353107792.2</v>
      </c>
      <c r="AI32" s="384">
        <v>147225710</v>
      </c>
      <c r="AJ32" s="384">
        <v>654857496.79999995</v>
      </c>
      <c r="AK32" s="384">
        <v>0</v>
      </c>
      <c r="AL32" s="384">
        <v>147225710</v>
      </c>
      <c r="AM32" s="384">
        <v>654857496.79999995</v>
      </c>
      <c r="AN32" s="384">
        <v>0</v>
      </c>
      <c r="AO32" s="382">
        <v>1353107792.2</v>
      </c>
      <c r="AP32" s="382">
        <v>0</v>
      </c>
    </row>
    <row r="33" spans="1:42">
      <c r="A33" s="16" t="s">
        <v>51</v>
      </c>
      <c r="B33" s="17" t="s">
        <v>50</v>
      </c>
      <c r="C33" s="18">
        <v>2007965289</v>
      </c>
      <c r="D33" s="18">
        <v>0</v>
      </c>
      <c r="E33" s="18">
        <v>0</v>
      </c>
      <c r="F33" s="18">
        <v>0</v>
      </c>
      <c r="G33" s="299">
        <f t="shared" si="9"/>
        <v>2007965289</v>
      </c>
      <c r="H33" s="299">
        <v>147225710</v>
      </c>
      <c r="I33" s="299">
        <v>654857496.79999995</v>
      </c>
      <c r="J33" s="299">
        <f t="shared" si="6"/>
        <v>1353107792.2</v>
      </c>
      <c r="K33" s="299">
        <v>147225710</v>
      </c>
      <c r="L33" s="299">
        <v>654857496.79999995</v>
      </c>
      <c r="M33" s="299">
        <f t="shared" si="7"/>
        <v>0</v>
      </c>
      <c r="N33" s="299">
        <v>147225710</v>
      </c>
      <c r="O33" s="299">
        <v>654857496.79999995</v>
      </c>
      <c r="P33" s="299">
        <f t="shared" si="10"/>
        <v>0</v>
      </c>
      <c r="Q33" s="299">
        <f t="shared" si="8"/>
        <v>1353107792.2</v>
      </c>
      <c r="R33" s="299">
        <f t="shared" si="11"/>
        <v>654857496.79999995</v>
      </c>
      <c r="V33" s="385" t="s">
        <v>51</v>
      </c>
      <c r="W33" s="382" t="s">
        <v>50</v>
      </c>
      <c r="X33" s="384">
        <v>2007965289</v>
      </c>
      <c r="Y33" s="384">
        <v>0</v>
      </c>
      <c r="Z33" s="384">
        <v>0</v>
      </c>
      <c r="AA33" s="384">
        <v>0</v>
      </c>
      <c r="AB33" s="384">
        <v>0</v>
      </c>
      <c r="AC33" s="384">
        <v>0</v>
      </c>
      <c r="AD33" s="384">
        <v>2007965289</v>
      </c>
      <c r="AE33" s="384">
        <v>147225710</v>
      </c>
      <c r="AF33" s="384">
        <v>654857496.79999995</v>
      </c>
      <c r="AG33" s="384">
        <v>654857496.79999995</v>
      </c>
      <c r="AH33" s="384">
        <v>1353107792.2</v>
      </c>
      <c r="AI33" s="384">
        <v>147225710</v>
      </c>
      <c r="AJ33" s="384">
        <v>654857496.79999995</v>
      </c>
      <c r="AK33" s="384">
        <v>0</v>
      </c>
      <c r="AL33" s="384">
        <v>147225710</v>
      </c>
      <c r="AM33" s="384">
        <v>654857496.79999995</v>
      </c>
      <c r="AN33" s="384">
        <v>0</v>
      </c>
      <c r="AO33" s="382">
        <v>1353107792.2</v>
      </c>
      <c r="AP33" s="382">
        <v>0</v>
      </c>
    </row>
    <row r="34" spans="1:42">
      <c r="A34" s="13" t="s">
        <v>52</v>
      </c>
      <c r="B34" s="14" t="s">
        <v>53</v>
      </c>
      <c r="C34" s="15">
        <f>+C35</f>
        <v>348340207</v>
      </c>
      <c r="D34" s="15">
        <f t="shared" ref="D34:R34" si="18">+D35</f>
        <v>0</v>
      </c>
      <c r="E34" s="15">
        <f t="shared" si="18"/>
        <v>0</v>
      </c>
      <c r="F34" s="15">
        <v>0</v>
      </c>
      <c r="G34" s="298">
        <f t="shared" si="18"/>
        <v>348340207</v>
      </c>
      <c r="H34" s="298">
        <v>26976057</v>
      </c>
      <c r="I34" s="298">
        <v>119222511</v>
      </c>
      <c r="J34" s="298">
        <f t="shared" si="18"/>
        <v>229117696</v>
      </c>
      <c r="K34" s="298">
        <v>25374600</v>
      </c>
      <c r="L34" s="298">
        <v>104884600</v>
      </c>
      <c r="M34" s="298">
        <f t="shared" si="18"/>
        <v>14337911</v>
      </c>
      <c r="N34" s="298">
        <v>26002249</v>
      </c>
      <c r="O34" s="298">
        <v>121782142</v>
      </c>
      <c r="P34" s="298">
        <f t="shared" si="18"/>
        <v>2559631</v>
      </c>
      <c r="Q34" s="298">
        <f t="shared" si="18"/>
        <v>226558065</v>
      </c>
      <c r="R34" s="298">
        <f t="shared" si="18"/>
        <v>104884600</v>
      </c>
      <c r="V34" s="385" t="s">
        <v>52</v>
      </c>
      <c r="W34" s="382" t="s">
        <v>53</v>
      </c>
      <c r="X34" s="384">
        <v>348340207</v>
      </c>
      <c r="Y34" s="384">
        <v>0</v>
      </c>
      <c r="Z34" s="384">
        <v>0</v>
      </c>
      <c r="AA34" s="384">
        <v>0</v>
      </c>
      <c r="AB34" s="384">
        <v>0</v>
      </c>
      <c r="AC34" s="384">
        <v>0</v>
      </c>
      <c r="AD34" s="384">
        <v>348340207</v>
      </c>
      <c r="AE34" s="384">
        <v>26976057</v>
      </c>
      <c r="AF34" s="384">
        <v>119222511</v>
      </c>
      <c r="AG34" s="384">
        <v>119222511</v>
      </c>
      <c r="AH34" s="384">
        <v>229117696</v>
      </c>
      <c r="AI34" s="384">
        <v>25374600</v>
      </c>
      <c r="AJ34" s="384">
        <v>104884600</v>
      </c>
      <c r="AK34" s="384">
        <v>14337911</v>
      </c>
      <c r="AL34" s="384">
        <v>26002249</v>
      </c>
      <c r="AM34" s="384">
        <v>121782142</v>
      </c>
      <c r="AN34" s="384">
        <v>2559631</v>
      </c>
      <c r="AO34" s="382">
        <v>226558065</v>
      </c>
      <c r="AP34" s="382">
        <v>0</v>
      </c>
    </row>
    <row r="35" spans="1:42">
      <c r="A35" s="16" t="s">
        <v>54</v>
      </c>
      <c r="B35" s="17" t="s">
        <v>53</v>
      </c>
      <c r="C35" s="18">
        <v>348340207</v>
      </c>
      <c r="D35" s="18">
        <v>0</v>
      </c>
      <c r="E35" s="18">
        <v>0</v>
      </c>
      <c r="F35" s="18">
        <v>0</v>
      </c>
      <c r="G35" s="299">
        <f t="shared" si="9"/>
        <v>348340207</v>
      </c>
      <c r="H35" s="299">
        <v>26976057</v>
      </c>
      <c r="I35" s="299">
        <v>119222511</v>
      </c>
      <c r="J35" s="299">
        <f t="shared" si="6"/>
        <v>229117696</v>
      </c>
      <c r="K35" s="299">
        <v>25374600</v>
      </c>
      <c r="L35" s="299">
        <v>104884600</v>
      </c>
      <c r="M35" s="299">
        <f t="shared" si="7"/>
        <v>14337911</v>
      </c>
      <c r="N35" s="299">
        <v>26002249</v>
      </c>
      <c r="O35" s="299">
        <v>121782142</v>
      </c>
      <c r="P35" s="299">
        <f t="shared" si="10"/>
        <v>2559631</v>
      </c>
      <c r="Q35" s="299">
        <f t="shared" si="8"/>
        <v>226558065</v>
      </c>
      <c r="R35" s="299">
        <f t="shared" si="11"/>
        <v>104884600</v>
      </c>
      <c r="V35" s="385" t="s">
        <v>54</v>
      </c>
      <c r="W35" s="382" t="s">
        <v>53</v>
      </c>
      <c r="X35" s="384">
        <v>348340207</v>
      </c>
      <c r="Y35" s="384">
        <v>0</v>
      </c>
      <c r="Z35" s="384">
        <v>0</v>
      </c>
      <c r="AA35" s="384">
        <v>0</v>
      </c>
      <c r="AB35" s="384">
        <v>0</v>
      </c>
      <c r="AC35" s="384">
        <v>0</v>
      </c>
      <c r="AD35" s="384">
        <v>348340207</v>
      </c>
      <c r="AE35" s="384">
        <v>26976057</v>
      </c>
      <c r="AF35" s="384">
        <v>119222511</v>
      </c>
      <c r="AG35" s="384">
        <v>119222511</v>
      </c>
      <c r="AH35" s="384">
        <v>229117696</v>
      </c>
      <c r="AI35" s="384">
        <v>25374600</v>
      </c>
      <c r="AJ35" s="384">
        <v>104884600</v>
      </c>
      <c r="AK35" s="384">
        <v>14337911</v>
      </c>
      <c r="AL35" s="384">
        <v>26002249</v>
      </c>
      <c r="AM35" s="384">
        <v>121782142</v>
      </c>
      <c r="AN35" s="384">
        <v>2559631</v>
      </c>
      <c r="AO35" s="382">
        <v>226558065</v>
      </c>
      <c r="AP35" s="382">
        <v>0</v>
      </c>
    </row>
    <row r="36" spans="1:42">
      <c r="A36" s="13" t="s">
        <v>55</v>
      </c>
      <c r="B36" s="14" t="s">
        <v>56</v>
      </c>
      <c r="C36" s="15">
        <f>+C37</f>
        <v>1506181905</v>
      </c>
      <c r="D36" s="15">
        <f t="shared" ref="D36:R36" si="19">+D37</f>
        <v>0</v>
      </c>
      <c r="E36" s="15">
        <f t="shared" si="19"/>
        <v>0</v>
      </c>
      <c r="F36" s="15">
        <v>0</v>
      </c>
      <c r="G36" s="298">
        <f t="shared" si="19"/>
        <v>1506181905</v>
      </c>
      <c r="H36" s="298">
        <v>111065010</v>
      </c>
      <c r="I36" s="298">
        <v>474909662.19999999</v>
      </c>
      <c r="J36" s="298">
        <f t="shared" si="19"/>
        <v>1031272242.8</v>
      </c>
      <c r="K36" s="298">
        <v>111065010</v>
      </c>
      <c r="L36" s="298">
        <v>474909662.19999999</v>
      </c>
      <c r="M36" s="298">
        <f t="shared" si="19"/>
        <v>0</v>
      </c>
      <c r="N36" s="298">
        <v>111065010</v>
      </c>
      <c r="O36" s="298">
        <v>474909662.19999999</v>
      </c>
      <c r="P36" s="298">
        <f t="shared" si="19"/>
        <v>0</v>
      </c>
      <c r="Q36" s="298">
        <f t="shared" si="19"/>
        <v>1031272242.8</v>
      </c>
      <c r="R36" s="298">
        <f t="shared" si="19"/>
        <v>474909662.19999999</v>
      </c>
      <c r="V36" s="385" t="s">
        <v>55</v>
      </c>
      <c r="W36" s="382" t="s">
        <v>56</v>
      </c>
      <c r="X36" s="384">
        <v>1506181905</v>
      </c>
      <c r="Y36" s="384">
        <v>0</v>
      </c>
      <c r="Z36" s="384">
        <v>0</v>
      </c>
      <c r="AA36" s="384">
        <v>0</v>
      </c>
      <c r="AB36" s="384">
        <v>0</v>
      </c>
      <c r="AC36" s="384">
        <v>0</v>
      </c>
      <c r="AD36" s="384">
        <v>1506181905</v>
      </c>
      <c r="AE36" s="384">
        <v>111065010</v>
      </c>
      <c r="AF36" s="384">
        <v>474909662.19999999</v>
      </c>
      <c r="AG36" s="384">
        <v>474909662.19999999</v>
      </c>
      <c r="AH36" s="384">
        <v>1031272242.8</v>
      </c>
      <c r="AI36" s="384">
        <v>111065010</v>
      </c>
      <c r="AJ36" s="384">
        <v>474909662.19999999</v>
      </c>
      <c r="AK36" s="384">
        <v>0</v>
      </c>
      <c r="AL36" s="384">
        <v>111065010</v>
      </c>
      <c r="AM36" s="384">
        <v>474909662.19999999</v>
      </c>
      <c r="AN36" s="384">
        <v>0</v>
      </c>
      <c r="AO36" s="382">
        <v>1031272242.8</v>
      </c>
      <c r="AP36" s="382">
        <v>0</v>
      </c>
    </row>
    <row r="37" spans="1:42">
      <c r="A37" s="16" t="s">
        <v>57</v>
      </c>
      <c r="B37" s="17" t="s">
        <v>56</v>
      </c>
      <c r="C37" s="18">
        <v>1506181905</v>
      </c>
      <c r="D37" s="18">
        <v>0</v>
      </c>
      <c r="E37" s="18">
        <v>0</v>
      </c>
      <c r="F37" s="18">
        <v>0</v>
      </c>
      <c r="G37" s="299">
        <f t="shared" si="9"/>
        <v>1506181905</v>
      </c>
      <c r="H37" s="299">
        <v>111065010</v>
      </c>
      <c r="I37" s="299">
        <v>474909662.19999999</v>
      </c>
      <c r="J37" s="299">
        <f t="shared" si="6"/>
        <v>1031272242.8</v>
      </c>
      <c r="K37" s="299">
        <v>111065010</v>
      </c>
      <c r="L37" s="299">
        <v>474909662.19999999</v>
      </c>
      <c r="M37" s="299">
        <f t="shared" si="7"/>
        <v>0</v>
      </c>
      <c r="N37" s="299">
        <v>111065010</v>
      </c>
      <c r="O37" s="299">
        <v>474909662.19999999</v>
      </c>
      <c r="P37" s="299">
        <f t="shared" si="10"/>
        <v>0</v>
      </c>
      <c r="Q37" s="299">
        <f t="shared" si="8"/>
        <v>1031272242.8</v>
      </c>
      <c r="R37" s="299">
        <f t="shared" si="11"/>
        <v>474909662.19999999</v>
      </c>
      <c r="V37" s="385" t="s">
        <v>57</v>
      </c>
      <c r="W37" s="382" t="s">
        <v>56</v>
      </c>
      <c r="X37" s="384">
        <v>1506181905</v>
      </c>
      <c r="Y37" s="384">
        <v>0</v>
      </c>
      <c r="Z37" s="384">
        <v>0</v>
      </c>
      <c r="AA37" s="384">
        <v>0</v>
      </c>
      <c r="AB37" s="384">
        <v>0</v>
      </c>
      <c r="AC37" s="384">
        <v>0</v>
      </c>
      <c r="AD37" s="384">
        <v>1506181905</v>
      </c>
      <c r="AE37" s="384">
        <v>111065010</v>
      </c>
      <c r="AF37" s="384">
        <v>474909662.19999999</v>
      </c>
      <c r="AG37" s="384">
        <v>474909662.19999999</v>
      </c>
      <c r="AH37" s="384">
        <v>1031272242.8</v>
      </c>
      <c r="AI37" s="384">
        <v>111065010</v>
      </c>
      <c r="AJ37" s="384">
        <v>474909662.19999999</v>
      </c>
      <c r="AK37" s="384">
        <v>0</v>
      </c>
      <c r="AL37" s="384">
        <v>111065010</v>
      </c>
      <c r="AM37" s="384">
        <v>474909662.19999999</v>
      </c>
      <c r="AN37" s="384">
        <v>0</v>
      </c>
      <c r="AO37" s="382">
        <v>1031272242.8</v>
      </c>
      <c r="AP37" s="382">
        <v>0</v>
      </c>
    </row>
    <row r="38" spans="1:42">
      <c r="A38" s="10" t="s">
        <v>58</v>
      </c>
      <c r="B38" s="11" t="s">
        <v>59</v>
      </c>
      <c r="C38" s="12">
        <f>+C39</f>
        <v>1152680630</v>
      </c>
      <c r="D38" s="12">
        <f t="shared" ref="D38:R38" si="20">+D39</f>
        <v>50000000</v>
      </c>
      <c r="E38" s="12">
        <f t="shared" si="20"/>
        <v>0</v>
      </c>
      <c r="F38" s="12">
        <v>0</v>
      </c>
      <c r="G38" s="297">
        <f t="shared" si="20"/>
        <v>1202680630</v>
      </c>
      <c r="H38" s="297">
        <v>30512202</v>
      </c>
      <c r="I38" s="297">
        <v>209371819</v>
      </c>
      <c r="J38" s="297">
        <f t="shared" si="20"/>
        <v>993308811</v>
      </c>
      <c r="K38" s="297">
        <v>30351432</v>
      </c>
      <c r="L38" s="297">
        <v>209211049</v>
      </c>
      <c r="M38" s="297">
        <f t="shared" si="20"/>
        <v>160770</v>
      </c>
      <c r="N38" s="297">
        <v>30375923</v>
      </c>
      <c r="O38" s="297">
        <v>210598330</v>
      </c>
      <c r="P38" s="297">
        <f t="shared" si="20"/>
        <v>1226511</v>
      </c>
      <c r="Q38" s="297">
        <f t="shared" si="20"/>
        <v>992082300</v>
      </c>
      <c r="R38" s="297">
        <f t="shared" si="20"/>
        <v>209211049</v>
      </c>
      <c r="V38" s="385" t="s">
        <v>58</v>
      </c>
      <c r="W38" s="382" t="s">
        <v>59</v>
      </c>
      <c r="X38" s="384">
        <v>1152680630</v>
      </c>
      <c r="Y38" s="384">
        <v>50000000</v>
      </c>
      <c r="Z38" s="384">
        <v>0</v>
      </c>
      <c r="AA38" s="384">
        <v>0</v>
      </c>
      <c r="AB38" s="384">
        <v>0</v>
      </c>
      <c r="AC38" s="384">
        <v>0</v>
      </c>
      <c r="AD38" s="384">
        <v>1202680630</v>
      </c>
      <c r="AE38" s="384">
        <v>30512202</v>
      </c>
      <c r="AF38" s="384">
        <v>209371819</v>
      </c>
      <c r="AG38" s="384">
        <v>209371819</v>
      </c>
      <c r="AH38" s="384">
        <v>993308811</v>
      </c>
      <c r="AI38" s="384">
        <v>30351432</v>
      </c>
      <c r="AJ38" s="384">
        <v>209211049</v>
      </c>
      <c r="AK38" s="384">
        <v>160770</v>
      </c>
      <c r="AL38" s="384">
        <v>30375923</v>
      </c>
      <c r="AM38" s="384">
        <v>210598330</v>
      </c>
      <c r="AN38" s="384">
        <v>1226511</v>
      </c>
      <c r="AO38" s="382">
        <v>992082300</v>
      </c>
      <c r="AP38" s="382">
        <v>0</v>
      </c>
    </row>
    <row r="39" spans="1:42">
      <c r="A39" s="13" t="s">
        <v>60</v>
      </c>
      <c r="B39" s="14" t="s">
        <v>61</v>
      </c>
      <c r="C39" s="15">
        <f>SUM(C40:C46)</f>
        <v>1152680630</v>
      </c>
      <c r="D39" s="15">
        <f t="shared" ref="D39:R39" si="21">SUM(D40:D46)</f>
        <v>50000000</v>
      </c>
      <c r="E39" s="15">
        <f t="shared" si="21"/>
        <v>0</v>
      </c>
      <c r="F39" s="15">
        <v>0</v>
      </c>
      <c r="G39" s="298">
        <f t="shared" si="21"/>
        <v>1202680630</v>
      </c>
      <c r="H39" s="298">
        <v>30512202</v>
      </c>
      <c r="I39" s="298">
        <v>209371819</v>
      </c>
      <c r="J39" s="298">
        <f t="shared" si="21"/>
        <v>993308811</v>
      </c>
      <c r="K39" s="298">
        <v>30351432</v>
      </c>
      <c r="L39" s="298">
        <v>209211049</v>
      </c>
      <c r="M39" s="298">
        <f t="shared" si="21"/>
        <v>160770</v>
      </c>
      <c r="N39" s="298">
        <v>30375923</v>
      </c>
      <c r="O39" s="298">
        <v>210598330</v>
      </c>
      <c r="P39" s="298">
        <f t="shared" si="21"/>
        <v>1226511</v>
      </c>
      <c r="Q39" s="298">
        <f t="shared" si="21"/>
        <v>992082300</v>
      </c>
      <c r="R39" s="298">
        <f t="shared" si="21"/>
        <v>209211049</v>
      </c>
      <c r="V39" s="385" t="s">
        <v>60</v>
      </c>
      <c r="W39" s="382" t="s">
        <v>61</v>
      </c>
      <c r="X39" s="384">
        <v>1152680630</v>
      </c>
      <c r="Y39" s="384">
        <v>50000000</v>
      </c>
      <c r="Z39" s="384">
        <v>0</v>
      </c>
      <c r="AA39" s="384">
        <v>0</v>
      </c>
      <c r="AB39" s="384">
        <v>0</v>
      </c>
      <c r="AC39" s="384">
        <v>0</v>
      </c>
      <c r="AD39" s="384">
        <v>1202680630</v>
      </c>
      <c r="AE39" s="384">
        <v>30512202</v>
      </c>
      <c r="AF39" s="384">
        <v>209371819</v>
      </c>
      <c r="AG39" s="384">
        <v>209371819</v>
      </c>
      <c r="AH39" s="384">
        <v>993308811</v>
      </c>
      <c r="AI39" s="384">
        <v>30351432</v>
      </c>
      <c r="AJ39" s="384">
        <v>209211049</v>
      </c>
      <c r="AK39" s="384">
        <v>160770</v>
      </c>
      <c r="AL39" s="384">
        <v>30375923</v>
      </c>
      <c r="AM39" s="384">
        <v>210598330</v>
      </c>
      <c r="AN39" s="384">
        <v>1226511</v>
      </c>
      <c r="AO39" s="382">
        <v>992082300</v>
      </c>
      <c r="AP39" s="382">
        <v>0</v>
      </c>
    </row>
    <row r="40" spans="1:42">
      <c r="A40" s="16" t="s">
        <v>62</v>
      </c>
      <c r="B40" s="17" t="s">
        <v>63</v>
      </c>
      <c r="C40" s="18">
        <v>16500000</v>
      </c>
      <c r="D40" s="18">
        <v>0</v>
      </c>
      <c r="E40" s="18">
        <v>0</v>
      </c>
      <c r="F40" s="18">
        <v>0</v>
      </c>
      <c r="G40" s="299">
        <f t="shared" si="9"/>
        <v>16500000</v>
      </c>
      <c r="H40" s="299">
        <v>0</v>
      </c>
      <c r="I40" s="299">
        <v>6006979</v>
      </c>
      <c r="J40" s="299">
        <f t="shared" si="6"/>
        <v>10493021</v>
      </c>
      <c r="K40" s="299">
        <v>0</v>
      </c>
      <c r="L40" s="299">
        <v>6006979</v>
      </c>
      <c r="M40" s="299">
        <f t="shared" si="7"/>
        <v>0</v>
      </c>
      <c r="N40" s="299">
        <v>0</v>
      </c>
      <c r="O40" s="299">
        <v>6006979</v>
      </c>
      <c r="P40" s="299">
        <f t="shared" si="10"/>
        <v>0</v>
      </c>
      <c r="Q40" s="299">
        <f t="shared" si="8"/>
        <v>10493021</v>
      </c>
      <c r="R40" s="299">
        <f t="shared" si="11"/>
        <v>6006979</v>
      </c>
      <c r="V40" s="385" t="s">
        <v>62</v>
      </c>
      <c r="W40" s="382" t="s">
        <v>63</v>
      </c>
      <c r="X40" s="384">
        <v>16500000</v>
      </c>
      <c r="Y40" s="384">
        <v>0</v>
      </c>
      <c r="Z40" s="384">
        <v>0</v>
      </c>
      <c r="AA40" s="384">
        <v>0</v>
      </c>
      <c r="AB40" s="384">
        <v>0</v>
      </c>
      <c r="AC40" s="384">
        <v>0</v>
      </c>
      <c r="AD40" s="384">
        <v>16500000</v>
      </c>
      <c r="AE40" s="384">
        <v>0</v>
      </c>
      <c r="AF40" s="384">
        <v>6006979</v>
      </c>
      <c r="AG40" s="384">
        <v>6006979</v>
      </c>
      <c r="AH40" s="384">
        <v>10493021</v>
      </c>
      <c r="AI40" s="384">
        <v>0</v>
      </c>
      <c r="AJ40" s="384">
        <v>6006979</v>
      </c>
      <c r="AK40" s="384">
        <v>0</v>
      </c>
      <c r="AL40" s="384">
        <v>0</v>
      </c>
      <c r="AM40" s="384">
        <v>6006979</v>
      </c>
      <c r="AN40" s="384">
        <v>0</v>
      </c>
      <c r="AO40" s="382">
        <v>10493021</v>
      </c>
      <c r="AP40" s="382">
        <v>0</v>
      </c>
    </row>
    <row r="41" spans="1:42">
      <c r="A41" s="16" t="s">
        <v>64</v>
      </c>
      <c r="B41" s="17" t="s">
        <v>65</v>
      </c>
      <c r="C41" s="18">
        <v>270643238</v>
      </c>
      <c r="D41" s="18">
        <v>0</v>
      </c>
      <c r="E41" s="18">
        <v>0</v>
      </c>
      <c r="F41" s="18">
        <v>0</v>
      </c>
      <c r="G41" s="299">
        <f t="shared" si="9"/>
        <v>270643238</v>
      </c>
      <c r="H41" s="299">
        <v>24491</v>
      </c>
      <c r="I41" s="299">
        <v>24491</v>
      </c>
      <c r="J41" s="299">
        <f t="shared" si="6"/>
        <v>270618747</v>
      </c>
      <c r="K41" s="299">
        <v>0</v>
      </c>
      <c r="L41" s="299">
        <v>0</v>
      </c>
      <c r="M41" s="299">
        <f t="shared" si="7"/>
        <v>24491</v>
      </c>
      <c r="N41" s="299">
        <v>24491</v>
      </c>
      <c r="O41" s="299">
        <v>24491</v>
      </c>
      <c r="P41" s="299">
        <f t="shared" si="10"/>
        <v>0</v>
      </c>
      <c r="Q41" s="299">
        <f t="shared" si="8"/>
        <v>270618747</v>
      </c>
      <c r="R41" s="299">
        <f t="shared" si="11"/>
        <v>0</v>
      </c>
      <c r="V41" s="385" t="s">
        <v>64</v>
      </c>
      <c r="W41" s="382" t="s">
        <v>65</v>
      </c>
      <c r="X41" s="384">
        <v>270643238</v>
      </c>
      <c r="Y41" s="384">
        <v>0</v>
      </c>
      <c r="Z41" s="384">
        <v>0</v>
      </c>
      <c r="AA41" s="384">
        <v>0</v>
      </c>
      <c r="AB41" s="384">
        <v>0</v>
      </c>
      <c r="AC41" s="384">
        <v>0</v>
      </c>
      <c r="AD41" s="384">
        <v>270643238</v>
      </c>
      <c r="AE41" s="384">
        <v>24491</v>
      </c>
      <c r="AF41" s="384">
        <v>24491</v>
      </c>
      <c r="AG41" s="384">
        <v>24491</v>
      </c>
      <c r="AH41" s="384">
        <v>270618747</v>
      </c>
      <c r="AI41" s="384">
        <v>0</v>
      </c>
      <c r="AJ41" s="384">
        <v>0</v>
      </c>
      <c r="AK41" s="384">
        <v>24491</v>
      </c>
      <c r="AL41" s="384">
        <v>24491</v>
      </c>
      <c r="AM41" s="384">
        <v>24491</v>
      </c>
      <c r="AN41" s="384">
        <v>0</v>
      </c>
      <c r="AO41" s="382">
        <v>270618747</v>
      </c>
      <c r="AP41" s="382">
        <v>0</v>
      </c>
    </row>
    <row r="42" spans="1:42">
      <c r="A42" s="16" t="s">
        <v>66</v>
      </c>
      <c r="B42" s="17" t="s">
        <v>67</v>
      </c>
      <c r="C42" s="18">
        <v>21000000</v>
      </c>
      <c r="D42" s="18">
        <v>0</v>
      </c>
      <c r="E42" s="18">
        <v>0</v>
      </c>
      <c r="F42" s="18">
        <v>0</v>
      </c>
      <c r="G42" s="299">
        <f t="shared" si="9"/>
        <v>21000000</v>
      </c>
      <c r="H42" s="299">
        <v>0</v>
      </c>
      <c r="I42" s="299">
        <v>0</v>
      </c>
      <c r="J42" s="299">
        <f t="shared" si="6"/>
        <v>21000000</v>
      </c>
      <c r="K42" s="299">
        <v>0</v>
      </c>
      <c r="L42" s="299">
        <v>0</v>
      </c>
      <c r="M42" s="299">
        <f t="shared" si="7"/>
        <v>0</v>
      </c>
      <c r="N42" s="299">
        <v>0</v>
      </c>
      <c r="O42" s="299">
        <v>0</v>
      </c>
      <c r="P42" s="299">
        <f t="shared" si="10"/>
        <v>0</v>
      </c>
      <c r="Q42" s="299">
        <f t="shared" si="8"/>
        <v>21000000</v>
      </c>
      <c r="R42" s="299">
        <f t="shared" si="11"/>
        <v>0</v>
      </c>
      <c r="V42" s="385" t="s">
        <v>66</v>
      </c>
      <c r="W42" s="382" t="s">
        <v>67</v>
      </c>
      <c r="X42" s="384">
        <v>21000000</v>
      </c>
      <c r="Y42" s="384">
        <v>0</v>
      </c>
      <c r="Z42" s="384">
        <v>0</v>
      </c>
      <c r="AA42" s="384">
        <v>0</v>
      </c>
      <c r="AB42" s="384">
        <v>0</v>
      </c>
      <c r="AC42" s="384">
        <v>0</v>
      </c>
      <c r="AD42" s="384">
        <v>21000000</v>
      </c>
      <c r="AE42" s="384">
        <v>0</v>
      </c>
      <c r="AF42" s="384">
        <v>0</v>
      </c>
      <c r="AG42" s="384">
        <v>0</v>
      </c>
      <c r="AH42" s="384">
        <v>21000000</v>
      </c>
      <c r="AI42" s="384">
        <v>0</v>
      </c>
      <c r="AJ42" s="384">
        <v>0</v>
      </c>
      <c r="AK42" s="384">
        <v>0</v>
      </c>
      <c r="AL42" s="384">
        <v>0</v>
      </c>
      <c r="AM42" s="384">
        <v>0</v>
      </c>
      <c r="AN42" s="384">
        <v>0</v>
      </c>
      <c r="AO42" s="382">
        <v>21000000</v>
      </c>
      <c r="AP42" s="382">
        <v>0</v>
      </c>
    </row>
    <row r="43" spans="1:42">
      <c r="A43" s="16" t="s">
        <v>68</v>
      </c>
      <c r="B43" s="17" t="s">
        <v>69</v>
      </c>
      <c r="C43" s="18">
        <v>286500000</v>
      </c>
      <c r="D43" s="18">
        <v>0</v>
      </c>
      <c r="E43" s="18">
        <v>0</v>
      </c>
      <c r="F43" s="18">
        <v>0</v>
      </c>
      <c r="G43" s="299">
        <f t="shared" si="9"/>
        <v>286500000</v>
      </c>
      <c r="H43" s="299">
        <v>22544016</v>
      </c>
      <c r="I43" s="299">
        <v>89614202</v>
      </c>
      <c r="J43" s="299">
        <f t="shared" si="6"/>
        <v>196885798</v>
      </c>
      <c r="K43" s="299">
        <v>22544016</v>
      </c>
      <c r="L43" s="299">
        <v>89614202</v>
      </c>
      <c r="M43" s="299">
        <f t="shared" si="7"/>
        <v>0</v>
      </c>
      <c r="N43" s="299">
        <v>22544016</v>
      </c>
      <c r="O43" s="299">
        <v>89614202</v>
      </c>
      <c r="P43" s="299">
        <f t="shared" si="10"/>
        <v>0</v>
      </c>
      <c r="Q43" s="299">
        <f t="shared" si="8"/>
        <v>196885798</v>
      </c>
      <c r="R43" s="299">
        <f t="shared" si="11"/>
        <v>89614202</v>
      </c>
      <c r="V43" s="385" t="s">
        <v>68</v>
      </c>
      <c r="W43" s="382" t="s">
        <v>69</v>
      </c>
      <c r="X43" s="384">
        <v>286500000</v>
      </c>
      <c r="Y43" s="384">
        <v>0</v>
      </c>
      <c r="Z43" s="384">
        <v>0</v>
      </c>
      <c r="AA43" s="384">
        <v>0</v>
      </c>
      <c r="AB43" s="384">
        <v>0</v>
      </c>
      <c r="AC43" s="384">
        <v>0</v>
      </c>
      <c r="AD43" s="384">
        <v>286500000</v>
      </c>
      <c r="AE43" s="384">
        <v>22544016</v>
      </c>
      <c r="AF43" s="384">
        <v>89614202</v>
      </c>
      <c r="AG43" s="384">
        <v>89614202</v>
      </c>
      <c r="AH43" s="384">
        <v>196885798</v>
      </c>
      <c r="AI43" s="384">
        <v>22544016</v>
      </c>
      <c r="AJ43" s="384">
        <v>89614202</v>
      </c>
      <c r="AK43" s="384">
        <v>0</v>
      </c>
      <c r="AL43" s="384">
        <v>22544016</v>
      </c>
      <c r="AM43" s="384">
        <v>89614202</v>
      </c>
      <c r="AN43" s="384">
        <v>0</v>
      </c>
      <c r="AO43" s="382">
        <v>196885798</v>
      </c>
      <c r="AP43" s="382">
        <v>0</v>
      </c>
    </row>
    <row r="44" spans="1:42">
      <c r="A44" s="16" t="s">
        <v>70</v>
      </c>
      <c r="B44" s="17" t="s">
        <v>71</v>
      </c>
      <c r="C44" s="18">
        <v>0</v>
      </c>
      <c r="D44" s="18">
        <v>50000000</v>
      </c>
      <c r="E44" s="18">
        <v>0</v>
      </c>
      <c r="F44" s="18">
        <v>0</v>
      </c>
      <c r="G44" s="299">
        <f t="shared" si="9"/>
        <v>50000000</v>
      </c>
      <c r="H44" s="299">
        <v>136279</v>
      </c>
      <c r="I44" s="299">
        <v>540507</v>
      </c>
      <c r="J44" s="299">
        <f t="shared" si="6"/>
        <v>49459493</v>
      </c>
      <c r="K44" s="299">
        <v>0</v>
      </c>
      <c r="L44" s="299">
        <v>404228</v>
      </c>
      <c r="M44" s="299">
        <f t="shared" si="7"/>
        <v>136279</v>
      </c>
      <c r="N44" s="299">
        <v>0</v>
      </c>
      <c r="O44" s="299">
        <v>1767018</v>
      </c>
      <c r="P44" s="299">
        <f t="shared" si="10"/>
        <v>1226511</v>
      </c>
      <c r="Q44" s="299">
        <f t="shared" si="8"/>
        <v>48232982</v>
      </c>
      <c r="R44" s="299">
        <f t="shared" si="11"/>
        <v>404228</v>
      </c>
      <c r="V44" s="385" t="s">
        <v>70</v>
      </c>
      <c r="W44" s="382" t="s">
        <v>71</v>
      </c>
      <c r="X44" s="384">
        <v>0</v>
      </c>
      <c r="Y44" s="384">
        <v>50000000</v>
      </c>
      <c r="Z44" s="384">
        <v>0</v>
      </c>
      <c r="AA44" s="384">
        <v>0</v>
      </c>
      <c r="AB44" s="384">
        <v>0</v>
      </c>
      <c r="AC44" s="384">
        <v>0</v>
      </c>
      <c r="AD44" s="384">
        <v>50000000</v>
      </c>
      <c r="AE44" s="384">
        <v>136279</v>
      </c>
      <c r="AF44" s="384">
        <v>540507</v>
      </c>
      <c r="AG44" s="384">
        <v>540507</v>
      </c>
      <c r="AH44" s="384">
        <v>49459493</v>
      </c>
      <c r="AI44" s="384">
        <v>0</v>
      </c>
      <c r="AJ44" s="384">
        <v>404228</v>
      </c>
      <c r="AK44" s="384">
        <v>136279</v>
      </c>
      <c r="AL44" s="384">
        <v>0</v>
      </c>
      <c r="AM44" s="384">
        <v>1767018</v>
      </c>
      <c r="AN44" s="384">
        <v>1226511</v>
      </c>
      <c r="AO44" s="382">
        <v>48232982</v>
      </c>
      <c r="AP44" s="382">
        <v>0</v>
      </c>
    </row>
    <row r="45" spans="1:42">
      <c r="A45" s="16" t="s">
        <v>72</v>
      </c>
      <c r="B45" s="17" t="s">
        <v>73</v>
      </c>
      <c r="C45" s="18">
        <v>267037392</v>
      </c>
      <c r="D45" s="18">
        <v>0</v>
      </c>
      <c r="E45" s="18">
        <v>0</v>
      </c>
      <c r="F45" s="18">
        <v>0</v>
      </c>
      <c r="G45" s="299">
        <f t="shared" si="9"/>
        <v>267037392</v>
      </c>
      <c r="H45" s="299">
        <v>7807416</v>
      </c>
      <c r="I45" s="299">
        <v>113185640</v>
      </c>
      <c r="J45" s="299">
        <f t="shared" si="6"/>
        <v>153851752</v>
      </c>
      <c r="K45" s="299">
        <v>7807416</v>
      </c>
      <c r="L45" s="299">
        <v>113185640</v>
      </c>
      <c r="M45" s="299">
        <f t="shared" si="7"/>
        <v>0</v>
      </c>
      <c r="N45" s="299">
        <v>7807416</v>
      </c>
      <c r="O45" s="299">
        <v>113185640</v>
      </c>
      <c r="P45" s="299">
        <f t="shared" si="10"/>
        <v>0</v>
      </c>
      <c r="Q45" s="299">
        <f t="shared" si="8"/>
        <v>153851752</v>
      </c>
      <c r="R45" s="299">
        <f t="shared" si="11"/>
        <v>113185640</v>
      </c>
      <c r="V45" s="385" t="s">
        <v>72</v>
      </c>
      <c r="W45" s="382" t="s">
        <v>73</v>
      </c>
      <c r="X45" s="384">
        <v>267037392</v>
      </c>
      <c r="Y45" s="384">
        <v>0</v>
      </c>
      <c r="Z45" s="384">
        <v>0</v>
      </c>
      <c r="AA45" s="384">
        <v>0</v>
      </c>
      <c r="AB45" s="384">
        <v>0</v>
      </c>
      <c r="AC45" s="384">
        <v>0</v>
      </c>
      <c r="AD45" s="384">
        <v>267037392</v>
      </c>
      <c r="AE45" s="384">
        <v>7807416</v>
      </c>
      <c r="AF45" s="384">
        <v>113185640</v>
      </c>
      <c r="AG45" s="384">
        <v>113185640</v>
      </c>
      <c r="AH45" s="384">
        <v>153851752</v>
      </c>
      <c r="AI45" s="384">
        <v>7807416</v>
      </c>
      <c r="AJ45" s="384">
        <v>113185640</v>
      </c>
      <c r="AK45" s="384">
        <v>0</v>
      </c>
      <c r="AL45" s="384">
        <v>7807416</v>
      </c>
      <c r="AM45" s="384">
        <v>113185640</v>
      </c>
      <c r="AN45" s="384">
        <v>0</v>
      </c>
      <c r="AO45" s="382">
        <v>153851752</v>
      </c>
      <c r="AP45" s="382">
        <v>0</v>
      </c>
    </row>
    <row r="46" spans="1:42">
      <c r="A46" s="16" t="s">
        <v>74</v>
      </c>
      <c r="B46" s="17" t="s">
        <v>75</v>
      </c>
      <c r="C46" s="18">
        <v>291000000</v>
      </c>
      <c r="D46" s="18">
        <v>0</v>
      </c>
      <c r="E46" s="18">
        <v>0</v>
      </c>
      <c r="F46" s="18">
        <v>0</v>
      </c>
      <c r="G46" s="299">
        <f t="shared" si="9"/>
        <v>291000000</v>
      </c>
      <c r="H46" s="299">
        <v>0</v>
      </c>
      <c r="I46" s="299">
        <v>0</v>
      </c>
      <c r="J46" s="299">
        <f t="shared" si="6"/>
        <v>291000000</v>
      </c>
      <c r="K46" s="299">
        <v>0</v>
      </c>
      <c r="L46" s="299">
        <v>0</v>
      </c>
      <c r="M46" s="299">
        <f t="shared" si="7"/>
        <v>0</v>
      </c>
      <c r="N46" s="299">
        <v>0</v>
      </c>
      <c r="O46" s="299">
        <v>0</v>
      </c>
      <c r="P46" s="299">
        <f t="shared" si="10"/>
        <v>0</v>
      </c>
      <c r="Q46" s="299">
        <f t="shared" si="8"/>
        <v>291000000</v>
      </c>
      <c r="R46" s="299">
        <f t="shared" si="11"/>
        <v>0</v>
      </c>
      <c r="V46" s="385" t="s">
        <v>74</v>
      </c>
      <c r="W46" s="382" t="s">
        <v>75</v>
      </c>
      <c r="X46" s="384">
        <v>291000000</v>
      </c>
      <c r="Y46" s="384">
        <v>0</v>
      </c>
      <c r="Z46" s="384">
        <v>0</v>
      </c>
      <c r="AA46" s="384">
        <v>0</v>
      </c>
      <c r="AB46" s="384">
        <v>0</v>
      </c>
      <c r="AC46" s="384">
        <v>0</v>
      </c>
      <c r="AD46" s="384">
        <v>291000000</v>
      </c>
      <c r="AE46" s="384">
        <v>0</v>
      </c>
      <c r="AF46" s="384">
        <v>0</v>
      </c>
      <c r="AG46" s="384">
        <v>0</v>
      </c>
      <c r="AH46" s="384">
        <v>291000000</v>
      </c>
      <c r="AI46" s="384">
        <v>0</v>
      </c>
      <c r="AJ46" s="384">
        <v>0</v>
      </c>
      <c r="AK46" s="384">
        <v>0</v>
      </c>
      <c r="AL46" s="384">
        <v>0</v>
      </c>
      <c r="AM46" s="384">
        <v>0</v>
      </c>
      <c r="AN46" s="384">
        <v>0</v>
      </c>
      <c r="AO46" s="382">
        <v>291000000</v>
      </c>
      <c r="AP46" s="382">
        <v>0</v>
      </c>
    </row>
    <row r="47" spans="1:42">
      <c r="A47" s="7" t="s">
        <v>76</v>
      </c>
      <c r="B47" s="8" t="s">
        <v>77</v>
      </c>
      <c r="C47" s="9">
        <f>+C48+C59+C70</f>
        <v>31037193580</v>
      </c>
      <c r="D47" s="9">
        <f t="shared" ref="D47:R47" si="22">+D48+D59+D70</f>
        <v>0</v>
      </c>
      <c r="E47" s="9">
        <f t="shared" si="22"/>
        <v>0</v>
      </c>
      <c r="F47" s="9">
        <v>0</v>
      </c>
      <c r="G47" s="296">
        <f t="shared" si="22"/>
        <v>31037193580</v>
      </c>
      <c r="H47" s="296">
        <v>5138554096</v>
      </c>
      <c r="I47" s="296">
        <v>18094208147</v>
      </c>
      <c r="J47" s="296">
        <f t="shared" si="22"/>
        <v>12942985433</v>
      </c>
      <c r="K47" s="296">
        <v>2503877952</v>
      </c>
      <c r="L47" s="296">
        <v>5098228863</v>
      </c>
      <c r="M47" s="296">
        <f t="shared" si="22"/>
        <v>12995979284</v>
      </c>
      <c r="N47" s="296">
        <v>1881941667</v>
      </c>
      <c r="O47" s="296">
        <v>19547685557</v>
      </c>
      <c r="P47" s="296">
        <f t="shared" si="22"/>
        <v>1453477410</v>
      </c>
      <c r="Q47" s="296">
        <f t="shared" si="22"/>
        <v>11489508023</v>
      </c>
      <c r="R47" s="296">
        <f t="shared" si="22"/>
        <v>5098228863</v>
      </c>
      <c r="V47" s="385" t="s">
        <v>76</v>
      </c>
      <c r="W47" s="382" t="s">
        <v>77</v>
      </c>
      <c r="X47" s="384">
        <v>31037193580</v>
      </c>
      <c r="Y47" s="384">
        <v>0</v>
      </c>
      <c r="Z47" s="384">
        <v>0</v>
      </c>
      <c r="AA47" s="384">
        <v>0</v>
      </c>
      <c r="AB47" s="384">
        <v>0</v>
      </c>
      <c r="AC47" s="384">
        <v>0</v>
      </c>
      <c r="AD47" s="384">
        <v>31037193580</v>
      </c>
      <c r="AE47" s="384">
        <v>5138554096</v>
      </c>
      <c r="AF47" s="384">
        <v>18094208147</v>
      </c>
      <c r="AG47" s="384">
        <v>18094208147</v>
      </c>
      <c r="AH47" s="384">
        <v>12942985433</v>
      </c>
      <c r="AI47" s="384">
        <v>2503877952</v>
      </c>
      <c r="AJ47" s="384">
        <v>5098228863</v>
      </c>
      <c r="AK47" s="384">
        <v>12995979284</v>
      </c>
      <c r="AL47" s="384">
        <v>1881941667</v>
      </c>
      <c r="AM47" s="384">
        <v>19547685557</v>
      </c>
      <c r="AN47" s="384">
        <v>1453477410</v>
      </c>
      <c r="AO47" s="382">
        <v>11489508023</v>
      </c>
      <c r="AP47" s="382">
        <v>0</v>
      </c>
    </row>
    <row r="48" spans="1:42">
      <c r="A48" s="10" t="s">
        <v>78</v>
      </c>
      <c r="B48" s="11" t="s">
        <v>13</v>
      </c>
      <c r="C48" s="12">
        <f>+C49</f>
        <v>23457106908</v>
      </c>
      <c r="D48" s="12">
        <f t="shared" ref="D48:R48" si="23">+D49</f>
        <v>0</v>
      </c>
      <c r="E48" s="12">
        <f t="shared" si="23"/>
        <v>0</v>
      </c>
      <c r="F48" s="12">
        <v>0</v>
      </c>
      <c r="G48" s="297">
        <f t="shared" si="23"/>
        <v>23457106908</v>
      </c>
      <c r="H48" s="297">
        <v>3338378137</v>
      </c>
      <c r="I48" s="297">
        <v>13451790236</v>
      </c>
      <c r="J48" s="297">
        <f t="shared" si="23"/>
        <v>10005316672</v>
      </c>
      <c r="K48" s="297">
        <v>1881095074</v>
      </c>
      <c r="L48" s="297">
        <v>4217512127</v>
      </c>
      <c r="M48" s="297">
        <f t="shared" si="23"/>
        <v>9234278109</v>
      </c>
      <c r="N48" s="297">
        <v>1659516790</v>
      </c>
      <c r="O48" s="297">
        <v>14892430646</v>
      </c>
      <c r="P48" s="297">
        <f t="shared" si="23"/>
        <v>1440640410</v>
      </c>
      <c r="Q48" s="297">
        <f t="shared" si="23"/>
        <v>8564676262</v>
      </c>
      <c r="R48" s="297">
        <f t="shared" si="23"/>
        <v>4217512127</v>
      </c>
      <c r="V48" s="385" t="s">
        <v>78</v>
      </c>
      <c r="W48" s="382" t="s">
        <v>13</v>
      </c>
      <c r="X48" s="384">
        <v>23457106908</v>
      </c>
      <c r="Y48" s="384">
        <v>0</v>
      </c>
      <c r="Z48" s="384">
        <v>0</v>
      </c>
      <c r="AA48" s="384">
        <v>0</v>
      </c>
      <c r="AB48" s="384">
        <v>0</v>
      </c>
      <c r="AC48" s="384">
        <v>0</v>
      </c>
      <c r="AD48" s="384">
        <v>23457106908</v>
      </c>
      <c r="AE48" s="384">
        <v>3338378137</v>
      </c>
      <c r="AF48" s="384">
        <v>13451790236</v>
      </c>
      <c r="AG48" s="384">
        <v>13451790236</v>
      </c>
      <c r="AH48" s="384">
        <v>10005316672</v>
      </c>
      <c r="AI48" s="384">
        <v>1881095074</v>
      </c>
      <c r="AJ48" s="384">
        <v>4217512127</v>
      </c>
      <c r="AK48" s="384">
        <v>9234278109</v>
      </c>
      <c r="AL48" s="384">
        <v>1659516790</v>
      </c>
      <c r="AM48" s="384">
        <v>14892430646</v>
      </c>
      <c r="AN48" s="384">
        <v>1440640410</v>
      </c>
      <c r="AO48" s="382">
        <v>8564676262</v>
      </c>
      <c r="AP48" s="382">
        <v>0</v>
      </c>
    </row>
    <row r="49" spans="1:42">
      <c r="A49" s="13" t="s">
        <v>79</v>
      </c>
      <c r="B49" s="14" t="s">
        <v>15</v>
      </c>
      <c r="C49" s="15">
        <f>SUM(C50:C58)</f>
        <v>23457106908</v>
      </c>
      <c r="D49" s="15">
        <f t="shared" ref="D49:R49" si="24">SUM(D50:D58)</f>
        <v>0</v>
      </c>
      <c r="E49" s="15">
        <f t="shared" si="24"/>
        <v>0</v>
      </c>
      <c r="F49" s="15">
        <v>0</v>
      </c>
      <c r="G49" s="298">
        <f t="shared" si="24"/>
        <v>23457106908</v>
      </c>
      <c r="H49" s="298">
        <v>3338378137</v>
      </c>
      <c r="I49" s="298">
        <v>13451790236</v>
      </c>
      <c r="J49" s="298">
        <f t="shared" si="24"/>
        <v>10005316672</v>
      </c>
      <c r="K49" s="298">
        <v>1881095074</v>
      </c>
      <c r="L49" s="298">
        <v>4217512127</v>
      </c>
      <c r="M49" s="298">
        <f t="shared" si="24"/>
        <v>9234278109</v>
      </c>
      <c r="N49" s="298">
        <v>1659516790</v>
      </c>
      <c r="O49" s="298">
        <v>14892430646</v>
      </c>
      <c r="P49" s="298">
        <f t="shared" si="24"/>
        <v>1440640410</v>
      </c>
      <c r="Q49" s="298">
        <f t="shared" si="24"/>
        <v>8564676262</v>
      </c>
      <c r="R49" s="298">
        <f t="shared" si="24"/>
        <v>4217512127</v>
      </c>
      <c r="V49" s="385" t="s">
        <v>79</v>
      </c>
      <c r="W49" s="382" t="s">
        <v>15</v>
      </c>
      <c r="X49" s="384">
        <v>23457106908</v>
      </c>
      <c r="Y49" s="384">
        <v>0</v>
      </c>
      <c r="Z49" s="384">
        <v>0</v>
      </c>
      <c r="AA49" s="384">
        <v>0</v>
      </c>
      <c r="AB49" s="384">
        <v>0</v>
      </c>
      <c r="AC49" s="384">
        <v>0</v>
      </c>
      <c r="AD49" s="384">
        <v>23457106908</v>
      </c>
      <c r="AE49" s="384">
        <v>3338378137</v>
      </c>
      <c r="AF49" s="384">
        <v>13451790236</v>
      </c>
      <c r="AG49" s="384">
        <v>13451790236</v>
      </c>
      <c r="AH49" s="384">
        <v>10005316672</v>
      </c>
      <c r="AI49" s="384">
        <v>1881095074</v>
      </c>
      <c r="AJ49" s="384">
        <v>4217512127</v>
      </c>
      <c r="AK49" s="384">
        <v>9234278109</v>
      </c>
      <c r="AL49" s="384">
        <v>1659516790</v>
      </c>
      <c r="AM49" s="384">
        <v>14892430646</v>
      </c>
      <c r="AN49" s="384">
        <v>1440640410</v>
      </c>
      <c r="AO49" s="382">
        <v>8564676262</v>
      </c>
      <c r="AP49" s="382">
        <v>0</v>
      </c>
    </row>
    <row r="50" spans="1:42">
      <c r="A50" s="16" t="s">
        <v>80</v>
      </c>
      <c r="B50" s="17" t="s">
        <v>17</v>
      </c>
      <c r="C50" s="18">
        <v>20753642730</v>
      </c>
      <c r="D50" s="18">
        <v>0</v>
      </c>
      <c r="E50" s="18">
        <v>0</v>
      </c>
      <c r="F50" s="18">
        <v>0</v>
      </c>
      <c r="G50" s="299">
        <f t="shared" si="9"/>
        <v>20753642730</v>
      </c>
      <c r="H50" s="299">
        <v>3338378137</v>
      </c>
      <c r="I50" s="299">
        <v>11067953685</v>
      </c>
      <c r="J50" s="299">
        <f t="shared" si="6"/>
        <v>9685689045</v>
      </c>
      <c r="K50" s="299">
        <v>1878594788</v>
      </c>
      <c r="L50" s="299">
        <v>3513509125</v>
      </c>
      <c r="M50" s="299">
        <f t="shared" si="7"/>
        <v>7554444560</v>
      </c>
      <c r="N50" s="299">
        <v>1659516790</v>
      </c>
      <c r="O50" s="299">
        <v>12508594095</v>
      </c>
      <c r="P50" s="299">
        <f t="shared" si="10"/>
        <v>1440640410</v>
      </c>
      <c r="Q50" s="299">
        <f t="shared" si="8"/>
        <v>8245048635</v>
      </c>
      <c r="R50" s="299">
        <f t="shared" si="11"/>
        <v>3513509125</v>
      </c>
      <c r="V50" s="385" t="s">
        <v>80</v>
      </c>
      <c r="W50" s="382" t="s">
        <v>17</v>
      </c>
      <c r="X50" s="384">
        <v>20753642730</v>
      </c>
      <c r="Y50" s="384">
        <v>0</v>
      </c>
      <c r="Z50" s="384">
        <v>0</v>
      </c>
      <c r="AA50" s="384">
        <v>0</v>
      </c>
      <c r="AB50" s="384">
        <v>0</v>
      </c>
      <c r="AC50" s="384">
        <v>0</v>
      </c>
      <c r="AD50" s="384">
        <v>20753642730</v>
      </c>
      <c r="AE50" s="384">
        <v>3338378137</v>
      </c>
      <c r="AF50" s="384">
        <v>11067953685</v>
      </c>
      <c r="AG50" s="384">
        <v>11067953685</v>
      </c>
      <c r="AH50" s="384">
        <v>9685689045</v>
      </c>
      <c r="AI50" s="384">
        <v>1878594788</v>
      </c>
      <c r="AJ50" s="384">
        <v>3513509125</v>
      </c>
      <c r="AK50" s="384">
        <v>7554444560</v>
      </c>
      <c r="AL50" s="384">
        <v>1659516790</v>
      </c>
      <c r="AM50" s="384">
        <v>12508594095</v>
      </c>
      <c r="AN50" s="384">
        <v>1440640410</v>
      </c>
      <c r="AO50" s="382">
        <v>8245048635</v>
      </c>
      <c r="AP50" s="382">
        <v>0</v>
      </c>
    </row>
    <row r="51" spans="1:42">
      <c r="A51" s="16" t="s">
        <v>81</v>
      </c>
      <c r="B51" s="17" t="s">
        <v>21</v>
      </c>
      <c r="C51" s="18">
        <v>38819862</v>
      </c>
      <c r="D51" s="18">
        <v>0</v>
      </c>
      <c r="E51" s="18">
        <v>0</v>
      </c>
      <c r="F51" s="18">
        <v>0</v>
      </c>
      <c r="G51" s="299">
        <f t="shared" si="9"/>
        <v>38819862</v>
      </c>
      <c r="H51" s="299">
        <v>0</v>
      </c>
      <c r="I51" s="299">
        <v>994894</v>
      </c>
      <c r="J51" s="299">
        <f t="shared" si="6"/>
        <v>37824968</v>
      </c>
      <c r="K51" s="299">
        <v>0</v>
      </c>
      <c r="L51" s="299">
        <v>634042</v>
      </c>
      <c r="M51" s="299">
        <f t="shared" si="7"/>
        <v>360852</v>
      </c>
      <c r="N51" s="299">
        <v>0</v>
      </c>
      <c r="O51" s="299">
        <v>994894</v>
      </c>
      <c r="P51" s="299">
        <f t="shared" si="10"/>
        <v>0</v>
      </c>
      <c r="Q51" s="299">
        <f t="shared" si="8"/>
        <v>37824968</v>
      </c>
      <c r="R51" s="299">
        <f t="shared" si="11"/>
        <v>634042</v>
      </c>
      <c r="V51" s="385" t="s">
        <v>81</v>
      </c>
      <c r="W51" s="382" t="s">
        <v>21</v>
      </c>
      <c r="X51" s="384">
        <v>38819862</v>
      </c>
      <c r="Y51" s="384">
        <v>0</v>
      </c>
      <c r="Z51" s="384">
        <v>0</v>
      </c>
      <c r="AA51" s="384">
        <v>0</v>
      </c>
      <c r="AB51" s="384">
        <v>0</v>
      </c>
      <c r="AC51" s="384">
        <v>0</v>
      </c>
      <c r="AD51" s="384">
        <v>38819862</v>
      </c>
      <c r="AE51" s="384">
        <v>0</v>
      </c>
      <c r="AF51" s="384">
        <v>994894</v>
      </c>
      <c r="AG51" s="384">
        <v>994894</v>
      </c>
      <c r="AH51" s="384">
        <v>37824968</v>
      </c>
      <c r="AI51" s="384">
        <v>0</v>
      </c>
      <c r="AJ51" s="384">
        <v>634042</v>
      </c>
      <c r="AK51" s="384">
        <v>360852</v>
      </c>
      <c r="AL51" s="384">
        <v>0</v>
      </c>
      <c r="AM51" s="384">
        <v>994894</v>
      </c>
      <c r="AN51" s="384">
        <v>0</v>
      </c>
      <c r="AO51" s="382">
        <v>37824968</v>
      </c>
      <c r="AP51" s="382">
        <v>0</v>
      </c>
    </row>
    <row r="52" spans="1:42">
      <c r="A52" s="16" t="s">
        <v>82</v>
      </c>
      <c r="B52" s="17" t="s">
        <v>23</v>
      </c>
      <c r="C52" s="18">
        <v>56793732</v>
      </c>
      <c r="D52" s="18">
        <v>0</v>
      </c>
      <c r="E52" s="18">
        <v>0</v>
      </c>
      <c r="F52" s="18">
        <v>0</v>
      </c>
      <c r="G52" s="299">
        <f t="shared" si="9"/>
        <v>56793732</v>
      </c>
      <c r="H52" s="299">
        <v>0</v>
      </c>
      <c r="I52" s="299">
        <v>0</v>
      </c>
      <c r="J52" s="299">
        <f t="shared" si="6"/>
        <v>56793732</v>
      </c>
      <c r="K52" s="299">
        <v>0</v>
      </c>
      <c r="L52" s="299">
        <v>0</v>
      </c>
      <c r="M52" s="299">
        <f t="shared" si="7"/>
        <v>0</v>
      </c>
      <c r="N52" s="299">
        <v>0</v>
      </c>
      <c r="O52" s="299">
        <v>0</v>
      </c>
      <c r="P52" s="299">
        <f t="shared" si="10"/>
        <v>0</v>
      </c>
      <c r="Q52" s="299">
        <f t="shared" si="8"/>
        <v>56793732</v>
      </c>
      <c r="R52" s="299">
        <f t="shared" si="11"/>
        <v>0</v>
      </c>
      <c r="V52" s="385" t="s">
        <v>82</v>
      </c>
      <c r="W52" s="382" t="s">
        <v>23</v>
      </c>
      <c r="X52" s="384">
        <v>56793732</v>
      </c>
      <c r="Y52" s="384">
        <v>0</v>
      </c>
      <c r="Z52" s="384">
        <v>0</v>
      </c>
      <c r="AA52" s="384">
        <v>0</v>
      </c>
      <c r="AB52" s="384">
        <v>0</v>
      </c>
      <c r="AC52" s="384">
        <v>0</v>
      </c>
      <c r="AD52" s="384">
        <v>56793732</v>
      </c>
      <c r="AE52" s="384">
        <v>0</v>
      </c>
      <c r="AF52" s="384">
        <v>0</v>
      </c>
      <c r="AG52" s="384">
        <v>0</v>
      </c>
      <c r="AH52" s="384">
        <v>56793732</v>
      </c>
      <c r="AI52" s="384">
        <v>0</v>
      </c>
      <c r="AJ52" s="384">
        <v>0</v>
      </c>
      <c r="AK52" s="384">
        <v>0</v>
      </c>
      <c r="AL52" s="384">
        <v>0</v>
      </c>
      <c r="AM52" s="384">
        <v>0</v>
      </c>
      <c r="AN52" s="384">
        <v>0</v>
      </c>
      <c r="AO52" s="382">
        <v>56793732</v>
      </c>
      <c r="AP52" s="382">
        <v>0</v>
      </c>
    </row>
    <row r="53" spans="1:42">
      <c r="A53" s="16" t="s">
        <v>83</v>
      </c>
      <c r="B53" s="17" t="s">
        <v>25</v>
      </c>
      <c r="C53" s="18">
        <v>290834559</v>
      </c>
      <c r="D53" s="18">
        <v>0</v>
      </c>
      <c r="E53" s="18">
        <v>0</v>
      </c>
      <c r="F53" s="18">
        <v>0</v>
      </c>
      <c r="G53" s="299">
        <f t="shared" si="9"/>
        <v>290834559</v>
      </c>
      <c r="H53" s="299">
        <v>0</v>
      </c>
      <c r="I53" s="299">
        <v>290834559</v>
      </c>
      <c r="J53" s="299">
        <f t="shared" si="6"/>
        <v>0</v>
      </c>
      <c r="K53" s="299">
        <v>0</v>
      </c>
      <c r="L53" s="299">
        <v>0</v>
      </c>
      <c r="M53" s="299">
        <f t="shared" si="7"/>
        <v>290834559</v>
      </c>
      <c r="N53" s="299">
        <v>0</v>
      </c>
      <c r="O53" s="299">
        <v>290834559</v>
      </c>
      <c r="P53" s="299">
        <f t="shared" si="10"/>
        <v>0</v>
      </c>
      <c r="Q53" s="299">
        <f t="shared" si="8"/>
        <v>0</v>
      </c>
      <c r="R53" s="299">
        <f t="shared" si="11"/>
        <v>0</v>
      </c>
      <c r="V53" s="385" t="s">
        <v>83</v>
      </c>
      <c r="W53" s="382" t="s">
        <v>25</v>
      </c>
      <c r="X53" s="384">
        <v>290834559</v>
      </c>
      <c r="Y53" s="384">
        <v>0</v>
      </c>
      <c r="Z53" s="384">
        <v>0</v>
      </c>
      <c r="AA53" s="384">
        <v>0</v>
      </c>
      <c r="AB53" s="384">
        <v>0</v>
      </c>
      <c r="AC53" s="384">
        <v>0</v>
      </c>
      <c r="AD53" s="384">
        <v>290834559</v>
      </c>
      <c r="AE53" s="384">
        <v>0</v>
      </c>
      <c r="AF53" s="384">
        <v>290834559</v>
      </c>
      <c r="AG53" s="384">
        <v>290834559</v>
      </c>
      <c r="AH53" s="384">
        <v>0</v>
      </c>
      <c r="AI53" s="384">
        <v>0</v>
      </c>
      <c r="AJ53" s="384">
        <v>0</v>
      </c>
      <c r="AK53" s="384">
        <v>290834559</v>
      </c>
      <c r="AL53" s="384">
        <v>0</v>
      </c>
      <c r="AM53" s="384">
        <v>290834559</v>
      </c>
      <c r="AN53" s="384">
        <v>0</v>
      </c>
      <c r="AO53" s="382">
        <v>0</v>
      </c>
      <c r="AP53" s="382">
        <v>0</v>
      </c>
    </row>
    <row r="54" spans="1:42">
      <c r="A54" s="16" t="s">
        <v>84</v>
      </c>
      <c r="B54" s="17" t="s">
        <v>27</v>
      </c>
      <c r="C54" s="18">
        <v>80849224</v>
      </c>
      <c r="D54" s="18">
        <v>0</v>
      </c>
      <c r="E54" s="18">
        <v>0</v>
      </c>
      <c r="F54" s="18">
        <v>0</v>
      </c>
      <c r="G54" s="299">
        <f t="shared" si="9"/>
        <v>80849224</v>
      </c>
      <c r="H54" s="299">
        <v>0</v>
      </c>
      <c r="I54" s="299">
        <v>3295013</v>
      </c>
      <c r="J54" s="299">
        <f t="shared" si="6"/>
        <v>77554211</v>
      </c>
      <c r="K54" s="299">
        <v>2500286</v>
      </c>
      <c r="L54" s="299">
        <v>3295013</v>
      </c>
      <c r="M54" s="299">
        <f t="shared" si="7"/>
        <v>0</v>
      </c>
      <c r="N54" s="299">
        <v>0</v>
      </c>
      <c r="O54" s="299">
        <v>3295013</v>
      </c>
      <c r="P54" s="299">
        <f t="shared" si="10"/>
        <v>0</v>
      </c>
      <c r="Q54" s="299">
        <f t="shared" si="8"/>
        <v>77554211</v>
      </c>
      <c r="R54" s="299">
        <f t="shared" si="11"/>
        <v>3295013</v>
      </c>
      <c r="V54" s="385" t="s">
        <v>84</v>
      </c>
      <c r="W54" s="382" t="s">
        <v>27</v>
      </c>
      <c r="X54" s="384">
        <v>80849224</v>
      </c>
      <c r="Y54" s="384">
        <v>0</v>
      </c>
      <c r="Z54" s="384">
        <v>0</v>
      </c>
      <c r="AA54" s="384">
        <v>0</v>
      </c>
      <c r="AB54" s="384">
        <v>0</v>
      </c>
      <c r="AC54" s="384">
        <v>0</v>
      </c>
      <c r="AD54" s="384">
        <v>80849224</v>
      </c>
      <c r="AE54" s="384">
        <v>0</v>
      </c>
      <c r="AF54" s="384">
        <v>3295013</v>
      </c>
      <c r="AG54" s="384">
        <v>3295013</v>
      </c>
      <c r="AH54" s="384">
        <v>77554211</v>
      </c>
      <c r="AI54" s="384">
        <v>2500286</v>
      </c>
      <c r="AJ54" s="384">
        <v>3295013</v>
      </c>
      <c r="AK54" s="384">
        <v>0</v>
      </c>
      <c r="AL54" s="384">
        <v>0</v>
      </c>
      <c r="AM54" s="384">
        <v>3295013</v>
      </c>
      <c r="AN54" s="384">
        <v>0</v>
      </c>
      <c r="AO54" s="382">
        <v>77554211</v>
      </c>
      <c r="AP54" s="382">
        <v>0</v>
      </c>
    </row>
    <row r="55" spans="1:42">
      <c r="A55" s="16" t="s">
        <v>85</v>
      </c>
      <c r="B55" s="17" t="s">
        <v>29</v>
      </c>
      <c r="C55" s="18">
        <v>112454716</v>
      </c>
      <c r="D55" s="18">
        <v>0</v>
      </c>
      <c r="E55" s="18">
        <v>0</v>
      </c>
      <c r="F55" s="18">
        <v>0</v>
      </c>
      <c r="G55" s="299">
        <f t="shared" si="9"/>
        <v>112454716</v>
      </c>
      <c r="H55" s="299">
        <v>0</v>
      </c>
      <c r="I55" s="299">
        <v>0</v>
      </c>
      <c r="J55" s="299">
        <f t="shared" si="6"/>
        <v>112454716</v>
      </c>
      <c r="K55" s="299">
        <v>0</v>
      </c>
      <c r="L55" s="299">
        <v>0</v>
      </c>
      <c r="M55" s="299">
        <f t="shared" si="7"/>
        <v>0</v>
      </c>
      <c r="N55" s="299">
        <v>0</v>
      </c>
      <c r="O55" s="299">
        <v>0</v>
      </c>
      <c r="P55" s="299">
        <f t="shared" si="10"/>
        <v>0</v>
      </c>
      <c r="Q55" s="299">
        <f t="shared" si="8"/>
        <v>112454716</v>
      </c>
      <c r="R55" s="299">
        <f t="shared" si="11"/>
        <v>0</v>
      </c>
      <c r="V55" s="385" t="s">
        <v>85</v>
      </c>
      <c r="W55" s="382" t="s">
        <v>29</v>
      </c>
      <c r="X55" s="384">
        <v>112454716</v>
      </c>
      <c r="Y55" s="384">
        <v>0</v>
      </c>
      <c r="Z55" s="384">
        <v>0</v>
      </c>
      <c r="AA55" s="384">
        <v>0</v>
      </c>
      <c r="AB55" s="384">
        <v>0</v>
      </c>
      <c r="AC55" s="384">
        <v>0</v>
      </c>
      <c r="AD55" s="384">
        <v>112454716</v>
      </c>
      <c r="AE55" s="384">
        <v>0</v>
      </c>
      <c r="AF55" s="384">
        <v>0</v>
      </c>
      <c r="AG55" s="384">
        <v>0</v>
      </c>
      <c r="AH55" s="384">
        <v>112454716</v>
      </c>
      <c r="AI55" s="384">
        <v>0</v>
      </c>
      <c r="AJ55" s="384">
        <v>0</v>
      </c>
      <c r="AK55" s="384">
        <v>0</v>
      </c>
      <c r="AL55" s="384">
        <v>0</v>
      </c>
      <c r="AM55" s="384">
        <v>0</v>
      </c>
      <c r="AN55" s="384">
        <v>0</v>
      </c>
      <c r="AO55" s="382">
        <v>112454716</v>
      </c>
      <c r="AP55" s="382">
        <v>0</v>
      </c>
    </row>
    <row r="56" spans="1:42">
      <c r="A56" s="16" t="s">
        <v>86</v>
      </c>
      <c r="B56" s="17" t="s">
        <v>31</v>
      </c>
      <c r="C56" s="18">
        <v>1057590892</v>
      </c>
      <c r="D56" s="18">
        <v>0</v>
      </c>
      <c r="E56" s="18">
        <v>0</v>
      </c>
      <c r="F56" s="18">
        <v>0</v>
      </c>
      <c r="G56" s="299">
        <f t="shared" si="9"/>
        <v>1057590892</v>
      </c>
      <c r="H56" s="299">
        <v>0</v>
      </c>
      <c r="I56" s="299">
        <v>1057590892</v>
      </c>
      <c r="J56" s="299">
        <f t="shared" si="6"/>
        <v>0</v>
      </c>
      <c r="K56" s="299">
        <v>0</v>
      </c>
      <c r="L56" s="299">
        <v>349795976</v>
      </c>
      <c r="M56" s="299">
        <f t="shared" si="7"/>
        <v>707794916</v>
      </c>
      <c r="N56" s="299">
        <v>0</v>
      </c>
      <c r="O56" s="299">
        <v>1057590892</v>
      </c>
      <c r="P56" s="299">
        <f t="shared" si="10"/>
        <v>0</v>
      </c>
      <c r="Q56" s="299">
        <f t="shared" si="8"/>
        <v>0</v>
      </c>
      <c r="R56" s="299">
        <f t="shared" si="11"/>
        <v>349795976</v>
      </c>
      <c r="V56" s="385" t="s">
        <v>86</v>
      </c>
      <c r="W56" s="382" t="s">
        <v>31</v>
      </c>
      <c r="X56" s="384">
        <v>1057590892</v>
      </c>
      <c r="Y56" s="384">
        <v>0</v>
      </c>
      <c r="Z56" s="384">
        <v>0</v>
      </c>
      <c r="AA56" s="384">
        <v>0</v>
      </c>
      <c r="AB56" s="384">
        <v>0</v>
      </c>
      <c r="AC56" s="384">
        <v>0</v>
      </c>
      <c r="AD56" s="384">
        <v>1057590892</v>
      </c>
      <c r="AE56" s="384">
        <v>0</v>
      </c>
      <c r="AF56" s="384">
        <v>1057590892</v>
      </c>
      <c r="AG56" s="384">
        <v>1057590892</v>
      </c>
      <c r="AH56" s="384">
        <v>0</v>
      </c>
      <c r="AI56" s="384">
        <v>0</v>
      </c>
      <c r="AJ56" s="384">
        <v>349795976</v>
      </c>
      <c r="AK56" s="384">
        <v>707794916</v>
      </c>
      <c r="AL56" s="384">
        <v>0</v>
      </c>
      <c r="AM56" s="384">
        <v>1057590892</v>
      </c>
      <c r="AN56" s="384">
        <v>0</v>
      </c>
      <c r="AO56" s="382">
        <v>0</v>
      </c>
      <c r="AP56" s="382">
        <v>0</v>
      </c>
    </row>
    <row r="57" spans="1:42">
      <c r="A57" s="16" t="s">
        <v>87</v>
      </c>
      <c r="B57" s="17" t="s">
        <v>33</v>
      </c>
      <c r="C57" s="18">
        <v>1031121193</v>
      </c>
      <c r="D57" s="18">
        <v>0</v>
      </c>
      <c r="E57" s="18">
        <v>0</v>
      </c>
      <c r="F57" s="18">
        <v>0</v>
      </c>
      <c r="G57" s="299">
        <f t="shared" si="9"/>
        <v>1031121193</v>
      </c>
      <c r="H57" s="299">
        <v>0</v>
      </c>
      <c r="I57" s="299">
        <v>1031121193</v>
      </c>
      <c r="J57" s="299">
        <f t="shared" si="6"/>
        <v>0</v>
      </c>
      <c r="K57" s="299">
        <v>0</v>
      </c>
      <c r="L57" s="299">
        <v>350277971</v>
      </c>
      <c r="M57" s="299">
        <f t="shared" si="7"/>
        <v>680843222</v>
      </c>
      <c r="N57" s="299">
        <v>0</v>
      </c>
      <c r="O57" s="299">
        <v>1031121193</v>
      </c>
      <c r="P57" s="299">
        <f t="shared" si="10"/>
        <v>0</v>
      </c>
      <c r="Q57" s="299">
        <f t="shared" si="8"/>
        <v>0</v>
      </c>
      <c r="R57" s="299">
        <f t="shared" si="11"/>
        <v>350277971</v>
      </c>
      <c r="V57" s="385" t="s">
        <v>87</v>
      </c>
      <c r="W57" s="382" t="s">
        <v>33</v>
      </c>
      <c r="X57" s="384">
        <v>1031121193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1031121193</v>
      </c>
      <c r="AE57" s="384">
        <v>0</v>
      </c>
      <c r="AF57" s="384">
        <v>1031121193</v>
      </c>
      <c r="AG57" s="384">
        <v>1031121193</v>
      </c>
      <c r="AH57" s="384">
        <v>0</v>
      </c>
      <c r="AI57" s="384">
        <v>0</v>
      </c>
      <c r="AJ57" s="384">
        <v>350277971</v>
      </c>
      <c r="AK57" s="384">
        <v>680843222</v>
      </c>
      <c r="AL57" s="384">
        <v>0</v>
      </c>
      <c r="AM57" s="384">
        <v>1031121193</v>
      </c>
      <c r="AN57" s="384">
        <v>0</v>
      </c>
      <c r="AO57" s="382">
        <v>0</v>
      </c>
      <c r="AP57" s="382">
        <v>0</v>
      </c>
    </row>
    <row r="58" spans="1:42">
      <c r="A58" s="16" t="s">
        <v>88</v>
      </c>
      <c r="B58" s="17" t="s">
        <v>89</v>
      </c>
      <c r="C58" s="18">
        <v>35000000</v>
      </c>
      <c r="D58" s="18">
        <v>0</v>
      </c>
      <c r="E58" s="18">
        <v>0</v>
      </c>
      <c r="F58" s="18">
        <v>0</v>
      </c>
      <c r="G58" s="299">
        <f t="shared" si="9"/>
        <v>35000000</v>
      </c>
      <c r="H58" s="299">
        <v>0</v>
      </c>
      <c r="I58" s="299">
        <v>0</v>
      </c>
      <c r="J58" s="299">
        <f t="shared" si="6"/>
        <v>35000000</v>
      </c>
      <c r="K58" s="299">
        <v>0</v>
      </c>
      <c r="L58" s="299">
        <v>0</v>
      </c>
      <c r="M58" s="299">
        <f t="shared" si="7"/>
        <v>0</v>
      </c>
      <c r="N58" s="299">
        <v>0</v>
      </c>
      <c r="O58" s="299">
        <v>0</v>
      </c>
      <c r="P58" s="299">
        <f t="shared" si="10"/>
        <v>0</v>
      </c>
      <c r="Q58" s="299">
        <f t="shared" si="8"/>
        <v>35000000</v>
      </c>
      <c r="R58" s="299">
        <f t="shared" si="11"/>
        <v>0</v>
      </c>
      <c r="V58" s="385" t="s">
        <v>88</v>
      </c>
      <c r="W58" s="382" t="s">
        <v>89</v>
      </c>
      <c r="X58" s="384">
        <v>35000000</v>
      </c>
      <c r="Y58" s="384">
        <v>0</v>
      </c>
      <c r="Z58" s="384">
        <v>0</v>
      </c>
      <c r="AA58" s="384">
        <v>0</v>
      </c>
      <c r="AB58" s="384">
        <v>0</v>
      </c>
      <c r="AC58" s="384">
        <v>0</v>
      </c>
      <c r="AD58" s="384">
        <v>35000000</v>
      </c>
      <c r="AE58" s="384">
        <v>0</v>
      </c>
      <c r="AF58" s="384">
        <v>0</v>
      </c>
      <c r="AG58" s="384">
        <v>0</v>
      </c>
      <c r="AH58" s="384">
        <v>35000000</v>
      </c>
      <c r="AI58" s="384">
        <v>0</v>
      </c>
      <c r="AJ58" s="384">
        <v>0</v>
      </c>
      <c r="AK58" s="384">
        <v>0</v>
      </c>
      <c r="AL58" s="384">
        <v>0</v>
      </c>
      <c r="AM58" s="384">
        <v>0</v>
      </c>
      <c r="AN58" s="384">
        <v>0</v>
      </c>
      <c r="AO58" s="382">
        <v>35000000</v>
      </c>
      <c r="AP58" s="382">
        <v>0</v>
      </c>
    </row>
    <row r="59" spans="1:42">
      <c r="A59" s="10" t="s">
        <v>90</v>
      </c>
      <c r="B59" s="11" t="s">
        <v>39</v>
      </c>
      <c r="C59" s="12">
        <f>+C60+C62+C64+C66</f>
        <v>6058994395</v>
      </c>
      <c r="D59" s="12">
        <f t="shared" ref="D59:R59" si="25">+D60+D62+D64+D66</f>
        <v>0</v>
      </c>
      <c r="E59" s="12">
        <f t="shared" si="25"/>
        <v>0</v>
      </c>
      <c r="F59" s="12">
        <f t="shared" si="25"/>
        <v>0</v>
      </c>
      <c r="G59" s="297">
        <f t="shared" si="25"/>
        <v>6058994395</v>
      </c>
      <c r="H59" s="297">
        <v>1283541964</v>
      </c>
      <c r="I59" s="297">
        <v>4125783916</v>
      </c>
      <c r="J59" s="297">
        <f t="shared" si="25"/>
        <v>1933210479</v>
      </c>
      <c r="K59" s="297">
        <v>456148883</v>
      </c>
      <c r="L59" s="297">
        <v>714082741</v>
      </c>
      <c r="M59" s="297">
        <f t="shared" si="25"/>
        <v>3411701175</v>
      </c>
      <c r="N59" s="297">
        <v>55790882</v>
      </c>
      <c r="O59" s="297">
        <v>4138620916</v>
      </c>
      <c r="P59" s="297">
        <f t="shared" si="25"/>
        <v>12837000</v>
      </c>
      <c r="Q59" s="297">
        <f t="shared" si="25"/>
        <v>1920373479</v>
      </c>
      <c r="R59" s="297">
        <f t="shared" si="25"/>
        <v>714082741</v>
      </c>
      <c r="V59" s="385" t="s">
        <v>90</v>
      </c>
      <c r="W59" s="382" t="s">
        <v>39</v>
      </c>
      <c r="X59" s="384">
        <v>6058994395</v>
      </c>
      <c r="Y59" s="384">
        <v>0</v>
      </c>
      <c r="Z59" s="384">
        <v>0</v>
      </c>
      <c r="AA59" s="384">
        <v>0</v>
      </c>
      <c r="AB59" s="384">
        <v>0</v>
      </c>
      <c r="AC59" s="384">
        <v>0</v>
      </c>
      <c r="AD59" s="384">
        <v>6058994395</v>
      </c>
      <c r="AE59" s="384">
        <v>1283541964</v>
      </c>
      <c r="AF59" s="384">
        <v>4125783916</v>
      </c>
      <c r="AG59" s="384">
        <v>4125783916</v>
      </c>
      <c r="AH59" s="384">
        <v>1933210479</v>
      </c>
      <c r="AI59" s="384">
        <v>456148883</v>
      </c>
      <c r="AJ59" s="384">
        <v>714082741</v>
      </c>
      <c r="AK59" s="384">
        <v>3411701175</v>
      </c>
      <c r="AL59" s="384">
        <v>55790882</v>
      </c>
      <c r="AM59" s="384">
        <v>4138620916</v>
      </c>
      <c r="AN59" s="384">
        <v>12837000</v>
      </c>
      <c r="AO59" s="382">
        <v>1920373479</v>
      </c>
      <c r="AP59" s="382">
        <v>0</v>
      </c>
    </row>
    <row r="60" spans="1:42">
      <c r="A60" s="13" t="s">
        <v>91</v>
      </c>
      <c r="B60" s="14" t="s">
        <v>41</v>
      </c>
      <c r="C60" s="15">
        <f>+C61</f>
        <v>1665153208</v>
      </c>
      <c r="D60" s="15">
        <f t="shared" ref="D60:R60" si="26">+D61</f>
        <v>0</v>
      </c>
      <c r="E60" s="15">
        <f t="shared" si="26"/>
        <v>0</v>
      </c>
      <c r="F60" s="15">
        <v>0</v>
      </c>
      <c r="G60" s="298">
        <f t="shared" si="26"/>
        <v>1665153208</v>
      </c>
      <c r="H60" s="298">
        <v>489553476</v>
      </c>
      <c r="I60" s="298">
        <v>1405739651</v>
      </c>
      <c r="J60" s="298">
        <f t="shared" si="26"/>
        <v>259413557</v>
      </c>
      <c r="K60" s="298">
        <v>211073476</v>
      </c>
      <c r="L60" s="298">
        <v>339970386</v>
      </c>
      <c r="M60" s="298">
        <f t="shared" si="26"/>
        <v>1065769265</v>
      </c>
      <c r="N60" s="298">
        <v>9553476</v>
      </c>
      <c r="O60" s="298">
        <v>1405739651</v>
      </c>
      <c r="P60" s="298">
        <f t="shared" si="26"/>
        <v>0</v>
      </c>
      <c r="Q60" s="298">
        <f t="shared" si="26"/>
        <v>259413557</v>
      </c>
      <c r="R60" s="298">
        <f t="shared" si="26"/>
        <v>339970386</v>
      </c>
      <c r="V60" s="385" t="s">
        <v>91</v>
      </c>
      <c r="W60" s="382" t="s">
        <v>41</v>
      </c>
      <c r="X60" s="384">
        <v>1665153208</v>
      </c>
      <c r="Y60" s="384">
        <v>0</v>
      </c>
      <c r="Z60" s="384">
        <v>0</v>
      </c>
      <c r="AA60" s="384">
        <v>0</v>
      </c>
      <c r="AB60" s="384">
        <v>0</v>
      </c>
      <c r="AC60" s="384">
        <v>0</v>
      </c>
      <c r="AD60" s="384">
        <v>1665153208</v>
      </c>
      <c r="AE60" s="384">
        <v>489553476</v>
      </c>
      <c r="AF60" s="384">
        <v>1405739651</v>
      </c>
      <c r="AG60" s="384">
        <v>1405739651</v>
      </c>
      <c r="AH60" s="384">
        <v>259413557</v>
      </c>
      <c r="AI60" s="384">
        <v>211073476</v>
      </c>
      <c r="AJ60" s="384">
        <v>339970386</v>
      </c>
      <c r="AK60" s="384">
        <v>1065769265</v>
      </c>
      <c r="AL60" s="384">
        <v>9553476</v>
      </c>
      <c r="AM60" s="384">
        <v>1405739651</v>
      </c>
      <c r="AN60" s="384">
        <v>0</v>
      </c>
      <c r="AO60" s="382">
        <v>259413557</v>
      </c>
      <c r="AP60" s="382">
        <v>0</v>
      </c>
    </row>
    <row r="61" spans="1:42">
      <c r="A61" s="16" t="s">
        <v>92</v>
      </c>
      <c r="B61" s="17" t="s">
        <v>41</v>
      </c>
      <c r="C61" s="18">
        <v>1665153208</v>
      </c>
      <c r="D61" s="18">
        <v>0</v>
      </c>
      <c r="E61" s="18">
        <v>0</v>
      </c>
      <c r="F61" s="18">
        <v>0</v>
      </c>
      <c r="G61" s="299">
        <f t="shared" si="9"/>
        <v>1665153208</v>
      </c>
      <c r="H61" s="299">
        <v>489553476</v>
      </c>
      <c r="I61" s="299">
        <v>1405739651</v>
      </c>
      <c r="J61" s="299">
        <f t="shared" si="6"/>
        <v>259413557</v>
      </c>
      <c r="K61" s="299">
        <v>211073476</v>
      </c>
      <c r="L61" s="299">
        <v>339970386</v>
      </c>
      <c r="M61" s="299">
        <f t="shared" si="7"/>
        <v>1065769265</v>
      </c>
      <c r="N61" s="299">
        <v>9553476</v>
      </c>
      <c r="O61" s="299">
        <v>1405739651</v>
      </c>
      <c r="P61" s="299">
        <f t="shared" si="10"/>
        <v>0</v>
      </c>
      <c r="Q61" s="299">
        <f t="shared" si="8"/>
        <v>259413557</v>
      </c>
      <c r="R61" s="299">
        <f t="shared" si="11"/>
        <v>339970386</v>
      </c>
      <c r="V61" s="385" t="s">
        <v>92</v>
      </c>
      <c r="W61" s="382" t="s">
        <v>41</v>
      </c>
      <c r="X61" s="384">
        <v>1665153208</v>
      </c>
      <c r="Y61" s="384">
        <v>0</v>
      </c>
      <c r="Z61" s="384">
        <v>0</v>
      </c>
      <c r="AA61" s="384">
        <v>0</v>
      </c>
      <c r="AB61" s="384">
        <v>0</v>
      </c>
      <c r="AC61" s="384">
        <v>0</v>
      </c>
      <c r="AD61" s="384">
        <v>1665153208</v>
      </c>
      <c r="AE61" s="384">
        <v>489553476</v>
      </c>
      <c r="AF61" s="384">
        <v>1405739651</v>
      </c>
      <c r="AG61" s="384">
        <v>1405739651</v>
      </c>
      <c r="AH61" s="384">
        <v>259413557</v>
      </c>
      <c r="AI61" s="384">
        <v>211073476</v>
      </c>
      <c r="AJ61" s="384">
        <v>339970386</v>
      </c>
      <c r="AK61" s="384">
        <v>1065769265</v>
      </c>
      <c r="AL61" s="384">
        <v>9553476</v>
      </c>
      <c r="AM61" s="384">
        <v>1405739651</v>
      </c>
      <c r="AN61" s="384">
        <v>0</v>
      </c>
      <c r="AO61" s="382">
        <v>259413557</v>
      </c>
      <c r="AP61" s="382">
        <v>0</v>
      </c>
    </row>
    <row r="62" spans="1:42">
      <c r="A62" s="13" t="s">
        <v>93</v>
      </c>
      <c r="B62" s="14" t="s">
        <v>44</v>
      </c>
      <c r="C62" s="15">
        <f>+C63</f>
        <v>1085638322</v>
      </c>
      <c r="D62" s="15">
        <f t="shared" ref="D62:R62" si="27">+D63</f>
        <v>0</v>
      </c>
      <c r="E62" s="15">
        <f t="shared" si="27"/>
        <v>0</v>
      </c>
      <c r="F62" s="15">
        <v>0</v>
      </c>
      <c r="G62" s="298">
        <f t="shared" si="27"/>
        <v>1085638322</v>
      </c>
      <c r="H62" s="298">
        <v>79553475</v>
      </c>
      <c r="I62" s="298">
        <v>995624911</v>
      </c>
      <c r="J62" s="298">
        <f t="shared" si="27"/>
        <v>90013411</v>
      </c>
      <c r="K62" s="298">
        <v>121073475</v>
      </c>
      <c r="L62" s="298">
        <v>249855645</v>
      </c>
      <c r="M62" s="298">
        <f t="shared" si="27"/>
        <v>745769266</v>
      </c>
      <c r="N62" s="298">
        <v>9553475</v>
      </c>
      <c r="O62" s="298">
        <v>995624911</v>
      </c>
      <c r="P62" s="298">
        <f t="shared" si="27"/>
        <v>0</v>
      </c>
      <c r="Q62" s="298">
        <f t="shared" si="27"/>
        <v>90013411</v>
      </c>
      <c r="R62" s="298">
        <f t="shared" si="27"/>
        <v>249855645</v>
      </c>
      <c r="V62" s="385" t="s">
        <v>93</v>
      </c>
      <c r="W62" s="382" t="s">
        <v>44</v>
      </c>
      <c r="X62" s="384">
        <v>1085638322</v>
      </c>
      <c r="Y62" s="384">
        <v>0</v>
      </c>
      <c r="Z62" s="384">
        <v>0</v>
      </c>
      <c r="AA62" s="384">
        <v>0</v>
      </c>
      <c r="AB62" s="384">
        <v>0</v>
      </c>
      <c r="AC62" s="384">
        <v>0</v>
      </c>
      <c r="AD62" s="384">
        <v>1085638322</v>
      </c>
      <c r="AE62" s="384">
        <v>79553475</v>
      </c>
      <c r="AF62" s="384">
        <v>995624911</v>
      </c>
      <c r="AG62" s="384">
        <v>995624911</v>
      </c>
      <c r="AH62" s="384">
        <v>90013411</v>
      </c>
      <c r="AI62" s="384">
        <v>121073475</v>
      </c>
      <c r="AJ62" s="384">
        <v>249855645</v>
      </c>
      <c r="AK62" s="384">
        <v>745769266</v>
      </c>
      <c r="AL62" s="384">
        <v>9553475</v>
      </c>
      <c r="AM62" s="384">
        <v>995624911</v>
      </c>
      <c r="AN62" s="384">
        <v>0</v>
      </c>
      <c r="AO62" s="382">
        <v>90013411</v>
      </c>
      <c r="AP62" s="382">
        <v>0</v>
      </c>
    </row>
    <row r="63" spans="1:42">
      <c r="A63" s="16" t="s">
        <v>94</v>
      </c>
      <c r="B63" s="17" t="s">
        <v>44</v>
      </c>
      <c r="C63" s="18">
        <v>1085638322</v>
      </c>
      <c r="D63" s="18">
        <v>0</v>
      </c>
      <c r="E63" s="18">
        <v>0</v>
      </c>
      <c r="F63" s="18">
        <v>0</v>
      </c>
      <c r="G63" s="299">
        <f t="shared" si="9"/>
        <v>1085638322</v>
      </c>
      <c r="H63" s="299">
        <v>79553475</v>
      </c>
      <c r="I63" s="299">
        <v>995624911</v>
      </c>
      <c r="J63" s="299">
        <f t="shared" si="6"/>
        <v>90013411</v>
      </c>
      <c r="K63" s="299">
        <v>121073475</v>
      </c>
      <c r="L63" s="299">
        <v>249855645</v>
      </c>
      <c r="M63" s="299">
        <f t="shared" si="7"/>
        <v>745769266</v>
      </c>
      <c r="N63" s="299">
        <v>9553475</v>
      </c>
      <c r="O63" s="299">
        <v>995624911</v>
      </c>
      <c r="P63" s="299">
        <f t="shared" si="10"/>
        <v>0</v>
      </c>
      <c r="Q63" s="299">
        <f t="shared" si="8"/>
        <v>90013411</v>
      </c>
      <c r="R63" s="299">
        <f t="shared" si="11"/>
        <v>249855645</v>
      </c>
      <c r="V63" s="385" t="s">
        <v>94</v>
      </c>
      <c r="W63" s="382" t="s">
        <v>44</v>
      </c>
      <c r="X63" s="384">
        <v>1085638322</v>
      </c>
      <c r="Y63" s="384">
        <v>0</v>
      </c>
      <c r="Z63" s="384">
        <v>0</v>
      </c>
      <c r="AA63" s="384">
        <v>0</v>
      </c>
      <c r="AB63" s="384">
        <v>0</v>
      </c>
      <c r="AC63" s="384">
        <v>0</v>
      </c>
      <c r="AD63" s="384">
        <v>1085638322</v>
      </c>
      <c r="AE63" s="384">
        <v>79553475</v>
      </c>
      <c r="AF63" s="384">
        <v>995624911</v>
      </c>
      <c r="AG63" s="384">
        <v>995624911</v>
      </c>
      <c r="AH63" s="384">
        <v>90013411</v>
      </c>
      <c r="AI63" s="384">
        <v>121073475</v>
      </c>
      <c r="AJ63" s="384">
        <v>249855645</v>
      </c>
      <c r="AK63" s="384">
        <v>745769266</v>
      </c>
      <c r="AL63" s="384">
        <v>9553475</v>
      </c>
      <c r="AM63" s="384">
        <v>995624911</v>
      </c>
      <c r="AN63" s="384">
        <v>0</v>
      </c>
      <c r="AO63" s="382">
        <v>90013411</v>
      </c>
      <c r="AP63" s="382">
        <v>0</v>
      </c>
    </row>
    <row r="64" spans="1:42">
      <c r="A64" s="13" t="s">
        <v>95</v>
      </c>
      <c r="B64" s="14" t="s">
        <v>47</v>
      </c>
      <c r="C64" s="15">
        <f>+C65</f>
        <v>1652899971</v>
      </c>
      <c r="D64" s="15">
        <f t="shared" ref="D64:R64" si="28">+D65</f>
        <v>0</v>
      </c>
      <c r="E64" s="15">
        <f t="shared" si="28"/>
        <v>0</v>
      </c>
      <c r="F64" s="15">
        <v>0</v>
      </c>
      <c r="G64" s="298">
        <f t="shared" si="28"/>
        <v>1652899971</v>
      </c>
      <c r="H64" s="298">
        <v>287615236</v>
      </c>
      <c r="I64" s="298">
        <v>1251139611</v>
      </c>
      <c r="J64" s="298">
        <f t="shared" si="28"/>
        <v>401760360</v>
      </c>
      <c r="K64" s="298">
        <v>64001932</v>
      </c>
      <c r="L64" s="298">
        <v>64001932</v>
      </c>
      <c r="M64" s="298">
        <f t="shared" si="28"/>
        <v>1187137679</v>
      </c>
      <c r="N64" s="298">
        <v>25798174</v>
      </c>
      <c r="O64" s="298">
        <v>1259322549</v>
      </c>
      <c r="P64" s="298">
        <f t="shared" si="28"/>
        <v>8182938</v>
      </c>
      <c r="Q64" s="298">
        <f t="shared" si="28"/>
        <v>393577422</v>
      </c>
      <c r="R64" s="298">
        <f t="shared" si="28"/>
        <v>64001932</v>
      </c>
      <c r="V64" s="385" t="s">
        <v>95</v>
      </c>
      <c r="W64" s="382" t="s">
        <v>47</v>
      </c>
      <c r="X64" s="384">
        <v>1652899971</v>
      </c>
      <c r="Y64" s="384">
        <v>0</v>
      </c>
      <c r="Z64" s="384">
        <v>0</v>
      </c>
      <c r="AA64" s="384">
        <v>0</v>
      </c>
      <c r="AB64" s="384">
        <v>0</v>
      </c>
      <c r="AC64" s="384">
        <v>0</v>
      </c>
      <c r="AD64" s="384">
        <v>1652899971</v>
      </c>
      <c r="AE64" s="384">
        <v>287615236</v>
      </c>
      <c r="AF64" s="384">
        <v>1251139611</v>
      </c>
      <c r="AG64" s="384">
        <v>1251139611</v>
      </c>
      <c r="AH64" s="384">
        <v>401760360</v>
      </c>
      <c r="AI64" s="384">
        <v>64001932</v>
      </c>
      <c r="AJ64" s="384">
        <v>64001932</v>
      </c>
      <c r="AK64" s="384">
        <v>1187137679</v>
      </c>
      <c r="AL64" s="384">
        <v>25798174</v>
      </c>
      <c r="AM64" s="384">
        <v>1259322549</v>
      </c>
      <c r="AN64" s="384">
        <v>8182938</v>
      </c>
      <c r="AO64" s="382">
        <v>393577422</v>
      </c>
      <c r="AP64" s="382">
        <v>0</v>
      </c>
    </row>
    <row r="65" spans="1:42">
      <c r="A65" s="16" t="s">
        <v>96</v>
      </c>
      <c r="B65" s="17" t="s">
        <v>47</v>
      </c>
      <c r="C65" s="18">
        <v>1652899971</v>
      </c>
      <c r="D65" s="18">
        <v>0</v>
      </c>
      <c r="E65" s="18">
        <v>0</v>
      </c>
      <c r="F65" s="18">
        <v>0</v>
      </c>
      <c r="G65" s="299">
        <f t="shared" si="9"/>
        <v>1652899971</v>
      </c>
      <c r="H65" s="299">
        <v>287615236</v>
      </c>
      <c r="I65" s="299">
        <v>1251139611</v>
      </c>
      <c r="J65" s="299">
        <f t="shared" si="6"/>
        <v>401760360</v>
      </c>
      <c r="K65" s="299">
        <v>64001932</v>
      </c>
      <c r="L65" s="299">
        <v>64001932</v>
      </c>
      <c r="M65" s="299">
        <f t="shared" si="7"/>
        <v>1187137679</v>
      </c>
      <c r="N65" s="299">
        <v>25798174</v>
      </c>
      <c r="O65" s="299">
        <v>1259322549</v>
      </c>
      <c r="P65" s="299">
        <f t="shared" si="10"/>
        <v>8182938</v>
      </c>
      <c r="Q65" s="299">
        <f t="shared" si="8"/>
        <v>393577422</v>
      </c>
      <c r="R65" s="299">
        <f t="shared" si="11"/>
        <v>64001932</v>
      </c>
      <c r="V65" s="385" t="s">
        <v>96</v>
      </c>
      <c r="W65" s="382" t="s">
        <v>47</v>
      </c>
      <c r="X65" s="384">
        <v>1652899971</v>
      </c>
      <c r="Y65" s="384">
        <v>0</v>
      </c>
      <c r="Z65" s="384">
        <v>0</v>
      </c>
      <c r="AA65" s="384">
        <v>0</v>
      </c>
      <c r="AB65" s="384">
        <v>0</v>
      </c>
      <c r="AC65" s="384">
        <v>0</v>
      </c>
      <c r="AD65" s="384">
        <v>1652899971</v>
      </c>
      <c r="AE65" s="384">
        <v>287615236</v>
      </c>
      <c r="AF65" s="384">
        <v>1251139611</v>
      </c>
      <c r="AG65" s="384">
        <v>1251139611</v>
      </c>
      <c r="AH65" s="384">
        <v>401760360</v>
      </c>
      <c r="AI65" s="384">
        <v>64001932</v>
      </c>
      <c r="AJ65" s="384">
        <v>64001932</v>
      </c>
      <c r="AK65" s="384">
        <v>1187137679</v>
      </c>
      <c r="AL65" s="384">
        <v>25798174</v>
      </c>
      <c r="AM65" s="384">
        <v>1259322549</v>
      </c>
      <c r="AN65" s="384">
        <v>8182938</v>
      </c>
      <c r="AO65" s="382">
        <v>393577422</v>
      </c>
      <c r="AP65" s="382">
        <v>0</v>
      </c>
    </row>
    <row r="66" spans="1:42">
      <c r="A66" s="13" t="s">
        <v>97</v>
      </c>
      <c r="B66" s="14" t="s">
        <v>50</v>
      </c>
      <c r="C66" s="15">
        <f>SUM(C67:C69)</f>
        <v>1655302894</v>
      </c>
      <c r="D66" s="15">
        <f t="shared" ref="D66:R66" si="29">SUM(D67:D69)</f>
        <v>0</v>
      </c>
      <c r="E66" s="15">
        <f t="shared" si="29"/>
        <v>0</v>
      </c>
      <c r="F66" s="15">
        <v>0</v>
      </c>
      <c r="G66" s="298">
        <f t="shared" si="29"/>
        <v>1655302894</v>
      </c>
      <c r="H66" s="298">
        <v>270000000</v>
      </c>
      <c r="I66" s="298">
        <v>270131130</v>
      </c>
      <c r="J66" s="298">
        <f t="shared" si="29"/>
        <v>1182023151</v>
      </c>
      <c r="K66" s="298">
        <v>60000000</v>
      </c>
      <c r="L66" s="298">
        <v>60131130</v>
      </c>
      <c r="M66" s="298">
        <f t="shared" si="29"/>
        <v>413024965</v>
      </c>
      <c r="N66" s="298">
        <v>0</v>
      </c>
      <c r="O66" s="298">
        <v>270131130</v>
      </c>
      <c r="P66" s="298">
        <f t="shared" si="29"/>
        <v>4654062</v>
      </c>
      <c r="Q66" s="298">
        <f t="shared" si="29"/>
        <v>1177369089</v>
      </c>
      <c r="R66" s="298">
        <f t="shared" si="29"/>
        <v>60254778</v>
      </c>
      <c r="V66" s="385" t="s">
        <v>97</v>
      </c>
      <c r="W66" s="382" t="s">
        <v>50</v>
      </c>
      <c r="X66" s="384">
        <v>891015353</v>
      </c>
      <c r="Y66" s="384">
        <v>0</v>
      </c>
      <c r="Z66" s="384">
        <v>0</v>
      </c>
      <c r="AA66" s="384">
        <v>0</v>
      </c>
      <c r="AB66" s="384">
        <v>0</v>
      </c>
      <c r="AC66" s="384">
        <v>0</v>
      </c>
      <c r="AD66" s="384">
        <v>891015353</v>
      </c>
      <c r="AE66" s="384">
        <v>270000000</v>
      </c>
      <c r="AF66" s="384">
        <v>270131130</v>
      </c>
      <c r="AG66" s="384">
        <v>270131130</v>
      </c>
      <c r="AH66" s="384">
        <v>620884223</v>
      </c>
      <c r="AI66" s="384">
        <v>60000000</v>
      </c>
      <c r="AJ66" s="384">
        <v>60131130</v>
      </c>
      <c r="AK66" s="384">
        <v>210000000</v>
      </c>
      <c r="AL66" s="384">
        <v>0</v>
      </c>
      <c r="AM66" s="384">
        <v>270131130</v>
      </c>
      <c r="AN66" s="384">
        <v>0</v>
      </c>
      <c r="AO66" s="382">
        <v>620884223</v>
      </c>
      <c r="AP66" s="382">
        <v>0</v>
      </c>
    </row>
    <row r="67" spans="1:42">
      <c r="A67" s="16" t="s">
        <v>98</v>
      </c>
      <c r="B67" s="17" t="s">
        <v>50</v>
      </c>
      <c r="C67" s="18">
        <v>891015353</v>
      </c>
      <c r="D67" s="18">
        <v>0</v>
      </c>
      <c r="E67" s="18">
        <v>0</v>
      </c>
      <c r="F67" s="18">
        <v>0</v>
      </c>
      <c r="G67" s="299">
        <f t="shared" si="9"/>
        <v>891015353</v>
      </c>
      <c r="H67" s="299">
        <v>270000000</v>
      </c>
      <c r="I67" s="299">
        <v>270131130</v>
      </c>
      <c r="J67" s="299">
        <f t="shared" si="6"/>
        <v>620884223</v>
      </c>
      <c r="K67" s="299">
        <v>60000000</v>
      </c>
      <c r="L67" s="299">
        <v>60131130</v>
      </c>
      <c r="M67" s="299">
        <f t="shared" si="7"/>
        <v>210000000</v>
      </c>
      <c r="N67" s="299">
        <v>0</v>
      </c>
      <c r="O67" s="299">
        <v>270131130</v>
      </c>
      <c r="P67" s="299">
        <f t="shared" si="10"/>
        <v>0</v>
      </c>
      <c r="Q67" s="299">
        <f t="shared" si="8"/>
        <v>620884223</v>
      </c>
      <c r="R67" s="299">
        <f t="shared" si="11"/>
        <v>60131130</v>
      </c>
      <c r="V67" s="385" t="s">
        <v>98</v>
      </c>
      <c r="W67" s="382" t="s">
        <v>50</v>
      </c>
      <c r="X67" s="384">
        <v>891015353</v>
      </c>
      <c r="Y67" s="384">
        <v>0</v>
      </c>
      <c r="Z67" s="384">
        <v>0</v>
      </c>
      <c r="AA67" s="384">
        <v>0</v>
      </c>
      <c r="AB67" s="384">
        <v>0</v>
      </c>
      <c r="AC67" s="384">
        <v>0</v>
      </c>
      <c r="AD67" s="384">
        <v>891015353</v>
      </c>
      <c r="AE67" s="384">
        <v>270000000</v>
      </c>
      <c r="AF67" s="384">
        <v>270131130</v>
      </c>
      <c r="AG67" s="384">
        <v>270131130</v>
      </c>
      <c r="AH67" s="384">
        <v>620884223</v>
      </c>
      <c r="AI67" s="384">
        <v>60000000</v>
      </c>
      <c r="AJ67" s="384">
        <v>60131130</v>
      </c>
      <c r="AK67" s="384">
        <v>210000000</v>
      </c>
      <c r="AL67" s="384">
        <v>0</v>
      </c>
      <c r="AM67" s="384">
        <v>270131130</v>
      </c>
      <c r="AN67" s="384">
        <v>0</v>
      </c>
      <c r="AO67" s="382">
        <v>620884223</v>
      </c>
      <c r="AP67" s="382">
        <v>0</v>
      </c>
    </row>
    <row r="68" spans="1:42">
      <c r="A68" s="16" t="s">
        <v>99</v>
      </c>
      <c r="B68" s="17" t="s">
        <v>53</v>
      </c>
      <c r="C68" s="18">
        <v>125372355</v>
      </c>
      <c r="D68" s="18">
        <v>0</v>
      </c>
      <c r="E68" s="18">
        <v>0</v>
      </c>
      <c r="F68" s="18">
        <v>0</v>
      </c>
      <c r="G68" s="299">
        <f t="shared" si="9"/>
        <v>125372355</v>
      </c>
      <c r="H68" s="299">
        <v>6819777</v>
      </c>
      <c r="I68" s="299">
        <v>53050265</v>
      </c>
      <c r="J68" s="299">
        <f t="shared" si="6"/>
        <v>72322090</v>
      </c>
      <c r="K68" s="299">
        <v>0</v>
      </c>
      <c r="L68" s="299">
        <v>25300</v>
      </c>
      <c r="M68" s="299">
        <f t="shared" si="7"/>
        <v>53024965</v>
      </c>
      <c r="N68" s="299">
        <v>10885757</v>
      </c>
      <c r="O68" s="299">
        <v>57704327</v>
      </c>
      <c r="P68" s="299">
        <f t="shared" si="10"/>
        <v>4654062</v>
      </c>
      <c r="Q68" s="299">
        <f t="shared" si="8"/>
        <v>67668028</v>
      </c>
      <c r="R68" s="299">
        <f t="shared" si="11"/>
        <v>25300</v>
      </c>
      <c r="V68" s="385" t="s">
        <v>99</v>
      </c>
      <c r="W68" s="382" t="s">
        <v>53</v>
      </c>
      <c r="X68" s="384">
        <v>125372355</v>
      </c>
      <c r="Y68" s="384">
        <v>0</v>
      </c>
      <c r="Z68" s="384">
        <v>0</v>
      </c>
      <c r="AA68" s="384">
        <v>0</v>
      </c>
      <c r="AB68" s="384">
        <v>0</v>
      </c>
      <c r="AC68" s="384">
        <v>0</v>
      </c>
      <c r="AD68" s="384">
        <v>125372355</v>
      </c>
      <c r="AE68" s="384">
        <v>6819777</v>
      </c>
      <c r="AF68" s="384">
        <v>53050265</v>
      </c>
      <c r="AG68" s="384">
        <v>53050265</v>
      </c>
      <c r="AH68" s="384">
        <v>72322090</v>
      </c>
      <c r="AI68" s="384">
        <v>0</v>
      </c>
      <c r="AJ68" s="384">
        <v>25300</v>
      </c>
      <c r="AK68" s="384">
        <v>53024965</v>
      </c>
      <c r="AL68" s="384">
        <v>10885757</v>
      </c>
      <c r="AM68" s="384">
        <v>57704327</v>
      </c>
      <c r="AN68" s="384">
        <v>4654062</v>
      </c>
      <c r="AO68" s="382">
        <v>67668028</v>
      </c>
      <c r="AP68" s="382">
        <v>0</v>
      </c>
    </row>
    <row r="69" spans="1:42">
      <c r="A69" s="16" t="s">
        <v>100</v>
      </c>
      <c r="B69" s="17" t="s">
        <v>56</v>
      </c>
      <c r="C69" s="18">
        <v>638915186</v>
      </c>
      <c r="D69" s="18">
        <v>0</v>
      </c>
      <c r="E69" s="18">
        <v>0</v>
      </c>
      <c r="F69" s="18">
        <v>0</v>
      </c>
      <c r="G69" s="299">
        <f t="shared" si="9"/>
        <v>638915186</v>
      </c>
      <c r="H69" s="299">
        <v>150000000</v>
      </c>
      <c r="I69" s="299">
        <v>150098348</v>
      </c>
      <c r="J69" s="299">
        <f t="shared" si="6"/>
        <v>488816838</v>
      </c>
      <c r="K69" s="299">
        <v>0</v>
      </c>
      <c r="L69" s="299">
        <v>98348</v>
      </c>
      <c r="M69" s="299">
        <f t="shared" si="7"/>
        <v>150000000</v>
      </c>
      <c r="N69" s="299">
        <v>0</v>
      </c>
      <c r="O69" s="299">
        <v>150098348</v>
      </c>
      <c r="P69" s="299">
        <f t="shared" si="10"/>
        <v>0</v>
      </c>
      <c r="Q69" s="299">
        <f t="shared" si="8"/>
        <v>488816838</v>
      </c>
      <c r="R69" s="299">
        <f t="shared" si="11"/>
        <v>98348</v>
      </c>
      <c r="V69" s="385" t="s">
        <v>100</v>
      </c>
      <c r="W69" s="382" t="s">
        <v>56</v>
      </c>
      <c r="X69" s="384">
        <v>638915186</v>
      </c>
      <c r="Y69" s="384">
        <v>0</v>
      </c>
      <c r="Z69" s="384">
        <v>0</v>
      </c>
      <c r="AA69" s="384">
        <v>0</v>
      </c>
      <c r="AB69" s="384">
        <v>0</v>
      </c>
      <c r="AC69" s="384">
        <v>0</v>
      </c>
      <c r="AD69" s="384">
        <v>638915186</v>
      </c>
      <c r="AE69" s="384">
        <v>150000000</v>
      </c>
      <c r="AF69" s="384">
        <v>150098348</v>
      </c>
      <c r="AG69" s="384">
        <v>150098348</v>
      </c>
      <c r="AH69" s="384">
        <v>488816838</v>
      </c>
      <c r="AI69" s="384">
        <v>0</v>
      </c>
      <c r="AJ69" s="384">
        <v>98348</v>
      </c>
      <c r="AK69" s="384">
        <v>150000000</v>
      </c>
      <c r="AL69" s="384">
        <v>0</v>
      </c>
      <c r="AM69" s="384">
        <v>150098348</v>
      </c>
      <c r="AN69" s="384">
        <v>0</v>
      </c>
      <c r="AO69" s="382">
        <v>488816838</v>
      </c>
      <c r="AP69" s="382">
        <v>0</v>
      </c>
    </row>
    <row r="70" spans="1:42">
      <c r="A70" s="10" t="s">
        <v>101</v>
      </c>
      <c r="B70" s="11" t="s">
        <v>59</v>
      </c>
      <c r="C70" s="12">
        <f>+C71</f>
        <v>1521092277</v>
      </c>
      <c r="D70" s="12">
        <f t="shared" ref="D70:R70" si="30">+D71</f>
        <v>0</v>
      </c>
      <c r="E70" s="12">
        <f t="shared" si="30"/>
        <v>0</v>
      </c>
      <c r="F70" s="12">
        <v>0</v>
      </c>
      <c r="G70" s="297">
        <f t="shared" si="30"/>
        <v>1521092277</v>
      </c>
      <c r="H70" s="297">
        <v>516633995</v>
      </c>
      <c r="I70" s="297">
        <v>516633995</v>
      </c>
      <c r="J70" s="297">
        <f t="shared" si="30"/>
        <v>1004458282</v>
      </c>
      <c r="K70" s="297">
        <v>166633995</v>
      </c>
      <c r="L70" s="297">
        <v>166633995</v>
      </c>
      <c r="M70" s="297">
        <f t="shared" si="30"/>
        <v>350000000</v>
      </c>
      <c r="N70" s="297">
        <v>166633995</v>
      </c>
      <c r="O70" s="297">
        <v>516633995</v>
      </c>
      <c r="P70" s="297">
        <f t="shared" si="30"/>
        <v>0</v>
      </c>
      <c r="Q70" s="297">
        <f t="shared" si="30"/>
        <v>1004458282</v>
      </c>
      <c r="R70" s="297">
        <f t="shared" si="30"/>
        <v>166633995</v>
      </c>
      <c r="V70" s="385" t="s">
        <v>101</v>
      </c>
      <c r="W70" s="382" t="s">
        <v>59</v>
      </c>
      <c r="X70" s="384">
        <v>1521092277</v>
      </c>
      <c r="Y70" s="384">
        <v>0</v>
      </c>
      <c r="Z70" s="384">
        <v>0</v>
      </c>
      <c r="AA70" s="384">
        <v>0</v>
      </c>
      <c r="AB70" s="384">
        <v>0</v>
      </c>
      <c r="AC70" s="384">
        <v>0</v>
      </c>
      <c r="AD70" s="384">
        <v>1521092277</v>
      </c>
      <c r="AE70" s="384">
        <v>516633995</v>
      </c>
      <c r="AF70" s="384">
        <v>516633995</v>
      </c>
      <c r="AG70" s="384">
        <v>516633995</v>
      </c>
      <c r="AH70" s="384">
        <v>1004458282</v>
      </c>
      <c r="AI70" s="384">
        <v>166633995</v>
      </c>
      <c r="AJ70" s="384">
        <v>166633995</v>
      </c>
      <c r="AK70" s="384">
        <v>350000000</v>
      </c>
      <c r="AL70" s="384">
        <v>166633995</v>
      </c>
      <c r="AM70" s="384">
        <v>516633995</v>
      </c>
      <c r="AN70" s="384">
        <v>0</v>
      </c>
      <c r="AO70" s="382">
        <v>1004458282</v>
      </c>
      <c r="AP70" s="382">
        <v>0</v>
      </c>
    </row>
    <row r="71" spans="1:42">
      <c r="A71" s="13" t="s">
        <v>102</v>
      </c>
      <c r="B71" s="14" t="s">
        <v>61</v>
      </c>
      <c r="C71" s="15">
        <f>+C72+C73</f>
        <v>1521092277</v>
      </c>
      <c r="D71" s="15">
        <f t="shared" ref="D71:R71" si="31">+D72+D73</f>
        <v>0</v>
      </c>
      <c r="E71" s="15">
        <f t="shared" si="31"/>
        <v>0</v>
      </c>
      <c r="F71" s="15">
        <v>0</v>
      </c>
      <c r="G71" s="298">
        <f t="shared" si="31"/>
        <v>1521092277</v>
      </c>
      <c r="H71" s="298">
        <v>516633995</v>
      </c>
      <c r="I71" s="298">
        <v>516633995</v>
      </c>
      <c r="J71" s="298">
        <f t="shared" si="31"/>
        <v>1004458282</v>
      </c>
      <c r="K71" s="298">
        <v>166633995</v>
      </c>
      <c r="L71" s="298">
        <v>166633995</v>
      </c>
      <c r="M71" s="298">
        <f t="shared" si="31"/>
        <v>350000000</v>
      </c>
      <c r="N71" s="298">
        <v>166633995</v>
      </c>
      <c r="O71" s="298">
        <v>516633995</v>
      </c>
      <c r="P71" s="298">
        <f t="shared" si="31"/>
        <v>0</v>
      </c>
      <c r="Q71" s="298">
        <f t="shared" si="31"/>
        <v>1004458282</v>
      </c>
      <c r="R71" s="298">
        <f t="shared" si="31"/>
        <v>166633995</v>
      </c>
      <c r="V71" s="385" t="s">
        <v>102</v>
      </c>
      <c r="W71" s="382" t="s">
        <v>61</v>
      </c>
      <c r="X71" s="384">
        <v>1521092277</v>
      </c>
      <c r="Y71" s="384">
        <v>0</v>
      </c>
      <c r="Z71" s="384">
        <v>0</v>
      </c>
      <c r="AA71" s="384">
        <v>0</v>
      </c>
      <c r="AB71" s="384">
        <v>0</v>
      </c>
      <c r="AC71" s="384">
        <v>0</v>
      </c>
      <c r="AD71" s="384">
        <v>1521092277</v>
      </c>
      <c r="AE71" s="384">
        <v>516633995</v>
      </c>
      <c r="AF71" s="384">
        <v>516633995</v>
      </c>
      <c r="AG71" s="384">
        <v>516633995</v>
      </c>
      <c r="AH71" s="384">
        <v>1004458282</v>
      </c>
      <c r="AI71" s="384">
        <v>166633995</v>
      </c>
      <c r="AJ71" s="384">
        <v>166633995</v>
      </c>
      <c r="AK71" s="384">
        <v>350000000</v>
      </c>
      <c r="AL71" s="384">
        <v>166633995</v>
      </c>
      <c r="AM71" s="384">
        <v>516633995</v>
      </c>
      <c r="AN71" s="384">
        <v>0</v>
      </c>
      <c r="AO71" s="382">
        <v>1004458282</v>
      </c>
      <c r="AP71" s="382">
        <v>0</v>
      </c>
    </row>
    <row r="72" spans="1:42">
      <c r="A72" s="16" t="s">
        <v>103</v>
      </c>
      <c r="B72" s="17" t="s">
        <v>63</v>
      </c>
      <c r="C72" s="18">
        <v>771092277</v>
      </c>
      <c r="D72" s="18">
        <v>0</v>
      </c>
      <c r="E72" s="18">
        <v>0</v>
      </c>
      <c r="F72" s="18">
        <v>0</v>
      </c>
      <c r="G72" s="299">
        <f t="shared" si="9"/>
        <v>771092277</v>
      </c>
      <c r="H72" s="299">
        <v>350000000</v>
      </c>
      <c r="I72" s="299">
        <v>350000000</v>
      </c>
      <c r="J72" s="299">
        <f t="shared" si="6"/>
        <v>421092277</v>
      </c>
      <c r="K72" s="299">
        <v>0</v>
      </c>
      <c r="L72" s="299">
        <v>0</v>
      </c>
      <c r="M72" s="299">
        <f t="shared" si="7"/>
        <v>350000000</v>
      </c>
      <c r="N72" s="299">
        <v>0</v>
      </c>
      <c r="O72" s="299">
        <v>350000000</v>
      </c>
      <c r="P72" s="299">
        <f t="shared" si="10"/>
        <v>0</v>
      </c>
      <c r="Q72" s="299">
        <f t="shared" si="8"/>
        <v>421092277</v>
      </c>
      <c r="R72" s="299">
        <f t="shared" si="11"/>
        <v>0</v>
      </c>
      <c r="V72" s="385" t="s">
        <v>103</v>
      </c>
      <c r="W72" s="382" t="s">
        <v>63</v>
      </c>
      <c r="X72" s="384">
        <v>771092277</v>
      </c>
      <c r="Y72" s="384">
        <v>0</v>
      </c>
      <c r="Z72" s="384">
        <v>0</v>
      </c>
      <c r="AA72" s="384">
        <v>0</v>
      </c>
      <c r="AB72" s="384">
        <v>0</v>
      </c>
      <c r="AC72" s="384">
        <v>0</v>
      </c>
      <c r="AD72" s="384">
        <v>771092277</v>
      </c>
      <c r="AE72" s="384">
        <v>350000000</v>
      </c>
      <c r="AF72" s="384">
        <v>350000000</v>
      </c>
      <c r="AG72" s="384">
        <v>350000000</v>
      </c>
      <c r="AH72" s="384">
        <v>421092277</v>
      </c>
      <c r="AI72" s="384">
        <v>0</v>
      </c>
      <c r="AJ72" s="384">
        <v>0</v>
      </c>
      <c r="AK72" s="384">
        <v>350000000</v>
      </c>
      <c r="AL72" s="384">
        <v>0</v>
      </c>
      <c r="AM72" s="384">
        <v>350000000</v>
      </c>
      <c r="AN72" s="384">
        <v>0</v>
      </c>
      <c r="AO72" s="382">
        <v>421092277</v>
      </c>
      <c r="AP72" s="382">
        <v>0</v>
      </c>
    </row>
    <row r="73" spans="1:42">
      <c r="A73" s="16" t="s">
        <v>104</v>
      </c>
      <c r="B73" s="17" t="s">
        <v>105</v>
      </c>
      <c r="C73" s="18">
        <v>750000000</v>
      </c>
      <c r="D73" s="18">
        <v>0</v>
      </c>
      <c r="E73" s="18">
        <v>0</v>
      </c>
      <c r="F73" s="18">
        <v>0</v>
      </c>
      <c r="G73" s="299">
        <f t="shared" si="9"/>
        <v>750000000</v>
      </c>
      <c r="H73" s="299">
        <v>166633995</v>
      </c>
      <c r="I73" s="299">
        <v>166633995</v>
      </c>
      <c r="J73" s="299">
        <f t="shared" si="6"/>
        <v>583366005</v>
      </c>
      <c r="K73" s="299">
        <v>166633995</v>
      </c>
      <c r="L73" s="299">
        <v>166633995</v>
      </c>
      <c r="M73" s="299">
        <f t="shared" si="7"/>
        <v>0</v>
      </c>
      <c r="N73" s="299">
        <v>166633995</v>
      </c>
      <c r="O73" s="299">
        <v>166633995</v>
      </c>
      <c r="P73" s="299">
        <f t="shared" si="10"/>
        <v>0</v>
      </c>
      <c r="Q73" s="299">
        <f t="shared" si="8"/>
        <v>583366005</v>
      </c>
      <c r="R73" s="299">
        <f t="shared" si="11"/>
        <v>166633995</v>
      </c>
      <c r="V73" s="385" t="s">
        <v>104</v>
      </c>
      <c r="W73" s="382" t="s">
        <v>105</v>
      </c>
      <c r="X73" s="384">
        <v>750000000</v>
      </c>
      <c r="Y73" s="384">
        <v>0</v>
      </c>
      <c r="Z73" s="384">
        <v>0</v>
      </c>
      <c r="AA73" s="384">
        <v>0</v>
      </c>
      <c r="AB73" s="384">
        <v>0</v>
      </c>
      <c r="AC73" s="384">
        <v>0</v>
      </c>
      <c r="AD73" s="384">
        <v>750000000</v>
      </c>
      <c r="AE73" s="384">
        <v>166633995</v>
      </c>
      <c r="AF73" s="384">
        <v>166633995</v>
      </c>
      <c r="AG73" s="384">
        <v>166633995</v>
      </c>
      <c r="AH73" s="384">
        <v>583366005</v>
      </c>
      <c r="AI73" s="384">
        <v>166633995</v>
      </c>
      <c r="AJ73" s="384">
        <v>166633995</v>
      </c>
      <c r="AK73" s="384">
        <v>0</v>
      </c>
      <c r="AL73" s="384">
        <v>166633995</v>
      </c>
      <c r="AM73" s="384">
        <v>166633995</v>
      </c>
      <c r="AN73" s="384">
        <v>0</v>
      </c>
      <c r="AO73" s="382">
        <v>583366005</v>
      </c>
      <c r="AP73" s="382">
        <v>0</v>
      </c>
    </row>
    <row r="74" spans="1:42">
      <c r="A74" s="4" t="s">
        <v>106</v>
      </c>
      <c r="B74" s="5" t="s">
        <v>107</v>
      </c>
      <c r="C74" s="6">
        <f>+C75+C104</f>
        <v>9449970190.9200001</v>
      </c>
      <c r="D74" s="6">
        <f t="shared" ref="D74:R74" si="32">+D75+D104</f>
        <v>1336569400</v>
      </c>
      <c r="E74" s="6">
        <f t="shared" si="32"/>
        <v>298769400</v>
      </c>
      <c r="F74" s="6">
        <f t="shared" si="32"/>
        <v>812000000</v>
      </c>
      <c r="G74" s="295">
        <f t="shared" si="32"/>
        <v>11299770190.92</v>
      </c>
      <c r="H74" s="295">
        <v>1000732072.48</v>
      </c>
      <c r="I74" s="295">
        <v>5327510353.6300001</v>
      </c>
      <c r="J74" s="295">
        <f t="shared" si="32"/>
        <v>5944083657.29</v>
      </c>
      <c r="K74" s="295">
        <v>1264306860.5800002</v>
      </c>
      <c r="L74" s="295">
        <v>2282880987.9399996</v>
      </c>
      <c r="M74" s="295">
        <f t="shared" si="32"/>
        <v>3339249525.6899996</v>
      </c>
      <c r="N74" s="295">
        <v>831984313.37000012</v>
      </c>
      <c r="O74" s="295">
        <v>6716233185.9499998</v>
      </c>
      <c r="P74" s="295">
        <f t="shared" si="32"/>
        <v>1423862172.3200002</v>
      </c>
      <c r="Q74" s="295">
        <f t="shared" si="32"/>
        <v>4802990884.9699993</v>
      </c>
      <c r="R74" s="295">
        <f t="shared" si="32"/>
        <v>2581975807.9400001</v>
      </c>
      <c r="S74" s="77">
        <f>+C74-S180</f>
        <v>7243194363.9200001</v>
      </c>
      <c r="V74" s="385" t="s">
        <v>106</v>
      </c>
      <c r="W74" s="382" t="s">
        <v>107</v>
      </c>
      <c r="X74" s="384">
        <v>9342772992.9200001</v>
      </c>
      <c r="Y74" s="384">
        <v>1053800000</v>
      </c>
      <c r="Z74" s="384">
        <v>15014527</v>
      </c>
      <c r="AA74" s="384">
        <v>0</v>
      </c>
      <c r="AB74" s="384">
        <v>0</v>
      </c>
      <c r="AC74" s="384">
        <v>737000000</v>
      </c>
      <c r="AD74" s="384">
        <v>11118558465.92</v>
      </c>
      <c r="AE74" s="384">
        <v>1000732072.48</v>
      </c>
      <c r="AF74" s="384">
        <v>5327510353.6300001</v>
      </c>
      <c r="AG74" s="384">
        <v>5101691001.6300001</v>
      </c>
      <c r="AH74" s="384">
        <v>6016867464.29</v>
      </c>
      <c r="AI74" s="384">
        <v>1264306860.5800002</v>
      </c>
      <c r="AJ74" s="384">
        <v>2282880987.9399996</v>
      </c>
      <c r="AK74" s="384">
        <v>3032435519.6900005</v>
      </c>
      <c r="AL74" s="384">
        <v>831984313.37000012</v>
      </c>
      <c r="AM74" s="384">
        <v>6716233185.9499998</v>
      </c>
      <c r="AN74" s="384">
        <v>1614542184.3199997</v>
      </c>
      <c r="AO74" s="382">
        <v>4402325279.9700003</v>
      </c>
      <c r="AP74" s="382">
        <v>0</v>
      </c>
    </row>
    <row r="75" spans="1:42">
      <c r="A75" s="7" t="s">
        <v>108</v>
      </c>
      <c r="B75" s="8" t="s">
        <v>109</v>
      </c>
      <c r="C75" s="9">
        <f>+C76</f>
        <v>253916784.92000002</v>
      </c>
      <c r="D75" s="9">
        <f t="shared" ref="D75:R75" si="33">+D76</f>
        <v>20000000</v>
      </c>
      <c r="E75" s="9">
        <f t="shared" si="33"/>
        <v>5681194</v>
      </c>
      <c r="F75" s="9">
        <f t="shared" si="33"/>
        <v>100000000</v>
      </c>
      <c r="G75" s="296">
        <f t="shared" si="33"/>
        <v>368235590.92000002</v>
      </c>
      <c r="H75" s="296">
        <v>66312787</v>
      </c>
      <c r="I75" s="296">
        <v>95772705.560000002</v>
      </c>
      <c r="J75" s="296">
        <f t="shared" si="33"/>
        <v>272462885.36000001</v>
      </c>
      <c r="K75" s="296">
        <v>76097490</v>
      </c>
      <c r="L75" s="296">
        <v>84005090</v>
      </c>
      <c r="M75" s="296">
        <f t="shared" si="33"/>
        <v>11767615.559999999</v>
      </c>
      <c r="N75" s="296">
        <v>65486563</v>
      </c>
      <c r="O75" s="296">
        <v>110887030.56</v>
      </c>
      <c r="P75" s="296">
        <f t="shared" si="33"/>
        <v>15114325</v>
      </c>
      <c r="Q75" s="296">
        <f t="shared" si="33"/>
        <v>257348560.36000001</v>
      </c>
      <c r="R75" s="296">
        <f t="shared" si="33"/>
        <v>84005090</v>
      </c>
      <c r="V75" s="385" t="s">
        <v>108</v>
      </c>
      <c r="W75" s="382" t="s">
        <v>109</v>
      </c>
      <c r="X75" s="384">
        <v>228916784.92000002</v>
      </c>
      <c r="Y75" s="384">
        <v>20000000</v>
      </c>
      <c r="Z75" s="384">
        <v>5681194</v>
      </c>
      <c r="AA75" s="384">
        <v>0</v>
      </c>
      <c r="AB75" s="384">
        <v>0</v>
      </c>
      <c r="AC75" s="384">
        <v>100000000</v>
      </c>
      <c r="AD75" s="384">
        <v>343235590.92000002</v>
      </c>
      <c r="AE75" s="384">
        <v>66312787</v>
      </c>
      <c r="AF75" s="384">
        <v>95772705.560000002</v>
      </c>
      <c r="AG75" s="384">
        <v>95772705.560000002</v>
      </c>
      <c r="AH75" s="384">
        <v>247462885.36000001</v>
      </c>
      <c r="AI75" s="384">
        <v>76097490</v>
      </c>
      <c r="AJ75" s="384">
        <v>84005090</v>
      </c>
      <c r="AK75" s="384">
        <v>11767615.560000002</v>
      </c>
      <c r="AL75" s="384">
        <v>65486563</v>
      </c>
      <c r="AM75" s="384">
        <v>110887030.56</v>
      </c>
      <c r="AN75" s="384">
        <v>15114325</v>
      </c>
      <c r="AO75" s="382">
        <v>232348560.36000001</v>
      </c>
      <c r="AP75" s="382">
        <v>0</v>
      </c>
    </row>
    <row r="76" spans="1:42">
      <c r="A76" s="10" t="s">
        <v>110</v>
      </c>
      <c r="B76" s="11" t="s">
        <v>111</v>
      </c>
      <c r="C76" s="12">
        <f>+C77+C97</f>
        <v>253916784.92000002</v>
      </c>
      <c r="D76" s="12">
        <f t="shared" ref="D76:R76" si="34">+D77+D97</f>
        <v>20000000</v>
      </c>
      <c r="E76" s="12">
        <f t="shared" si="34"/>
        <v>5681194</v>
      </c>
      <c r="F76" s="12">
        <f t="shared" si="34"/>
        <v>100000000</v>
      </c>
      <c r="G76" s="297">
        <f t="shared" si="34"/>
        <v>368235590.92000002</v>
      </c>
      <c r="H76" s="297">
        <v>66312787</v>
      </c>
      <c r="I76" s="297">
        <v>95772705.560000002</v>
      </c>
      <c r="J76" s="297">
        <f t="shared" si="34"/>
        <v>272462885.36000001</v>
      </c>
      <c r="K76" s="297">
        <v>76097490</v>
      </c>
      <c r="L76" s="297">
        <v>84005090</v>
      </c>
      <c r="M76" s="297">
        <f t="shared" si="34"/>
        <v>11767615.559999999</v>
      </c>
      <c r="N76" s="297">
        <v>65486563</v>
      </c>
      <c r="O76" s="297">
        <v>110887030.56</v>
      </c>
      <c r="P76" s="297">
        <f t="shared" si="34"/>
        <v>15114325</v>
      </c>
      <c r="Q76" s="297">
        <f t="shared" si="34"/>
        <v>257348560.36000001</v>
      </c>
      <c r="R76" s="297">
        <f t="shared" si="34"/>
        <v>84005090</v>
      </c>
      <c r="V76" s="385" t="s">
        <v>110</v>
      </c>
      <c r="W76" s="382" t="s">
        <v>111</v>
      </c>
      <c r="X76" s="384">
        <v>228916784.92000002</v>
      </c>
      <c r="Y76" s="384">
        <v>20000000</v>
      </c>
      <c r="Z76" s="384">
        <v>5681194</v>
      </c>
      <c r="AA76" s="384">
        <v>0</v>
      </c>
      <c r="AB76" s="384">
        <v>0</v>
      </c>
      <c r="AC76" s="384">
        <v>100000000</v>
      </c>
      <c r="AD76" s="384">
        <v>343235590.92000002</v>
      </c>
      <c r="AE76" s="384">
        <v>66312787</v>
      </c>
      <c r="AF76" s="384">
        <v>95772705.560000002</v>
      </c>
      <c r="AG76" s="384">
        <v>95772705.560000002</v>
      </c>
      <c r="AH76" s="384">
        <v>247462885.36000001</v>
      </c>
      <c r="AI76" s="384">
        <v>76097490</v>
      </c>
      <c r="AJ76" s="384">
        <v>84005090</v>
      </c>
      <c r="AK76" s="384">
        <v>11767615.560000002</v>
      </c>
      <c r="AL76" s="384">
        <v>65486563</v>
      </c>
      <c r="AM76" s="384">
        <v>110887030.56</v>
      </c>
      <c r="AN76" s="384">
        <v>15114325</v>
      </c>
      <c r="AO76" s="382">
        <v>232348560.36000001</v>
      </c>
      <c r="AP76" s="382">
        <v>0</v>
      </c>
    </row>
    <row r="77" spans="1:42">
      <c r="A77" s="13" t="s">
        <v>112</v>
      </c>
      <c r="B77" s="14" t="s">
        <v>113</v>
      </c>
      <c r="C77" s="15">
        <f>+C78+C80+C84+C87+C91+C94</f>
        <v>174416784.92000002</v>
      </c>
      <c r="D77" s="15">
        <f t="shared" ref="D77:R77" si="35">+D78+D80+D84+D87+D91+D94</f>
        <v>20000000</v>
      </c>
      <c r="E77" s="15">
        <f t="shared" si="35"/>
        <v>5681194</v>
      </c>
      <c r="F77" s="15">
        <f t="shared" si="35"/>
        <v>100000000</v>
      </c>
      <c r="G77" s="298">
        <f t="shared" si="35"/>
        <v>288735590.92000002</v>
      </c>
      <c r="H77" s="298">
        <v>16312787</v>
      </c>
      <c r="I77" s="298">
        <v>45772705.560000002</v>
      </c>
      <c r="J77" s="298">
        <f t="shared" si="35"/>
        <v>242962885.36000001</v>
      </c>
      <c r="K77" s="298">
        <v>26097490</v>
      </c>
      <c r="L77" s="298">
        <v>34005090</v>
      </c>
      <c r="M77" s="298">
        <f t="shared" si="35"/>
        <v>11767615.559999999</v>
      </c>
      <c r="N77" s="298">
        <v>15486563</v>
      </c>
      <c r="O77" s="298">
        <v>60887030.560000002</v>
      </c>
      <c r="P77" s="298">
        <f t="shared" si="35"/>
        <v>15114325</v>
      </c>
      <c r="Q77" s="298">
        <f t="shared" si="35"/>
        <v>227848560.36000001</v>
      </c>
      <c r="R77" s="298">
        <f t="shared" si="35"/>
        <v>34005090</v>
      </c>
      <c r="V77" s="385" t="s">
        <v>112</v>
      </c>
      <c r="W77" s="382" t="s">
        <v>113</v>
      </c>
      <c r="X77" s="384">
        <v>149416784.92000002</v>
      </c>
      <c r="Y77" s="384">
        <v>20000000</v>
      </c>
      <c r="Z77" s="384">
        <v>5681194</v>
      </c>
      <c r="AA77" s="384">
        <v>0</v>
      </c>
      <c r="AB77" s="384">
        <v>0</v>
      </c>
      <c r="AC77" s="384">
        <v>100000000</v>
      </c>
      <c r="AD77" s="384">
        <v>263735590.92000002</v>
      </c>
      <c r="AE77" s="384">
        <v>16312787</v>
      </c>
      <c r="AF77" s="384">
        <v>45772705.560000002</v>
      </c>
      <c r="AG77" s="384">
        <v>45772705.560000002</v>
      </c>
      <c r="AH77" s="384">
        <v>217962885.36000001</v>
      </c>
      <c r="AI77" s="384">
        <v>26097490</v>
      </c>
      <c r="AJ77" s="384">
        <v>34005090</v>
      </c>
      <c r="AK77" s="384">
        <v>11767615.560000002</v>
      </c>
      <c r="AL77" s="384">
        <v>15486563</v>
      </c>
      <c r="AM77" s="384">
        <v>60887030.560000002</v>
      </c>
      <c r="AN77" s="384">
        <v>15114325</v>
      </c>
      <c r="AO77" s="382">
        <v>202848560.36000001</v>
      </c>
      <c r="AP77" s="382">
        <v>0</v>
      </c>
    </row>
    <row r="78" spans="1:42">
      <c r="A78" s="13" t="s">
        <v>114</v>
      </c>
      <c r="B78" s="14" t="s">
        <v>115</v>
      </c>
      <c r="C78" s="15">
        <f>+C79</f>
        <v>30000022</v>
      </c>
      <c r="D78" s="15">
        <f t="shared" ref="D78:R78" si="36">+D79</f>
        <v>0</v>
      </c>
      <c r="E78" s="15">
        <f t="shared" si="36"/>
        <v>0</v>
      </c>
      <c r="F78" s="15">
        <f t="shared" si="36"/>
        <v>20000000</v>
      </c>
      <c r="G78" s="298">
        <f t="shared" si="36"/>
        <v>50000022</v>
      </c>
      <c r="H78" s="298">
        <v>8576187</v>
      </c>
      <c r="I78" s="298">
        <v>28507577</v>
      </c>
      <c r="J78" s="298">
        <f t="shared" si="36"/>
        <v>21492445</v>
      </c>
      <c r="K78" s="298">
        <v>18978890</v>
      </c>
      <c r="L78" s="298">
        <v>20928890</v>
      </c>
      <c r="M78" s="298">
        <f t="shared" si="36"/>
        <v>7578687</v>
      </c>
      <c r="N78" s="298">
        <v>3647865</v>
      </c>
      <c r="O78" s="298">
        <v>37845904</v>
      </c>
      <c r="P78" s="298">
        <f t="shared" si="36"/>
        <v>9338327</v>
      </c>
      <c r="Q78" s="298">
        <f t="shared" si="36"/>
        <v>12154118</v>
      </c>
      <c r="R78" s="298">
        <f t="shared" si="36"/>
        <v>20928890</v>
      </c>
      <c r="V78" s="385" t="s">
        <v>114</v>
      </c>
      <c r="W78" s="382" t="s">
        <v>115</v>
      </c>
      <c r="X78" s="384">
        <v>30000022</v>
      </c>
      <c r="Y78" s="384">
        <v>0</v>
      </c>
      <c r="Z78" s="384">
        <v>0</v>
      </c>
      <c r="AA78" s="384">
        <v>0</v>
      </c>
      <c r="AB78" s="384">
        <v>0</v>
      </c>
      <c r="AC78" s="384">
        <v>20000000</v>
      </c>
      <c r="AD78" s="384">
        <v>50000022</v>
      </c>
      <c r="AE78" s="384">
        <v>8576187</v>
      </c>
      <c r="AF78" s="384">
        <v>28507577</v>
      </c>
      <c r="AG78" s="384">
        <v>28507577</v>
      </c>
      <c r="AH78" s="384">
        <v>21492445</v>
      </c>
      <c r="AI78" s="384">
        <v>18978890</v>
      </c>
      <c r="AJ78" s="384">
        <v>20928890</v>
      </c>
      <c r="AK78" s="384">
        <v>7578687</v>
      </c>
      <c r="AL78" s="384">
        <v>3647865</v>
      </c>
      <c r="AM78" s="384">
        <v>37845904</v>
      </c>
      <c r="AN78" s="384">
        <v>9338327</v>
      </c>
      <c r="AO78" s="382">
        <v>12154118</v>
      </c>
      <c r="AP78" s="382">
        <v>0</v>
      </c>
    </row>
    <row r="79" spans="1:42">
      <c r="A79" s="16" t="s">
        <v>116</v>
      </c>
      <c r="B79" s="17" t="s">
        <v>117</v>
      </c>
      <c r="C79" s="18">
        <v>30000022</v>
      </c>
      <c r="D79" s="18">
        <v>0</v>
      </c>
      <c r="E79" s="18">
        <v>0</v>
      </c>
      <c r="F79" s="18">
        <v>20000000</v>
      </c>
      <c r="G79" s="299">
        <f t="shared" ref="G79:G142" si="37">+C79+D79-E79+F79</f>
        <v>50000022</v>
      </c>
      <c r="H79" s="299">
        <v>8576187</v>
      </c>
      <c r="I79" s="299">
        <v>28507577</v>
      </c>
      <c r="J79" s="299">
        <f t="shared" ref="J79:J141" si="38">+G79-I79</f>
        <v>21492445</v>
      </c>
      <c r="K79" s="299">
        <v>18978890</v>
      </c>
      <c r="L79" s="299">
        <v>20928890</v>
      </c>
      <c r="M79" s="299">
        <f t="shared" ref="M79:M137" si="39">+I79-L79</f>
        <v>7578687</v>
      </c>
      <c r="N79" s="299">
        <v>3647865</v>
      </c>
      <c r="O79" s="299">
        <v>37845904</v>
      </c>
      <c r="P79" s="299">
        <f t="shared" ref="P79:P142" si="40">+O79-I79</f>
        <v>9338327</v>
      </c>
      <c r="Q79" s="299">
        <f t="shared" ref="Q79:Q141" si="41">+G79-O79</f>
        <v>12154118</v>
      </c>
      <c r="R79" s="299">
        <f t="shared" ref="R79:R142" si="42">+L79</f>
        <v>20928890</v>
      </c>
      <c r="V79" s="385" t="s">
        <v>116</v>
      </c>
      <c r="W79" s="382" t="s">
        <v>117</v>
      </c>
      <c r="X79" s="384">
        <v>30000022</v>
      </c>
      <c r="Y79" s="384">
        <v>0</v>
      </c>
      <c r="Z79" s="384">
        <v>0</v>
      </c>
      <c r="AA79" s="384">
        <v>0</v>
      </c>
      <c r="AB79" s="384">
        <v>0</v>
      </c>
      <c r="AC79" s="384">
        <v>20000000</v>
      </c>
      <c r="AD79" s="384">
        <v>50000022</v>
      </c>
      <c r="AE79" s="384">
        <v>8576187</v>
      </c>
      <c r="AF79" s="384">
        <v>28507577</v>
      </c>
      <c r="AG79" s="384">
        <v>28507577</v>
      </c>
      <c r="AH79" s="384">
        <v>21492445</v>
      </c>
      <c r="AI79" s="384">
        <v>18978890</v>
      </c>
      <c r="AJ79" s="384">
        <v>20928890</v>
      </c>
      <c r="AK79" s="384">
        <v>7578687</v>
      </c>
      <c r="AL79" s="384">
        <v>3647865</v>
      </c>
      <c r="AM79" s="384">
        <v>37845904</v>
      </c>
      <c r="AN79" s="384">
        <v>9338327</v>
      </c>
      <c r="AO79" s="382">
        <v>12154118</v>
      </c>
      <c r="AP79" s="382">
        <v>0</v>
      </c>
    </row>
    <row r="80" spans="1:42">
      <c r="A80" s="13" t="s">
        <v>118</v>
      </c>
      <c r="B80" s="14" t="s">
        <v>119</v>
      </c>
      <c r="C80" s="15">
        <f>SUM(C81:C83)</f>
        <v>51041253</v>
      </c>
      <c r="D80" s="15">
        <f t="shared" ref="D80:R80" si="43">SUM(D81:D83)</f>
        <v>0</v>
      </c>
      <c r="E80" s="15">
        <f t="shared" si="43"/>
        <v>0</v>
      </c>
      <c r="F80" s="15">
        <f t="shared" si="43"/>
        <v>0</v>
      </c>
      <c r="G80" s="298">
        <f t="shared" si="43"/>
        <v>51041253</v>
      </c>
      <c r="H80" s="298">
        <v>1098600</v>
      </c>
      <c r="I80" s="298">
        <v>5892600</v>
      </c>
      <c r="J80" s="298">
        <f t="shared" si="43"/>
        <v>45148653</v>
      </c>
      <c r="K80" s="298">
        <v>1098600</v>
      </c>
      <c r="L80" s="298">
        <v>5856200</v>
      </c>
      <c r="M80" s="298">
        <f t="shared" si="43"/>
        <v>36400</v>
      </c>
      <c r="N80" s="298">
        <v>1098600</v>
      </c>
      <c r="O80" s="298">
        <v>6054600</v>
      </c>
      <c r="P80" s="298">
        <f t="shared" si="43"/>
        <v>162000</v>
      </c>
      <c r="Q80" s="298">
        <f t="shared" si="43"/>
        <v>44986653</v>
      </c>
      <c r="R80" s="298">
        <f t="shared" si="43"/>
        <v>5856200</v>
      </c>
      <c r="V80" s="385" t="s">
        <v>118</v>
      </c>
      <c r="W80" s="382" t="s">
        <v>119</v>
      </c>
      <c r="X80" s="384">
        <v>26041253</v>
      </c>
      <c r="Y80" s="384">
        <v>0</v>
      </c>
      <c r="Z80" s="384">
        <v>0</v>
      </c>
      <c r="AA80" s="384">
        <v>0</v>
      </c>
      <c r="AB80" s="384">
        <v>0</v>
      </c>
      <c r="AC80" s="384">
        <v>0</v>
      </c>
      <c r="AD80" s="384">
        <v>26041253</v>
      </c>
      <c r="AE80" s="384">
        <v>1098600</v>
      </c>
      <c r="AF80" s="384">
        <v>5892600</v>
      </c>
      <c r="AG80" s="384">
        <v>5892600</v>
      </c>
      <c r="AH80" s="384">
        <v>20148653</v>
      </c>
      <c r="AI80" s="384">
        <v>1098600</v>
      </c>
      <c r="AJ80" s="384">
        <v>5856200</v>
      </c>
      <c r="AK80" s="384">
        <v>36400</v>
      </c>
      <c r="AL80" s="384">
        <v>1098600</v>
      </c>
      <c r="AM80" s="384">
        <v>6054600</v>
      </c>
      <c r="AN80" s="384">
        <v>162000</v>
      </c>
      <c r="AO80" s="382">
        <v>19986653</v>
      </c>
      <c r="AP80" s="382">
        <v>0</v>
      </c>
    </row>
    <row r="81" spans="1:42">
      <c r="A81" s="16" t="s">
        <v>120</v>
      </c>
      <c r="B81" s="17" t="s">
        <v>121</v>
      </c>
      <c r="C81" s="18">
        <v>7041253</v>
      </c>
      <c r="D81" s="18">
        <v>0</v>
      </c>
      <c r="E81" s="18">
        <v>0</v>
      </c>
      <c r="F81" s="18">
        <v>0</v>
      </c>
      <c r="G81" s="299">
        <f t="shared" si="37"/>
        <v>7041253</v>
      </c>
      <c r="H81" s="299">
        <v>1098600</v>
      </c>
      <c r="I81" s="299">
        <v>5454600</v>
      </c>
      <c r="J81" s="299">
        <f t="shared" si="38"/>
        <v>1586653</v>
      </c>
      <c r="K81" s="299">
        <v>1098600</v>
      </c>
      <c r="L81" s="299">
        <v>5418200</v>
      </c>
      <c r="M81" s="299">
        <f t="shared" si="39"/>
        <v>36400</v>
      </c>
      <c r="N81" s="299">
        <v>1098600</v>
      </c>
      <c r="O81" s="299">
        <v>5454600</v>
      </c>
      <c r="P81" s="299">
        <f t="shared" si="40"/>
        <v>0</v>
      </c>
      <c r="Q81" s="299">
        <f t="shared" si="41"/>
        <v>1586653</v>
      </c>
      <c r="R81" s="299">
        <f t="shared" si="42"/>
        <v>5418200</v>
      </c>
      <c r="V81" s="385" t="s">
        <v>120</v>
      </c>
      <c r="W81" s="382" t="s">
        <v>121</v>
      </c>
      <c r="X81" s="384">
        <v>7041253</v>
      </c>
      <c r="Y81" s="384">
        <v>0</v>
      </c>
      <c r="Z81" s="384">
        <v>0</v>
      </c>
      <c r="AA81" s="384">
        <v>0</v>
      </c>
      <c r="AB81" s="384">
        <v>0</v>
      </c>
      <c r="AC81" s="384">
        <v>0</v>
      </c>
      <c r="AD81" s="384">
        <v>7041253</v>
      </c>
      <c r="AE81" s="384">
        <v>1098600</v>
      </c>
      <c r="AF81" s="384">
        <v>5454600</v>
      </c>
      <c r="AG81" s="384">
        <v>5454600</v>
      </c>
      <c r="AH81" s="384">
        <v>1586653</v>
      </c>
      <c r="AI81" s="384">
        <v>1098600</v>
      </c>
      <c r="AJ81" s="384">
        <v>5418200</v>
      </c>
      <c r="AK81" s="384">
        <v>36400</v>
      </c>
      <c r="AL81" s="384">
        <v>1098600</v>
      </c>
      <c r="AM81" s="384">
        <v>5454600</v>
      </c>
      <c r="AN81" s="384">
        <v>0</v>
      </c>
      <c r="AO81" s="382">
        <v>1586653</v>
      </c>
      <c r="AP81" s="382">
        <v>0</v>
      </c>
    </row>
    <row r="82" spans="1:42">
      <c r="A82" s="16" t="s">
        <v>122</v>
      </c>
      <c r="B82" s="17" t="s">
        <v>123</v>
      </c>
      <c r="C82" s="18">
        <v>19000000</v>
      </c>
      <c r="D82" s="18">
        <v>0</v>
      </c>
      <c r="E82" s="18">
        <v>0</v>
      </c>
      <c r="F82" s="18">
        <v>0</v>
      </c>
      <c r="G82" s="299">
        <f t="shared" si="37"/>
        <v>19000000</v>
      </c>
      <c r="H82" s="299">
        <v>0</v>
      </c>
      <c r="I82" s="299">
        <v>438000</v>
      </c>
      <c r="J82" s="299">
        <f t="shared" si="38"/>
        <v>18562000</v>
      </c>
      <c r="K82" s="299">
        <v>0</v>
      </c>
      <c r="L82" s="299">
        <v>438000</v>
      </c>
      <c r="M82" s="299">
        <f t="shared" si="39"/>
        <v>0</v>
      </c>
      <c r="N82" s="299">
        <v>0</v>
      </c>
      <c r="O82" s="299">
        <v>600000</v>
      </c>
      <c r="P82" s="299">
        <f t="shared" si="40"/>
        <v>162000</v>
      </c>
      <c r="Q82" s="299">
        <f t="shared" si="41"/>
        <v>18400000</v>
      </c>
      <c r="R82" s="299">
        <f t="shared" si="42"/>
        <v>438000</v>
      </c>
      <c r="V82" s="385" t="s">
        <v>122</v>
      </c>
      <c r="W82" s="382" t="s">
        <v>123</v>
      </c>
      <c r="X82" s="384">
        <v>19000000</v>
      </c>
      <c r="Y82" s="384">
        <v>0</v>
      </c>
      <c r="Z82" s="384">
        <v>0</v>
      </c>
      <c r="AA82" s="384">
        <v>0</v>
      </c>
      <c r="AB82" s="384">
        <v>0</v>
      </c>
      <c r="AC82" s="384">
        <v>0</v>
      </c>
      <c r="AD82" s="384">
        <v>19000000</v>
      </c>
      <c r="AE82" s="384">
        <v>0</v>
      </c>
      <c r="AF82" s="384">
        <v>438000</v>
      </c>
      <c r="AG82" s="384">
        <v>438000</v>
      </c>
      <c r="AH82" s="384">
        <v>18562000</v>
      </c>
      <c r="AI82" s="384">
        <v>0</v>
      </c>
      <c r="AJ82" s="384">
        <v>438000</v>
      </c>
      <c r="AK82" s="384">
        <v>0</v>
      </c>
      <c r="AL82" s="384">
        <v>0</v>
      </c>
      <c r="AM82" s="384">
        <v>600000</v>
      </c>
      <c r="AN82" s="384">
        <v>162000</v>
      </c>
      <c r="AO82" s="382">
        <v>18400000</v>
      </c>
      <c r="AP82" s="382">
        <v>0</v>
      </c>
    </row>
    <row r="83" spans="1:42">
      <c r="A83" s="16" t="s">
        <v>124</v>
      </c>
      <c r="B83" s="17" t="s">
        <v>293</v>
      </c>
      <c r="C83" s="18">
        <v>25000000</v>
      </c>
      <c r="D83" s="18">
        <v>0</v>
      </c>
      <c r="E83" s="18">
        <v>0</v>
      </c>
      <c r="F83" s="18">
        <v>0</v>
      </c>
      <c r="G83" s="299">
        <f t="shared" si="37"/>
        <v>25000000</v>
      </c>
      <c r="H83" s="299">
        <v>0</v>
      </c>
      <c r="I83" s="299">
        <v>0</v>
      </c>
      <c r="J83" s="299">
        <f t="shared" si="38"/>
        <v>25000000</v>
      </c>
      <c r="K83" s="299">
        <v>0</v>
      </c>
      <c r="L83" s="299">
        <v>0</v>
      </c>
      <c r="M83" s="299">
        <f t="shared" si="39"/>
        <v>0</v>
      </c>
      <c r="N83" s="299">
        <v>0</v>
      </c>
      <c r="O83" s="299">
        <v>0</v>
      </c>
      <c r="P83" s="299">
        <f t="shared" si="40"/>
        <v>0</v>
      </c>
      <c r="Q83" s="299">
        <f t="shared" si="41"/>
        <v>25000000</v>
      </c>
      <c r="R83" s="299">
        <f t="shared" si="42"/>
        <v>0</v>
      </c>
      <c r="V83" s="385" t="s">
        <v>124</v>
      </c>
      <c r="W83" s="382" t="s">
        <v>293</v>
      </c>
      <c r="X83" s="384">
        <v>25000000</v>
      </c>
      <c r="Y83" s="384">
        <v>0</v>
      </c>
      <c r="Z83" s="384">
        <v>0</v>
      </c>
      <c r="AA83" s="384">
        <v>0</v>
      </c>
      <c r="AB83" s="384">
        <v>0</v>
      </c>
      <c r="AC83" s="384">
        <v>0</v>
      </c>
      <c r="AD83" s="384">
        <v>25000000</v>
      </c>
      <c r="AE83" s="384">
        <v>0</v>
      </c>
      <c r="AF83" s="384">
        <v>0</v>
      </c>
      <c r="AG83" s="384">
        <v>0</v>
      </c>
      <c r="AH83" s="384">
        <v>25000000</v>
      </c>
      <c r="AI83" s="384">
        <v>0</v>
      </c>
      <c r="AJ83" s="384">
        <v>0</v>
      </c>
      <c r="AK83" s="384">
        <v>0</v>
      </c>
      <c r="AL83" s="384">
        <v>0</v>
      </c>
      <c r="AM83" s="384">
        <v>0</v>
      </c>
      <c r="AN83" s="384">
        <v>0</v>
      </c>
      <c r="AO83" s="382">
        <v>25000000</v>
      </c>
      <c r="AP83" s="382">
        <v>0</v>
      </c>
    </row>
    <row r="84" spans="1:42">
      <c r="A84" s="13" t="s">
        <v>125</v>
      </c>
      <c r="B84" s="14" t="s">
        <v>126</v>
      </c>
      <c r="C84" s="15">
        <f>+C85+C86</f>
        <v>44999999.920000002</v>
      </c>
      <c r="D84" s="15">
        <f t="shared" ref="D84:R84" si="44">+D85+D86</f>
        <v>20000000</v>
      </c>
      <c r="E84" s="15">
        <f t="shared" si="44"/>
        <v>0</v>
      </c>
      <c r="F84" s="15">
        <f t="shared" si="44"/>
        <v>0</v>
      </c>
      <c r="G84" s="298">
        <f t="shared" si="44"/>
        <v>64999999.920000002</v>
      </c>
      <c r="H84" s="298">
        <v>3738000</v>
      </c>
      <c r="I84" s="298">
        <v>7222528.5599999996</v>
      </c>
      <c r="J84" s="298">
        <f t="shared" si="44"/>
        <v>57777471.359999999</v>
      </c>
      <c r="K84" s="298">
        <v>2200000</v>
      </c>
      <c r="L84" s="298">
        <v>3400000</v>
      </c>
      <c r="M84" s="298">
        <f t="shared" si="44"/>
        <v>3822528.5599999996</v>
      </c>
      <c r="N84" s="298">
        <v>4940098</v>
      </c>
      <c r="O84" s="298">
        <v>9936526.5599999987</v>
      </c>
      <c r="P84" s="298">
        <f t="shared" si="44"/>
        <v>2713998</v>
      </c>
      <c r="Q84" s="298">
        <f t="shared" si="44"/>
        <v>55063473.359999999</v>
      </c>
      <c r="R84" s="298">
        <f t="shared" si="44"/>
        <v>3400000</v>
      </c>
      <c r="V84" s="385" t="s">
        <v>125</v>
      </c>
      <c r="W84" s="382" t="s">
        <v>126</v>
      </c>
      <c r="X84" s="384">
        <v>44999999.920000002</v>
      </c>
      <c r="Y84" s="384">
        <v>20000000</v>
      </c>
      <c r="Z84" s="384">
        <v>0</v>
      </c>
      <c r="AA84" s="384">
        <v>0</v>
      </c>
      <c r="AB84" s="384">
        <v>0</v>
      </c>
      <c r="AC84" s="384">
        <v>0</v>
      </c>
      <c r="AD84" s="384">
        <v>64999999.920000002</v>
      </c>
      <c r="AE84" s="384">
        <v>3738000</v>
      </c>
      <c r="AF84" s="384">
        <v>7222528.5599999996</v>
      </c>
      <c r="AG84" s="384">
        <v>7222528.5599999996</v>
      </c>
      <c r="AH84" s="384">
        <v>57777471.359999999</v>
      </c>
      <c r="AI84" s="384">
        <v>2200000</v>
      </c>
      <c r="AJ84" s="384">
        <v>3400000</v>
      </c>
      <c r="AK84" s="384">
        <v>3822528.5599999996</v>
      </c>
      <c r="AL84" s="384">
        <v>4940098</v>
      </c>
      <c r="AM84" s="384">
        <v>9936526.5599999987</v>
      </c>
      <c r="AN84" s="384">
        <v>2713997.9999999991</v>
      </c>
      <c r="AO84" s="382">
        <v>55063473.359999999</v>
      </c>
      <c r="AP84" s="382">
        <v>0</v>
      </c>
    </row>
    <row r="85" spans="1:42">
      <c r="A85" s="16" t="s">
        <v>127</v>
      </c>
      <c r="B85" s="17" t="s">
        <v>128</v>
      </c>
      <c r="C85" s="18">
        <v>20000000</v>
      </c>
      <c r="D85" s="18">
        <v>0</v>
      </c>
      <c r="E85" s="18">
        <v>0</v>
      </c>
      <c r="F85" s="18">
        <v>0</v>
      </c>
      <c r="G85" s="299">
        <f t="shared" si="37"/>
        <v>20000000</v>
      </c>
      <c r="H85" s="299">
        <v>1200000</v>
      </c>
      <c r="I85" s="299">
        <v>1200000</v>
      </c>
      <c r="J85" s="299">
        <f t="shared" si="38"/>
        <v>18800000</v>
      </c>
      <c r="K85" s="299">
        <v>1200000</v>
      </c>
      <c r="L85" s="299">
        <v>1200000</v>
      </c>
      <c r="M85" s="299">
        <f t="shared" si="39"/>
        <v>0</v>
      </c>
      <c r="N85" s="299">
        <v>2400000</v>
      </c>
      <c r="O85" s="299">
        <v>2400000</v>
      </c>
      <c r="P85" s="299">
        <f t="shared" si="40"/>
        <v>1200000</v>
      </c>
      <c r="Q85" s="299">
        <f t="shared" si="41"/>
        <v>17600000</v>
      </c>
      <c r="R85" s="299">
        <f t="shared" si="42"/>
        <v>1200000</v>
      </c>
      <c r="V85" s="385" t="s">
        <v>127</v>
      </c>
      <c r="W85" s="382" t="s">
        <v>128</v>
      </c>
      <c r="X85" s="384">
        <v>20000000</v>
      </c>
      <c r="Y85" s="384">
        <v>0</v>
      </c>
      <c r="Z85" s="384">
        <v>0</v>
      </c>
      <c r="AA85" s="384">
        <v>0</v>
      </c>
      <c r="AB85" s="384">
        <v>0</v>
      </c>
      <c r="AC85" s="384">
        <v>0</v>
      </c>
      <c r="AD85" s="384">
        <v>20000000</v>
      </c>
      <c r="AE85" s="384">
        <v>1200000</v>
      </c>
      <c r="AF85" s="384">
        <v>1200000</v>
      </c>
      <c r="AG85" s="384">
        <v>1200000</v>
      </c>
      <c r="AH85" s="384">
        <v>18800000</v>
      </c>
      <c r="AI85" s="384">
        <v>1200000</v>
      </c>
      <c r="AJ85" s="384">
        <v>1200000</v>
      </c>
      <c r="AK85" s="384">
        <v>0</v>
      </c>
      <c r="AL85" s="384">
        <v>2400000</v>
      </c>
      <c r="AM85" s="384">
        <v>2400000</v>
      </c>
      <c r="AN85" s="384">
        <v>1200000</v>
      </c>
      <c r="AO85" s="382">
        <v>17600000</v>
      </c>
      <c r="AP85" s="382">
        <v>0</v>
      </c>
    </row>
    <row r="86" spans="1:42">
      <c r="A86" s="16" t="s">
        <v>129</v>
      </c>
      <c r="B86" s="17" t="s">
        <v>130</v>
      </c>
      <c r="C86" s="18">
        <v>24999999.920000002</v>
      </c>
      <c r="D86" s="18">
        <v>20000000</v>
      </c>
      <c r="E86" s="18">
        <v>0</v>
      </c>
      <c r="F86" s="18">
        <v>0</v>
      </c>
      <c r="G86" s="299">
        <f t="shared" si="37"/>
        <v>44999999.920000002</v>
      </c>
      <c r="H86" s="299">
        <v>2538000</v>
      </c>
      <c r="I86" s="299">
        <v>6022528.5599999996</v>
      </c>
      <c r="J86" s="299">
        <f t="shared" si="38"/>
        <v>38977471.359999999</v>
      </c>
      <c r="K86" s="299">
        <v>1000000</v>
      </c>
      <c r="L86" s="299">
        <v>2200000</v>
      </c>
      <c r="M86" s="299">
        <f t="shared" si="39"/>
        <v>3822528.5599999996</v>
      </c>
      <c r="N86" s="299">
        <v>2540098</v>
      </c>
      <c r="O86" s="299">
        <v>7536526.5599999996</v>
      </c>
      <c r="P86" s="299">
        <f t="shared" si="40"/>
        <v>1513998</v>
      </c>
      <c r="Q86" s="299">
        <f t="shared" si="41"/>
        <v>37463473.359999999</v>
      </c>
      <c r="R86" s="299">
        <f t="shared" si="42"/>
        <v>2200000</v>
      </c>
      <c r="V86" s="385" t="s">
        <v>129</v>
      </c>
      <c r="W86" s="382" t="s">
        <v>130</v>
      </c>
      <c r="X86" s="384">
        <v>24999999.920000002</v>
      </c>
      <c r="Y86" s="384">
        <v>20000000</v>
      </c>
      <c r="Z86" s="384">
        <v>0</v>
      </c>
      <c r="AA86" s="384">
        <v>0</v>
      </c>
      <c r="AB86" s="384">
        <v>0</v>
      </c>
      <c r="AC86" s="384">
        <v>0</v>
      </c>
      <c r="AD86" s="384">
        <v>44999999.920000002</v>
      </c>
      <c r="AE86" s="384">
        <v>2538000</v>
      </c>
      <c r="AF86" s="384">
        <v>6022528.5599999996</v>
      </c>
      <c r="AG86" s="384">
        <v>6022528.5599999996</v>
      </c>
      <c r="AH86" s="384">
        <v>38977471.359999999</v>
      </c>
      <c r="AI86" s="384">
        <v>1000000</v>
      </c>
      <c r="AJ86" s="384">
        <v>2200000</v>
      </c>
      <c r="AK86" s="384">
        <v>3822528.5599999996</v>
      </c>
      <c r="AL86" s="384">
        <v>2540098</v>
      </c>
      <c r="AM86" s="384">
        <v>7536526.5599999996</v>
      </c>
      <c r="AN86" s="384">
        <v>1513998</v>
      </c>
      <c r="AO86" s="382">
        <v>37463473.359999999</v>
      </c>
      <c r="AP86" s="382">
        <v>0</v>
      </c>
    </row>
    <row r="87" spans="1:42">
      <c r="A87" s="13" t="s">
        <v>131</v>
      </c>
      <c r="B87" s="14" t="s">
        <v>132</v>
      </c>
      <c r="C87" s="15">
        <f>+C88+C89+C90</f>
        <v>19275510</v>
      </c>
      <c r="D87" s="15">
        <f t="shared" ref="D87:R87" si="45">+D88+D89+D90</f>
        <v>0</v>
      </c>
      <c r="E87" s="15">
        <f t="shared" si="45"/>
        <v>5681194</v>
      </c>
      <c r="F87" s="15">
        <f t="shared" si="45"/>
        <v>40000000</v>
      </c>
      <c r="G87" s="298">
        <f t="shared" si="45"/>
        <v>53594316</v>
      </c>
      <c r="H87" s="298">
        <v>2000000</v>
      </c>
      <c r="I87" s="298">
        <v>3250000</v>
      </c>
      <c r="J87" s="298">
        <f t="shared" si="45"/>
        <v>50344316</v>
      </c>
      <c r="K87" s="298">
        <v>2920000</v>
      </c>
      <c r="L87" s="298">
        <v>2920000</v>
      </c>
      <c r="M87" s="298">
        <f t="shared" si="45"/>
        <v>330000</v>
      </c>
      <c r="N87" s="298">
        <v>4000000</v>
      </c>
      <c r="O87" s="298">
        <v>5250000</v>
      </c>
      <c r="P87" s="298">
        <f t="shared" si="45"/>
        <v>2000000</v>
      </c>
      <c r="Q87" s="298">
        <f t="shared" si="45"/>
        <v>48344316</v>
      </c>
      <c r="R87" s="298">
        <f t="shared" si="45"/>
        <v>2920000</v>
      </c>
      <c r="V87" s="385" t="s">
        <v>131</v>
      </c>
      <c r="W87" s="382" t="s">
        <v>132</v>
      </c>
      <c r="X87" s="384">
        <v>19275510</v>
      </c>
      <c r="Y87" s="384">
        <v>0</v>
      </c>
      <c r="Z87" s="384">
        <v>5681194</v>
      </c>
      <c r="AA87" s="384">
        <v>0</v>
      </c>
      <c r="AB87" s="384">
        <v>0</v>
      </c>
      <c r="AC87" s="384">
        <v>40000000</v>
      </c>
      <c r="AD87" s="384">
        <v>53594316</v>
      </c>
      <c r="AE87" s="384">
        <v>2000000</v>
      </c>
      <c r="AF87" s="384">
        <v>3250000</v>
      </c>
      <c r="AG87" s="384">
        <v>3250000</v>
      </c>
      <c r="AH87" s="384">
        <v>50344316</v>
      </c>
      <c r="AI87" s="384">
        <v>2920000</v>
      </c>
      <c r="AJ87" s="384">
        <v>2920000</v>
      </c>
      <c r="AK87" s="384">
        <v>330000</v>
      </c>
      <c r="AL87" s="384">
        <v>4000000</v>
      </c>
      <c r="AM87" s="384">
        <v>5250000</v>
      </c>
      <c r="AN87" s="384">
        <v>2000000</v>
      </c>
      <c r="AO87" s="382">
        <v>48344316</v>
      </c>
      <c r="AP87" s="382">
        <v>0</v>
      </c>
    </row>
    <row r="88" spans="1:42">
      <c r="A88" s="16" t="s">
        <v>133</v>
      </c>
      <c r="B88" s="17" t="s">
        <v>134</v>
      </c>
      <c r="C88" s="18">
        <v>1275510</v>
      </c>
      <c r="D88" s="18">
        <v>0</v>
      </c>
      <c r="E88" s="18">
        <v>0</v>
      </c>
      <c r="F88" s="18">
        <v>20000000</v>
      </c>
      <c r="G88" s="299">
        <f t="shared" si="37"/>
        <v>21275510</v>
      </c>
      <c r="H88" s="299">
        <v>800000</v>
      </c>
      <c r="I88" s="299">
        <v>1650000</v>
      </c>
      <c r="J88" s="299">
        <f t="shared" si="38"/>
        <v>19625510</v>
      </c>
      <c r="K88" s="299">
        <v>1320000</v>
      </c>
      <c r="L88" s="299">
        <v>1320000</v>
      </c>
      <c r="M88" s="299">
        <f t="shared" si="39"/>
        <v>330000</v>
      </c>
      <c r="N88" s="299">
        <v>1600000</v>
      </c>
      <c r="O88" s="299">
        <v>2450000</v>
      </c>
      <c r="P88" s="299">
        <f t="shared" si="40"/>
        <v>800000</v>
      </c>
      <c r="Q88" s="299">
        <f t="shared" si="41"/>
        <v>18825510</v>
      </c>
      <c r="R88" s="299">
        <f t="shared" si="42"/>
        <v>1320000</v>
      </c>
      <c r="V88" s="385" t="s">
        <v>133</v>
      </c>
      <c r="W88" s="382" t="s">
        <v>134</v>
      </c>
      <c r="X88" s="384">
        <v>1275510</v>
      </c>
      <c r="Y88" s="384">
        <v>0</v>
      </c>
      <c r="Z88" s="384">
        <v>0</v>
      </c>
      <c r="AA88" s="384">
        <v>0</v>
      </c>
      <c r="AB88" s="384">
        <v>0</v>
      </c>
      <c r="AC88" s="384">
        <v>20000000</v>
      </c>
      <c r="AD88" s="384">
        <v>21275510</v>
      </c>
      <c r="AE88" s="384">
        <v>800000</v>
      </c>
      <c r="AF88" s="384">
        <v>1650000</v>
      </c>
      <c r="AG88" s="384">
        <v>1650000</v>
      </c>
      <c r="AH88" s="384">
        <v>19625510</v>
      </c>
      <c r="AI88" s="384">
        <v>1320000</v>
      </c>
      <c r="AJ88" s="384">
        <v>1320000</v>
      </c>
      <c r="AK88" s="384">
        <v>330000</v>
      </c>
      <c r="AL88" s="384">
        <v>1600000</v>
      </c>
      <c r="AM88" s="384">
        <v>2450000</v>
      </c>
      <c r="AN88" s="384">
        <v>800000</v>
      </c>
      <c r="AO88" s="382">
        <v>18825510</v>
      </c>
      <c r="AP88" s="382">
        <v>0</v>
      </c>
    </row>
    <row r="89" spans="1:42">
      <c r="A89" s="16" t="s">
        <v>135</v>
      </c>
      <c r="B89" s="17" t="s">
        <v>136</v>
      </c>
      <c r="C89" s="18">
        <v>2000000</v>
      </c>
      <c r="D89" s="18">
        <v>0</v>
      </c>
      <c r="E89" s="18">
        <v>0</v>
      </c>
      <c r="F89" s="18">
        <v>0</v>
      </c>
      <c r="G89" s="299">
        <f t="shared" si="37"/>
        <v>2000000</v>
      </c>
      <c r="H89" s="299">
        <v>0</v>
      </c>
      <c r="I89" s="299">
        <v>0</v>
      </c>
      <c r="J89" s="299">
        <f t="shared" si="38"/>
        <v>2000000</v>
      </c>
      <c r="K89" s="299">
        <v>0</v>
      </c>
      <c r="L89" s="299">
        <v>0</v>
      </c>
      <c r="M89" s="299">
        <f t="shared" si="39"/>
        <v>0</v>
      </c>
      <c r="N89" s="299">
        <v>0</v>
      </c>
      <c r="O89" s="299">
        <v>0</v>
      </c>
      <c r="P89" s="299">
        <f t="shared" si="40"/>
        <v>0</v>
      </c>
      <c r="Q89" s="299">
        <f t="shared" si="41"/>
        <v>2000000</v>
      </c>
      <c r="R89" s="299">
        <f t="shared" si="42"/>
        <v>0</v>
      </c>
      <c r="V89" s="385" t="s">
        <v>135</v>
      </c>
      <c r="W89" s="382" t="s">
        <v>136</v>
      </c>
      <c r="X89" s="384">
        <v>2000000</v>
      </c>
      <c r="Y89" s="384">
        <v>0</v>
      </c>
      <c r="Z89" s="384">
        <v>0</v>
      </c>
      <c r="AA89" s="384">
        <v>0</v>
      </c>
      <c r="AB89" s="384">
        <v>0</v>
      </c>
      <c r="AC89" s="384">
        <v>0</v>
      </c>
      <c r="AD89" s="384">
        <v>2000000</v>
      </c>
      <c r="AE89" s="384">
        <v>0</v>
      </c>
      <c r="AF89" s="384">
        <v>0</v>
      </c>
      <c r="AG89" s="384">
        <v>0</v>
      </c>
      <c r="AH89" s="384">
        <v>2000000</v>
      </c>
      <c r="AI89" s="384">
        <v>0</v>
      </c>
      <c r="AJ89" s="384">
        <v>0</v>
      </c>
      <c r="AK89" s="384">
        <v>0</v>
      </c>
      <c r="AL89" s="384">
        <v>0</v>
      </c>
      <c r="AM89" s="384">
        <v>0</v>
      </c>
      <c r="AN89" s="384">
        <v>0</v>
      </c>
      <c r="AO89" s="382">
        <v>2000000</v>
      </c>
      <c r="AP89" s="382">
        <v>0</v>
      </c>
    </row>
    <row r="90" spans="1:42">
      <c r="A90" s="16" t="s">
        <v>137</v>
      </c>
      <c r="B90" s="17" t="s">
        <v>138</v>
      </c>
      <c r="C90" s="18">
        <v>16000000</v>
      </c>
      <c r="D90" s="18">
        <v>0</v>
      </c>
      <c r="E90" s="18">
        <v>5681194</v>
      </c>
      <c r="F90" s="18">
        <v>20000000</v>
      </c>
      <c r="G90" s="299">
        <f t="shared" si="37"/>
        <v>30318806</v>
      </c>
      <c r="H90" s="299">
        <v>1200000</v>
      </c>
      <c r="I90" s="299">
        <v>1600000</v>
      </c>
      <c r="J90" s="299">
        <f t="shared" si="38"/>
        <v>28718806</v>
      </c>
      <c r="K90" s="299">
        <v>1600000</v>
      </c>
      <c r="L90" s="299">
        <v>1600000</v>
      </c>
      <c r="M90" s="299">
        <f t="shared" si="39"/>
        <v>0</v>
      </c>
      <c r="N90" s="299">
        <v>2400000</v>
      </c>
      <c r="O90" s="299">
        <v>2800000</v>
      </c>
      <c r="P90" s="299">
        <f t="shared" si="40"/>
        <v>1200000</v>
      </c>
      <c r="Q90" s="299">
        <f t="shared" si="41"/>
        <v>27518806</v>
      </c>
      <c r="R90" s="299">
        <f t="shared" si="42"/>
        <v>1600000</v>
      </c>
      <c r="V90" s="385" t="s">
        <v>137</v>
      </c>
      <c r="W90" s="382" t="s">
        <v>138</v>
      </c>
      <c r="X90" s="384">
        <v>16000000</v>
      </c>
      <c r="Y90" s="384">
        <v>0</v>
      </c>
      <c r="Z90" s="384">
        <v>5681194</v>
      </c>
      <c r="AA90" s="384">
        <v>0</v>
      </c>
      <c r="AB90" s="384">
        <v>0</v>
      </c>
      <c r="AC90" s="384">
        <v>20000000</v>
      </c>
      <c r="AD90" s="384">
        <v>30318806</v>
      </c>
      <c r="AE90" s="384">
        <v>1200000</v>
      </c>
      <c r="AF90" s="384">
        <v>1600000</v>
      </c>
      <c r="AG90" s="384">
        <v>1600000</v>
      </c>
      <c r="AH90" s="384">
        <v>28718806</v>
      </c>
      <c r="AI90" s="384">
        <v>1600000</v>
      </c>
      <c r="AJ90" s="384">
        <v>1600000</v>
      </c>
      <c r="AK90" s="384">
        <v>0</v>
      </c>
      <c r="AL90" s="384">
        <v>2400000</v>
      </c>
      <c r="AM90" s="384">
        <v>2800000</v>
      </c>
      <c r="AN90" s="384">
        <v>1200000</v>
      </c>
      <c r="AO90" s="382">
        <v>27518806</v>
      </c>
      <c r="AP90" s="382">
        <v>0</v>
      </c>
    </row>
    <row r="91" spans="1:42">
      <c r="A91" s="13" t="s">
        <v>139</v>
      </c>
      <c r="B91" s="14" t="s">
        <v>140</v>
      </c>
      <c r="C91" s="15">
        <f>+C92+C93</f>
        <v>2000000</v>
      </c>
      <c r="D91" s="15">
        <f t="shared" ref="D91:R91" si="46">+D92+D93</f>
        <v>0</v>
      </c>
      <c r="E91" s="15">
        <f t="shared" si="46"/>
        <v>0</v>
      </c>
      <c r="F91" s="15">
        <f t="shared" si="46"/>
        <v>20000000</v>
      </c>
      <c r="G91" s="298">
        <f t="shared" si="46"/>
        <v>22000000</v>
      </c>
      <c r="H91" s="298">
        <v>0</v>
      </c>
      <c r="I91" s="298">
        <v>0</v>
      </c>
      <c r="J91" s="298">
        <f t="shared" si="46"/>
        <v>22000000</v>
      </c>
      <c r="K91" s="298">
        <v>0</v>
      </c>
      <c r="L91" s="298">
        <v>0</v>
      </c>
      <c r="M91" s="298">
        <f t="shared" si="46"/>
        <v>0</v>
      </c>
      <c r="N91" s="298">
        <v>0</v>
      </c>
      <c r="O91" s="298">
        <v>0</v>
      </c>
      <c r="P91" s="298">
        <f t="shared" si="46"/>
        <v>0</v>
      </c>
      <c r="Q91" s="298">
        <f t="shared" si="46"/>
        <v>22000000</v>
      </c>
      <c r="R91" s="298">
        <f t="shared" si="46"/>
        <v>0</v>
      </c>
      <c r="V91" s="385" t="s">
        <v>139</v>
      </c>
      <c r="W91" s="382" t="s">
        <v>140</v>
      </c>
      <c r="X91" s="384">
        <v>2000000</v>
      </c>
      <c r="Y91" s="384">
        <v>0</v>
      </c>
      <c r="Z91" s="384">
        <v>0</v>
      </c>
      <c r="AA91" s="384">
        <v>0</v>
      </c>
      <c r="AB91" s="384">
        <v>0</v>
      </c>
      <c r="AC91" s="384">
        <v>20000000</v>
      </c>
      <c r="AD91" s="384">
        <v>22000000</v>
      </c>
      <c r="AE91" s="384">
        <v>0</v>
      </c>
      <c r="AF91" s="384">
        <v>0</v>
      </c>
      <c r="AG91" s="384">
        <v>0</v>
      </c>
      <c r="AH91" s="384">
        <v>22000000</v>
      </c>
      <c r="AI91" s="384">
        <v>0</v>
      </c>
      <c r="AJ91" s="384">
        <v>0</v>
      </c>
      <c r="AK91" s="384">
        <v>0</v>
      </c>
      <c r="AL91" s="384">
        <v>0</v>
      </c>
      <c r="AM91" s="384">
        <v>0</v>
      </c>
      <c r="AN91" s="384">
        <v>0</v>
      </c>
      <c r="AO91" s="382">
        <v>22000000</v>
      </c>
      <c r="AP91" s="382">
        <v>0</v>
      </c>
    </row>
    <row r="92" spans="1:42" s="83" customFormat="1">
      <c r="A92" s="16" t="s">
        <v>823</v>
      </c>
      <c r="B92" s="17" t="s">
        <v>824</v>
      </c>
      <c r="C92" s="18"/>
      <c r="D92" s="18"/>
      <c r="E92" s="18"/>
      <c r="F92" s="18">
        <v>20000000</v>
      </c>
      <c r="G92" s="299">
        <f t="shared" si="37"/>
        <v>20000000</v>
      </c>
      <c r="H92" s="299">
        <v>0</v>
      </c>
      <c r="I92" s="299">
        <v>0</v>
      </c>
      <c r="J92" s="299">
        <f t="shared" si="38"/>
        <v>20000000</v>
      </c>
      <c r="K92" s="299">
        <v>0</v>
      </c>
      <c r="L92" s="299">
        <v>0</v>
      </c>
      <c r="M92" s="299">
        <f t="shared" si="39"/>
        <v>0</v>
      </c>
      <c r="N92" s="299">
        <v>0</v>
      </c>
      <c r="O92" s="299">
        <v>0</v>
      </c>
      <c r="P92" s="299">
        <f t="shared" si="40"/>
        <v>0</v>
      </c>
      <c r="Q92" s="299">
        <f t="shared" si="41"/>
        <v>20000000</v>
      </c>
      <c r="R92" s="299">
        <f t="shared" si="42"/>
        <v>0</v>
      </c>
      <c r="V92" s="385" t="s">
        <v>823</v>
      </c>
      <c r="W92" s="382" t="s">
        <v>824</v>
      </c>
      <c r="X92" s="384">
        <v>0</v>
      </c>
      <c r="Y92" s="384">
        <v>0</v>
      </c>
      <c r="Z92" s="384">
        <v>0</v>
      </c>
      <c r="AA92" s="384">
        <v>0</v>
      </c>
      <c r="AB92" s="384">
        <v>0</v>
      </c>
      <c r="AC92" s="384">
        <v>20000000</v>
      </c>
      <c r="AD92" s="384">
        <v>20000000</v>
      </c>
      <c r="AE92" s="384">
        <v>0</v>
      </c>
      <c r="AF92" s="384">
        <v>0</v>
      </c>
      <c r="AG92" s="384">
        <v>0</v>
      </c>
      <c r="AH92" s="384">
        <v>20000000</v>
      </c>
      <c r="AI92" s="384">
        <v>0</v>
      </c>
      <c r="AJ92" s="384">
        <v>0</v>
      </c>
      <c r="AK92" s="384">
        <v>0</v>
      </c>
      <c r="AL92" s="384">
        <v>0</v>
      </c>
      <c r="AM92" s="384">
        <v>0</v>
      </c>
      <c r="AN92" s="384">
        <v>0</v>
      </c>
      <c r="AO92" s="382">
        <v>20000000</v>
      </c>
      <c r="AP92" s="382">
        <v>0</v>
      </c>
    </row>
    <row r="93" spans="1:42">
      <c r="A93" s="16" t="s">
        <v>141</v>
      </c>
      <c r="B93" s="17" t="s">
        <v>142</v>
      </c>
      <c r="C93" s="18">
        <v>2000000</v>
      </c>
      <c r="D93" s="18">
        <v>0</v>
      </c>
      <c r="E93" s="18">
        <v>0</v>
      </c>
      <c r="F93" s="18">
        <v>0</v>
      </c>
      <c r="G93" s="299">
        <f t="shared" si="37"/>
        <v>2000000</v>
      </c>
      <c r="H93" s="299">
        <v>0</v>
      </c>
      <c r="I93" s="299">
        <v>0</v>
      </c>
      <c r="J93" s="299">
        <f t="shared" si="38"/>
        <v>2000000</v>
      </c>
      <c r="K93" s="299">
        <v>0</v>
      </c>
      <c r="L93" s="299">
        <v>0</v>
      </c>
      <c r="M93" s="299">
        <f t="shared" si="39"/>
        <v>0</v>
      </c>
      <c r="N93" s="299">
        <v>0</v>
      </c>
      <c r="O93" s="299">
        <v>0</v>
      </c>
      <c r="P93" s="299">
        <f t="shared" si="40"/>
        <v>0</v>
      </c>
      <c r="Q93" s="299">
        <f t="shared" si="41"/>
        <v>2000000</v>
      </c>
      <c r="R93" s="299">
        <f t="shared" si="42"/>
        <v>0</v>
      </c>
      <c r="V93" s="385" t="s">
        <v>141</v>
      </c>
      <c r="W93" s="382" t="s">
        <v>142</v>
      </c>
      <c r="X93" s="384">
        <v>2000000</v>
      </c>
      <c r="Y93" s="384">
        <v>0</v>
      </c>
      <c r="Z93" s="384">
        <v>0</v>
      </c>
      <c r="AA93" s="384">
        <v>0</v>
      </c>
      <c r="AB93" s="384">
        <v>0</v>
      </c>
      <c r="AC93" s="384">
        <v>0</v>
      </c>
      <c r="AD93" s="384">
        <v>2000000</v>
      </c>
      <c r="AE93" s="384">
        <v>0</v>
      </c>
      <c r="AF93" s="384">
        <v>0</v>
      </c>
      <c r="AG93" s="384">
        <v>0</v>
      </c>
      <c r="AH93" s="384">
        <v>2000000</v>
      </c>
      <c r="AI93" s="384">
        <v>0</v>
      </c>
      <c r="AJ93" s="384">
        <v>0</v>
      </c>
      <c r="AK93" s="384">
        <v>0</v>
      </c>
      <c r="AL93" s="384">
        <v>0</v>
      </c>
      <c r="AM93" s="384">
        <v>0</v>
      </c>
      <c r="AN93" s="384">
        <v>0</v>
      </c>
      <c r="AO93" s="382">
        <v>2000000</v>
      </c>
      <c r="AP93" s="382">
        <v>0</v>
      </c>
    </row>
    <row r="94" spans="1:42">
      <c r="A94" s="13" t="s">
        <v>143</v>
      </c>
      <c r="B94" s="14" t="s">
        <v>144</v>
      </c>
      <c r="C94" s="15">
        <f>+C95+C96</f>
        <v>27100000</v>
      </c>
      <c r="D94" s="15">
        <f t="shared" ref="D94:R94" si="47">+D95+D96</f>
        <v>0</v>
      </c>
      <c r="E94" s="15">
        <f t="shared" si="47"/>
        <v>0</v>
      </c>
      <c r="F94" s="15">
        <f t="shared" si="47"/>
        <v>20000000</v>
      </c>
      <c r="G94" s="298">
        <f t="shared" si="47"/>
        <v>47100000</v>
      </c>
      <c r="H94" s="298">
        <v>900000</v>
      </c>
      <c r="I94" s="298">
        <v>900000</v>
      </c>
      <c r="J94" s="298">
        <f t="shared" si="47"/>
        <v>46200000</v>
      </c>
      <c r="K94" s="298">
        <v>900000</v>
      </c>
      <c r="L94" s="298">
        <v>900000</v>
      </c>
      <c r="M94" s="298">
        <f t="shared" si="47"/>
        <v>0</v>
      </c>
      <c r="N94" s="298">
        <v>1800000</v>
      </c>
      <c r="O94" s="298">
        <v>1800000</v>
      </c>
      <c r="P94" s="298">
        <f t="shared" si="47"/>
        <v>900000</v>
      </c>
      <c r="Q94" s="298">
        <f t="shared" si="47"/>
        <v>45300000</v>
      </c>
      <c r="R94" s="298">
        <f t="shared" si="47"/>
        <v>900000</v>
      </c>
      <c r="V94" s="385" t="s">
        <v>143</v>
      </c>
      <c r="W94" s="382" t="s">
        <v>144</v>
      </c>
      <c r="X94" s="384">
        <v>19600000</v>
      </c>
      <c r="Y94" s="384">
        <v>0</v>
      </c>
      <c r="Z94" s="384">
        <v>0</v>
      </c>
      <c r="AA94" s="384">
        <v>0</v>
      </c>
      <c r="AB94" s="384">
        <v>0</v>
      </c>
      <c r="AC94" s="384">
        <v>20000000</v>
      </c>
      <c r="AD94" s="384">
        <v>39600000</v>
      </c>
      <c r="AE94" s="384">
        <v>900000</v>
      </c>
      <c r="AF94" s="384">
        <v>900000</v>
      </c>
      <c r="AG94" s="384">
        <v>900000</v>
      </c>
      <c r="AH94" s="384">
        <v>38700000</v>
      </c>
      <c r="AI94" s="384">
        <v>900000</v>
      </c>
      <c r="AJ94" s="384">
        <v>900000</v>
      </c>
      <c r="AK94" s="384">
        <v>0</v>
      </c>
      <c r="AL94" s="384">
        <v>1800000</v>
      </c>
      <c r="AM94" s="384">
        <v>1800000</v>
      </c>
      <c r="AN94" s="384">
        <v>900000</v>
      </c>
      <c r="AO94" s="382">
        <v>37800000</v>
      </c>
      <c r="AP94" s="382">
        <v>0</v>
      </c>
    </row>
    <row r="95" spans="1:42">
      <c r="A95" s="16" t="s">
        <v>145</v>
      </c>
      <c r="B95" s="17" t="s">
        <v>146</v>
      </c>
      <c r="C95" s="18">
        <v>19600000</v>
      </c>
      <c r="D95" s="18">
        <v>0</v>
      </c>
      <c r="E95" s="18">
        <v>0</v>
      </c>
      <c r="F95" s="18">
        <v>20000000</v>
      </c>
      <c r="G95" s="299">
        <f t="shared" si="37"/>
        <v>39600000</v>
      </c>
      <c r="H95" s="299">
        <v>900000</v>
      </c>
      <c r="I95" s="299">
        <v>900000</v>
      </c>
      <c r="J95" s="299">
        <f t="shared" si="38"/>
        <v>38700000</v>
      </c>
      <c r="K95" s="299">
        <v>900000</v>
      </c>
      <c r="L95" s="299">
        <v>900000</v>
      </c>
      <c r="M95" s="299">
        <f t="shared" si="39"/>
        <v>0</v>
      </c>
      <c r="N95" s="299">
        <v>1800000</v>
      </c>
      <c r="O95" s="299">
        <v>1800000</v>
      </c>
      <c r="P95" s="299">
        <f t="shared" si="40"/>
        <v>900000</v>
      </c>
      <c r="Q95" s="299">
        <f t="shared" si="41"/>
        <v>37800000</v>
      </c>
      <c r="R95" s="299">
        <f t="shared" si="42"/>
        <v>900000</v>
      </c>
      <c r="V95" s="385" t="s">
        <v>145</v>
      </c>
      <c r="W95" s="382" t="s">
        <v>146</v>
      </c>
      <c r="X95" s="384">
        <v>19600000</v>
      </c>
      <c r="Y95" s="384">
        <v>0</v>
      </c>
      <c r="Z95" s="384">
        <v>0</v>
      </c>
      <c r="AA95" s="384">
        <v>0</v>
      </c>
      <c r="AB95" s="384">
        <v>0</v>
      </c>
      <c r="AC95" s="384">
        <v>20000000</v>
      </c>
      <c r="AD95" s="384">
        <v>39600000</v>
      </c>
      <c r="AE95" s="384">
        <v>900000</v>
      </c>
      <c r="AF95" s="384">
        <v>900000</v>
      </c>
      <c r="AG95" s="384">
        <v>900000</v>
      </c>
      <c r="AH95" s="384">
        <v>38700000</v>
      </c>
      <c r="AI95" s="384">
        <v>900000</v>
      </c>
      <c r="AJ95" s="384">
        <v>900000</v>
      </c>
      <c r="AK95" s="384">
        <v>0</v>
      </c>
      <c r="AL95" s="384">
        <v>1800000</v>
      </c>
      <c r="AM95" s="384">
        <v>1800000</v>
      </c>
      <c r="AN95" s="384">
        <v>900000</v>
      </c>
      <c r="AO95" s="382">
        <v>37800000</v>
      </c>
      <c r="AP95" s="382">
        <v>0</v>
      </c>
    </row>
    <row r="96" spans="1:42">
      <c r="A96" s="16" t="s">
        <v>147</v>
      </c>
      <c r="B96" s="17" t="s">
        <v>148</v>
      </c>
      <c r="C96" s="18">
        <v>7500000</v>
      </c>
      <c r="D96" s="18">
        <v>0</v>
      </c>
      <c r="E96" s="18">
        <v>0</v>
      </c>
      <c r="F96" s="18">
        <v>0</v>
      </c>
      <c r="G96" s="299">
        <f t="shared" si="37"/>
        <v>7500000</v>
      </c>
      <c r="H96" s="299">
        <v>0</v>
      </c>
      <c r="I96" s="299">
        <v>0</v>
      </c>
      <c r="J96" s="299">
        <f t="shared" si="38"/>
        <v>7500000</v>
      </c>
      <c r="K96" s="299">
        <v>0</v>
      </c>
      <c r="L96" s="299">
        <v>0</v>
      </c>
      <c r="M96" s="299">
        <f t="shared" si="39"/>
        <v>0</v>
      </c>
      <c r="N96" s="299">
        <v>0</v>
      </c>
      <c r="O96" s="299">
        <v>0</v>
      </c>
      <c r="P96" s="299">
        <f t="shared" si="40"/>
        <v>0</v>
      </c>
      <c r="Q96" s="299">
        <f t="shared" si="41"/>
        <v>7500000</v>
      </c>
      <c r="R96" s="299">
        <f t="shared" si="42"/>
        <v>0</v>
      </c>
      <c r="V96" s="385" t="s">
        <v>147</v>
      </c>
      <c r="W96" s="382" t="s">
        <v>148</v>
      </c>
      <c r="X96" s="384">
        <v>7500000</v>
      </c>
      <c r="Y96" s="384">
        <v>0</v>
      </c>
      <c r="Z96" s="384">
        <v>0</v>
      </c>
      <c r="AA96" s="384">
        <v>0</v>
      </c>
      <c r="AB96" s="384">
        <v>0</v>
      </c>
      <c r="AC96" s="384">
        <v>0</v>
      </c>
      <c r="AD96" s="384">
        <v>7500000</v>
      </c>
      <c r="AE96" s="384">
        <v>0</v>
      </c>
      <c r="AF96" s="384">
        <v>0</v>
      </c>
      <c r="AG96" s="384">
        <v>0</v>
      </c>
      <c r="AH96" s="384">
        <v>7500000</v>
      </c>
      <c r="AI96" s="384">
        <v>0</v>
      </c>
      <c r="AJ96" s="384">
        <v>0</v>
      </c>
      <c r="AK96" s="384">
        <v>0</v>
      </c>
      <c r="AL96" s="384">
        <v>0</v>
      </c>
      <c r="AM96" s="384">
        <v>0</v>
      </c>
      <c r="AN96" s="384">
        <v>0</v>
      </c>
      <c r="AO96" s="382">
        <v>7500000</v>
      </c>
      <c r="AP96" s="382">
        <v>0</v>
      </c>
    </row>
    <row r="97" spans="1:42">
      <c r="A97" s="13" t="s">
        <v>149</v>
      </c>
      <c r="B97" s="14" t="s">
        <v>150</v>
      </c>
      <c r="C97" s="15">
        <f>+C98</f>
        <v>79500000</v>
      </c>
      <c r="D97" s="15">
        <f t="shared" ref="D97:R97" si="48">+D98</f>
        <v>0</v>
      </c>
      <c r="E97" s="15">
        <f t="shared" si="48"/>
        <v>0</v>
      </c>
      <c r="F97" s="15">
        <f t="shared" si="48"/>
        <v>0</v>
      </c>
      <c r="G97" s="298">
        <f t="shared" si="48"/>
        <v>79500000</v>
      </c>
      <c r="H97" s="298">
        <v>50000000</v>
      </c>
      <c r="I97" s="298">
        <v>50000000</v>
      </c>
      <c r="J97" s="298">
        <f t="shared" si="48"/>
        <v>29500000</v>
      </c>
      <c r="K97" s="298">
        <v>50000000</v>
      </c>
      <c r="L97" s="298">
        <v>50000000</v>
      </c>
      <c r="M97" s="298">
        <f t="shared" si="48"/>
        <v>0</v>
      </c>
      <c r="N97" s="298">
        <v>50000000</v>
      </c>
      <c r="O97" s="298">
        <v>50000000</v>
      </c>
      <c r="P97" s="298">
        <f t="shared" si="48"/>
        <v>0</v>
      </c>
      <c r="Q97" s="298">
        <f t="shared" si="48"/>
        <v>29500000</v>
      </c>
      <c r="R97" s="298">
        <f t="shared" si="48"/>
        <v>50000000</v>
      </c>
      <c r="V97" s="385" t="s">
        <v>149</v>
      </c>
      <c r="W97" s="382" t="s">
        <v>150</v>
      </c>
      <c r="X97" s="384">
        <v>79500000</v>
      </c>
      <c r="Y97" s="384">
        <v>0</v>
      </c>
      <c r="Z97" s="384">
        <v>0</v>
      </c>
      <c r="AA97" s="384">
        <v>0</v>
      </c>
      <c r="AB97" s="384">
        <v>0</v>
      </c>
      <c r="AC97" s="384">
        <v>0</v>
      </c>
      <c r="AD97" s="384">
        <v>79500000</v>
      </c>
      <c r="AE97" s="384">
        <v>50000000</v>
      </c>
      <c r="AF97" s="384">
        <v>50000000</v>
      </c>
      <c r="AG97" s="384">
        <v>50000000</v>
      </c>
      <c r="AH97" s="384">
        <v>29500000</v>
      </c>
      <c r="AI97" s="384">
        <v>50000000</v>
      </c>
      <c r="AJ97" s="384">
        <v>50000000</v>
      </c>
      <c r="AK97" s="384">
        <v>0</v>
      </c>
      <c r="AL97" s="384">
        <v>50000000</v>
      </c>
      <c r="AM97" s="384">
        <v>50000000</v>
      </c>
      <c r="AN97" s="384">
        <v>0</v>
      </c>
      <c r="AO97" s="382">
        <v>29500000</v>
      </c>
      <c r="AP97" s="382">
        <v>0</v>
      </c>
    </row>
    <row r="98" spans="1:42">
      <c r="A98" s="13" t="s">
        <v>151</v>
      </c>
      <c r="B98" s="14" t="s">
        <v>152</v>
      </c>
      <c r="C98" s="15">
        <f>+C99+C100+C101</f>
        <v>79500000</v>
      </c>
      <c r="D98" s="15">
        <f t="shared" ref="D98:R98" si="49">+D99+D100+D101</f>
        <v>0</v>
      </c>
      <c r="E98" s="15">
        <f t="shared" si="49"/>
        <v>0</v>
      </c>
      <c r="F98" s="15">
        <f t="shared" si="49"/>
        <v>0</v>
      </c>
      <c r="G98" s="298">
        <f t="shared" si="49"/>
        <v>79500000</v>
      </c>
      <c r="H98" s="298">
        <v>50000000</v>
      </c>
      <c r="I98" s="298">
        <v>50000000</v>
      </c>
      <c r="J98" s="298">
        <f t="shared" si="49"/>
        <v>29500000</v>
      </c>
      <c r="K98" s="298">
        <v>50000000</v>
      </c>
      <c r="L98" s="298">
        <v>50000000</v>
      </c>
      <c r="M98" s="298">
        <f t="shared" si="49"/>
        <v>0</v>
      </c>
      <c r="N98" s="298">
        <v>50000000</v>
      </c>
      <c r="O98" s="298">
        <v>50000000</v>
      </c>
      <c r="P98" s="298">
        <f t="shared" si="49"/>
        <v>0</v>
      </c>
      <c r="Q98" s="298">
        <f t="shared" si="49"/>
        <v>29500000</v>
      </c>
      <c r="R98" s="298">
        <f t="shared" si="49"/>
        <v>50000000</v>
      </c>
      <c r="V98" s="385" t="s">
        <v>151</v>
      </c>
      <c r="W98" s="382" t="s">
        <v>152</v>
      </c>
      <c r="X98" s="384">
        <v>79500000</v>
      </c>
      <c r="Y98" s="384">
        <v>0</v>
      </c>
      <c r="Z98" s="384">
        <v>0</v>
      </c>
      <c r="AA98" s="384">
        <v>0</v>
      </c>
      <c r="AB98" s="384">
        <v>0</v>
      </c>
      <c r="AC98" s="384">
        <v>0</v>
      </c>
      <c r="AD98" s="384">
        <v>79500000</v>
      </c>
      <c r="AE98" s="384">
        <v>50000000</v>
      </c>
      <c r="AF98" s="384">
        <v>50000000</v>
      </c>
      <c r="AG98" s="384">
        <v>50000000</v>
      </c>
      <c r="AH98" s="384">
        <v>29500000</v>
      </c>
      <c r="AI98" s="384">
        <v>50000000</v>
      </c>
      <c r="AJ98" s="384">
        <v>50000000</v>
      </c>
      <c r="AK98" s="384">
        <v>0</v>
      </c>
      <c r="AL98" s="384">
        <v>50000000</v>
      </c>
      <c r="AM98" s="384">
        <v>50000000</v>
      </c>
      <c r="AN98" s="384">
        <v>0</v>
      </c>
      <c r="AO98" s="382">
        <v>29500000</v>
      </c>
      <c r="AP98" s="382">
        <v>0</v>
      </c>
    </row>
    <row r="99" spans="1:42">
      <c r="A99" s="16" t="s">
        <v>153</v>
      </c>
      <c r="B99" s="17" t="s">
        <v>154</v>
      </c>
      <c r="C99" s="18">
        <v>50000000</v>
      </c>
      <c r="D99" s="18">
        <v>0</v>
      </c>
      <c r="E99" s="18">
        <v>0</v>
      </c>
      <c r="F99" s="18">
        <v>0</v>
      </c>
      <c r="G99" s="299">
        <f t="shared" si="37"/>
        <v>50000000</v>
      </c>
      <c r="H99" s="299">
        <v>50000000</v>
      </c>
      <c r="I99" s="299">
        <v>50000000</v>
      </c>
      <c r="J99" s="299">
        <f t="shared" si="38"/>
        <v>0</v>
      </c>
      <c r="K99" s="299">
        <v>50000000</v>
      </c>
      <c r="L99" s="299">
        <v>50000000</v>
      </c>
      <c r="M99" s="299">
        <f t="shared" si="39"/>
        <v>0</v>
      </c>
      <c r="N99" s="299">
        <v>50000000</v>
      </c>
      <c r="O99" s="299">
        <v>50000000</v>
      </c>
      <c r="P99" s="299">
        <f t="shared" si="40"/>
        <v>0</v>
      </c>
      <c r="Q99" s="299">
        <f t="shared" si="41"/>
        <v>0</v>
      </c>
      <c r="R99" s="299">
        <f t="shared" si="42"/>
        <v>50000000</v>
      </c>
      <c r="V99" s="385" t="s">
        <v>153</v>
      </c>
      <c r="W99" s="382" t="s">
        <v>154</v>
      </c>
      <c r="X99" s="384">
        <v>50000000</v>
      </c>
      <c r="Y99" s="384">
        <v>0</v>
      </c>
      <c r="Z99" s="384">
        <v>0</v>
      </c>
      <c r="AA99" s="384">
        <v>0</v>
      </c>
      <c r="AB99" s="384">
        <v>0</v>
      </c>
      <c r="AC99" s="384">
        <v>0</v>
      </c>
      <c r="AD99" s="384">
        <v>50000000</v>
      </c>
      <c r="AE99" s="384">
        <v>50000000</v>
      </c>
      <c r="AF99" s="384">
        <v>50000000</v>
      </c>
      <c r="AG99" s="384">
        <v>50000000</v>
      </c>
      <c r="AH99" s="384">
        <v>0</v>
      </c>
      <c r="AI99" s="384">
        <v>50000000</v>
      </c>
      <c r="AJ99" s="384">
        <v>50000000</v>
      </c>
      <c r="AK99" s="384">
        <v>0</v>
      </c>
      <c r="AL99" s="384">
        <v>50000000</v>
      </c>
      <c r="AM99" s="384">
        <v>50000000</v>
      </c>
      <c r="AN99" s="384">
        <v>0</v>
      </c>
      <c r="AO99" s="382">
        <v>0</v>
      </c>
      <c r="AP99" s="382">
        <v>0</v>
      </c>
    </row>
    <row r="100" spans="1:42">
      <c r="A100" s="16" t="s">
        <v>155</v>
      </c>
      <c r="B100" s="17" t="s">
        <v>156</v>
      </c>
      <c r="C100" s="18">
        <v>1500000</v>
      </c>
      <c r="D100" s="18">
        <v>0</v>
      </c>
      <c r="E100" s="18">
        <v>0</v>
      </c>
      <c r="F100" s="18">
        <v>0</v>
      </c>
      <c r="G100" s="299">
        <f t="shared" si="37"/>
        <v>1500000</v>
      </c>
      <c r="H100" s="299">
        <v>0</v>
      </c>
      <c r="I100" s="299">
        <v>0</v>
      </c>
      <c r="J100" s="299">
        <f t="shared" si="38"/>
        <v>1500000</v>
      </c>
      <c r="K100" s="299">
        <v>0</v>
      </c>
      <c r="L100" s="299">
        <v>0</v>
      </c>
      <c r="M100" s="299">
        <f t="shared" si="39"/>
        <v>0</v>
      </c>
      <c r="N100" s="299">
        <v>0</v>
      </c>
      <c r="O100" s="299">
        <v>0</v>
      </c>
      <c r="P100" s="299">
        <f t="shared" si="40"/>
        <v>0</v>
      </c>
      <c r="Q100" s="299">
        <f t="shared" si="41"/>
        <v>1500000</v>
      </c>
      <c r="R100" s="299">
        <f t="shared" si="42"/>
        <v>0</v>
      </c>
      <c r="V100" s="385" t="s">
        <v>155</v>
      </c>
      <c r="W100" s="382" t="s">
        <v>156</v>
      </c>
      <c r="X100" s="384">
        <v>1500000</v>
      </c>
      <c r="Y100" s="384">
        <v>0</v>
      </c>
      <c r="Z100" s="384">
        <v>0</v>
      </c>
      <c r="AA100" s="384">
        <v>0</v>
      </c>
      <c r="AB100" s="384">
        <v>0</v>
      </c>
      <c r="AC100" s="384">
        <v>0</v>
      </c>
      <c r="AD100" s="384">
        <v>1500000</v>
      </c>
      <c r="AE100" s="384">
        <v>0</v>
      </c>
      <c r="AF100" s="384">
        <v>0</v>
      </c>
      <c r="AG100" s="384">
        <v>0</v>
      </c>
      <c r="AH100" s="384">
        <v>1500000</v>
      </c>
      <c r="AI100" s="384">
        <v>0</v>
      </c>
      <c r="AJ100" s="384">
        <v>0</v>
      </c>
      <c r="AK100" s="384">
        <v>0</v>
      </c>
      <c r="AL100" s="384">
        <v>0</v>
      </c>
      <c r="AM100" s="384">
        <v>0</v>
      </c>
      <c r="AN100" s="384">
        <v>0</v>
      </c>
      <c r="AO100" s="382">
        <v>1500000</v>
      </c>
      <c r="AP100" s="382">
        <v>0</v>
      </c>
    </row>
    <row r="101" spans="1:42">
      <c r="A101" s="13" t="s">
        <v>157</v>
      </c>
      <c r="B101" s="14" t="s">
        <v>158</v>
      </c>
      <c r="C101" s="15">
        <f t="shared" ref="C101:R102" si="50">+C102</f>
        <v>28000000</v>
      </c>
      <c r="D101" s="15">
        <f t="shared" si="50"/>
        <v>0</v>
      </c>
      <c r="E101" s="15">
        <f t="shared" si="50"/>
        <v>0</v>
      </c>
      <c r="F101" s="15">
        <f t="shared" si="50"/>
        <v>0</v>
      </c>
      <c r="G101" s="298">
        <f t="shared" si="50"/>
        <v>28000000</v>
      </c>
      <c r="H101" s="298">
        <v>0</v>
      </c>
      <c r="I101" s="298">
        <v>0</v>
      </c>
      <c r="J101" s="298">
        <f t="shared" si="50"/>
        <v>28000000</v>
      </c>
      <c r="K101" s="298">
        <v>0</v>
      </c>
      <c r="L101" s="298">
        <v>0</v>
      </c>
      <c r="M101" s="298">
        <f t="shared" si="50"/>
        <v>0</v>
      </c>
      <c r="N101" s="298">
        <v>0</v>
      </c>
      <c r="O101" s="298">
        <v>0</v>
      </c>
      <c r="P101" s="298">
        <f t="shared" si="50"/>
        <v>0</v>
      </c>
      <c r="Q101" s="298">
        <f t="shared" si="50"/>
        <v>28000000</v>
      </c>
      <c r="R101" s="298">
        <f t="shared" si="50"/>
        <v>0</v>
      </c>
      <c r="V101" s="385" t="s">
        <v>157</v>
      </c>
      <c r="W101" s="382" t="s">
        <v>158</v>
      </c>
      <c r="X101" s="384">
        <v>28000000</v>
      </c>
      <c r="Y101" s="384">
        <v>0</v>
      </c>
      <c r="Z101" s="384">
        <v>0</v>
      </c>
      <c r="AA101" s="384">
        <v>0</v>
      </c>
      <c r="AB101" s="384">
        <v>0</v>
      </c>
      <c r="AC101" s="384">
        <v>0</v>
      </c>
      <c r="AD101" s="384">
        <v>28000000</v>
      </c>
      <c r="AE101" s="384">
        <v>0</v>
      </c>
      <c r="AF101" s="384">
        <v>0</v>
      </c>
      <c r="AG101" s="384">
        <v>0</v>
      </c>
      <c r="AH101" s="384">
        <v>28000000</v>
      </c>
      <c r="AI101" s="384">
        <v>0</v>
      </c>
      <c r="AJ101" s="384">
        <v>0</v>
      </c>
      <c r="AK101" s="384">
        <v>0</v>
      </c>
      <c r="AL101" s="384">
        <v>0</v>
      </c>
      <c r="AM101" s="384">
        <v>0</v>
      </c>
      <c r="AN101" s="384">
        <v>0</v>
      </c>
      <c r="AO101" s="382">
        <v>28000000</v>
      </c>
      <c r="AP101" s="382">
        <v>0</v>
      </c>
    </row>
    <row r="102" spans="1:42">
      <c r="A102" s="13" t="s">
        <v>159</v>
      </c>
      <c r="B102" s="14" t="s">
        <v>160</v>
      </c>
      <c r="C102" s="15">
        <f t="shared" si="50"/>
        <v>28000000</v>
      </c>
      <c r="D102" s="15">
        <f t="shared" si="50"/>
        <v>0</v>
      </c>
      <c r="E102" s="15">
        <f t="shared" si="50"/>
        <v>0</v>
      </c>
      <c r="F102" s="15">
        <f t="shared" si="50"/>
        <v>0</v>
      </c>
      <c r="G102" s="298">
        <f t="shared" si="50"/>
        <v>28000000</v>
      </c>
      <c r="H102" s="298">
        <v>0</v>
      </c>
      <c r="I102" s="298">
        <v>0</v>
      </c>
      <c r="J102" s="298">
        <f t="shared" si="50"/>
        <v>28000000</v>
      </c>
      <c r="K102" s="298">
        <v>0</v>
      </c>
      <c r="L102" s="298">
        <v>0</v>
      </c>
      <c r="M102" s="298">
        <f t="shared" si="50"/>
        <v>0</v>
      </c>
      <c r="N102" s="298">
        <v>0</v>
      </c>
      <c r="O102" s="298">
        <v>0</v>
      </c>
      <c r="P102" s="298">
        <f t="shared" si="50"/>
        <v>0</v>
      </c>
      <c r="Q102" s="298">
        <f t="shared" si="50"/>
        <v>28000000</v>
      </c>
      <c r="R102" s="298">
        <f t="shared" si="50"/>
        <v>0</v>
      </c>
      <c r="V102" s="385" t="s">
        <v>159</v>
      </c>
      <c r="W102" s="382" t="s">
        <v>160</v>
      </c>
      <c r="X102" s="384">
        <v>28000000</v>
      </c>
      <c r="Y102" s="384">
        <v>0</v>
      </c>
      <c r="Z102" s="384">
        <v>0</v>
      </c>
      <c r="AA102" s="384">
        <v>0</v>
      </c>
      <c r="AB102" s="384">
        <v>0</v>
      </c>
      <c r="AC102" s="384">
        <v>0</v>
      </c>
      <c r="AD102" s="384">
        <v>28000000</v>
      </c>
      <c r="AE102" s="384">
        <v>0</v>
      </c>
      <c r="AF102" s="384">
        <v>0</v>
      </c>
      <c r="AG102" s="384">
        <v>0</v>
      </c>
      <c r="AH102" s="384">
        <v>28000000</v>
      </c>
      <c r="AI102" s="384">
        <v>0</v>
      </c>
      <c r="AJ102" s="384">
        <v>0</v>
      </c>
      <c r="AK102" s="384">
        <v>0</v>
      </c>
      <c r="AL102" s="384">
        <v>0</v>
      </c>
      <c r="AM102" s="384">
        <v>0</v>
      </c>
      <c r="AN102" s="384">
        <v>0</v>
      </c>
      <c r="AO102" s="382">
        <v>28000000</v>
      </c>
      <c r="AP102" s="382">
        <v>0</v>
      </c>
    </row>
    <row r="103" spans="1:42">
      <c r="A103" s="16" t="s">
        <v>161</v>
      </c>
      <c r="B103" s="17" t="s">
        <v>162</v>
      </c>
      <c r="C103" s="18">
        <v>28000000</v>
      </c>
      <c r="D103" s="18">
        <v>0</v>
      </c>
      <c r="E103" s="18">
        <v>0</v>
      </c>
      <c r="F103" s="18">
        <v>0</v>
      </c>
      <c r="G103" s="299">
        <f t="shared" si="37"/>
        <v>28000000</v>
      </c>
      <c r="H103" s="299">
        <v>0</v>
      </c>
      <c r="I103" s="299">
        <v>0</v>
      </c>
      <c r="J103" s="299">
        <f t="shared" si="38"/>
        <v>28000000</v>
      </c>
      <c r="K103" s="299">
        <v>0</v>
      </c>
      <c r="L103" s="299">
        <v>0</v>
      </c>
      <c r="M103" s="299">
        <f t="shared" si="39"/>
        <v>0</v>
      </c>
      <c r="N103" s="299">
        <v>0</v>
      </c>
      <c r="O103" s="299">
        <v>0</v>
      </c>
      <c r="P103" s="299">
        <f t="shared" si="40"/>
        <v>0</v>
      </c>
      <c r="Q103" s="299">
        <f t="shared" si="41"/>
        <v>28000000</v>
      </c>
      <c r="R103" s="299">
        <f t="shared" si="42"/>
        <v>0</v>
      </c>
      <c r="V103" s="385" t="s">
        <v>161</v>
      </c>
      <c r="W103" s="382" t="s">
        <v>162</v>
      </c>
      <c r="X103" s="384">
        <v>28000000</v>
      </c>
      <c r="Y103" s="384">
        <v>0</v>
      </c>
      <c r="Z103" s="384">
        <v>0</v>
      </c>
      <c r="AA103" s="384">
        <v>0</v>
      </c>
      <c r="AB103" s="384">
        <v>0</v>
      </c>
      <c r="AC103" s="384">
        <v>0</v>
      </c>
      <c r="AD103" s="384">
        <v>28000000</v>
      </c>
      <c r="AE103" s="384">
        <v>0</v>
      </c>
      <c r="AF103" s="384">
        <v>0</v>
      </c>
      <c r="AG103" s="384">
        <v>0</v>
      </c>
      <c r="AH103" s="384">
        <v>28000000</v>
      </c>
      <c r="AI103" s="384">
        <v>0</v>
      </c>
      <c r="AJ103" s="384">
        <v>0</v>
      </c>
      <c r="AK103" s="384">
        <v>0</v>
      </c>
      <c r="AL103" s="384">
        <v>0</v>
      </c>
      <c r="AM103" s="384">
        <v>0</v>
      </c>
      <c r="AN103" s="384">
        <v>0</v>
      </c>
      <c r="AO103" s="382">
        <v>28000000</v>
      </c>
      <c r="AP103" s="382">
        <v>0</v>
      </c>
    </row>
    <row r="104" spans="1:42">
      <c r="A104" s="7" t="s">
        <v>163</v>
      </c>
      <c r="B104" s="8" t="s">
        <v>164</v>
      </c>
      <c r="C104" s="9">
        <f>+C105+C180</f>
        <v>9196053406</v>
      </c>
      <c r="D104" s="9">
        <f t="shared" ref="D104:R104" si="51">+D105+D180</f>
        <v>1316569400</v>
      </c>
      <c r="E104" s="9">
        <f t="shared" si="51"/>
        <v>293088206</v>
      </c>
      <c r="F104" s="9">
        <f t="shared" si="51"/>
        <v>712000000</v>
      </c>
      <c r="G104" s="296">
        <f t="shared" si="51"/>
        <v>10931534600</v>
      </c>
      <c r="H104" s="296">
        <v>934419285.48000002</v>
      </c>
      <c r="I104" s="296">
        <v>5231737648.0699997</v>
      </c>
      <c r="J104" s="296">
        <f t="shared" si="51"/>
        <v>5671620771.9300003</v>
      </c>
      <c r="K104" s="296">
        <v>1188209370.5799999</v>
      </c>
      <c r="L104" s="296">
        <v>2198875897.9400001</v>
      </c>
      <c r="M104" s="296">
        <f t="shared" si="51"/>
        <v>3327481910.1299996</v>
      </c>
      <c r="N104" s="296">
        <v>766497750.37000012</v>
      </c>
      <c r="O104" s="296">
        <v>6605346155.3900003</v>
      </c>
      <c r="P104" s="296">
        <f t="shared" si="51"/>
        <v>1408747847.3200002</v>
      </c>
      <c r="Q104" s="296">
        <f t="shared" si="51"/>
        <v>4545642324.6099997</v>
      </c>
      <c r="R104" s="296">
        <f t="shared" si="51"/>
        <v>2497970717.9400001</v>
      </c>
      <c r="V104" s="385" t="s">
        <v>163</v>
      </c>
      <c r="W104" s="382" t="s">
        <v>164</v>
      </c>
      <c r="X104" s="384">
        <v>9113856208</v>
      </c>
      <c r="Y104" s="384">
        <v>1033800000</v>
      </c>
      <c r="Z104" s="384">
        <v>9333333</v>
      </c>
      <c r="AA104" s="384">
        <v>0</v>
      </c>
      <c r="AB104" s="384">
        <v>0</v>
      </c>
      <c r="AC104" s="384">
        <v>637000000</v>
      </c>
      <c r="AD104" s="384">
        <v>10775322875</v>
      </c>
      <c r="AE104" s="384">
        <v>934419285.48000002</v>
      </c>
      <c r="AF104" s="384">
        <v>5231737648.0699997</v>
      </c>
      <c r="AG104" s="384">
        <v>5005918296.0699997</v>
      </c>
      <c r="AH104" s="384">
        <v>5769404578.9300003</v>
      </c>
      <c r="AI104" s="384">
        <v>1188209370.5799999</v>
      </c>
      <c r="AJ104" s="384">
        <v>2198875897.9400001</v>
      </c>
      <c r="AK104" s="384">
        <v>3020667904.1299996</v>
      </c>
      <c r="AL104" s="384">
        <v>766497750.37000012</v>
      </c>
      <c r="AM104" s="384">
        <v>6605346155.3900003</v>
      </c>
      <c r="AN104" s="384">
        <v>1599427859.3200006</v>
      </c>
      <c r="AO104" s="382">
        <v>4169976719.6099997</v>
      </c>
      <c r="AP104" s="382">
        <v>0</v>
      </c>
    </row>
    <row r="105" spans="1:42">
      <c r="A105" s="10" t="s">
        <v>165</v>
      </c>
      <c r="B105" s="11" t="s">
        <v>166</v>
      </c>
      <c r="C105" s="12">
        <f>+C118+C125+C136+C170+C106</f>
        <v>1488627316</v>
      </c>
      <c r="D105" s="12">
        <f t="shared" ref="D105:R105" si="52">+D118+D125+D136+D170+D106</f>
        <v>302769400</v>
      </c>
      <c r="E105" s="12">
        <f t="shared" si="52"/>
        <v>287088206</v>
      </c>
      <c r="F105" s="12">
        <f t="shared" si="52"/>
        <v>500000000</v>
      </c>
      <c r="G105" s="297">
        <f t="shared" si="52"/>
        <v>2004308510</v>
      </c>
      <c r="H105" s="297">
        <v>104565636</v>
      </c>
      <c r="I105" s="297">
        <v>501076611</v>
      </c>
      <c r="J105" s="297">
        <f t="shared" si="52"/>
        <v>1475055719</v>
      </c>
      <c r="K105" s="297">
        <v>175155078.38999999</v>
      </c>
      <c r="L105" s="297">
        <v>270302000.01999998</v>
      </c>
      <c r="M105" s="297">
        <f t="shared" si="52"/>
        <v>525394770.98000002</v>
      </c>
      <c r="N105" s="297">
        <v>331821939</v>
      </c>
      <c r="O105" s="297">
        <v>1142855527</v>
      </c>
      <c r="P105" s="297">
        <f t="shared" si="52"/>
        <v>676918256</v>
      </c>
      <c r="Q105" s="297">
        <f t="shared" si="52"/>
        <v>1080906863</v>
      </c>
      <c r="R105" s="297">
        <f t="shared" si="52"/>
        <v>569396820.01999998</v>
      </c>
      <c r="V105" s="385" t="s">
        <v>165</v>
      </c>
      <c r="W105" s="382" t="s">
        <v>166</v>
      </c>
      <c r="X105" s="384">
        <v>1406430118</v>
      </c>
      <c r="Y105" s="384">
        <v>20000000</v>
      </c>
      <c r="Z105" s="384">
        <v>3333333</v>
      </c>
      <c r="AA105" s="384">
        <v>0</v>
      </c>
      <c r="AB105" s="384">
        <v>0</v>
      </c>
      <c r="AC105" s="384">
        <v>425000000</v>
      </c>
      <c r="AD105" s="384">
        <v>1848096785</v>
      </c>
      <c r="AE105" s="384">
        <v>104565636</v>
      </c>
      <c r="AF105" s="384">
        <v>501076611</v>
      </c>
      <c r="AG105" s="384">
        <v>495076611</v>
      </c>
      <c r="AH105" s="384">
        <v>1353020174</v>
      </c>
      <c r="AI105" s="384">
        <v>175155078.38999999</v>
      </c>
      <c r="AJ105" s="384">
        <v>270302000.01999998</v>
      </c>
      <c r="AK105" s="384">
        <v>230774610.98000002</v>
      </c>
      <c r="AL105" s="384">
        <v>331821939</v>
      </c>
      <c r="AM105" s="384">
        <v>1142855527</v>
      </c>
      <c r="AN105" s="384">
        <v>647778916</v>
      </c>
      <c r="AO105" s="382">
        <v>705241258</v>
      </c>
      <c r="AP105" s="382">
        <v>0</v>
      </c>
    </row>
    <row r="106" spans="1:42">
      <c r="A106" s="13" t="s">
        <v>167</v>
      </c>
      <c r="B106" s="14" t="s">
        <v>168</v>
      </c>
      <c r="C106" s="15">
        <f>+C107+C111+C116</f>
        <v>68260574</v>
      </c>
      <c r="D106" s="15">
        <f t="shared" ref="D106:R106" si="53">+D107+D111+D116</f>
        <v>0</v>
      </c>
      <c r="E106" s="15">
        <f t="shared" si="53"/>
        <v>0</v>
      </c>
      <c r="F106" s="15">
        <f t="shared" si="53"/>
        <v>15000000</v>
      </c>
      <c r="G106" s="298">
        <f t="shared" si="53"/>
        <v>83260574</v>
      </c>
      <c r="H106" s="298">
        <v>0</v>
      </c>
      <c r="I106" s="298">
        <v>20697800</v>
      </c>
      <c r="J106" s="298">
        <f t="shared" si="53"/>
        <v>62562774</v>
      </c>
      <c r="K106" s="298">
        <v>13116904</v>
      </c>
      <c r="L106" s="298">
        <v>18814704</v>
      </c>
      <c r="M106" s="298">
        <f t="shared" si="53"/>
        <v>1883096</v>
      </c>
      <c r="N106" s="298">
        <v>0</v>
      </c>
      <c r="O106" s="298">
        <v>63000000</v>
      </c>
      <c r="P106" s="298">
        <f t="shared" si="53"/>
        <v>42302200</v>
      </c>
      <c r="Q106" s="298">
        <f t="shared" si="53"/>
        <v>20260574</v>
      </c>
      <c r="R106" s="298">
        <f t="shared" si="53"/>
        <v>18814704</v>
      </c>
      <c r="V106" s="385" t="s">
        <v>167</v>
      </c>
      <c r="W106" s="382" t="s">
        <v>168</v>
      </c>
      <c r="X106" s="384">
        <v>68260574</v>
      </c>
      <c r="Y106" s="384">
        <v>0</v>
      </c>
      <c r="Z106" s="384">
        <v>0</v>
      </c>
      <c r="AA106" s="384">
        <v>0</v>
      </c>
      <c r="AB106" s="384">
        <v>0</v>
      </c>
      <c r="AC106" s="384">
        <v>15000000</v>
      </c>
      <c r="AD106" s="384">
        <v>83260574</v>
      </c>
      <c r="AE106" s="384">
        <v>0</v>
      </c>
      <c r="AF106" s="384">
        <v>20697800</v>
      </c>
      <c r="AG106" s="384">
        <v>20697800</v>
      </c>
      <c r="AH106" s="384">
        <v>62562774</v>
      </c>
      <c r="AI106" s="384">
        <v>13116904</v>
      </c>
      <c r="AJ106" s="384">
        <v>18814704</v>
      </c>
      <c r="AK106" s="384">
        <v>1883096</v>
      </c>
      <c r="AL106" s="384">
        <v>0</v>
      </c>
      <c r="AM106" s="384">
        <v>63000000</v>
      </c>
      <c r="AN106" s="384">
        <v>42302200</v>
      </c>
      <c r="AO106" s="382">
        <v>20260574</v>
      </c>
      <c r="AP106" s="382">
        <v>0</v>
      </c>
    </row>
    <row r="107" spans="1:42">
      <c r="A107" s="13" t="s">
        <v>169</v>
      </c>
      <c r="B107" s="14" t="s">
        <v>170</v>
      </c>
      <c r="C107" s="15">
        <f>+C108+C109+C110</f>
        <v>31060574</v>
      </c>
      <c r="D107" s="15">
        <f t="shared" ref="D107:R107" si="54">+D108+D109+D110</f>
        <v>0</v>
      </c>
      <c r="E107" s="15">
        <f t="shared" si="54"/>
        <v>0</v>
      </c>
      <c r="F107" s="15">
        <f t="shared" si="54"/>
        <v>15000000</v>
      </c>
      <c r="G107" s="298">
        <f t="shared" si="54"/>
        <v>46060574</v>
      </c>
      <c r="H107" s="298">
        <v>0</v>
      </c>
      <c r="I107" s="298">
        <v>20697800</v>
      </c>
      <c r="J107" s="298">
        <f t="shared" si="54"/>
        <v>25362774</v>
      </c>
      <c r="K107" s="298">
        <v>13116904</v>
      </c>
      <c r="L107" s="298">
        <v>18814704</v>
      </c>
      <c r="M107" s="298">
        <f t="shared" si="54"/>
        <v>1883096</v>
      </c>
      <c r="N107" s="298">
        <v>0</v>
      </c>
      <c r="O107" s="298">
        <v>30000000</v>
      </c>
      <c r="P107" s="298">
        <f t="shared" si="54"/>
        <v>9302200</v>
      </c>
      <c r="Q107" s="298">
        <f t="shared" si="54"/>
        <v>16060574</v>
      </c>
      <c r="R107" s="298">
        <f t="shared" si="54"/>
        <v>18814704</v>
      </c>
      <c r="V107" s="385" t="s">
        <v>169</v>
      </c>
      <c r="W107" s="382" t="s">
        <v>170</v>
      </c>
      <c r="X107" s="384">
        <v>31060574</v>
      </c>
      <c r="Y107" s="384">
        <v>0</v>
      </c>
      <c r="Z107" s="384">
        <v>0</v>
      </c>
      <c r="AA107" s="384">
        <v>0</v>
      </c>
      <c r="AB107" s="384">
        <v>0</v>
      </c>
      <c r="AC107" s="384">
        <v>15000000</v>
      </c>
      <c r="AD107" s="384">
        <v>46060574</v>
      </c>
      <c r="AE107" s="384">
        <v>0</v>
      </c>
      <c r="AF107" s="384">
        <v>20697800</v>
      </c>
      <c r="AG107" s="384">
        <v>20697800</v>
      </c>
      <c r="AH107" s="384">
        <v>25362774</v>
      </c>
      <c r="AI107" s="384">
        <v>13116904</v>
      </c>
      <c r="AJ107" s="384">
        <v>18814704</v>
      </c>
      <c r="AK107" s="384">
        <v>1883096</v>
      </c>
      <c r="AL107" s="384">
        <v>0</v>
      </c>
      <c r="AM107" s="384">
        <v>30000000</v>
      </c>
      <c r="AN107" s="384">
        <v>9302200</v>
      </c>
      <c r="AO107" s="382">
        <v>16060574</v>
      </c>
      <c r="AP107" s="382">
        <v>0</v>
      </c>
    </row>
    <row r="108" spans="1:42">
      <c r="A108" s="16" t="s">
        <v>171</v>
      </c>
      <c r="B108" s="17" t="s">
        <v>172</v>
      </c>
      <c r="C108" s="18">
        <v>30000000</v>
      </c>
      <c r="D108" s="18">
        <v>0</v>
      </c>
      <c r="E108" s="18">
        <v>0</v>
      </c>
      <c r="F108" s="18">
        <v>0</v>
      </c>
      <c r="G108" s="299">
        <f t="shared" si="37"/>
        <v>30000000</v>
      </c>
      <c r="H108" s="299">
        <v>0</v>
      </c>
      <c r="I108" s="299">
        <v>20697800</v>
      </c>
      <c r="J108" s="299">
        <f t="shared" si="38"/>
        <v>9302200</v>
      </c>
      <c r="K108" s="299">
        <v>13116904</v>
      </c>
      <c r="L108" s="299">
        <v>18814704</v>
      </c>
      <c r="M108" s="299">
        <f t="shared" si="39"/>
        <v>1883096</v>
      </c>
      <c r="N108" s="299">
        <v>0</v>
      </c>
      <c r="O108" s="299">
        <v>30000000</v>
      </c>
      <c r="P108" s="299">
        <f t="shared" si="40"/>
        <v>9302200</v>
      </c>
      <c r="Q108" s="299">
        <f t="shared" si="41"/>
        <v>0</v>
      </c>
      <c r="R108" s="299">
        <f t="shared" si="42"/>
        <v>18814704</v>
      </c>
      <c r="V108" s="385" t="s">
        <v>171</v>
      </c>
      <c r="W108" s="382" t="s">
        <v>172</v>
      </c>
      <c r="X108" s="384">
        <v>30000000</v>
      </c>
      <c r="Y108" s="384">
        <v>0</v>
      </c>
      <c r="Z108" s="384">
        <v>0</v>
      </c>
      <c r="AA108" s="384">
        <v>0</v>
      </c>
      <c r="AB108" s="384">
        <v>0</v>
      </c>
      <c r="AC108" s="384">
        <v>0</v>
      </c>
      <c r="AD108" s="384">
        <v>30000000</v>
      </c>
      <c r="AE108" s="384">
        <v>0</v>
      </c>
      <c r="AF108" s="384">
        <v>20697800</v>
      </c>
      <c r="AG108" s="384">
        <v>20697800</v>
      </c>
      <c r="AH108" s="384">
        <v>9302200</v>
      </c>
      <c r="AI108" s="384">
        <v>13116904</v>
      </c>
      <c r="AJ108" s="384">
        <v>18814704</v>
      </c>
      <c r="AK108" s="384">
        <v>1883096</v>
      </c>
      <c r="AL108" s="384">
        <v>0</v>
      </c>
      <c r="AM108" s="384">
        <v>30000000</v>
      </c>
      <c r="AN108" s="384">
        <v>9302200</v>
      </c>
      <c r="AO108" s="382">
        <v>0</v>
      </c>
      <c r="AP108" s="382">
        <v>0</v>
      </c>
    </row>
    <row r="109" spans="1:42">
      <c r="A109" s="16" t="s">
        <v>173</v>
      </c>
      <c r="B109" s="17" t="s">
        <v>174</v>
      </c>
      <c r="C109" s="18">
        <v>1060574</v>
      </c>
      <c r="D109" s="18">
        <v>0</v>
      </c>
      <c r="E109" s="18">
        <v>0</v>
      </c>
      <c r="F109" s="18">
        <v>0</v>
      </c>
      <c r="G109" s="299">
        <f t="shared" si="37"/>
        <v>1060574</v>
      </c>
      <c r="H109" s="299">
        <v>0</v>
      </c>
      <c r="I109" s="299">
        <v>0</v>
      </c>
      <c r="J109" s="299">
        <f t="shared" si="38"/>
        <v>1060574</v>
      </c>
      <c r="K109" s="299">
        <v>0</v>
      </c>
      <c r="L109" s="299">
        <v>0</v>
      </c>
      <c r="M109" s="299">
        <f t="shared" si="39"/>
        <v>0</v>
      </c>
      <c r="N109" s="299">
        <v>0</v>
      </c>
      <c r="O109" s="299">
        <v>0</v>
      </c>
      <c r="P109" s="299">
        <f t="shared" si="40"/>
        <v>0</v>
      </c>
      <c r="Q109" s="299">
        <f t="shared" si="41"/>
        <v>1060574</v>
      </c>
      <c r="R109" s="299">
        <f t="shared" si="42"/>
        <v>0</v>
      </c>
      <c r="V109" s="385" t="s">
        <v>173</v>
      </c>
      <c r="W109" s="382" t="s">
        <v>174</v>
      </c>
      <c r="X109" s="384">
        <v>1060574</v>
      </c>
      <c r="Y109" s="384">
        <v>0</v>
      </c>
      <c r="Z109" s="384">
        <v>0</v>
      </c>
      <c r="AA109" s="384">
        <v>0</v>
      </c>
      <c r="AB109" s="384">
        <v>0</v>
      </c>
      <c r="AC109" s="384">
        <v>0</v>
      </c>
      <c r="AD109" s="384">
        <v>1060574</v>
      </c>
      <c r="AE109" s="384">
        <v>0</v>
      </c>
      <c r="AF109" s="384">
        <v>0</v>
      </c>
      <c r="AG109" s="384">
        <v>0</v>
      </c>
      <c r="AH109" s="384">
        <v>1060574</v>
      </c>
      <c r="AI109" s="384">
        <v>0</v>
      </c>
      <c r="AJ109" s="384">
        <v>0</v>
      </c>
      <c r="AK109" s="384">
        <v>0</v>
      </c>
      <c r="AL109" s="384">
        <v>0</v>
      </c>
      <c r="AM109" s="384">
        <v>0</v>
      </c>
      <c r="AN109" s="384">
        <v>0</v>
      </c>
      <c r="AO109" s="382">
        <v>1060574</v>
      </c>
      <c r="AP109" s="382">
        <v>0</v>
      </c>
    </row>
    <row r="110" spans="1:42">
      <c r="A110" s="16" t="s">
        <v>825</v>
      </c>
      <c r="B110" s="17" t="s">
        <v>826</v>
      </c>
      <c r="C110" s="18"/>
      <c r="D110" s="18"/>
      <c r="E110" s="18"/>
      <c r="F110" s="18">
        <v>15000000</v>
      </c>
      <c r="G110" s="299">
        <f t="shared" si="37"/>
        <v>15000000</v>
      </c>
      <c r="H110" s="299">
        <v>0</v>
      </c>
      <c r="I110" s="299">
        <v>0</v>
      </c>
      <c r="J110" s="299">
        <f t="shared" si="38"/>
        <v>15000000</v>
      </c>
      <c r="K110" s="299">
        <v>0</v>
      </c>
      <c r="L110" s="299">
        <v>0</v>
      </c>
      <c r="M110" s="299">
        <f t="shared" si="39"/>
        <v>0</v>
      </c>
      <c r="N110" s="299">
        <v>0</v>
      </c>
      <c r="O110" s="299">
        <v>0</v>
      </c>
      <c r="P110" s="299">
        <f t="shared" si="40"/>
        <v>0</v>
      </c>
      <c r="Q110" s="299">
        <f t="shared" si="41"/>
        <v>15000000</v>
      </c>
      <c r="R110" s="299">
        <f t="shared" si="42"/>
        <v>0</v>
      </c>
      <c r="S110" s="83"/>
      <c r="T110" s="83"/>
      <c r="U110" s="83"/>
      <c r="V110" s="385" t="s">
        <v>825</v>
      </c>
      <c r="W110" s="382" t="s">
        <v>826</v>
      </c>
      <c r="X110" s="384">
        <v>0</v>
      </c>
      <c r="Y110" s="384">
        <v>0</v>
      </c>
      <c r="Z110" s="384">
        <v>0</v>
      </c>
      <c r="AA110" s="384">
        <v>0</v>
      </c>
      <c r="AB110" s="384">
        <v>0</v>
      </c>
      <c r="AC110" s="384">
        <v>15000000</v>
      </c>
      <c r="AD110" s="384">
        <v>15000000</v>
      </c>
      <c r="AE110" s="384">
        <v>0</v>
      </c>
      <c r="AF110" s="384">
        <v>0</v>
      </c>
      <c r="AG110" s="384">
        <v>0</v>
      </c>
      <c r="AH110" s="384">
        <v>15000000</v>
      </c>
      <c r="AI110" s="384">
        <v>0</v>
      </c>
      <c r="AJ110" s="384">
        <v>0</v>
      </c>
      <c r="AK110" s="384">
        <v>0</v>
      </c>
      <c r="AL110" s="384">
        <v>0</v>
      </c>
      <c r="AM110" s="384">
        <v>0</v>
      </c>
      <c r="AN110" s="384">
        <v>0</v>
      </c>
      <c r="AO110" s="382">
        <v>15000000</v>
      </c>
      <c r="AP110" s="382">
        <v>0</v>
      </c>
    </row>
    <row r="111" spans="1:42">
      <c r="A111" s="13" t="s">
        <v>175</v>
      </c>
      <c r="B111" s="14" t="s">
        <v>176</v>
      </c>
      <c r="C111" s="15">
        <f>+C112+C115</f>
        <v>33200000</v>
      </c>
      <c r="D111" s="15">
        <f t="shared" ref="D111:R111" si="55">+D112+D115</f>
        <v>0</v>
      </c>
      <c r="E111" s="15">
        <f t="shared" si="55"/>
        <v>0</v>
      </c>
      <c r="F111" s="15">
        <f t="shared" si="55"/>
        <v>0</v>
      </c>
      <c r="G111" s="298">
        <f t="shared" si="55"/>
        <v>33200000</v>
      </c>
      <c r="H111" s="298">
        <v>0</v>
      </c>
      <c r="I111" s="298">
        <v>0</v>
      </c>
      <c r="J111" s="298">
        <f t="shared" si="55"/>
        <v>33200000</v>
      </c>
      <c r="K111" s="298">
        <v>0</v>
      </c>
      <c r="L111" s="298">
        <v>0</v>
      </c>
      <c r="M111" s="298">
        <f t="shared" si="55"/>
        <v>0</v>
      </c>
      <c r="N111" s="298">
        <v>0</v>
      </c>
      <c r="O111" s="298">
        <v>33000000</v>
      </c>
      <c r="P111" s="298">
        <f t="shared" si="55"/>
        <v>33000000</v>
      </c>
      <c r="Q111" s="298">
        <f t="shared" si="55"/>
        <v>200000</v>
      </c>
      <c r="R111" s="298">
        <f t="shared" si="55"/>
        <v>0</v>
      </c>
      <c r="V111" s="385" t="s">
        <v>175</v>
      </c>
      <c r="W111" s="382" t="s">
        <v>176</v>
      </c>
      <c r="X111" s="384">
        <v>33200000</v>
      </c>
      <c r="Y111" s="384">
        <v>0</v>
      </c>
      <c r="Z111" s="384">
        <v>0</v>
      </c>
      <c r="AA111" s="384">
        <v>0</v>
      </c>
      <c r="AB111" s="384">
        <v>0</v>
      </c>
      <c r="AC111" s="384">
        <v>0</v>
      </c>
      <c r="AD111" s="384">
        <v>33200000</v>
      </c>
      <c r="AE111" s="384">
        <v>0</v>
      </c>
      <c r="AF111" s="384">
        <v>0</v>
      </c>
      <c r="AG111" s="384">
        <v>0</v>
      </c>
      <c r="AH111" s="384">
        <v>33200000</v>
      </c>
      <c r="AI111" s="384">
        <v>0</v>
      </c>
      <c r="AJ111" s="384">
        <v>0</v>
      </c>
      <c r="AK111" s="384">
        <v>0</v>
      </c>
      <c r="AL111" s="384">
        <v>0</v>
      </c>
      <c r="AM111" s="384">
        <v>33000000</v>
      </c>
      <c r="AN111" s="384">
        <v>33000000</v>
      </c>
      <c r="AO111" s="382">
        <v>200000</v>
      </c>
      <c r="AP111" s="382">
        <v>0</v>
      </c>
    </row>
    <row r="112" spans="1:42" s="83" customFormat="1">
      <c r="A112" s="13" t="s">
        <v>177</v>
      </c>
      <c r="B112" s="14" t="s">
        <v>178</v>
      </c>
      <c r="C112" s="15">
        <f>+C113+C114</f>
        <v>33000000</v>
      </c>
      <c r="D112" s="15">
        <f t="shared" ref="D112:R112" si="56">+D113+D114</f>
        <v>0</v>
      </c>
      <c r="E112" s="15">
        <f t="shared" si="56"/>
        <v>0</v>
      </c>
      <c r="F112" s="15">
        <f t="shared" si="56"/>
        <v>0</v>
      </c>
      <c r="G112" s="298">
        <f t="shared" si="56"/>
        <v>33000000</v>
      </c>
      <c r="H112" s="298">
        <v>0</v>
      </c>
      <c r="I112" s="298">
        <v>0</v>
      </c>
      <c r="J112" s="298">
        <f t="shared" si="56"/>
        <v>33000000</v>
      </c>
      <c r="K112" s="298">
        <v>0</v>
      </c>
      <c r="L112" s="298">
        <v>0</v>
      </c>
      <c r="M112" s="298">
        <f t="shared" si="56"/>
        <v>0</v>
      </c>
      <c r="N112" s="298">
        <v>0</v>
      </c>
      <c r="O112" s="298">
        <v>33000000</v>
      </c>
      <c r="P112" s="298">
        <f t="shared" si="56"/>
        <v>33000000</v>
      </c>
      <c r="Q112" s="298">
        <f t="shared" si="56"/>
        <v>0</v>
      </c>
      <c r="R112" s="298">
        <f t="shared" si="56"/>
        <v>0</v>
      </c>
      <c r="V112" s="385" t="s">
        <v>177</v>
      </c>
      <c r="W112" s="382" t="s">
        <v>178</v>
      </c>
      <c r="X112" s="384">
        <v>33000000</v>
      </c>
      <c r="Y112" s="384">
        <v>0</v>
      </c>
      <c r="Z112" s="384">
        <v>0</v>
      </c>
      <c r="AA112" s="384">
        <v>0</v>
      </c>
      <c r="AB112" s="384">
        <v>0</v>
      </c>
      <c r="AC112" s="384">
        <v>0</v>
      </c>
      <c r="AD112" s="384">
        <v>33000000</v>
      </c>
      <c r="AE112" s="384">
        <v>0</v>
      </c>
      <c r="AF112" s="384">
        <v>0</v>
      </c>
      <c r="AG112" s="384">
        <v>0</v>
      </c>
      <c r="AH112" s="384">
        <v>33000000</v>
      </c>
      <c r="AI112" s="384">
        <v>0</v>
      </c>
      <c r="AJ112" s="384">
        <v>0</v>
      </c>
      <c r="AK112" s="384">
        <v>0</v>
      </c>
      <c r="AL112" s="384">
        <v>0</v>
      </c>
      <c r="AM112" s="384">
        <v>33000000</v>
      </c>
      <c r="AN112" s="384">
        <v>33000000</v>
      </c>
      <c r="AO112" s="382">
        <v>0</v>
      </c>
      <c r="AP112" s="382">
        <v>0</v>
      </c>
    </row>
    <row r="113" spans="1:42">
      <c r="A113" s="16" t="s">
        <v>179</v>
      </c>
      <c r="B113" s="17" t="s">
        <v>180</v>
      </c>
      <c r="C113" s="18">
        <v>5000000</v>
      </c>
      <c r="D113" s="18">
        <v>0</v>
      </c>
      <c r="E113" s="18">
        <v>0</v>
      </c>
      <c r="F113" s="18">
        <v>0</v>
      </c>
      <c r="G113" s="299">
        <f t="shared" si="37"/>
        <v>5000000</v>
      </c>
      <c r="H113" s="299">
        <v>0</v>
      </c>
      <c r="I113" s="299">
        <v>0</v>
      </c>
      <c r="J113" s="299">
        <f t="shared" si="38"/>
        <v>5000000</v>
      </c>
      <c r="K113" s="299">
        <v>0</v>
      </c>
      <c r="L113" s="299">
        <v>0</v>
      </c>
      <c r="M113" s="299">
        <f t="shared" si="39"/>
        <v>0</v>
      </c>
      <c r="N113" s="299">
        <v>0</v>
      </c>
      <c r="O113" s="299">
        <v>5000000</v>
      </c>
      <c r="P113" s="299">
        <f t="shared" si="40"/>
        <v>5000000</v>
      </c>
      <c r="Q113" s="299">
        <f t="shared" si="41"/>
        <v>0</v>
      </c>
      <c r="R113" s="299">
        <f t="shared" si="42"/>
        <v>0</v>
      </c>
      <c r="V113" s="385" t="s">
        <v>179</v>
      </c>
      <c r="W113" s="382" t="s">
        <v>180</v>
      </c>
      <c r="X113" s="384">
        <v>5000000</v>
      </c>
      <c r="Y113" s="384">
        <v>0</v>
      </c>
      <c r="Z113" s="384">
        <v>0</v>
      </c>
      <c r="AA113" s="384">
        <v>0</v>
      </c>
      <c r="AB113" s="384">
        <v>0</v>
      </c>
      <c r="AC113" s="384">
        <v>0</v>
      </c>
      <c r="AD113" s="384">
        <v>5000000</v>
      </c>
      <c r="AE113" s="384">
        <v>0</v>
      </c>
      <c r="AF113" s="384">
        <v>0</v>
      </c>
      <c r="AG113" s="384">
        <v>0</v>
      </c>
      <c r="AH113" s="384">
        <v>5000000</v>
      </c>
      <c r="AI113" s="384">
        <v>0</v>
      </c>
      <c r="AJ113" s="384">
        <v>0</v>
      </c>
      <c r="AK113" s="384">
        <v>0</v>
      </c>
      <c r="AL113" s="384">
        <v>0</v>
      </c>
      <c r="AM113" s="384">
        <v>5000000</v>
      </c>
      <c r="AN113" s="384">
        <v>5000000</v>
      </c>
      <c r="AO113" s="382">
        <v>0</v>
      </c>
      <c r="AP113" s="382">
        <v>0</v>
      </c>
    </row>
    <row r="114" spans="1:42">
      <c r="A114" s="16" t="s">
        <v>181</v>
      </c>
      <c r="B114" s="17" t="s">
        <v>182</v>
      </c>
      <c r="C114" s="18">
        <v>28000000</v>
      </c>
      <c r="D114" s="18">
        <v>0</v>
      </c>
      <c r="E114" s="18">
        <v>0</v>
      </c>
      <c r="F114" s="18">
        <v>0</v>
      </c>
      <c r="G114" s="299">
        <f t="shared" si="37"/>
        <v>28000000</v>
      </c>
      <c r="H114" s="299">
        <v>0</v>
      </c>
      <c r="I114" s="299">
        <v>0</v>
      </c>
      <c r="J114" s="299">
        <f t="shared" si="38"/>
        <v>28000000</v>
      </c>
      <c r="K114" s="299">
        <v>0</v>
      </c>
      <c r="L114" s="299">
        <v>0</v>
      </c>
      <c r="M114" s="299">
        <f t="shared" si="39"/>
        <v>0</v>
      </c>
      <c r="N114" s="299">
        <v>0</v>
      </c>
      <c r="O114" s="299">
        <v>28000000</v>
      </c>
      <c r="P114" s="299">
        <f t="shared" si="40"/>
        <v>28000000</v>
      </c>
      <c r="Q114" s="299">
        <f t="shared" si="41"/>
        <v>0</v>
      </c>
      <c r="R114" s="299">
        <f t="shared" si="42"/>
        <v>0</v>
      </c>
      <c r="V114" s="385" t="s">
        <v>181</v>
      </c>
      <c r="W114" s="382" t="s">
        <v>182</v>
      </c>
      <c r="X114" s="384">
        <v>28000000</v>
      </c>
      <c r="Y114" s="384">
        <v>0</v>
      </c>
      <c r="Z114" s="384">
        <v>0</v>
      </c>
      <c r="AA114" s="384">
        <v>0</v>
      </c>
      <c r="AB114" s="384">
        <v>0</v>
      </c>
      <c r="AC114" s="384">
        <v>0</v>
      </c>
      <c r="AD114" s="384">
        <v>28000000</v>
      </c>
      <c r="AE114" s="384">
        <v>0</v>
      </c>
      <c r="AF114" s="384">
        <v>0</v>
      </c>
      <c r="AG114" s="384">
        <v>0</v>
      </c>
      <c r="AH114" s="384">
        <v>28000000</v>
      </c>
      <c r="AI114" s="384">
        <v>0</v>
      </c>
      <c r="AJ114" s="384">
        <v>0</v>
      </c>
      <c r="AK114" s="384">
        <v>0</v>
      </c>
      <c r="AL114" s="384">
        <v>0</v>
      </c>
      <c r="AM114" s="384">
        <v>28000000</v>
      </c>
      <c r="AN114" s="384">
        <v>28000000</v>
      </c>
      <c r="AO114" s="382">
        <v>0</v>
      </c>
      <c r="AP114" s="382">
        <v>0</v>
      </c>
    </row>
    <row r="115" spans="1:42">
      <c r="A115" s="16" t="s">
        <v>183</v>
      </c>
      <c r="B115" s="17" t="s">
        <v>184</v>
      </c>
      <c r="C115" s="18">
        <v>200000</v>
      </c>
      <c r="D115" s="18">
        <v>0</v>
      </c>
      <c r="E115" s="18">
        <v>0</v>
      </c>
      <c r="F115" s="18">
        <v>0</v>
      </c>
      <c r="G115" s="299">
        <f t="shared" si="37"/>
        <v>200000</v>
      </c>
      <c r="H115" s="299">
        <v>0</v>
      </c>
      <c r="I115" s="299">
        <v>0</v>
      </c>
      <c r="J115" s="299">
        <f t="shared" si="38"/>
        <v>200000</v>
      </c>
      <c r="K115" s="299">
        <v>0</v>
      </c>
      <c r="L115" s="299">
        <v>0</v>
      </c>
      <c r="M115" s="299">
        <f t="shared" si="39"/>
        <v>0</v>
      </c>
      <c r="N115" s="299">
        <v>0</v>
      </c>
      <c r="O115" s="299">
        <v>0</v>
      </c>
      <c r="P115" s="299">
        <f t="shared" si="40"/>
        <v>0</v>
      </c>
      <c r="Q115" s="299">
        <f t="shared" si="41"/>
        <v>200000</v>
      </c>
      <c r="R115" s="299">
        <f t="shared" si="42"/>
        <v>0</v>
      </c>
      <c r="V115" s="385" t="s">
        <v>183</v>
      </c>
      <c r="W115" s="382" t="s">
        <v>184</v>
      </c>
      <c r="X115" s="384">
        <v>200000</v>
      </c>
      <c r="Y115" s="384">
        <v>0</v>
      </c>
      <c r="Z115" s="384">
        <v>0</v>
      </c>
      <c r="AA115" s="384">
        <v>0</v>
      </c>
      <c r="AB115" s="384">
        <v>0</v>
      </c>
      <c r="AC115" s="384">
        <v>0</v>
      </c>
      <c r="AD115" s="384">
        <v>200000</v>
      </c>
      <c r="AE115" s="384">
        <v>0</v>
      </c>
      <c r="AF115" s="384">
        <v>0</v>
      </c>
      <c r="AG115" s="384">
        <v>0</v>
      </c>
      <c r="AH115" s="384">
        <v>200000</v>
      </c>
      <c r="AI115" s="384">
        <v>0</v>
      </c>
      <c r="AJ115" s="384">
        <v>0</v>
      </c>
      <c r="AK115" s="384">
        <v>0</v>
      </c>
      <c r="AL115" s="384">
        <v>0</v>
      </c>
      <c r="AM115" s="384">
        <v>0</v>
      </c>
      <c r="AN115" s="384">
        <v>0</v>
      </c>
      <c r="AO115" s="382">
        <v>200000</v>
      </c>
      <c r="AP115" s="382">
        <v>0</v>
      </c>
    </row>
    <row r="116" spans="1:42">
      <c r="A116" s="13" t="s">
        <v>185</v>
      </c>
      <c r="B116" s="14" t="s">
        <v>186</v>
      </c>
      <c r="C116" s="15">
        <f>+C117</f>
        <v>4000000</v>
      </c>
      <c r="D116" s="15">
        <f t="shared" ref="D116:R116" si="57">+D117</f>
        <v>0</v>
      </c>
      <c r="E116" s="15">
        <f t="shared" si="57"/>
        <v>0</v>
      </c>
      <c r="F116" s="15">
        <f t="shared" si="57"/>
        <v>0</v>
      </c>
      <c r="G116" s="298">
        <f t="shared" si="57"/>
        <v>4000000</v>
      </c>
      <c r="H116" s="298">
        <v>0</v>
      </c>
      <c r="I116" s="298">
        <v>0</v>
      </c>
      <c r="J116" s="298">
        <f t="shared" si="57"/>
        <v>4000000</v>
      </c>
      <c r="K116" s="298">
        <v>0</v>
      </c>
      <c r="L116" s="298">
        <v>0</v>
      </c>
      <c r="M116" s="298">
        <f t="shared" si="57"/>
        <v>0</v>
      </c>
      <c r="N116" s="298">
        <v>0</v>
      </c>
      <c r="O116" s="298">
        <v>0</v>
      </c>
      <c r="P116" s="298">
        <f t="shared" si="57"/>
        <v>0</v>
      </c>
      <c r="Q116" s="298">
        <f t="shared" si="57"/>
        <v>4000000</v>
      </c>
      <c r="R116" s="298">
        <f t="shared" si="57"/>
        <v>0</v>
      </c>
      <c r="V116" s="385" t="s">
        <v>185</v>
      </c>
      <c r="W116" s="382" t="s">
        <v>186</v>
      </c>
      <c r="X116" s="384">
        <v>4000000</v>
      </c>
      <c r="Y116" s="384">
        <v>0</v>
      </c>
      <c r="Z116" s="384">
        <v>0</v>
      </c>
      <c r="AA116" s="384">
        <v>0</v>
      </c>
      <c r="AB116" s="384">
        <v>0</v>
      </c>
      <c r="AC116" s="384">
        <v>0</v>
      </c>
      <c r="AD116" s="384">
        <v>4000000</v>
      </c>
      <c r="AE116" s="384">
        <v>0</v>
      </c>
      <c r="AF116" s="384">
        <v>0</v>
      </c>
      <c r="AG116" s="384">
        <v>0</v>
      </c>
      <c r="AH116" s="384">
        <v>4000000</v>
      </c>
      <c r="AI116" s="384">
        <v>0</v>
      </c>
      <c r="AJ116" s="384">
        <v>0</v>
      </c>
      <c r="AK116" s="384">
        <v>0</v>
      </c>
      <c r="AL116" s="384">
        <v>0</v>
      </c>
      <c r="AM116" s="384">
        <v>0</v>
      </c>
      <c r="AN116" s="384">
        <v>0</v>
      </c>
      <c r="AO116" s="382">
        <v>4000000</v>
      </c>
      <c r="AP116" s="382">
        <v>0</v>
      </c>
    </row>
    <row r="117" spans="1:42">
      <c r="A117" s="16" t="s">
        <v>187</v>
      </c>
      <c r="B117" s="17" t="s">
        <v>188</v>
      </c>
      <c r="C117" s="18">
        <v>4000000</v>
      </c>
      <c r="D117" s="18">
        <v>0</v>
      </c>
      <c r="E117" s="18">
        <v>0</v>
      </c>
      <c r="F117" s="18">
        <v>0</v>
      </c>
      <c r="G117" s="299">
        <f t="shared" si="37"/>
        <v>4000000</v>
      </c>
      <c r="H117" s="299">
        <v>0</v>
      </c>
      <c r="I117" s="299">
        <v>0</v>
      </c>
      <c r="J117" s="299">
        <f t="shared" si="38"/>
        <v>4000000</v>
      </c>
      <c r="K117" s="299">
        <v>0</v>
      </c>
      <c r="L117" s="299">
        <v>0</v>
      </c>
      <c r="M117" s="299">
        <f t="shared" si="39"/>
        <v>0</v>
      </c>
      <c r="N117" s="299">
        <v>0</v>
      </c>
      <c r="O117" s="299">
        <v>0</v>
      </c>
      <c r="P117" s="299">
        <f t="shared" si="40"/>
        <v>0</v>
      </c>
      <c r="Q117" s="299">
        <f t="shared" si="41"/>
        <v>4000000</v>
      </c>
      <c r="R117" s="299">
        <f t="shared" si="42"/>
        <v>0</v>
      </c>
      <c r="V117" s="385" t="s">
        <v>187</v>
      </c>
      <c r="W117" s="382" t="s">
        <v>188</v>
      </c>
      <c r="X117" s="384">
        <v>4000000</v>
      </c>
      <c r="Y117" s="384">
        <v>0</v>
      </c>
      <c r="Z117" s="384">
        <v>0</v>
      </c>
      <c r="AA117" s="384">
        <v>0</v>
      </c>
      <c r="AB117" s="384">
        <v>0</v>
      </c>
      <c r="AC117" s="384">
        <v>0</v>
      </c>
      <c r="AD117" s="384">
        <v>4000000</v>
      </c>
      <c r="AE117" s="384">
        <v>0</v>
      </c>
      <c r="AF117" s="384">
        <v>0</v>
      </c>
      <c r="AG117" s="384">
        <v>0</v>
      </c>
      <c r="AH117" s="384">
        <v>4000000</v>
      </c>
      <c r="AI117" s="384">
        <v>0</v>
      </c>
      <c r="AJ117" s="384">
        <v>0</v>
      </c>
      <c r="AK117" s="384">
        <v>0</v>
      </c>
      <c r="AL117" s="384">
        <v>0</v>
      </c>
      <c r="AM117" s="384">
        <v>0</v>
      </c>
      <c r="AN117" s="384">
        <v>0</v>
      </c>
      <c r="AO117" s="382">
        <v>4000000</v>
      </c>
      <c r="AP117" s="382">
        <v>0</v>
      </c>
    </row>
    <row r="118" spans="1:42">
      <c r="A118" s="13" t="s">
        <v>189</v>
      </c>
      <c r="B118" s="14" t="s">
        <v>190</v>
      </c>
      <c r="C118" s="15">
        <f>+C119+C120+C121+C124</f>
        <v>59800000</v>
      </c>
      <c r="D118" s="15">
        <f t="shared" ref="D118:R118" si="58">+D119+D120+D121+D124</f>
        <v>0</v>
      </c>
      <c r="E118" s="15">
        <f t="shared" si="58"/>
        <v>0</v>
      </c>
      <c r="F118" s="15">
        <f t="shared" si="58"/>
        <v>0</v>
      </c>
      <c r="G118" s="298">
        <f t="shared" si="58"/>
        <v>59800000</v>
      </c>
      <c r="H118" s="298">
        <v>7149502</v>
      </c>
      <c r="I118" s="298">
        <v>16787892</v>
      </c>
      <c r="J118" s="298">
        <f t="shared" si="58"/>
        <v>43012108</v>
      </c>
      <c r="K118" s="298">
        <v>7149502</v>
      </c>
      <c r="L118" s="298">
        <v>16787892</v>
      </c>
      <c r="M118" s="298">
        <f t="shared" si="58"/>
        <v>0</v>
      </c>
      <c r="N118" s="298">
        <v>0</v>
      </c>
      <c r="O118" s="298">
        <v>26000000</v>
      </c>
      <c r="P118" s="298">
        <f t="shared" si="58"/>
        <v>9212108</v>
      </c>
      <c r="Q118" s="298">
        <f t="shared" si="58"/>
        <v>33800000</v>
      </c>
      <c r="R118" s="298">
        <f t="shared" si="58"/>
        <v>16787892</v>
      </c>
      <c r="V118" s="385" t="s">
        <v>189</v>
      </c>
      <c r="W118" s="382" t="s">
        <v>190</v>
      </c>
      <c r="X118" s="384">
        <v>59800000</v>
      </c>
      <c r="Y118" s="384">
        <v>0</v>
      </c>
      <c r="Z118" s="384">
        <v>0</v>
      </c>
      <c r="AA118" s="384">
        <v>0</v>
      </c>
      <c r="AB118" s="384">
        <v>0</v>
      </c>
      <c r="AC118" s="384">
        <v>0</v>
      </c>
      <c r="AD118" s="384">
        <v>59800000</v>
      </c>
      <c r="AE118" s="384">
        <v>7149502</v>
      </c>
      <c r="AF118" s="384">
        <v>16787892</v>
      </c>
      <c r="AG118" s="384">
        <v>10787892</v>
      </c>
      <c r="AH118" s="384">
        <v>49012108</v>
      </c>
      <c r="AI118" s="384">
        <v>7149502</v>
      </c>
      <c r="AJ118" s="384">
        <v>16787892</v>
      </c>
      <c r="AK118" s="384">
        <v>0</v>
      </c>
      <c r="AL118" s="384">
        <v>0</v>
      </c>
      <c r="AM118" s="384">
        <v>26000000</v>
      </c>
      <c r="AN118" s="384">
        <v>15212108</v>
      </c>
      <c r="AO118" s="382">
        <v>33800000</v>
      </c>
      <c r="AP118" s="382">
        <v>0</v>
      </c>
    </row>
    <row r="119" spans="1:42">
      <c r="A119" s="16" t="s">
        <v>191</v>
      </c>
      <c r="B119" s="17" t="s">
        <v>192</v>
      </c>
      <c r="C119" s="18">
        <v>4800000</v>
      </c>
      <c r="D119" s="18">
        <v>0</v>
      </c>
      <c r="E119" s="18">
        <v>0</v>
      </c>
      <c r="F119" s="18">
        <v>0</v>
      </c>
      <c r="G119" s="299">
        <f t="shared" si="37"/>
        <v>4800000</v>
      </c>
      <c r="H119" s="299">
        <v>0</v>
      </c>
      <c r="I119" s="299">
        <v>0</v>
      </c>
      <c r="J119" s="299">
        <f t="shared" si="38"/>
        <v>4800000</v>
      </c>
      <c r="K119" s="299">
        <v>0</v>
      </c>
      <c r="L119" s="299">
        <v>0</v>
      </c>
      <c r="M119" s="299">
        <f t="shared" si="39"/>
        <v>0</v>
      </c>
      <c r="N119" s="299">
        <v>0</v>
      </c>
      <c r="O119" s="299">
        <v>0</v>
      </c>
      <c r="P119" s="299">
        <f t="shared" si="40"/>
        <v>0</v>
      </c>
      <c r="Q119" s="299">
        <f t="shared" si="41"/>
        <v>4800000</v>
      </c>
      <c r="R119" s="299">
        <f t="shared" si="42"/>
        <v>0</v>
      </c>
      <c r="V119" s="385" t="s">
        <v>191</v>
      </c>
      <c r="W119" s="382" t="s">
        <v>192</v>
      </c>
      <c r="X119" s="384">
        <v>4800000</v>
      </c>
      <c r="Y119" s="384">
        <v>0</v>
      </c>
      <c r="Z119" s="384">
        <v>0</v>
      </c>
      <c r="AA119" s="384">
        <v>0</v>
      </c>
      <c r="AB119" s="384">
        <v>0</v>
      </c>
      <c r="AC119" s="384">
        <v>0</v>
      </c>
      <c r="AD119" s="384">
        <v>4800000</v>
      </c>
      <c r="AE119" s="384">
        <v>0</v>
      </c>
      <c r="AF119" s="384">
        <v>0</v>
      </c>
      <c r="AG119" s="384">
        <v>0</v>
      </c>
      <c r="AH119" s="384">
        <v>4800000</v>
      </c>
      <c r="AI119" s="384">
        <v>0</v>
      </c>
      <c r="AJ119" s="384">
        <v>0</v>
      </c>
      <c r="AK119" s="384">
        <v>0</v>
      </c>
      <c r="AL119" s="384">
        <v>0</v>
      </c>
      <c r="AM119" s="384">
        <v>0</v>
      </c>
      <c r="AN119" s="384">
        <v>0</v>
      </c>
      <c r="AO119" s="382">
        <v>4800000</v>
      </c>
      <c r="AP119" s="382">
        <v>0</v>
      </c>
    </row>
    <row r="120" spans="1:42">
      <c r="A120" s="16" t="s">
        <v>193</v>
      </c>
      <c r="B120" s="17" t="s">
        <v>194</v>
      </c>
      <c r="C120" s="18">
        <v>3000000</v>
      </c>
      <c r="D120" s="18">
        <v>0</v>
      </c>
      <c r="E120" s="18">
        <v>0</v>
      </c>
      <c r="F120" s="18">
        <v>0</v>
      </c>
      <c r="G120" s="299">
        <f t="shared" si="37"/>
        <v>3000000</v>
      </c>
      <c r="H120" s="299">
        <v>0</v>
      </c>
      <c r="I120" s="299">
        <v>0</v>
      </c>
      <c r="J120" s="299">
        <f t="shared" si="38"/>
        <v>3000000</v>
      </c>
      <c r="K120" s="299">
        <v>0</v>
      </c>
      <c r="L120" s="299">
        <v>0</v>
      </c>
      <c r="M120" s="299">
        <f t="shared" si="39"/>
        <v>0</v>
      </c>
      <c r="N120" s="299">
        <v>0</v>
      </c>
      <c r="O120" s="299">
        <v>0</v>
      </c>
      <c r="P120" s="299">
        <f t="shared" si="40"/>
        <v>0</v>
      </c>
      <c r="Q120" s="299">
        <f t="shared" si="41"/>
        <v>3000000</v>
      </c>
      <c r="R120" s="299">
        <f t="shared" si="42"/>
        <v>0</v>
      </c>
      <c r="V120" s="385" t="s">
        <v>193</v>
      </c>
      <c r="W120" s="382" t="s">
        <v>194</v>
      </c>
      <c r="X120" s="384">
        <v>3000000</v>
      </c>
      <c r="Y120" s="384">
        <v>0</v>
      </c>
      <c r="Z120" s="384">
        <v>0</v>
      </c>
      <c r="AA120" s="384">
        <v>0</v>
      </c>
      <c r="AB120" s="384">
        <v>0</v>
      </c>
      <c r="AC120" s="384">
        <v>0</v>
      </c>
      <c r="AD120" s="384">
        <v>3000000</v>
      </c>
      <c r="AE120" s="384">
        <v>0</v>
      </c>
      <c r="AF120" s="384">
        <v>0</v>
      </c>
      <c r="AG120" s="384">
        <v>0</v>
      </c>
      <c r="AH120" s="384">
        <v>3000000</v>
      </c>
      <c r="AI120" s="384">
        <v>0</v>
      </c>
      <c r="AJ120" s="384">
        <v>0</v>
      </c>
      <c r="AK120" s="384">
        <v>0</v>
      </c>
      <c r="AL120" s="384">
        <v>0</v>
      </c>
      <c r="AM120" s="384">
        <v>0</v>
      </c>
      <c r="AN120" s="384">
        <v>0</v>
      </c>
      <c r="AO120" s="382">
        <v>3000000</v>
      </c>
      <c r="AP120" s="382">
        <v>0</v>
      </c>
    </row>
    <row r="121" spans="1:42">
      <c r="A121" s="13" t="s">
        <v>195</v>
      </c>
      <c r="B121" s="14" t="s">
        <v>196</v>
      </c>
      <c r="C121" s="15">
        <f>+C122+C123</f>
        <v>32000000</v>
      </c>
      <c r="D121" s="15">
        <f t="shared" ref="D121:R121" si="59">+D122+D123</f>
        <v>0</v>
      </c>
      <c r="E121" s="15">
        <f t="shared" si="59"/>
        <v>0</v>
      </c>
      <c r="F121" s="15">
        <f t="shared" si="59"/>
        <v>0</v>
      </c>
      <c r="G121" s="298">
        <f t="shared" si="59"/>
        <v>32000000</v>
      </c>
      <c r="H121" s="298">
        <v>289950</v>
      </c>
      <c r="I121" s="298">
        <v>7171990</v>
      </c>
      <c r="J121" s="298">
        <f t="shared" si="59"/>
        <v>24828010</v>
      </c>
      <c r="K121" s="298">
        <v>289950</v>
      </c>
      <c r="L121" s="298">
        <v>7171990</v>
      </c>
      <c r="M121" s="298">
        <f t="shared" si="59"/>
        <v>0</v>
      </c>
      <c r="N121" s="298">
        <v>0</v>
      </c>
      <c r="O121" s="298">
        <v>6000000</v>
      </c>
      <c r="P121" s="298">
        <f t="shared" si="59"/>
        <v>-1171990</v>
      </c>
      <c r="Q121" s="298">
        <f t="shared" si="59"/>
        <v>26000000</v>
      </c>
      <c r="R121" s="298">
        <f t="shared" si="59"/>
        <v>7171990</v>
      </c>
      <c r="V121" s="385" t="s">
        <v>195</v>
      </c>
      <c r="W121" s="382" t="s">
        <v>196</v>
      </c>
      <c r="X121" s="384">
        <v>32000000</v>
      </c>
      <c r="Y121" s="384">
        <v>0</v>
      </c>
      <c r="Z121" s="384">
        <v>0</v>
      </c>
      <c r="AA121" s="384">
        <v>0</v>
      </c>
      <c r="AB121" s="384">
        <v>0</v>
      </c>
      <c r="AC121" s="384">
        <v>0</v>
      </c>
      <c r="AD121" s="384">
        <v>32000000</v>
      </c>
      <c r="AE121" s="384">
        <v>289950</v>
      </c>
      <c r="AF121" s="384">
        <v>7171990</v>
      </c>
      <c r="AG121" s="384">
        <v>1171990</v>
      </c>
      <c r="AH121" s="384">
        <v>30828010</v>
      </c>
      <c r="AI121" s="384">
        <v>289950</v>
      </c>
      <c r="AJ121" s="384">
        <v>7171990</v>
      </c>
      <c r="AK121" s="384">
        <v>0</v>
      </c>
      <c r="AL121" s="384">
        <v>0</v>
      </c>
      <c r="AM121" s="384">
        <v>6000000</v>
      </c>
      <c r="AN121" s="384">
        <v>4828010</v>
      </c>
      <c r="AO121" s="382">
        <v>26000000</v>
      </c>
      <c r="AP121" s="382">
        <v>0</v>
      </c>
    </row>
    <row r="122" spans="1:42">
      <c r="A122" s="16" t="s">
        <v>197</v>
      </c>
      <c r="B122" s="17" t="s">
        <v>198</v>
      </c>
      <c r="C122" s="18">
        <v>12000000</v>
      </c>
      <c r="D122" s="18">
        <v>0</v>
      </c>
      <c r="E122" s="18">
        <v>0</v>
      </c>
      <c r="F122" s="18">
        <v>0</v>
      </c>
      <c r="G122" s="299">
        <f t="shared" si="37"/>
        <v>12000000</v>
      </c>
      <c r="H122" s="299">
        <v>289950</v>
      </c>
      <c r="I122" s="299">
        <v>7171990</v>
      </c>
      <c r="J122" s="299">
        <f t="shared" si="38"/>
        <v>4828010</v>
      </c>
      <c r="K122" s="299">
        <v>289950</v>
      </c>
      <c r="L122" s="299">
        <v>7171990</v>
      </c>
      <c r="M122" s="299">
        <f t="shared" si="39"/>
        <v>0</v>
      </c>
      <c r="N122" s="299">
        <v>0</v>
      </c>
      <c r="O122" s="299">
        <v>6000000</v>
      </c>
      <c r="P122" s="299">
        <f t="shared" si="40"/>
        <v>-1171990</v>
      </c>
      <c r="Q122" s="299">
        <f t="shared" si="41"/>
        <v>6000000</v>
      </c>
      <c r="R122" s="299">
        <f t="shared" si="42"/>
        <v>7171990</v>
      </c>
      <c r="V122" s="385" t="s">
        <v>197</v>
      </c>
      <c r="W122" s="382" t="s">
        <v>198</v>
      </c>
      <c r="X122" s="384">
        <v>12000000</v>
      </c>
      <c r="Y122" s="384">
        <v>0</v>
      </c>
      <c r="Z122" s="384">
        <v>0</v>
      </c>
      <c r="AA122" s="384">
        <v>0</v>
      </c>
      <c r="AB122" s="384">
        <v>0</v>
      </c>
      <c r="AC122" s="384">
        <v>0</v>
      </c>
      <c r="AD122" s="384">
        <v>12000000</v>
      </c>
      <c r="AE122" s="384">
        <v>289950</v>
      </c>
      <c r="AF122" s="384">
        <v>7171990</v>
      </c>
      <c r="AG122" s="384">
        <v>1171990</v>
      </c>
      <c r="AH122" s="384">
        <v>10828010</v>
      </c>
      <c r="AI122" s="384">
        <v>289950</v>
      </c>
      <c r="AJ122" s="384">
        <v>7171990</v>
      </c>
      <c r="AK122" s="384">
        <v>0</v>
      </c>
      <c r="AL122" s="384">
        <v>0</v>
      </c>
      <c r="AM122" s="384">
        <v>6000000</v>
      </c>
      <c r="AN122" s="384">
        <v>4828010</v>
      </c>
      <c r="AO122" s="382">
        <v>6000000</v>
      </c>
      <c r="AP122" s="382">
        <v>0</v>
      </c>
    </row>
    <row r="123" spans="1:42">
      <c r="A123" s="16" t="s">
        <v>199</v>
      </c>
      <c r="B123" s="17" t="s">
        <v>200</v>
      </c>
      <c r="C123" s="18">
        <v>20000000</v>
      </c>
      <c r="D123" s="18">
        <v>0</v>
      </c>
      <c r="E123" s="18">
        <v>0</v>
      </c>
      <c r="F123" s="18">
        <v>0</v>
      </c>
      <c r="G123" s="299">
        <f t="shared" si="37"/>
        <v>20000000</v>
      </c>
      <c r="H123" s="299">
        <v>0</v>
      </c>
      <c r="I123" s="299">
        <v>0</v>
      </c>
      <c r="J123" s="299">
        <f t="shared" si="38"/>
        <v>20000000</v>
      </c>
      <c r="K123" s="299">
        <v>0</v>
      </c>
      <c r="L123" s="299">
        <v>0</v>
      </c>
      <c r="M123" s="299">
        <f t="shared" si="39"/>
        <v>0</v>
      </c>
      <c r="N123" s="299">
        <v>0</v>
      </c>
      <c r="O123" s="299">
        <v>0</v>
      </c>
      <c r="P123" s="299">
        <f t="shared" si="40"/>
        <v>0</v>
      </c>
      <c r="Q123" s="299">
        <f t="shared" si="41"/>
        <v>20000000</v>
      </c>
      <c r="R123" s="299">
        <f t="shared" si="42"/>
        <v>0</v>
      </c>
      <c r="V123" s="385" t="s">
        <v>199</v>
      </c>
      <c r="W123" s="382" t="s">
        <v>200</v>
      </c>
      <c r="X123" s="384">
        <v>20000000</v>
      </c>
      <c r="Y123" s="384">
        <v>0</v>
      </c>
      <c r="Z123" s="384">
        <v>0</v>
      </c>
      <c r="AA123" s="384">
        <v>0</v>
      </c>
      <c r="AB123" s="384">
        <v>0</v>
      </c>
      <c r="AC123" s="384">
        <v>0</v>
      </c>
      <c r="AD123" s="384">
        <v>20000000</v>
      </c>
      <c r="AE123" s="384">
        <v>0</v>
      </c>
      <c r="AF123" s="384">
        <v>0</v>
      </c>
      <c r="AG123" s="384">
        <v>0</v>
      </c>
      <c r="AH123" s="384">
        <v>20000000</v>
      </c>
      <c r="AI123" s="384">
        <v>0</v>
      </c>
      <c r="AJ123" s="384">
        <v>0</v>
      </c>
      <c r="AK123" s="384">
        <v>0</v>
      </c>
      <c r="AL123" s="384">
        <v>0</v>
      </c>
      <c r="AM123" s="384">
        <v>0</v>
      </c>
      <c r="AN123" s="384">
        <v>0</v>
      </c>
      <c r="AO123" s="382">
        <v>20000000</v>
      </c>
      <c r="AP123" s="382">
        <v>0</v>
      </c>
    </row>
    <row r="124" spans="1:42" s="83" customFormat="1">
      <c r="A124" s="13" t="s">
        <v>201</v>
      </c>
      <c r="B124" s="14" t="s">
        <v>202</v>
      </c>
      <c r="C124" s="15">
        <v>20000000</v>
      </c>
      <c r="D124" s="15">
        <v>0</v>
      </c>
      <c r="E124" s="15">
        <v>0</v>
      </c>
      <c r="F124" s="15">
        <v>0</v>
      </c>
      <c r="G124" s="298">
        <f t="shared" si="37"/>
        <v>20000000</v>
      </c>
      <c r="H124" s="298">
        <v>6859552</v>
      </c>
      <c r="I124" s="298">
        <v>9615902</v>
      </c>
      <c r="J124" s="298">
        <f t="shared" si="38"/>
        <v>10384098</v>
      </c>
      <c r="K124" s="298">
        <v>6859552</v>
      </c>
      <c r="L124" s="298">
        <v>9615902</v>
      </c>
      <c r="M124" s="298">
        <f t="shared" si="39"/>
        <v>0</v>
      </c>
      <c r="N124" s="298">
        <v>0</v>
      </c>
      <c r="O124" s="298">
        <v>20000000</v>
      </c>
      <c r="P124" s="298">
        <f t="shared" si="40"/>
        <v>10384098</v>
      </c>
      <c r="Q124" s="298">
        <f t="shared" si="41"/>
        <v>0</v>
      </c>
      <c r="R124" s="298">
        <f t="shared" si="42"/>
        <v>9615902</v>
      </c>
      <c r="V124" s="385" t="s">
        <v>201</v>
      </c>
      <c r="W124" s="382" t="s">
        <v>202</v>
      </c>
      <c r="X124" s="384">
        <v>20000000</v>
      </c>
      <c r="Y124" s="384">
        <v>0</v>
      </c>
      <c r="Z124" s="384">
        <v>0</v>
      </c>
      <c r="AA124" s="384">
        <v>0</v>
      </c>
      <c r="AB124" s="384">
        <v>0</v>
      </c>
      <c r="AC124" s="384">
        <v>0</v>
      </c>
      <c r="AD124" s="384">
        <v>20000000</v>
      </c>
      <c r="AE124" s="384">
        <v>6859552</v>
      </c>
      <c r="AF124" s="384">
        <v>9615902</v>
      </c>
      <c r="AG124" s="384">
        <v>9615902</v>
      </c>
      <c r="AH124" s="384">
        <v>10384098</v>
      </c>
      <c r="AI124" s="384">
        <v>6859552</v>
      </c>
      <c r="AJ124" s="384">
        <v>9615902</v>
      </c>
      <c r="AK124" s="384">
        <v>0</v>
      </c>
      <c r="AL124" s="384">
        <v>0</v>
      </c>
      <c r="AM124" s="384">
        <v>20000000</v>
      </c>
      <c r="AN124" s="384">
        <v>10384098</v>
      </c>
      <c r="AO124" s="382">
        <v>0</v>
      </c>
      <c r="AP124" s="382">
        <v>0</v>
      </c>
    </row>
    <row r="125" spans="1:42">
      <c r="A125" s="13" t="s">
        <v>203</v>
      </c>
      <c r="B125" s="14" t="s">
        <v>204</v>
      </c>
      <c r="C125" s="15">
        <f>+C126+C128+C133+C135</f>
        <v>450699400</v>
      </c>
      <c r="D125" s="15">
        <f t="shared" ref="D125:R125" si="60">+D126+D128+D133+D135</f>
        <v>302769400</v>
      </c>
      <c r="E125" s="15">
        <f t="shared" si="60"/>
        <v>282769400</v>
      </c>
      <c r="F125" s="15">
        <f t="shared" si="60"/>
        <v>30000000</v>
      </c>
      <c r="G125" s="298">
        <f t="shared" si="60"/>
        <v>500699400</v>
      </c>
      <c r="H125" s="298">
        <v>2112150</v>
      </c>
      <c r="I125" s="298">
        <v>117287520</v>
      </c>
      <c r="J125" s="298">
        <f t="shared" si="60"/>
        <v>383411880</v>
      </c>
      <c r="K125" s="298">
        <v>40222670.769999996</v>
      </c>
      <c r="L125" s="298">
        <v>74945410.400000006</v>
      </c>
      <c r="M125" s="298">
        <f t="shared" si="60"/>
        <v>325111509.60000002</v>
      </c>
      <c r="N125" s="298">
        <v>283014000</v>
      </c>
      <c r="O125" s="298">
        <v>408227093</v>
      </c>
      <c r="P125" s="298">
        <f t="shared" si="60"/>
        <v>293708973</v>
      </c>
      <c r="Q125" s="298">
        <f t="shared" si="60"/>
        <v>372472307</v>
      </c>
      <c r="R125" s="298">
        <f t="shared" si="60"/>
        <v>357714810.39999998</v>
      </c>
      <c r="V125" s="385" t="s">
        <v>203</v>
      </c>
      <c r="W125" s="382" t="s">
        <v>204</v>
      </c>
      <c r="X125" s="384">
        <v>450699400</v>
      </c>
      <c r="Y125" s="384">
        <v>20000000</v>
      </c>
      <c r="Z125" s="384">
        <v>0</v>
      </c>
      <c r="AA125" s="384">
        <v>0</v>
      </c>
      <c r="AB125" s="384">
        <v>0</v>
      </c>
      <c r="AC125" s="384">
        <v>30000000</v>
      </c>
      <c r="AD125" s="384">
        <v>500699400</v>
      </c>
      <c r="AE125" s="384">
        <v>2112150</v>
      </c>
      <c r="AF125" s="384">
        <v>117287520</v>
      </c>
      <c r="AG125" s="384">
        <v>117287520</v>
      </c>
      <c r="AH125" s="384">
        <v>383411880</v>
      </c>
      <c r="AI125" s="384">
        <v>40222670.769999996</v>
      </c>
      <c r="AJ125" s="384">
        <v>74945410.400000006</v>
      </c>
      <c r="AK125" s="384">
        <v>42342109.599999994</v>
      </c>
      <c r="AL125" s="384">
        <v>283014000</v>
      </c>
      <c r="AM125" s="384">
        <v>408227093</v>
      </c>
      <c r="AN125" s="384">
        <v>290939573</v>
      </c>
      <c r="AO125" s="382">
        <v>92472307</v>
      </c>
      <c r="AP125" s="382">
        <v>0</v>
      </c>
    </row>
    <row r="126" spans="1:42">
      <c r="A126" s="13" t="s">
        <v>205</v>
      </c>
      <c r="B126" s="14" t="s">
        <v>206</v>
      </c>
      <c r="C126" s="15">
        <f>+C127</f>
        <v>400000</v>
      </c>
      <c r="D126" s="15">
        <f t="shared" ref="D126:R126" si="61">+D127</f>
        <v>0</v>
      </c>
      <c r="E126" s="15">
        <f t="shared" si="61"/>
        <v>0</v>
      </c>
      <c r="F126" s="15">
        <f t="shared" si="61"/>
        <v>0</v>
      </c>
      <c r="G126" s="298">
        <f t="shared" si="61"/>
        <v>400000</v>
      </c>
      <c r="H126" s="298">
        <v>0</v>
      </c>
      <c r="I126" s="298">
        <v>0</v>
      </c>
      <c r="J126" s="298">
        <f t="shared" si="61"/>
        <v>400000</v>
      </c>
      <c r="K126" s="298">
        <v>0</v>
      </c>
      <c r="L126" s="298">
        <v>0</v>
      </c>
      <c r="M126" s="298">
        <f t="shared" si="61"/>
        <v>0</v>
      </c>
      <c r="N126" s="298">
        <v>0</v>
      </c>
      <c r="O126" s="298">
        <v>0</v>
      </c>
      <c r="P126" s="298">
        <f t="shared" si="61"/>
        <v>0</v>
      </c>
      <c r="Q126" s="298">
        <f t="shared" si="61"/>
        <v>400000</v>
      </c>
      <c r="R126" s="298">
        <f t="shared" si="61"/>
        <v>0</v>
      </c>
      <c r="V126" s="385" t="s">
        <v>205</v>
      </c>
      <c r="W126" s="382" t="s">
        <v>206</v>
      </c>
      <c r="X126" s="384">
        <v>400000</v>
      </c>
      <c r="Y126" s="384">
        <v>0</v>
      </c>
      <c r="Z126" s="384">
        <v>0</v>
      </c>
      <c r="AA126" s="384">
        <v>0</v>
      </c>
      <c r="AB126" s="384">
        <v>0</v>
      </c>
      <c r="AC126" s="384">
        <v>0</v>
      </c>
      <c r="AD126" s="384">
        <v>400000</v>
      </c>
      <c r="AE126" s="384">
        <v>0</v>
      </c>
      <c r="AF126" s="384">
        <v>0</v>
      </c>
      <c r="AG126" s="384">
        <v>0</v>
      </c>
      <c r="AH126" s="384">
        <v>400000</v>
      </c>
      <c r="AI126" s="384">
        <v>0</v>
      </c>
      <c r="AJ126" s="384">
        <v>0</v>
      </c>
      <c r="AK126" s="384">
        <v>0</v>
      </c>
      <c r="AL126" s="384">
        <v>0</v>
      </c>
      <c r="AM126" s="384">
        <v>0</v>
      </c>
      <c r="AN126" s="384">
        <v>0</v>
      </c>
      <c r="AO126" s="382">
        <v>400000</v>
      </c>
      <c r="AP126" s="382">
        <v>0</v>
      </c>
    </row>
    <row r="127" spans="1:42">
      <c r="A127" s="16" t="s">
        <v>207</v>
      </c>
      <c r="B127" s="17" t="s">
        <v>208</v>
      </c>
      <c r="C127" s="18">
        <v>400000</v>
      </c>
      <c r="D127" s="18">
        <v>0</v>
      </c>
      <c r="E127" s="18">
        <v>0</v>
      </c>
      <c r="F127" s="18">
        <v>0</v>
      </c>
      <c r="G127" s="299">
        <f t="shared" si="37"/>
        <v>400000</v>
      </c>
      <c r="H127" s="299">
        <v>0</v>
      </c>
      <c r="I127" s="299">
        <v>0</v>
      </c>
      <c r="J127" s="299">
        <f t="shared" si="38"/>
        <v>400000</v>
      </c>
      <c r="K127" s="299">
        <v>0</v>
      </c>
      <c r="L127" s="299">
        <v>0</v>
      </c>
      <c r="M127" s="299">
        <f t="shared" si="39"/>
        <v>0</v>
      </c>
      <c r="N127" s="299">
        <v>0</v>
      </c>
      <c r="O127" s="299">
        <v>0</v>
      </c>
      <c r="P127" s="299">
        <f t="shared" si="40"/>
        <v>0</v>
      </c>
      <c r="Q127" s="299">
        <f t="shared" si="41"/>
        <v>400000</v>
      </c>
      <c r="R127" s="299">
        <f t="shared" si="42"/>
        <v>0</v>
      </c>
      <c r="V127" s="385" t="s">
        <v>207</v>
      </c>
      <c r="W127" s="382" t="s">
        <v>208</v>
      </c>
      <c r="X127" s="384">
        <v>400000</v>
      </c>
      <c r="Y127" s="384">
        <v>0</v>
      </c>
      <c r="Z127" s="384">
        <v>0</v>
      </c>
      <c r="AA127" s="384">
        <v>0</v>
      </c>
      <c r="AB127" s="384">
        <v>0</v>
      </c>
      <c r="AC127" s="384">
        <v>0</v>
      </c>
      <c r="AD127" s="384">
        <v>400000</v>
      </c>
      <c r="AE127" s="384">
        <v>0</v>
      </c>
      <c r="AF127" s="384">
        <v>0</v>
      </c>
      <c r="AG127" s="384">
        <v>0</v>
      </c>
      <c r="AH127" s="384">
        <v>400000</v>
      </c>
      <c r="AI127" s="384">
        <v>0</v>
      </c>
      <c r="AJ127" s="384">
        <v>0</v>
      </c>
      <c r="AK127" s="384">
        <v>0</v>
      </c>
      <c r="AL127" s="384">
        <v>0</v>
      </c>
      <c r="AM127" s="384">
        <v>0</v>
      </c>
      <c r="AN127" s="384">
        <v>0</v>
      </c>
      <c r="AO127" s="382">
        <v>400000</v>
      </c>
      <c r="AP127" s="382">
        <v>0</v>
      </c>
    </row>
    <row r="128" spans="1:42">
      <c r="A128" s="13" t="s">
        <v>209</v>
      </c>
      <c r="B128" s="14" t="s">
        <v>210</v>
      </c>
      <c r="C128" s="15">
        <f>SUM(C129:C132)</f>
        <v>167480000</v>
      </c>
      <c r="D128" s="15">
        <f t="shared" ref="D128:R128" si="62">SUM(D129:D132)</f>
        <v>20000000</v>
      </c>
      <c r="E128" s="15">
        <f t="shared" si="62"/>
        <v>0</v>
      </c>
      <c r="F128" s="15">
        <f t="shared" si="62"/>
        <v>30000000</v>
      </c>
      <c r="G128" s="298">
        <f t="shared" si="62"/>
        <v>217480000</v>
      </c>
      <c r="H128" s="298">
        <v>2112150</v>
      </c>
      <c r="I128" s="298">
        <v>117287520</v>
      </c>
      <c r="J128" s="298">
        <f t="shared" si="62"/>
        <v>100192480</v>
      </c>
      <c r="K128" s="298">
        <v>40222670.769999996</v>
      </c>
      <c r="L128" s="298">
        <v>74945410.400000006</v>
      </c>
      <c r="M128" s="298">
        <f t="shared" si="62"/>
        <v>42342109.600000001</v>
      </c>
      <c r="N128" s="298">
        <v>3014000</v>
      </c>
      <c r="O128" s="298">
        <v>128227093</v>
      </c>
      <c r="P128" s="298">
        <f t="shared" si="62"/>
        <v>10939573</v>
      </c>
      <c r="Q128" s="298">
        <f t="shared" si="62"/>
        <v>89252907</v>
      </c>
      <c r="R128" s="298">
        <f t="shared" si="62"/>
        <v>74945410.400000006</v>
      </c>
      <c r="V128" s="385" t="s">
        <v>209</v>
      </c>
      <c r="W128" s="382" t="s">
        <v>210</v>
      </c>
      <c r="X128" s="384">
        <v>167480000</v>
      </c>
      <c r="Y128" s="384">
        <v>20000000</v>
      </c>
      <c r="Z128" s="384">
        <v>0</v>
      </c>
      <c r="AA128" s="384">
        <v>0</v>
      </c>
      <c r="AB128" s="384">
        <v>0</v>
      </c>
      <c r="AC128" s="384">
        <v>30000000</v>
      </c>
      <c r="AD128" s="384">
        <v>217480000</v>
      </c>
      <c r="AE128" s="384">
        <v>2112150</v>
      </c>
      <c r="AF128" s="384">
        <v>117287520</v>
      </c>
      <c r="AG128" s="384">
        <v>117287520</v>
      </c>
      <c r="AH128" s="384">
        <v>100192480</v>
      </c>
      <c r="AI128" s="384">
        <v>40222670.769999996</v>
      </c>
      <c r="AJ128" s="384">
        <v>74945410.400000006</v>
      </c>
      <c r="AK128" s="384">
        <v>42342109.599999994</v>
      </c>
      <c r="AL128" s="384">
        <v>3014000</v>
      </c>
      <c r="AM128" s="384">
        <v>128227093</v>
      </c>
      <c r="AN128" s="384">
        <v>10939573</v>
      </c>
      <c r="AO128" s="382">
        <v>89252907</v>
      </c>
      <c r="AP128" s="382">
        <v>0</v>
      </c>
    </row>
    <row r="129" spans="1:42">
      <c r="A129" s="16" t="s">
        <v>211</v>
      </c>
      <c r="B129" s="17" t="s">
        <v>212</v>
      </c>
      <c r="C129" s="18">
        <v>90000000</v>
      </c>
      <c r="D129" s="18">
        <v>0</v>
      </c>
      <c r="E129" s="18">
        <v>0</v>
      </c>
      <c r="F129" s="18">
        <v>0</v>
      </c>
      <c r="G129" s="299">
        <f t="shared" si="37"/>
        <v>90000000</v>
      </c>
      <c r="H129" s="299">
        <v>0</v>
      </c>
      <c r="I129" s="299">
        <v>90000000</v>
      </c>
      <c r="J129" s="299">
        <f t="shared" si="38"/>
        <v>0</v>
      </c>
      <c r="K129" s="299">
        <v>22455047.02</v>
      </c>
      <c r="L129" s="299">
        <v>47454266.649999999</v>
      </c>
      <c r="M129" s="299">
        <f t="shared" si="39"/>
        <v>42545733.350000001</v>
      </c>
      <c r="N129" s="299">
        <v>0</v>
      </c>
      <c r="O129" s="299">
        <v>90000000</v>
      </c>
      <c r="P129" s="299">
        <f t="shared" si="40"/>
        <v>0</v>
      </c>
      <c r="Q129" s="299">
        <f t="shared" si="41"/>
        <v>0</v>
      </c>
      <c r="R129" s="299">
        <f t="shared" si="42"/>
        <v>47454266.649999999</v>
      </c>
      <c r="V129" s="385" t="s">
        <v>211</v>
      </c>
      <c r="W129" s="382" t="s">
        <v>212</v>
      </c>
      <c r="X129" s="384">
        <v>90000000</v>
      </c>
      <c r="Y129" s="384">
        <v>0</v>
      </c>
      <c r="Z129" s="384">
        <v>0</v>
      </c>
      <c r="AA129" s="384">
        <v>0</v>
      </c>
      <c r="AB129" s="384">
        <v>0</v>
      </c>
      <c r="AC129" s="384">
        <v>0</v>
      </c>
      <c r="AD129" s="384">
        <v>90000000</v>
      </c>
      <c r="AE129" s="384">
        <v>0</v>
      </c>
      <c r="AF129" s="384">
        <v>90000000</v>
      </c>
      <c r="AG129" s="384">
        <v>90000000</v>
      </c>
      <c r="AH129" s="384">
        <v>0</v>
      </c>
      <c r="AI129" s="384">
        <v>22455047.02</v>
      </c>
      <c r="AJ129" s="384">
        <v>47454266.649999999</v>
      </c>
      <c r="AK129" s="384">
        <v>42545733.350000001</v>
      </c>
      <c r="AL129" s="384">
        <v>0</v>
      </c>
      <c r="AM129" s="384">
        <v>90000000</v>
      </c>
      <c r="AN129" s="384">
        <v>0</v>
      </c>
      <c r="AO129" s="382">
        <v>0</v>
      </c>
      <c r="AP129" s="382">
        <v>0</v>
      </c>
    </row>
    <row r="130" spans="1:42">
      <c r="A130" s="16" t="s">
        <v>213</v>
      </c>
      <c r="B130" s="17" t="s">
        <v>214</v>
      </c>
      <c r="C130" s="18">
        <v>930000</v>
      </c>
      <c r="D130" s="18">
        <v>0</v>
      </c>
      <c r="E130" s="18">
        <v>0</v>
      </c>
      <c r="F130" s="18">
        <v>5000000</v>
      </c>
      <c r="G130" s="299">
        <f t="shared" si="37"/>
        <v>5930000</v>
      </c>
      <c r="H130" s="299">
        <v>300000</v>
      </c>
      <c r="I130" s="299">
        <v>300000</v>
      </c>
      <c r="J130" s="299">
        <f t="shared" si="38"/>
        <v>5630000</v>
      </c>
      <c r="K130" s="299">
        <v>300000</v>
      </c>
      <c r="L130" s="299">
        <v>300000</v>
      </c>
      <c r="M130" s="299">
        <f t="shared" si="39"/>
        <v>0</v>
      </c>
      <c r="N130" s="299">
        <v>600000</v>
      </c>
      <c r="O130" s="299">
        <v>600000</v>
      </c>
      <c r="P130" s="299">
        <f t="shared" si="40"/>
        <v>300000</v>
      </c>
      <c r="Q130" s="299">
        <f t="shared" si="41"/>
        <v>5330000</v>
      </c>
      <c r="R130" s="299">
        <f t="shared" si="42"/>
        <v>300000</v>
      </c>
      <c r="V130" s="385" t="s">
        <v>213</v>
      </c>
      <c r="W130" s="382" t="s">
        <v>214</v>
      </c>
      <c r="X130" s="384">
        <v>930000</v>
      </c>
      <c r="Y130" s="384">
        <v>0</v>
      </c>
      <c r="Z130" s="384">
        <v>0</v>
      </c>
      <c r="AA130" s="384">
        <v>0</v>
      </c>
      <c r="AB130" s="384">
        <v>0</v>
      </c>
      <c r="AC130" s="384">
        <v>5000000</v>
      </c>
      <c r="AD130" s="384">
        <v>5930000</v>
      </c>
      <c r="AE130" s="384">
        <v>300000</v>
      </c>
      <c r="AF130" s="384">
        <v>300000</v>
      </c>
      <c r="AG130" s="384">
        <v>300000</v>
      </c>
      <c r="AH130" s="384">
        <v>5630000</v>
      </c>
      <c r="AI130" s="384">
        <v>300000</v>
      </c>
      <c r="AJ130" s="384">
        <v>300000</v>
      </c>
      <c r="AK130" s="384">
        <v>0</v>
      </c>
      <c r="AL130" s="384">
        <v>600000</v>
      </c>
      <c r="AM130" s="384">
        <v>600000</v>
      </c>
      <c r="AN130" s="384">
        <v>300000</v>
      </c>
      <c r="AO130" s="382">
        <v>5330000</v>
      </c>
      <c r="AP130" s="382">
        <v>0</v>
      </c>
    </row>
    <row r="131" spans="1:42">
      <c r="A131" s="16" t="s">
        <v>215</v>
      </c>
      <c r="B131" s="17" t="s">
        <v>216</v>
      </c>
      <c r="C131" s="18">
        <v>1200000</v>
      </c>
      <c r="D131" s="18">
        <v>0</v>
      </c>
      <c r="E131" s="18">
        <v>0</v>
      </c>
      <c r="F131" s="18">
        <v>5000000</v>
      </c>
      <c r="G131" s="299">
        <f t="shared" si="37"/>
        <v>6200000</v>
      </c>
      <c r="H131" s="299">
        <v>600000</v>
      </c>
      <c r="I131" s="299">
        <v>600000</v>
      </c>
      <c r="J131" s="299">
        <f t="shared" si="38"/>
        <v>5600000</v>
      </c>
      <c r="K131" s="299">
        <v>600000</v>
      </c>
      <c r="L131" s="299">
        <v>600000</v>
      </c>
      <c r="M131" s="299">
        <f t="shared" si="39"/>
        <v>0</v>
      </c>
      <c r="N131" s="299">
        <v>1200000</v>
      </c>
      <c r="O131" s="299">
        <v>1200000</v>
      </c>
      <c r="P131" s="299">
        <f t="shared" si="40"/>
        <v>600000</v>
      </c>
      <c r="Q131" s="299">
        <f t="shared" si="41"/>
        <v>5000000</v>
      </c>
      <c r="R131" s="299">
        <f t="shared" si="42"/>
        <v>600000</v>
      </c>
      <c r="V131" s="385" t="s">
        <v>215</v>
      </c>
      <c r="W131" s="382" t="s">
        <v>216</v>
      </c>
      <c r="X131" s="384">
        <v>1200000</v>
      </c>
      <c r="Y131" s="384">
        <v>0</v>
      </c>
      <c r="Z131" s="384">
        <v>0</v>
      </c>
      <c r="AA131" s="384">
        <v>0</v>
      </c>
      <c r="AB131" s="384">
        <v>0</v>
      </c>
      <c r="AC131" s="384">
        <v>5000000</v>
      </c>
      <c r="AD131" s="384">
        <v>6200000</v>
      </c>
      <c r="AE131" s="384">
        <v>600000</v>
      </c>
      <c r="AF131" s="384">
        <v>600000</v>
      </c>
      <c r="AG131" s="384">
        <v>600000</v>
      </c>
      <c r="AH131" s="384">
        <v>5600000</v>
      </c>
      <c r="AI131" s="384">
        <v>600000</v>
      </c>
      <c r="AJ131" s="384">
        <v>600000</v>
      </c>
      <c r="AK131" s="384">
        <v>0</v>
      </c>
      <c r="AL131" s="384">
        <v>1200000</v>
      </c>
      <c r="AM131" s="384">
        <v>1200000</v>
      </c>
      <c r="AN131" s="384">
        <v>600000</v>
      </c>
      <c r="AO131" s="382">
        <v>5000000</v>
      </c>
      <c r="AP131" s="382">
        <v>0</v>
      </c>
    </row>
    <row r="132" spans="1:42">
      <c r="A132" s="16" t="s">
        <v>217</v>
      </c>
      <c r="B132" s="17" t="s">
        <v>218</v>
      </c>
      <c r="C132" s="18">
        <v>75350000</v>
      </c>
      <c r="D132" s="18">
        <v>20000000</v>
      </c>
      <c r="E132" s="18">
        <v>0</v>
      </c>
      <c r="F132" s="18">
        <v>20000000</v>
      </c>
      <c r="G132" s="299">
        <f t="shared" si="37"/>
        <v>115350000</v>
      </c>
      <c r="H132" s="299">
        <v>1212150</v>
      </c>
      <c r="I132" s="299">
        <v>26387520</v>
      </c>
      <c r="J132" s="299">
        <f t="shared" si="38"/>
        <v>88962480</v>
      </c>
      <c r="K132" s="299">
        <v>16867623.75</v>
      </c>
      <c r="L132" s="299">
        <v>26591143.75</v>
      </c>
      <c r="M132" s="299">
        <f t="shared" si="39"/>
        <v>-203623.75</v>
      </c>
      <c r="N132" s="299">
        <v>1214000</v>
      </c>
      <c r="O132" s="299">
        <v>36427093</v>
      </c>
      <c r="P132" s="299">
        <f t="shared" si="40"/>
        <v>10039573</v>
      </c>
      <c r="Q132" s="299">
        <f t="shared" si="41"/>
        <v>78922907</v>
      </c>
      <c r="R132" s="299">
        <f t="shared" si="42"/>
        <v>26591143.75</v>
      </c>
      <c r="V132" s="385" t="s">
        <v>217</v>
      </c>
      <c r="W132" s="382" t="s">
        <v>218</v>
      </c>
      <c r="X132" s="384">
        <v>75350000</v>
      </c>
      <c r="Y132" s="384">
        <v>20000000</v>
      </c>
      <c r="Z132" s="384">
        <v>0</v>
      </c>
      <c r="AA132" s="384">
        <v>0</v>
      </c>
      <c r="AB132" s="384">
        <v>0</v>
      </c>
      <c r="AC132" s="384">
        <v>20000000</v>
      </c>
      <c r="AD132" s="384">
        <v>115350000</v>
      </c>
      <c r="AE132" s="384">
        <v>1212150</v>
      </c>
      <c r="AF132" s="384">
        <v>26387520</v>
      </c>
      <c r="AG132" s="384">
        <v>26387520</v>
      </c>
      <c r="AH132" s="384">
        <v>88962480</v>
      </c>
      <c r="AI132" s="384">
        <v>16867623.75</v>
      </c>
      <c r="AJ132" s="384">
        <v>26591143.75</v>
      </c>
      <c r="AK132" s="384">
        <v>-203623.75</v>
      </c>
      <c r="AL132" s="384">
        <v>1214000</v>
      </c>
      <c r="AM132" s="384">
        <v>36427093</v>
      </c>
      <c r="AN132" s="384">
        <v>10039573</v>
      </c>
      <c r="AO132" s="382">
        <v>78922907</v>
      </c>
      <c r="AP132" s="382">
        <v>0</v>
      </c>
    </row>
    <row r="133" spans="1:42">
      <c r="A133" s="13" t="s">
        <v>219</v>
      </c>
      <c r="B133" s="14" t="s">
        <v>220</v>
      </c>
      <c r="C133" s="15">
        <f>+C134</f>
        <v>50000</v>
      </c>
      <c r="D133" s="15">
        <f t="shared" ref="D133:R133" si="63">+D134</f>
        <v>0</v>
      </c>
      <c r="E133" s="15">
        <f t="shared" si="63"/>
        <v>0</v>
      </c>
      <c r="F133" s="15">
        <v>0</v>
      </c>
      <c r="G133" s="298">
        <f t="shared" si="63"/>
        <v>50000</v>
      </c>
      <c r="H133" s="298">
        <v>0</v>
      </c>
      <c r="I133" s="298">
        <v>0</v>
      </c>
      <c r="J133" s="298">
        <f t="shared" si="63"/>
        <v>50000</v>
      </c>
      <c r="K133" s="298">
        <v>0</v>
      </c>
      <c r="L133" s="298">
        <v>0</v>
      </c>
      <c r="M133" s="298">
        <f t="shared" si="63"/>
        <v>0</v>
      </c>
      <c r="N133" s="298">
        <v>0</v>
      </c>
      <c r="O133" s="298">
        <v>0</v>
      </c>
      <c r="P133" s="298">
        <f t="shared" si="63"/>
        <v>0</v>
      </c>
      <c r="Q133" s="298">
        <f t="shared" si="63"/>
        <v>50000</v>
      </c>
      <c r="R133" s="298">
        <f t="shared" si="63"/>
        <v>0</v>
      </c>
      <c r="V133" s="385" t="s">
        <v>219</v>
      </c>
      <c r="W133" s="382" t="s">
        <v>220</v>
      </c>
      <c r="X133" s="384">
        <v>50000</v>
      </c>
      <c r="Y133" s="384">
        <v>0</v>
      </c>
      <c r="Z133" s="384">
        <v>0</v>
      </c>
      <c r="AA133" s="384">
        <v>0</v>
      </c>
      <c r="AB133" s="384">
        <v>0</v>
      </c>
      <c r="AC133" s="384">
        <v>0</v>
      </c>
      <c r="AD133" s="384">
        <v>50000</v>
      </c>
      <c r="AE133" s="384">
        <v>0</v>
      </c>
      <c r="AF133" s="384">
        <v>0</v>
      </c>
      <c r="AG133" s="384">
        <v>0</v>
      </c>
      <c r="AH133" s="384">
        <v>50000</v>
      </c>
      <c r="AI133" s="384">
        <v>0</v>
      </c>
      <c r="AJ133" s="384">
        <v>0</v>
      </c>
      <c r="AK133" s="384">
        <v>0</v>
      </c>
      <c r="AL133" s="384">
        <v>0</v>
      </c>
      <c r="AM133" s="384">
        <v>0</v>
      </c>
      <c r="AN133" s="384">
        <v>0</v>
      </c>
      <c r="AO133" s="382">
        <v>50000</v>
      </c>
      <c r="AP133" s="382">
        <v>0</v>
      </c>
    </row>
    <row r="134" spans="1:42">
      <c r="A134" s="16" t="s">
        <v>221</v>
      </c>
      <c r="B134" s="17" t="s">
        <v>222</v>
      </c>
      <c r="C134" s="18">
        <v>50000</v>
      </c>
      <c r="D134" s="18">
        <v>0</v>
      </c>
      <c r="E134" s="18">
        <v>0</v>
      </c>
      <c r="F134" s="18">
        <v>0</v>
      </c>
      <c r="G134" s="299">
        <f t="shared" si="37"/>
        <v>50000</v>
      </c>
      <c r="H134" s="299">
        <v>0</v>
      </c>
      <c r="I134" s="299">
        <v>0</v>
      </c>
      <c r="J134" s="299">
        <f t="shared" si="38"/>
        <v>50000</v>
      </c>
      <c r="K134" s="299">
        <v>0</v>
      </c>
      <c r="L134" s="299">
        <v>0</v>
      </c>
      <c r="M134" s="299">
        <f t="shared" si="39"/>
        <v>0</v>
      </c>
      <c r="N134" s="299">
        <v>0</v>
      </c>
      <c r="O134" s="299">
        <v>0</v>
      </c>
      <c r="P134" s="299">
        <f t="shared" si="40"/>
        <v>0</v>
      </c>
      <c r="Q134" s="299">
        <f t="shared" si="41"/>
        <v>50000</v>
      </c>
      <c r="R134" s="299">
        <f t="shared" si="42"/>
        <v>0</v>
      </c>
      <c r="V134" s="385" t="s">
        <v>221</v>
      </c>
      <c r="W134" s="382" t="s">
        <v>222</v>
      </c>
      <c r="X134" s="384">
        <v>50000</v>
      </c>
      <c r="Y134" s="384">
        <v>0</v>
      </c>
      <c r="Z134" s="384">
        <v>0</v>
      </c>
      <c r="AA134" s="384">
        <v>0</v>
      </c>
      <c r="AB134" s="384">
        <v>0</v>
      </c>
      <c r="AC134" s="384">
        <v>0</v>
      </c>
      <c r="AD134" s="384">
        <v>50000</v>
      </c>
      <c r="AE134" s="384">
        <v>0</v>
      </c>
      <c r="AF134" s="384">
        <v>0</v>
      </c>
      <c r="AG134" s="384">
        <v>0</v>
      </c>
      <c r="AH134" s="384">
        <v>50000</v>
      </c>
      <c r="AI134" s="384">
        <v>0</v>
      </c>
      <c r="AJ134" s="384">
        <v>0</v>
      </c>
      <c r="AK134" s="384">
        <v>0</v>
      </c>
      <c r="AL134" s="384">
        <v>0</v>
      </c>
      <c r="AM134" s="384">
        <v>0</v>
      </c>
      <c r="AN134" s="384">
        <v>0</v>
      </c>
      <c r="AO134" s="382">
        <v>50000</v>
      </c>
      <c r="AP134" s="382">
        <v>0</v>
      </c>
    </row>
    <row r="135" spans="1:42" s="83" customFormat="1">
      <c r="A135" s="13" t="s">
        <v>223</v>
      </c>
      <c r="B135" s="14" t="s">
        <v>224</v>
      </c>
      <c r="C135" s="15">
        <v>282769400</v>
      </c>
      <c r="D135" s="15">
        <v>282769400</v>
      </c>
      <c r="E135" s="15">
        <v>282769400</v>
      </c>
      <c r="F135" s="15">
        <v>0</v>
      </c>
      <c r="G135" s="298">
        <v>282769400</v>
      </c>
      <c r="H135" s="298">
        <v>0</v>
      </c>
      <c r="I135" s="298">
        <v>0</v>
      </c>
      <c r="J135" s="298">
        <v>282769400</v>
      </c>
      <c r="K135" s="298">
        <v>0</v>
      </c>
      <c r="L135" s="298">
        <v>0</v>
      </c>
      <c r="M135" s="298">
        <v>282769400</v>
      </c>
      <c r="N135" s="298">
        <v>280000000</v>
      </c>
      <c r="O135" s="298">
        <v>280000000</v>
      </c>
      <c r="P135" s="298">
        <v>282769400</v>
      </c>
      <c r="Q135" s="298">
        <v>282769400</v>
      </c>
      <c r="R135" s="298">
        <v>282769400</v>
      </c>
      <c r="V135" s="385" t="s">
        <v>223</v>
      </c>
      <c r="W135" s="382" t="s">
        <v>224</v>
      </c>
      <c r="X135" s="384">
        <v>282769400</v>
      </c>
      <c r="Y135" s="384">
        <v>0</v>
      </c>
      <c r="Z135" s="384">
        <v>0</v>
      </c>
      <c r="AA135" s="384">
        <v>0</v>
      </c>
      <c r="AB135" s="384">
        <v>0</v>
      </c>
      <c r="AC135" s="384">
        <v>0</v>
      </c>
      <c r="AD135" s="384">
        <v>282769400</v>
      </c>
      <c r="AE135" s="384">
        <v>0</v>
      </c>
      <c r="AF135" s="384">
        <v>0</v>
      </c>
      <c r="AG135" s="384">
        <v>0</v>
      </c>
      <c r="AH135" s="384">
        <v>282769400</v>
      </c>
      <c r="AI135" s="384">
        <v>0</v>
      </c>
      <c r="AJ135" s="384">
        <v>0</v>
      </c>
      <c r="AK135" s="384">
        <v>0</v>
      </c>
      <c r="AL135" s="384">
        <v>280000000</v>
      </c>
      <c r="AM135" s="384">
        <v>280000000</v>
      </c>
      <c r="AN135" s="384">
        <v>280000000</v>
      </c>
      <c r="AO135" s="382">
        <v>2769400</v>
      </c>
      <c r="AP135" s="382">
        <v>0</v>
      </c>
    </row>
    <row r="136" spans="1:42">
      <c r="A136" s="13" t="s">
        <v>225</v>
      </c>
      <c r="B136" s="14" t="s">
        <v>226</v>
      </c>
      <c r="C136" s="15">
        <f>+C137+C138+C144+C147+C152+C158+C163+C166</f>
        <v>811667342</v>
      </c>
      <c r="D136" s="15">
        <f t="shared" ref="D136:R136" si="64">+D137+D138+D144+D147+D152+D158+D163+D166</f>
        <v>0</v>
      </c>
      <c r="E136" s="15">
        <f t="shared" si="64"/>
        <v>4318806</v>
      </c>
      <c r="F136" s="15">
        <f t="shared" si="64"/>
        <v>455000000</v>
      </c>
      <c r="G136" s="298">
        <f t="shared" si="64"/>
        <v>1262348536</v>
      </c>
      <c r="H136" s="298">
        <v>95303984</v>
      </c>
      <c r="I136" s="298">
        <v>344303399</v>
      </c>
      <c r="J136" s="298">
        <f t="shared" si="64"/>
        <v>889868957</v>
      </c>
      <c r="K136" s="298">
        <v>113828501.62</v>
      </c>
      <c r="L136" s="298">
        <v>158916493.62</v>
      </c>
      <c r="M136" s="298">
        <f t="shared" si="64"/>
        <v>197237665.38</v>
      </c>
      <c r="N136" s="298">
        <v>48807939</v>
      </c>
      <c r="O136" s="298">
        <v>643628434</v>
      </c>
      <c r="P136" s="298">
        <f t="shared" si="64"/>
        <v>331694975</v>
      </c>
      <c r="Q136" s="298">
        <f t="shared" si="64"/>
        <v>558173982</v>
      </c>
      <c r="R136" s="298">
        <f t="shared" si="64"/>
        <v>175241913.62</v>
      </c>
      <c r="V136" s="385" t="s">
        <v>225</v>
      </c>
      <c r="W136" s="382" t="s">
        <v>226</v>
      </c>
      <c r="X136" s="384">
        <v>729470144</v>
      </c>
      <c r="Y136" s="384">
        <v>0</v>
      </c>
      <c r="Z136" s="384">
        <v>3333333</v>
      </c>
      <c r="AA136" s="384">
        <v>0</v>
      </c>
      <c r="AB136" s="384">
        <v>0</v>
      </c>
      <c r="AC136" s="384">
        <v>380000000</v>
      </c>
      <c r="AD136" s="384">
        <v>1106136811</v>
      </c>
      <c r="AE136" s="384">
        <v>95303984</v>
      </c>
      <c r="AF136" s="384">
        <v>344303399</v>
      </c>
      <c r="AG136" s="384">
        <v>344303399</v>
      </c>
      <c r="AH136" s="384">
        <v>761833412</v>
      </c>
      <c r="AI136" s="384">
        <v>113828501.62</v>
      </c>
      <c r="AJ136" s="384">
        <v>158916493.62</v>
      </c>
      <c r="AK136" s="384">
        <v>185386905.38</v>
      </c>
      <c r="AL136" s="384">
        <v>48807939</v>
      </c>
      <c r="AM136" s="384">
        <v>643628434</v>
      </c>
      <c r="AN136" s="384">
        <v>299325035</v>
      </c>
      <c r="AO136" s="382">
        <v>462508377</v>
      </c>
      <c r="AP136" s="382">
        <v>0</v>
      </c>
    </row>
    <row r="137" spans="1:42">
      <c r="A137" s="16" t="s">
        <v>227</v>
      </c>
      <c r="B137" s="17" t="s">
        <v>228</v>
      </c>
      <c r="C137" s="18">
        <v>5000000</v>
      </c>
      <c r="D137" s="18">
        <v>0</v>
      </c>
      <c r="E137" s="18">
        <v>0</v>
      </c>
      <c r="F137" s="18">
        <v>0</v>
      </c>
      <c r="G137" s="299">
        <f t="shared" si="37"/>
        <v>5000000</v>
      </c>
      <c r="H137" s="299">
        <v>0</v>
      </c>
      <c r="I137" s="299">
        <v>0</v>
      </c>
      <c r="J137" s="299">
        <f t="shared" si="38"/>
        <v>5000000</v>
      </c>
      <c r="K137" s="299">
        <v>0</v>
      </c>
      <c r="L137" s="299">
        <v>0</v>
      </c>
      <c r="M137" s="299">
        <f t="shared" si="39"/>
        <v>0</v>
      </c>
      <c r="N137" s="299">
        <v>0</v>
      </c>
      <c r="O137" s="299">
        <v>0</v>
      </c>
      <c r="P137" s="299">
        <f t="shared" si="40"/>
        <v>0</v>
      </c>
      <c r="Q137" s="299">
        <f t="shared" si="41"/>
        <v>5000000</v>
      </c>
      <c r="R137" s="299">
        <f t="shared" si="42"/>
        <v>0</v>
      </c>
      <c r="V137" s="385" t="s">
        <v>227</v>
      </c>
      <c r="W137" s="382" t="s">
        <v>228</v>
      </c>
      <c r="X137" s="384">
        <v>5000000</v>
      </c>
      <c r="Y137" s="384">
        <v>0</v>
      </c>
      <c r="Z137" s="384">
        <v>0</v>
      </c>
      <c r="AA137" s="384">
        <v>0</v>
      </c>
      <c r="AB137" s="384">
        <v>0</v>
      </c>
      <c r="AC137" s="384">
        <v>0</v>
      </c>
      <c r="AD137" s="384">
        <v>5000000</v>
      </c>
      <c r="AE137" s="384">
        <v>0</v>
      </c>
      <c r="AF137" s="384">
        <v>0</v>
      </c>
      <c r="AG137" s="384">
        <v>0</v>
      </c>
      <c r="AH137" s="384">
        <v>5000000</v>
      </c>
      <c r="AI137" s="384">
        <v>0</v>
      </c>
      <c r="AJ137" s="384">
        <v>0</v>
      </c>
      <c r="AK137" s="384">
        <v>0</v>
      </c>
      <c r="AL137" s="384">
        <v>0</v>
      </c>
      <c r="AM137" s="384">
        <v>0</v>
      </c>
      <c r="AN137" s="384">
        <v>0</v>
      </c>
      <c r="AO137" s="382">
        <v>5000000</v>
      </c>
      <c r="AP137" s="382">
        <v>0</v>
      </c>
    </row>
    <row r="138" spans="1:42">
      <c r="A138" s="13" t="s">
        <v>229</v>
      </c>
      <c r="B138" s="14" t="s">
        <v>230</v>
      </c>
      <c r="C138" s="15">
        <f>+C139+C140+C141+C142+C143</f>
        <v>77197198</v>
      </c>
      <c r="D138" s="15">
        <f t="shared" ref="D138:R138" si="65">+D139+D140+D141+D142+D143</f>
        <v>0</v>
      </c>
      <c r="E138" s="15">
        <f t="shared" si="65"/>
        <v>985473</v>
      </c>
      <c r="F138" s="15">
        <f t="shared" si="65"/>
        <v>75000000</v>
      </c>
      <c r="G138" s="298">
        <f t="shared" si="65"/>
        <v>151211725</v>
      </c>
      <c r="H138" s="298">
        <v>2160923</v>
      </c>
      <c r="I138" s="298">
        <v>28176180</v>
      </c>
      <c r="J138" s="298">
        <f t="shared" si="65"/>
        <v>123035545</v>
      </c>
      <c r="K138" s="298">
        <v>2305423</v>
      </c>
      <c r="L138" s="298">
        <v>16325420</v>
      </c>
      <c r="M138" s="298">
        <f t="shared" si="65"/>
        <v>11850760</v>
      </c>
      <c r="N138" s="298">
        <v>3160923</v>
      </c>
      <c r="O138" s="298">
        <v>60546120</v>
      </c>
      <c r="P138" s="298">
        <f t="shared" si="65"/>
        <v>32369940</v>
      </c>
      <c r="Q138" s="298">
        <f t="shared" si="65"/>
        <v>90665605</v>
      </c>
      <c r="R138" s="298">
        <f t="shared" si="65"/>
        <v>16325420</v>
      </c>
      <c r="V138" s="385" t="s">
        <v>229</v>
      </c>
      <c r="W138" s="382" t="s">
        <v>230</v>
      </c>
      <c r="X138" s="384">
        <v>77197198</v>
      </c>
      <c r="Y138" s="384">
        <v>0</v>
      </c>
      <c r="Z138" s="384">
        <v>985473</v>
      </c>
      <c r="AA138" s="384">
        <v>0</v>
      </c>
      <c r="AB138" s="384">
        <v>0</v>
      </c>
      <c r="AC138" s="384">
        <v>75000000</v>
      </c>
      <c r="AD138" s="384">
        <v>151211725</v>
      </c>
      <c r="AE138" s="384">
        <v>2160923</v>
      </c>
      <c r="AF138" s="384">
        <v>28176180</v>
      </c>
      <c r="AG138" s="384">
        <v>28176180</v>
      </c>
      <c r="AH138" s="384">
        <v>123035545</v>
      </c>
      <c r="AI138" s="384">
        <v>2305423</v>
      </c>
      <c r="AJ138" s="384">
        <v>16325420</v>
      </c>
      <c r="AK138" s="384">
        <v>11850760</v>
      </c>
      <c r="AL138" s="384">
        <v>3160923</v>
      </c>
      <c r="AM138" s="384">
        <v>60546120</v>
      </c>
      <c r="AN138" s="384">
        <v>32369940</v>
      </c>
      <c r="AO138" s="382">
        <v>90665605</v>
      </c>
      <c r="AP138" s="382">
        <v>0</v>
      </c>
    </row>
    <row r="139" spans="1:42">
      <c r="A139" s="16" t="s">
        <v>231</v>
      </c>
      <c r="B139" s="17" t="s">
        <v>232</v>
      </c>
      <c r="C139" s="18">
        <v>43651366</v>
      </c>
      <c r="D139" s="18">
        <v>0</v>
      </c>
      <c r="E139" s="18">
        <v>985473</v>
      </c>
      <c r="F139" s="18">
        <v>20000000</v>
      </c>
      <c r="G139" s="299">
        <f t="shared" si="37"/>
        <v>62665893</v>
      </c>
      <c r="H139" s="299">
        <v>160923</v>
      </c>
      <c r="I139" s="299">
        <v>13482880</v>
      </c>
      <c r="J139" s="299">
        <f t="shared" si="38"/>
        <v>49183013</v>
      </c>
      <c r="K139" s="299">
        <v>160923</v>
      </c>
      <c r="L139" s="299">
        <v>1637620</v>
      </c>
      <c r="M139" s="299">
        <f t="shared" ref="M139:M201" si="66">+I139-L139</f>
        <v>11845260</v>
      </c>
      <c r="N139" s="299">
        <v>160923</v>
      </c>
      <c r="O139" s="299">
        <v>20565420</v>
      </c>
      <c r="P139" s="299">
        <f t="shared" si="40"/>
        <v>7082540</v>
      </c>
      <c r="Q139" s="299">
        <f t="shared" si="41"/>
        <v>42100473</v>
      </c>
      <c r="R139" s="299">
        <f t="shared" si="42"/>
        <v>1637620</v>
      </c>
      <c r="V139" s="385" t="s">
        <v>231</v>
      </c>
      <c r="W139" s="382" t="s">
        <v>232</v>
      </c>
      <c r="X139" s="384">
        <v>43651366</v>
      </c>
      <c r="Y139" s="384">
        <v>0</v>
      </c>
      <c r="Z139" s="384">
        <v>985473</v>
      </c>
      <c r="AA139" s="384">
        <v>0</v>
      </c>
      <c r="AB139" s="384">
        <v>0</v>
      </c>
      <c r="AC139" s="384">
        <v>20000000</v>
      </c>
      <c r="AD139" s="384">
        <v>62665893</v>
      </c>
      <c r="AE139" s="384">
        <v>160923</v>
      </c>
      <c r="AF139" s="384">
        <v>13482880</v>
      </c>
      <c r="AG139" s="384">
        <v>13482880</v>
      </c>
      <c r="AH139" s="384">
        <v>49183013</v>
      </c>
      <c r="AI139" s="384">
        <v>160923</v>
      </c>
      <c r="AJ139" s="384">
        <v>1637620</v>
      </c>
      <c r="AK139" s="384">
        <v>11845260</v>
      </c>
      <c r="AL139" s="384">
        <v>160923</v>
      </c>
      <c r="AM139" s="384">
        <v>20565420</v>
      </c>
      <c r="AN139" s="384">
        <v>7082540</v>
      </c>
      <c r="AO139" s="382">
        <v>42100473</v>
      </c>
      <c r="AP139" s="382">
        <v>0</v>
      </c>
    </row>
    <row r="140" spans="1:42">
      <c r="A140" s="16" t="s">
        <v>233</v>
      </c>
      <c r="B140" s="17" t="s">
        <v>234</v>
      </c>
      <c r="C140" s="18">
        <v>10000000</v>
      </c>
      <c r="D140" s="18">
        <v>0</v>
      </c>
      <c r="E140" s="18">
        <v>0</v>
      </c>
      <c r="F140" s="18">
        <v>35000000</v>
      </c>
      <c r="G140" s="299">
        <f t="shared" si="37"/>
        <v>45000000</v>
      </c>
      <c r="H140" s="299">
        <v>0</v>
      </c>
      <c r="I140" s="299">
        <v>10712600</v>
      </c>
      <c r="J140" s="299">
        <f t="shared" si="38"/>
        <v>34287400</v>
      </c>
      <c r="K140" s="299">
        <v>0</v>
      </c>
      <c r="L140" s="299">
        <v>10712600</v>
      </c>
      <c r="M140" s="299">
        <f t="shared" si="66"/>
        <v>0</v>
      </c>
      <c r="N140" s="299">
        <v>0</v>
      </c>
      <c r="O140" s="299">
        <v>35000000</v>
      </c>
      <c r="P140" s="299">
        <f t="shared" si="40"/>
        <v>24287400</v>
      </c>
      <c r="Q140" s="299">
        <f t="shared" si="41"/>
        <v>10000000</v>
      </c>
      <c r="R140" s="299">
        <f t="shared" si="42"/>
        <v>10712600</v>
      </c>
      <c r="V140" s="385" t="s">
        <v>233</v>
      </c>
      <c r="W140" s="382" t="s">
        <v>234</v>
      </c>
      <c r="X140" s="384">
        <v>10000000</v>
      </c>
      <c r="Y140" s="384">
        <v>0</v>
      </c>
      <c r="Z140" s="384">
        <v>0</v>
      </c>
      <c r="AA140" s="384">
        <v>0</v>
      </c>
      <c r="AB140" s="384">
        <v>0</v>
      </c>
      <c r="AC140" s="384">
        <v>35000000</v>
      </c>
      <c r="AD140" s="384">
        <v>45000000</v>
      </c>
      <c r="AE140" s="384">
        <v>0</v>
      </c>
      <c r="AF140" s="384">
        <v>10712600</v>
      </c>
      <c r="AG140" s="384">
        <v>10712600</v>
      </c>
      <c r="AH140" s="384">
        <v>34287400</v>
      </c>
      <c r="AI140" s="384">
        <v>0</v>
      </c>
      <c r="AJ140" s="384">
        <v>10712600</v>
      </c>
      <c r="AK140" s="384">
        <v>0</v>
      </c>
      <c r="AL140" s="384">
        <v>0</v>
      </c>
      <c r="AM140" s="384">
        <v>35000000</v>
      </c>
      <c r="AN140" s="384">
        <v>24287400</v>
      </c>
      <c r="AO140" s="382">
        <v>10000000</v>
      </c>
      <c r="AP140" s="382">
        <v>0</v>
      </c>
    </row>
    <row r="141" spans="1:42">
      <c r="A141" s="16" t="s">
        <v>235</v>
      </c>
      <c r="B141" s="17" t="s">
        <v>236</v>
      </c>
      <c r="C141" s="18">
        <v>16545832</v>
      </c>
      <c r="D141" s="18">
        <v>0</v>
      </c>
      <c r="E141" s="18">
        <v>0</v>
      </c>
      <c r="F141" s="18">
        <v>10000000</v>
      </c>
      <c r="G141" s="299">
        <f t="shared" si="37"/>
        <v>26545832</v>
      </c>
      <c r="H141" s="299">
        <v>0</v>
      </c>
      <c r="I141" s="299">
        <v>1830700</v>
      </c>
      <c r="J141" s="299">
        <f t="shared" si="38"/>
        <v>24715132</v>
      </c>
      <c r="K141" s="299">
        <v>0</v>
      </c>
      <c r="L141" s="299">
        <v>1830700</v>
      </c>
      <c r="M141" s="299">
        <f t="shared" si="66"/>
        <v>0</v>
      </c>
      <c r="N141" s="299">
        <v>0</v>
      </c>
      <c r="O141" s="299">
        <v>1830700</v>
      </c>
      <c r="P141" s="299">
        <f t="shared" si="40"/>
        <v>0</v>
      </c>
      <c r="Q141" s="299">
        <f t="shared" si="41"/>
        <v>24715132</v>
      </c>
      <c r="R141" s="299">
        <f t="shared" si="42"/>
        <v>1830700</v>
      </c>
      <c r="V141" s="385" t="s">
        <v>235</v>
      </c>
      <c r="W141" s="382" t="s">
        <v>236</v>
      </c>
      <c r="X141" s="384">
        <v>16545832</v>
      </c>
      <c r="Y141" s="384">
        <v>0</v>
      </c>
      <c r="Z141" s="384">
        <v>0</v>
      </c>
      <c r="AA141" s="384">
        <v>0</v>
      </c>
      <c r="AB141" s="384">
        <v>0</v>
      </c>
      <c r="AC141" s="384">
        <v>10000000</v>
      </c>
      <c r="AD141" s="384">
        <v>26545832</v>
      </c>
      <c r="AE141" s="384">
        <v>0</v>
      </c>
      <c r="AF141" s="384">
        <v>1830700</v>
      </c>
      <c r="AG141" s="384">
        <v>1830700</v>
      </c>
      <c r="AH141" s="384">
        <v>24715132</v>
      </c>
      <c r="AI141" s="384">
        <v>0</v>
      </c>
      <c r="AJ141" s="384">
        <v>1830700</v>
      </c>
      <c r="AK141" s="384">
        <v>0</v>
      </c>
      <c r="AL141" s="384">
        <v>0</v>
      </c>
      <c r="AM141" s="384">
        <v>1830700</v>
      </c>
      <c r="AN141" s="384">
        <v>0</v>
      </c>
      <c r="AO141" s="382">
        <v>24715132</v>
      </c>
      <c r="AP141" s="382">
        <v>0</v>
      </c>
    </row>
    <row r="142" spans="1:42">
      <c r="A142" s="16" t="s">
        <v>237</v>
      </c>
      <c r="B142" s="17" t="s">
        <v>238</v>
      </c>
      <c r="C142" s="18">
        <v>7000000</v>
      </c>
      <c r="D142" s="18">
        <v>0</v>
      </c>
      <c r="E142" s="18">
        <v>0</v>
      </c>
      <c r="F142" s="18">
        <v>0</v>
      </c>
      <c r="G142" s="299">
        <f t="shared" si="37"/>
        <v>7000000</v>
      </c>
      <c r="H142" s="299">
        <v>2000000</v>
      </c>
      <c r="I142" s="299">
        <v>2150000</v>
      </c>
      <c r="J142" s="299">
        <f t="shared" ref="J142:J206" si="67">+G142-I142</f>
        <v>4850000</v>
      </c>
      <c r="K142" s="299">
        <v>2144500</v>
      </c>
      <c r="L142" s="299">
        <v>2144500</v>
      </c>
      <c r="M142" s="299">
        <f t="shared" si="66"/>
        <v>5500</v>
      </c>
      <c r="N142" s="299">
        <v>3000000</v>
      </c>
      <c r="O142" s="299">
        <v>3150000</v>
      </c>
      <c r="P142" s="299">
        <f t="shared" si="40"/>
        <v>1000000</v>
      </c>
      <c r="Q142" s="299">
        <f t="shared" ref="Q142:Q206" si="68">+G142-O142</f>
        <v>3850000</v>
      </c>
      <c r="R142" s="299">
        <f t="shared" si="42"/>
        <v>2144500</v>
      </c>
      <c r="V142" s="385" t="s">
        <v>237</v>
      </c>
      <c r="W142" s="382" t="s">
        <v>238</v>
      </c>
      <c r="X142" s="384">
        <v>7000000</v>
      </c>
      <c r="Y142" s="384">
        <v>0</v>
      </c>
      <c r="Z142" s="384">
        <v>0</v>
      </c>
      <c r="AA142" s="384">
        <v>0</v>
      </c>
      <c r="AB142" s="384">
        <v>0</v>
      </c>
      <c r="AC142" s="384">
        <v>0</v>
      </c>
      <c r="AD142" s="384">
        <v>7000000</v>
      </c>
      <c r="AE142" s="384">
        <v>2000000</v>
      </c>
      <c r="AF142" s="384">
        <v>2150000</v>
      </c>
      <c r="AG142" s="384">
        <v>2150000</v>
      </c>
      <c r="AH142" s="384">
        <v>4850000</v>
      </c>
      <c r="AI142" s="384">
        <v>2144500</v>
      </c>
      <c r="AJ142" s="384">
        <v>2144500</v>
      </c>
      <c r="AK142" s="384">
        <v>5500</v>
      </c>
      <c r="AL142" s="384">
        <v>3000000</v>
      </c>
      <c r="AM142" s="384">
        <v>3150000</v>
      </c>
      <c r="AN142" s="384">
        <v>1000000</v>
      </c>
      <c r="AO142" s="382">
        <v>3850000</v>
      </c>
      <c r="AP142" s="382">
        <v>0</v>
      </c>
    </row>
    <row r="143" spans="1:42">
      <c r="A143" s="16" t="s">
        <v>827</v>
      </c>
      <c r="B143" s="17" t="s">
        <v>828</v>
      </c>
      <c r="C143" s="18"/>
      <c r="D143" s="18"/>
      <c r="E143" s="18"/>
      <c r="F143" s="18">
        <v>10000000</v>
      </c>
      <c r="G143" s="299">
        <f t="shared" ref="G143:G207" si="69">+C143+D143-E143+F143</f>
        <v>10000000</v>
      </c>
      <c r="H143" s="299">
        <v>0</v>
      </c>
      <c r="I143" s="299">
        <v>0</v>
      </c>
      <c r="J143" s="299">
        <f t="shared" si="67"/>
        <v>10000000</v>
      </c>
      <c r="K143" s="299">
        <v>0</v>
      </c>
      <c r="L143" s="299">
        <v>0</v>
      </c>
      <c r="M143" s="299">
        <f t="shared" si="66"/>
        <v>0</v>
      </c>
      <c r="N143" s="299">
        <v>0</v>
      </c>
      <c r="O143" s="299">
        <v>0</v>
      </c>
      <c r="P143" s="299">
        <f t="shared" ref="P143:P207" si="70">+O143-I143</f>
        <v>0</v>
      </c>
      <c r="Q143" s="299">
        <f t="shared" si="68"/>
        <v>10000000</v>
      </c>
      <c r="R143" s="299">
        <f t="shared" ref="R143:R207" si="71">+L143</f>
        <v>0</v>
      </c>
      <c r="S143" s="83"/>
      <c r="T143" s="83"/>
      <c r="U143" s="83"/>
      <c r="V143" s="385" t="s">
        <v>827</v>
      </c>
      <c r="W143" s="382" t="s">
        <v>828</v>
      </c>
      <c r="X143" s="384">
        <v>0</v>
      </c>
      <c r="Y143" s="384">
        <v>0</v>
      </c>
      <c r="Z143" s="384">
        <v>0</v>
      </c>
      <c r="AA143" s="384">
        <v>0</v>
      </c>
      <c r="AB143" s="384">
        <v>0</v>
      </c>
      <c r="AC143" s="384">
        <v>10000000</v>
      </c>
      <c r="AD143" s="384">
        <v>10000000</v>
      </c>
      <c r="AE143" s="384">
        <v>0</v>
      </c>
      <c r="AF143" s="384">
        <v>0</v>
      </c>
      <c r="AG143" s="384">
        <v>0</v>
      </c>
      <c r="AH143" s="384">
        <v>10000000</v>
      </c>
      <c r="AI143" s="384">
        <v>0</v>
      </c>
      <c r="AJ143" s="384">
        <v>0</v>
      </c>
      <c r="AK143" s="384">
        <v>0</v>
      </c>
      <c r="AL143" s="384">
        <v>0</v>
      </c>
      <c r="AM143" s="384">
        <v>0</v>
      </c>
      <c r="AN143" s="384">
        <v>0</v>
      </c>
      <c r="AO143" s="382">
        <v>10000000</v>
      </c>
      <c r="AP143" s="382">
        <v>0</v>
      </c>
    </row>
    <row r="144" spans="1:42">
      <c r="A144" s="13" t="s">
        <v>239</v>
      </c>
      <c r="B144" s="14" t="s">
        <v>240</v>
      </c>
      <c r="C144" s="15">
        <f>+C145+C146</f>
        <v>62600000</v>
      </c>
      <c r="D144" s="15">
        <f t="shared" ref="D144:R144" si="72">+D145+D146</f>
        <v>0</v>
      </c>
      <c r="E144" s="15">
        <f t="shared" si="72"/>
        <v>0</v>
      </c>
      <c r="F144" s="15">
        <f t="shared" si="72"/>
        <v>20000000</v>
      </c>
      <c r="G144" s="298">
        <f t="shared" si="72"/>
        <v>82600000</v>
      </c>
      <c r="H144" s="298">
        <v>1000000</v>
      </c>
      <c r="I144" s="298">
        <v>46200000</v>
      </c>
      <c r="J144" s="298">
        <f t="shared" si="72"/>
        <v>36400000</v>
      </c>
      <c r="K144" s="298">
        <v>7909070</v>
      </c>
      <c r="L144" s="298">
        <v>19320907</v>
      </c>
      <c r="M144" s="298">
        <f t="shared" si="72"/>
        <v>26879093</v>
      </c>
      <c r="N144" s="298">
        <v>1500000</v>
      </c>
      <c r="O144" s="298">
        <v>46700000</v>
      </c>
      <c r="P144" s="298">
        <f t="shared" si="72"/>
        <v>500000</v>
      </c>
      <c r="Q144" s="298">
        <f t="shared" si="72"/>
        <v>35900000</v>
      </c>
      <c r="R144" s="298">
        <f t="shared" si="72"/>
        <v>19320907</v>
      </c>
      <c r="V144" s="385" t="s">
        <v>239</v>
      </c>
      <c r="W144" s="382" t="s">
        <v>240</v>
      </c>
      <c r="X144" s="384">
        <v>62600000</v>
      </c>
      <c r="Y144" s="384">
        <v>0</v>
      </c>
      <c r="Z144" s="384">
        <v>0</v>
      </c>
      <c r="AA144" s="384">
        <v>0</v>
      </c>
      <c r="AB144" s="384">
        <v>0</v>
      </c>
      <c r="AC144" s="384">
        <v>20000000</v>
      </c>
      <c r="AD144" s="384">
        <v>82600000</v>
      </c>
      <c r="AE144" s="384">
        <v>1000000</v>
      </c>
      <c r="AF144" s="384">
        <v>46200000</v>
      </c>
      <c r="AG144" s="384">
        <v>46200000</v>
      </c>
      <c r="AH144" s="384">
        <v>36400000</v>
      </c>
      <c r="AI144" s="384">
        <v>7909070</v>
      </c>
      <c r="AJ144" s="384">
        <v>19320907</v>
      </c>
      <c r="AK144" s="384">
        <v>26879093</v>
      </c>
      <c r="AL144" s="384">
        <v>1500000</v>
      </c>
      <c r="AM144" s="384">
        <v>46700000</v>
      </c>
      <c r="AN144" s="384">
        <v>500000</v>
      </c>
      <c r="AO144" s="382">
        <v>35900000</v>
      </c>
      <c r="AP144" s="382">
        <v>0</v>
      </c>
    </row>
    <row r="145" spans="1:42">
      <c r="A145" s="16" t="s">
        <v>241</v>
      </c>
      <c r="B145" s="17" t="s">
        <v>242</v>
      </c>
      <c r="C145" s="18">
        <v>21100000</v>
      </c>
      <c r="D145" s="18">
        <v>0</v>
      </c>
      <c r="E145" s="18">
        <v>0</v>
      </c>
      <c r="F145" s="18">
        <v>0</v>
      </c>
      <c r="G145" s="299">
        <f t="shared" si="69"/>
        <v>21100000</v>
      </c>
      <c r="H145" s="299">
        <v>500000</v>
      </c>
      <c r="I145" s="299">
        <v>12700000</v>
      </c>
      <c r="J145" s="299">
        <f t="shared" si="67"/>
        <v>8400000</v>
      </c>
      <c r="K145" s="299">
        <v>2413304</v>
      </c>
      <c r="L145" s="299">
        <v>2613304</v>
      </c>
      <c r="M145" s="299">
        <f t="shared" si="66"/>
        <v>10086696</v>
      </c>
      <c r="N145" s="299">
        <v>500000</v>
      </c>
      <c r="O145" s="299">
        <v>12700000</v>
      </c>
      <c r="P145" s="299">
        <f t="shared" si="70"/>
        <v>0</v>
      </c>
      <c r="Q145" s="300">
        <f t="shared" si="68"/>
        <v>8400000</v>
      </c>
      <c r="R145" s="299">
        <f t="shared" si="71"/>
        <v>2613304</v>
      </c>
      <c r="V145" s="385" t="s">
        <v>241</v>
      </c>
      <c r="W145" s="382" t="s">
        <v>242</v>
      </c>
      <c r="X145" s="384">
        <v>21100000</v>
      </c>
      <c r="Y145" s="384">
        <v>0</v>
      </c>
      <c r="Z145" s="384">
        <v>0</v>
      </c>
      <c r="AA145" s="384">
        <v>0</v>
      </c>
      <c r="AB145" s="384">
        <v>0</v>
      </c>
      <c r="AC145" s="384">
        <v>0</v>
      </c>
      <c r="AD145" s="384">
        <v>21100000</v>
      </c>
      <c r="AE145" s="384">
        <v>500000</v>
      </c>
      <c r="AF145" s="384">
        <v>12700000</v>
      </c>
      <c r="AG145" s="384">
        <v>12700000</v>
      </c>
      <c r="AH145" s="384">
        <v>8400000</v>
      </c>
      <c r="AI145" s="384">
        <v>2413304</v>
      </c>
      <c r="AJ145" s="384">
        <v>2613304</v>
      </c>
      <c r="AK145" s="384">
        <v>10086696</v>
      </c>
      <c r="AL145" s="384">
        <v>500000</v>
      </c>
      <c r="AM145" s="384">
        <v>12700000</v>
      </c>
      <c r="AN145" s="384">
        <v>0</v>
      </c>
      <c r="AO145" s="382">
        <v>8400000</v>
      </c>
      <c r="AP145" s="382">
        <v>0</v>
      </c>
    </row>
    <row r="146" spans="1:42">
      <c r="A146" s="16" t="s">
        <v>243</v>
      </c>
      <c r="B146" s="17" t="s">
        <v>244</v>
      </c>
      <c r="C146" s="18">
        <v>41500000</v>
      </c>
      <c r="D146" s="18">
        <v>0</v>
      </c>
      <c r="E146" s="18">
        <v>0</v>
      </c>
      <c r="F146" s="18">
        <v>20000000</v>
      </c>
      <c r="G146" s="299">
        <f t="shared" si="69"/>
        <v>61500000</v>
      </c>
      <c r="H146" s="299">
        <v>500000</v>
      </c>
      <c r="I146" s="299">
        <v>33500000</v>
      </c>
      <c r="J146" s="299">
        <f t="shared" si="67"/>
        <v>28000000</v>
      </c>
      <c r="K146" s="299">
        <v>5495766</v>
      </c>
      <c r="L146" s="299">
        <v>16707603</v>
      </c>
      <c r="M146" s="299">
        <f t="shared" si="66"/>
        <v>16792397</v>
      </c>
      <c r="N146" s="299">
        <v>1000000</v>
      </c>
      <c r="O146" s="299">
        <v>34000000</v>
      </c>
      <c r="P146" s="299">
        <f t="shared" si="70"/>
        <v>500000</v>
      </c>
      <c r="Q146" s="300">
        <f t="shared" si="68"/>
        <v>27500000</v>
      </c>
      <c r="R146" s="299">
        <f t="shared" si="71"/>
        <v>16707603</v>
      </c>
      <c r="V146" s="385" t="s">
        <v>243</v>
      </c>
      <c r="W146" s="382" t="s">
        <v>244</v>
      </c>
      <c r="X146" s="384">
        <v>41500000</v>
      </c>
      <c r="Y146" s="384">
        <v>0</v>
      </c>
      <c r="Z146" s="384">
        <v>0</v>
      </c>
      <c r="AA146" s="384">
        <v>0</v>
      </c>
      <c r="AB146" s="384">
        <v>0</v>
      </c>
      <c r="AC146" s="384">
        <v>20000000</v>
      </c>
      <c r="AD146" s="384">
        <v>61500000</v>
      </c>
      <c r="AE146" s="384">
        <v>500000</v>
      </c>
      <c r="AF146" s="384">
        <v>33500000</v>
      </c>
      <c r="AG146" s="384">
        <v>33500000</v>
      </c>
      <c r="AH146" s="384">
        <v>28000000</v>
      </c>
      <c r="AI146" s="384">
        <v>5495766</v>
      </c>
      <c r="AJ146" s="384">
        <v>16707603</v>
      </c>
      <c r="AK146" s="384">
        <v>16792397</v>
      </c>
      <c r="AL146" s="384">
        <v>1000000</v>
      </c>
      <c r="AM146" s="384">
        <v>34000000</v>
      </c>
      <c r="AN146" s="384">
        <v>500000</v>
      </c>
      <c r="AO146" s="382">
        <v>27500000</v>
      </c>
      <c r="AP146" s="382">
        <v>0</v>
      </c>
    </row>
    <row r="147" spans="1:42">
      <c r="A147" s="13" t="s">
        <v>245</v>
      </c>
      <c r="B147" s="14" t="s">
        <v>246</v>
      </c>
      <c r="C147" s="15">
        <f>+C148+C149+C150+C151</f>
        <v>228388493</v>
      </c>
      <c r="D147" s="15">
        <f t="shared" ref="D147:R147" si="73">+D148+D149+D150+D151</f>
        <v>0</v>
      </c>
      <c r="E147" s="15">
        <f t="shared" si="73"/>
        <v>0</v>
      </c>
      <c r="F147" s="15">
        <f t="shared" si="73"/>
        <v>0</v>
      </c>
      <c r="G147" s="298">
        <f t="shared" si="73"/>
        <v>228388493</v>
      </c>
      <c r="H147" s="298">
        <v>6784712</v>
      </c>
      <c r="I147" s="298">
        <v>111928498</v>
      </c>
      <c r="J147" s="298">
        <f t="shared" si="73"/>
        <v>116459995</v>
      </c>
      <c r="K147" s="298">
        <v>20910712</v>
      </c>
      <c r="L147" s="298">
        <v>32997412</v>
      </c>
      <c r="M147" s="298">
        <f t="shared" si="73"/>
        <v>78931086</v>
      </c>
      <c r="N147" s="298">
        <v>3800000</v>
      </c>
      <c r="O147" s="298">
        <v>133943786</v>
      </c>
      <c r="P147" s="298">
        <f t="shared" si="73"/>
        <v>22015288</v>
      </c>
      <c r="Q147" s="298">
        <f t="shared" si="73"/>
        <v>94444707</v>
      </c>
      <c r="R147" s="298">
        <f t="shared" si="73"/>
        <v>32997412</v>
      </c>
      <c r="V147" s="385" t="s">
        <v>245</v>
      </c>
      <c r="W147" s="382" t="s">
        <v>246</v>
      </c>
      <c r="X147" s="384">
        <v>228388493</v>
      </c>
      <c r="Y147" s="384">
        <v>0</v>
      </c>
      <c r="Z147" s="384">
        <v>0</v>
      </c>
      <c r="AA147" s="384">
        <v>0</v>
      </c>
      <c r="AB147" s="384">
        <v>0</v>
      </c>
      <c r="AC147" s="384">
        <v>0</v>
      </c>
      <c r="AD147" s="384">
        <v>228388493</v>
      </c>
      <c r="AE147" s="384">
        <v>6784712</v>
      </c>
      <c r="AF147" s="384">
        <v>111928498</v>
      </c>
      <c r="AG147" s="384">
        <v>111928498</v>
      </c>
      <c r="AH147" s="384">
        <v>116459995</v>
      </c>
      <c r="AI147" s="384">
        <v>20910712</v>
      </c>
      <c r="AJ147" s="384">
        <v>32997412</v>
      </c>
      <c r="AK147" s="384">
        <v>78931086</v>
      </c>
      <c r="AL147" s="384">
        <v>3800000</v>
      </c>
      <c r="AM147" s="384">
        <v>133943786</v>
      </c>
      <c r="AN147" s="384">
        <v>22015288</v>
      </c>
      <c r="AO147" s="382">
        <v>94444707</v>
      </c>
      <c r="AP147" s="382">
        <v>0</v>
      </c>
    </row>
    <row r="148" spans="1:42">
      <c r="A148" s="16" t="s">
        <v>247</v>
      </c>
      <c r="B148" s="17" t="s">
        <v>248</v>
      </c>
      <c r="C148" s="18">
        <v>64759744</v>
      </c>
      <c r="D148" s="18">
        <v>0</v>
      </c>
      <c r="E148" s="18">
        <v>0</v>
      </c>
      <c r="F148" s="18">
        <v>0</v>
      </c>
      <c r="G148" s="299">
        <f t="shared" si="69"/>
        <v>64759744</v>
      </c>
      <c r="H148" s="299">
        <v>400000</v>
      </c>
      <c r="I148" s="299">
        <v>400000</v>
      </c>
      <c r="J148" s="299">
        <f t="shared" si="67"/>
        <v>64359744</v>
      </c>
      <c r="K148" s="299">
        <v>400000</v>
      </c>
      <c r="L148" s="299">
        <v>400000</v>
      </c>
      <c r="M148" s="299">
        <f t="shared" si="66"/>
        <v>0</v>
      </c>
      <c r="N148" s="299">
        <v>400000</v>
      </c>
      <c r="O148" s="299">
        <v>400000</v>
      </c>
      <c r="P148" s="299">
        <f t="shared" si="70"/>
        <v>0</v>
      </c>
      <c r="Q148" s="299">
        <f t="shared" si="68"/>
        <v>64359744</v>
      </c>
      <c r="R148" s="299">
        <f t="shared" si="71"/>
        <v>400000</v>
      </c>
      <c r="V148" s="385" t="s">
        <v>247</v>
      </c>
      <c r="W148" s="382" t="s">
        <v>248</v>
      </c>
      <c r="X148" s="384">
        <v>64759744</v>
      </c>
      <c r="Y148" s="384">
        <v>0</v>
      </c>
      <c r="Z148" s="384">
        <v>0</v>
      </c>
      <c r="AA148" s="384">
        <v>0</v>
      </c>
      <c r="AB148" s="384">
        <v>0</v>
      </c>
      <c r="AC148" s="384">
        <v>0</v>
      </c>
      <c r="AD148" s="384">
        <v>64759744</v>
      </c>
      <c r="AE148" s="384">
        <v>400000</v>
      </c>
      <c r="AF148" s="384">
        <v>400000</v>
      </c>
      <c r="AG148" s="384">
        <v>400000</v>
      </c>
      <c r="AH148" s="384">
        <v>64359744</v>
      </c>
      <c r="AI148" s="384">
        <v>400000</v>
      </c>
      <c r="AJ148" s="384">
        <v>400000</v>
      </c>
      <c r="AK148" s="384">
        <v>0</v>
      </c>
      <c r="AL148" s="384">
        <v>400000</v>
      </c>
      <c r="AM148" s="384">
        <v>400000</v>
      </c>
      <c r="AN148" s="384">
        <v>0</v>
      </c>
      <c r="AO148" s="382">
        <v>64359744</v>
      </c>
      <c r="AP148" s="382">
        <v>0</v>
      </c>
    </row>
    <row r="149" spans="1:42">
      <c r="A149" s="16" t="s">
        <v>249</v>
      </c>
      <c r="B149" s="17" t="s">
        <v>250</v>
      </c>
      <c r="C149" s="18">
        <v>40628749</v>
      </c>
      <c r="D149" s="18">
        <v>0</v>
      </c>
      <c r="E149" s="18">
        <v>0</v>
      </c>
      <c r="F149" s="18">
        <v>0</v>
      </c>
      <c r="G149" s="299">
        <f t="shared" si="69"/>
        <v>40628749</v>
      </c>
      <c r="H149" s="299">
        <v>5184712</v>
      </c>
      <c r="I149" s="299">
        <v>5328498</v>
      </c>
      <c r="J149" s="299">
        <f t="shared" si="67"/>
        <v>35300251</v>
      </c>
      <c r="K149" s="299">
        <v>5184712</v>
      </c>
      <c r="L149" s="299">
        <v>5254712</v>
      </c>
      <c r="M149" s="299">
        <f t="shared" si="66"/>
        <v>73786</v>
      </c>
      <c r="N149" s="299">
        <v>1000000</v>
      </c>
      <c r="O149" s="299">
        <v>11143786</v>
      </c>
      <c r="P149" s="299">
        <f t="shared" si="70"/>
        <v>5815288</v>
      </c>
      <c r="Q149" s="299">
        <f t="shared" si="68"/>
        <v>29484963</v>
      </c>
      <c r="R149" s="299">
        <f t="shared" si="71"/>
        <v>5254712</v>
      </c>
      <c r="V149" s="385" t="s">
        <v>249</v>
      </c>
      <c r="W149" s="382" t="s">
        <v>250</v>
      </c>
      <c r="X149" s="384">
        <v>40628749</v>
      </c>
      <c r="Y149" s="384">
        <v>0</v>
      </c>
      <c r="Z149" s="384">
        <v>0</v>
      </c>
      <c r="AA149" s="384">
        <v>0</v>
      </c>
      <c r="AB149" s="384">
        <v>0</v>
      </c>
      <c r="AC149" s="384">
        <v>0</v>
      </c>
      <c r="AD149" s="384">
        <v>40628749</v>
      </c>
      <c r="AE149" s="384">
        <v>5184712</v>
      </c>
      <c r="AF149" s="384">
        <v>5328498</v>
      </c>
      <c r="AG149" s="384">
        <v>5328498</v>
      </c>
      <c r="AH149" s="384">
        <v>35300251</v>
      </c>
      <c r="AI149" s="384">
        <v>5184712</v>
      </c>
      <c r="AJ149" s="384">
        <v>5254712</v>
      </c>
      <c r="AK149" s="384">
        <v>73786</v>
      </c>
      <c r="AL149" s="384">
        <v>1000000</v>
      </c>
      <c r="AM149" s="384">
        <v>11143786</v>
      </c>
      <c r="AN149" s="384">
        <v>5815288</v>
      </c>
      <c r="AO149" s="382">
        <v>29484963</v>
      </c>
      <c r="AP149" s="382">
        <v>0</v>
      </c>
    </row>
    <row r="150" spans="1:42">
      <c r="A150" s="16" t="s">
        <v>251</v>
      </c>
      <c r="B150" s="17" t="s">
        <v>252</v>
      </c>
      <c r="C150" s="18">
        <v>3000000</v>
      </c>
      <c r="D150" s="18">
        <v>0</v>
      </c>
      <c r="E150" s="18">
        <v>0</v>
      </c>
      <c r="F150" s="18">
        <v>0</v>
      </c>
      <c r="G150" s="299">
        <f t="shared" si="69"/>
        <v>3000000</v>
      </c>
      <c r="H150" s="299">
        <v>1200000</v>
      </c>
      <c r="I150" s="299">
        <v>1200000</v>
      </c>
      <c r="J150" s="299">
        <f t="shared" si="67"/>
        <v>1800000</v>
      </c>
      <c r="K150" s="299">
        <v>1200000</v>
      </c>
      <c r="L150" s="299">
        <v>1200000</v>
      </c>
      <c r="M150" s="299">
        <f t="shared" si="66"/>
        <v>0</v>
      </c>
      <c r="N150" s="299">
        <v>2400000</v>
      </c>
      <c r="O150" s="299">
        <v>2400000</v>
      </c>
      <c r="P150" s="299">
        <f t="shared" si="70"/>
        <v>1200000</v>
      </c>
      <c r="Q150" s="299">
        <f t="shared" si="68"/>
        <v>600000</v>
      </c>
      <c r="R150" s="299">
        <f t="shared" si="71"/>
        <v>1200000</v>
      </c>
      <c r="V150" s="385" t="s">
        <v>251</v>
      </c>
      <c r="W150" s="382" t="s">
        <v>252</v>
      </c>
      <c r="X150" s="384">
        <v>3000000</v>
      </c>
      <c r="Y150" s="384">
        <v>0</v>
      </c>
      <c r="Z150" s="384">
        <v>0</v>
      </c>
      <c r="AA150" s="384">
        <v>0</v>
      </c>
      <c r="AB150" s="384">
        <v>0</v>
      </c>
      <c r="AC150" s="384">
        <v>0</v>
      </c>
      <c r="AD150" s="384">
        <v>3000000</v>
      </c>
      <c r="AE150" s="384">
        <v>1200000</v>
      </c>
      <c r="AF150" s="384">
        <v>1200000</v>
      </c>
      <c r="AG150" s="384">
        <v>1200000</v>
      </c>
      <c r="AH150" s="384">
        <v>1800000</v>
      </c>
      <c r="AI150" s="384">
        <v>1200000</v>
      </c>
      <c r="AJ150" s="384">
        <v>1200000</v>
      </c>
      <c r="AK150" s="384">
        <v>0</v>
      </c>
      <c r="AL150" s="384">
        <v>2400000</v>
      </c>
      <c r="AM150" s="384">
        <v>2400000</v>
      </c>
      <c r="AN150" s="384">
        <v>1200000</v>
      </c>
      <c r="AO150" s="382">
        <v>600000</v>
      </c>
      <c r="AP150" s="382">
        <v>0</v>
      </c>
    </row>
    <row r="151" spans="1:42">
      <c r="A151" s="16" t="s">
        <v>253</v>
      </c>
      <c r="B151" s="17" t="s">
        <v>254</v>
      </c>
      <c r="C151" s="18">
        <v>120000000</v>
      </c>
      <c r="D151" s="18">
        <v>0</v>
      </c>
      <c r="E151" s="18">
        <v>0</v>
      </c>
      <c r="F151" s="18">
        <v>0</v>
      </c>
      <c r="G151" s="299">
        <f t="shared" si="69"/>
        <v>120000000</v>
      </c>
      <c r="H151" s="299">
        <v>0</v>
      </c>
      <c r="I151" s="299">
        <v>105000000</v>
      </c>
      <c r="J151" s="299">
        <f t="shared" si="67"/>
        <v>15000000</v>
      </c>
      <c r="K151" s="299">
        <v>14126000</v>
      </c>
      <c r="L151" s="299">
        <v>26142700</v>
      </c>
      <c r="M151" s="299">
        <f t="shared" si="66"/>
        <v>78857300</v>
      </c>
      <c r="N151" s="299">
        <v>0</v>
      </c>
      <c r="O151" s="299">
        <v>120000000</v>
      </c>
      <c r="P151" s="299">
        <f t="shared" si="70"/>
        <v>15000000</v>
      </c>
      <c r="Q151" s="299">
        <f t="shared" si="68"/>
        <v>0</v>
      </c>
      <c r="R151" s="299">
        <f t="shared" si="71"/>
        <v>26142700</v>
      </c>
      <c r="V151" s="385" t="s">
        <v>253</v>
      </c>
      <c r="W151" s="382" t="s">
        <v>254</v>
      </c>
      <c r="X151" s="384">
        <v>120000000</v>
      </c>
      <c r="Y151" s="384">
        <v>0</v>
      </c>
      <c r="Z151" s="384">
        <v>0</v>
      </c>
      <c r="AA151" s="384">
        <v>0</v>
      </c>
      <c r="AB151" s="384">
        <v>0</v>
      </c>
      <c r="AC151" s="384">
        <v>0</v>
      </c>
      <c r="AD151" s="384">
        <v>120000000</v>
      </c>
      <c r="AE151" s="384">
        <v>0</v>
      </c>
      <c r="AF151" s="384">
        <v>105000000</v>
      </c>
      <c r="AG151" s="384">
        <v>105000000</v>
      </c>
      <c r="AH151" s="384">
        <v>15000000</v>
      </c>
      <c r="AI151" s="384">
        <v>14126000</v>
      </c>
      <c r="AJ151" s="384">
        <v>26142700</v>
      </c>
      <c r="AK151" s="384">
        <v>78857300</v>
      </c>
      <c r="AL151" s="384">
        <v>0</v>
      </c>
      <c r="AM151" s="384">
        <v>120000000</v>
      </c>
      <c r="AN151" s="384">
        <v>15000000</v>
      </c>
      <c r="AO151" s="382">
        <v>0</v>
      </c>
      <c r="AP151" s="382">
        <v>0</v>
      </c>
    </row>
    <row r="152" spans="1:42">
      <c r="A152" s="13" t="s">
        <v>255</v>
      </c>
      <c r="B152" s="14" t="s">
        <v>256</v>
      </c>
      <c r="C152" s="15">
        <f>+C153+C154+C155+C156+C157</f>
        <v>321107883</v>
      </c>
      <c r="D152" s="15">
        <f t="shared" ref="D152:R152" si="74">+D153+D154+D155+D156+D157</f>
        <v>0</v>
      </c>
      <c r="E152" s="15">
        <f t="shared" si="74"/>
        <v>0</v>
      </c>
      <c r="F152" s="15">
        <f t="shared" si="74"/>
        <v>177500000</v>
      </c>
      <c r="G152" s="298">
        <f t="shared" si="74"/>
        <v>498607883</v>
      </c>
      <c r="H152" s="298">
        <v>81659272</v>
      </c>
      <c r="I152" s="298">
        <v>137587359</v>
      </c>
      <c r="J152" s="298">
        <f t="shared" si="74"/>
        <v>361020524</v>
      </c>
      <c r="K152" s="298">
        <v>37501177.619999997</v>
      </c>
      <c r="L152" s="298">
        <v>58010632.620000005</v>
      </c>
      <c r="M152" s="298">
        <f t="shared" si="74"/>
        <v>79576726.379999995</v>
      </c>
      <c r="N152" s="298">
        <v>13634739</v>
      </c>
      <c r="O152" s="298">
        <v>335040398</v>
      </c>
      <c r="P152" s="298">
        <f t="shared" si="74"/>
        <v>197453039</v>
      </c>
      <c r="Q152" s="298">
        <f t="shared" si="74"/>
        <v>163567485</v>
      </c>
      <c r="R152" s="298">
        <f t="shared" si="74"/>
        <v>58010632.620000005</v>
      </c>
      <c r="V152" s="385" t="s">
        <v>255</v>
      </c>
      <c r="W152" s="382" t="s">
        <v>256</v>
      </c>
      <c r="X152" s="384">
        <v>321107883</v>
      </c>
      <c r="Y152" s="384">
        <v>0</v>
      </c>
      <c r="Z152" s="384">
        <v>0</v>
      </c>
      <c r="AA152" s="384">
        <v>0</v>
      </c>
      <c r="AB152" s="384">
        <v>0</v>
      </c>
      <c r="AC152" s="384">
        <v>177500000</v>
      </c>
      <c r="AD152" s="384">
        <v>498607883</v>
      </c>
      <c r="AE152" s="384">
        <v>81659272</v>
      </c>
      <c r="AF152" s="384">
        <v>137587359</v>
      </c>
      <c r="AG152" s="384">
        <v>137587359</v>
      </c>
      <c r="AH152" s="384">
        <v>361020524</v>
      </c>
      <c r="AI152" s="384">
        <v>37501177.619999997</v>
      </c>
      <c r="AJ152" s="384">
        <v>58010632.620000005</v>
      </c>
      <c r="AK152" s="384">
        <v>79576726.379999995</v>
      </c>
      <c r="AL152" s="384">
        <v>13634739</v>
      </c>
      <c r="AM152" s="384">
        <v>335040398</v>
      </c>
      <c r="AN152" s="384">
        <v>197453039</v>
      </c>
      <c r="AO152" s="382">
        <v>163567485</v>
      </c>
      <c r="AP152" s="382">
        <v>0</v>
      </c>
    </row>
    <row r="153" spans="1:42">
      <c r="A153" s="16" t="s">
        <v>257</v>
      </c>
      <c r="B153" s="17" t="s">
        <v>258</v>
      </c>
      <c r="C153" s="18">
        <v>24223458</v>
      </c>
      <c r="D153" s="18">
        <v>0</v>
      </c>
      <c r="E153" s="18">
        <v>0</v>
      </c>
      <c r="F153" s="18">
        <v>137500000</v>
      </c>
      <c r="G153" s="299">
        <f t="shared" si="69"/>
        <v>161723458</v>
      </c>
      <c r="H153" s="299">
        <v>49655487</v>
      </c>
      <c r="I153" s="299">
        <v>86968574</v>
      </c>
      <c r="J153" s="299">
        <f t="shared" si="67"/>
        <v>74754884</v>
      </c>
      <c r="K153" s="299">
        <v>31916686</v>
      </c>
      <c r="L153" s="299">
        <v>37313087</v>
      </c>
      <c r="M153" s="299">
        <f t="shared" si="66"/>
        <v>49655487</v>
      </c>
      <c r="N153" s="299">
        <v>0</v>
      </c>
      <c r="O153" s="299">
        <v>109919343</v>
      </c>
      <c r="P153" s="299">
        <f t="shared" si="70"/>
        <v>22950769</v>
      </c>
      <c r="Q153" s="299">
        <f t="shared" si="68"/>
        <v>51804115</v>
      </c>
      <c r="R153" s="299">
        <f t="shared" si="71"/>
        <v>37313087</v>
      </c>
      <c r="V153" s="385" t="s">
        <v>257</v>
      </c>
      <c r="W153" s="382" t="s">
        <v>258</v>
      </c>
      <c r="X153" s="384">
        <v>24223458</v>
      </c>
      <c r="Y153" s="384">
        <v>0</v>
      </c>
      <c r="Z153" s="384">
        <v>0</v>
      </c>
      <c r="AA153" s="384">
        <v>0</v>
      </c>
      <c r="AB153" s="384">
        <v>0</v>
      </c>
      <c r="AC153" s="384">
        <v>137500000</v>
      </c>
      <c r="AD153" s="384">
        <v>161723458</v>
      </c>
      <c r="AE153" s="384">
        <v>49655487</v>
      </c>
      <c r="AF153" s="384">
        <v>86968574</v>
      </c>
      <c r="AG153" s="384">
        <v>86968574</v>
      </c>
      <c r="AH153" s="384">
        <v>74754884</v>
      </c>
      <c r="AI153" s="384">
        <v>31916686</v>
      </c>
      <c r="AJ153" s="384">
        <v>37313087</v>
      </c>
      <c r="AK153" s="384">
        <v>49655487</v>
      </c>
      <c r="AL153" s="384">
        <v>0</v>
      </c>
      <c r="AM153" s="384">
        <v>109919343</v>
      </c>
      <c r="AN153" s="384">
        <v>22950769</v>
      </c>
      <c r="AO153" s="382">
        <v>51804115</v>
      </c>
      <c r="AP153" s="382">
        <v>0</v>
      </c>
    </row>
    <row r="154" spans="1:42">
      <c r="A154" s="16" t="s">
        <v>259</v>
      </c>
      <c r="B154" s="17" t="s">
        <v>260</v>
      </c>
      <c r="C154" s="18">
        <v>258947996</v>
      </c>
      <c r="D154" s="18">
        <v>0</v>
      </c>
      <c r="E154" s="18">
        <v>0</v>
      </c>
      <c r="F154" s="18">
        <v>0</v>
      </c>
      <c r="G154" s="299">
        <f t="shared" si="69"/>
        <v>258947996</v>
      </c>
      <c r="H154" s="299">
        <v>31703785</v>
      </c>
      <c r="I154" s="299">
        <v>49618785</v>
      </c>
      <c r="J154" s="299">
        <f t="shared" si="67"/>
        <v>209329211</v>
      </c>
      <c r="K154" s="299">
        <v>5284491.62</v>
      </c>
      <c r="L154" s="299">
        <v>19697545.620000001</v>
      </c>
      <c r="M154" s="299">
        <f t="shared" si="66"/>
        <v>29921239.379999999</v>
      </c>
      <c r="N154" s="299">
        <v>13334739</v>
      </c>
      <c r="O154" s="299">
        <v>224121055</v>
      </c>
      <c r="P154" s="299">
        <f t="shared" si="70"/>
        <v>174502270</v>
      </c>
      <c r="Q154" s="299">
        <f t="shared" si="68"/>
        <v>34826941</v>
      </c>
      <c r="R154" s="299">
        <f t="shared" si="71"/>
        <v>19697545.620000001</v>
      </c>
      <c r="V154" s="385" t="s">
        <v>259</v>
      </c>
      <c r="W154" s="382" t="s">
        <v>260</v>
      </c>
      <c r="X154" s="384">
        <v>258947996</v>
      </c>
      <c r="Y154" s="384">
        <v>0</v>
      </c>
      <c r="Z154" s="384">
        <v>0</v>
      </c>
      <c r="AA154" s="384">
        <v>0</v>
      </c>
      <c r="AB154" s="384">
        <v>0</v>
      </c>
      <c r="AC154" s="384">
        <v>0</v>
      </c>
      <c r="AD154" s="384">
        <v>258947996</v>
      </c>
      <c r="AE154" s="384">
        <v>31703785</v>
      </c>
      <c r="AF154" s="384">
        <v>49618785</v>
      </c>
      <c r="AG154" s="384">
        <v>49618785</v>
      </c>
      <c r="AH154" s="384">
        <v>209329211</v>
      </c>
      <c r="AI154" s="384">
        <v>5284491.62</v>
      </c>
      <c r="AJ154" s="384">
        <v>19697545.620000001</v>
      </c>
      <c r="AK154" s="384">
        <v>29921239.379999999</v>
      </c>
      <c r="AL154" s="384">
        <v>13334739</v>
      </c>
      <c r="AM154" s="384">
        <v>224121055</v>
      </c>
      <c r="AN154" s="384">
        <v>174502270</v>
      </c>
      <c r="AO154" s="382">
        <v>34826941</v>
      </c>
      <c r="AP154" s="382">
        <v>0</v>
      </c>
    </row>
    <row r="155" spans="1:42">
      <c r="A155" s="16" t="s">
        <v>261</v>
      </c>
      <c r="B155" s="17" t="s">
        <v>262</v>
      </c>
      <c r="C155" s="18">
        <v>33436429</v>
      </c>
      <c r="D155" s="18">
        <v>0</v>
      </c>
      <c r="E155" s="18">
        <v>0</v>
      </c>
      <c r="F155" s="18">
        <v>40000000</v>
      </c>
      <c r="G155" s="299">
        <f t="shared" si="69"/>
        <v>73436429</v>
      </c>
      <c r="H155" s="299">
        <v>300000</v>
      </c>
      <c r="I155" s="299">
        <v>1000000</v>
      </c>
      <c r="J155" s="299">
        <f t="shared" si="67"/>
        <v>72436429</v>
      </c>
      <c r="K155" s="299">
        <v>300000</v>
      </c>
      <c r="L155" s="299">
        <v>1000000</v>
      </c>
      <c r="M155" s="299">
        <f t="shared" si="66"/>
        <v>0</v>
      </c>
      <c r="N155" s="299">
        <v>300000</v>
      </c>
      <c r="O155" s="299">
        <v>1000000</v>
      </c>
      <c r="P155" s="299">
        <f t="shared" si="70"/>
        <v>0</v>
      </c>
      <c r="Q155" s="300">
        <f t="shared" si="68"/>
        <v>72436429</v>
      </c>
      <c r="R155" s="299">
        <f t="shared" si="71"/>
        <v>1000000</v>
      </c>
      <c r="V155" s="385" t="s">
        <v>261</v>
      </c>
      <c r="W155" s="382" t="s">
        <v>262</v>
      </c>
      <c r="X155" s="384">
        <v>33436429</v>
      </c>
      <c r="Y155" s="384">
        <v>0</v>
      </c>
      <c r="Z155" s="384">
        <v>0</v>
      </c>
      <c r="AA155" s="384">
        <v>0</v>
      </c>
      <c r="AB155" s="384">
        <v>0</v>
      </c>
      <c r="AC155" s="384">
        <v>40000000</v>
      </c>
      <c r="AD155" s="384">
        <v>73436429</v>
      </c>
      <c r="AE155" s="384">
        <v>300000</v>
      </c>
      <c r="AF155" s="384">
        <v>1000000</v>
      </c>
      <c r="AG155" s="384">
        <v>1000000</v>
      </c>
      <c r="AH155" s="384">
        <v>72436429</v>
      </c>
      <c r="AI155" s="384">
        <v>300000</v>
      </c>
      <c r="AJ155" s="384">
        <v>1000000</v>
      </c>
      <c r="AK155" s="384">
        <v>0</v>
      </c>
      <c r="AL155" s="384">
        <v>300000</v>
      </c>
      <c r="AM155" s="384">
        <v>1000000</v>
      </c>
      <c r="AN155" s="384">
        <v>0</v>
      </c>
      <c r="AO155" s="382">
        <v>72436429</v>
      </c>
      <c r="AP155" s="382">
        <v>0</v>
      </c>
    </row>
    <row r="156" spans="1:42">
      <c r="A156" s="16" t="s">
        <v>263</v>
      </c>
      <c r="B156" s="17" t="s">
        <v>264</v>
      </c>
      <c r="C156" s="18">
        <v>3500000</v>
      </c>
      <c r="D156" s="18">
        <v>0</v>
      </c>
      <c r="E156" s="18">
        <v>0</v>
      </c>
      <c r="F156" s="18">
        <v>0</v>
      </c>
      <c r="G156" s="299">
        <f t="shared" si="69"/>
        <v>3500000</v>
      </c>
      <c r="H156" s="299">
        <v>0</v>
      </c>
      <c r="I156" s="299">
        <v>0</v>
      </c>
      <c r="J156" s="299">
        <f t="shared" si="67"/>
        <v>3500000</v>
      </c>
      <c r="K156" s="299">
        <v>0</v>
      </c>
      <c r="L156" s="299">
        <v>0</v>
      </c>
      <c r="M156" s="299">
        <f t="shared" si="66"/>
        <v>0</v>
      </c>
      <c r="N156" s="299">
        <v>0</v>
      </c>
      <c r="O156" s="299">
        <v>0</v>
      </c>
      <c r="P156" s="299">
        <f t="shared" si="70"/>
        <v>0</v>
      </c>
      <c r="Q156" s="299">
        <f t="shared" si="68"/>
        <v>3500000</v>
      </c>
      <c r="R156" s="299">
        <f t="shared" si="71"/>
        <v>0</v>
      </c>
      <c r="V156" s="385" t="s">
        <v>263</v>
      </c>
      <c r="W156" s="382" t="s">
        <v>264</v>
      </c>
      <c r="X156" s="384">
        <v>3500000</v>
      </c>
      <c r="Y156" s="384">
        <v>0</v>
      </c>
      <c r="Z156" s="384">
        <v>0</v>
      </c>
      <c r="AA156" s="384">
        <v>0</v>
      </c>
      <c r="AB156" s="384">
        <v>0</v>
      </c>
      <c r="AC156" s="384">
        <v>0</v>
      </c>
      <c r="AD156" s="384">
        <v>3500000</v>
      </c>
      <c r="AE156" s="384">
        <v>0</v>
      </c>
      <c r="AF156" s="384">
        <v>0</v>
      </c>
      <c r="AG156" s="384">
        <v>0</v>
      </c>
      <c r="AH156" s="384">
        <v>3500000</v>
      </c>
      <c r="AI156" s="384">
        <v>0</v>
      </c>
      <c r="AJ156" s="384">
        <v>0</v>
      </c>
      <c r="AK156" s="384">
        <v>0</v>
      </c>
      <c r="AL156" s="384">
        <v>0</v>
      </c>
      <c r="AM156" s="384">
        <v>0</v>
      </c>
      <c r="AN156" s="384">
        <v>0</v>
      </c>
      <c r="AO156" s="382">
        <v>3500000</v>
      </c>
      <c r="AP156" s="382">
        <v>0</v>
      </c>
    </row>
    <row r="157" spans="1:42">
      <c r="A157" s="16" t="s">
        <v>265</v>
      </c>
      <c r="B157" s="17" t="s">
        <v>266</v>
      </c>
      <c r="C157" s="18">
        <v>1000000</v>
      </c>
      <c r="D157" s="18">
        <v>0</v>
      </c>
      <c r="E157" s="18">
        <v>0</v>
      </c>
      <c r="F157" s="18">
        <v>0</v>
      </c>
      <c r="G157" s="299">
        <f t="shared" si="69"/>
        <v>1000000</v>
      </c>
      <c r="H157" s="299">
        <v>0</v>
      </c>
      <c r="I157" s="299">
        <v>0</v>
      </c>
      <c r="J157" s="299">
        <f t="shared" si="67"/>
        <v>1000000</v>
      </c>
      <c r="K157" s="299">
        <v>0</v>
      </c>
      <c r="L157" s="299">
        <v>0</v>
      </c>
      <c r="M157" s="299">
        <f t="shared" si="66"/>
        <v>0</v>
      </c>
      <c r="N157" s="299">
        <v>0</v>
      </c>
      <c r="O157" s="299">
        <v>0</v>
      </c>
      <c r="P157" s="299">
        <f t="shared" si="70"/>
        <v>0</v>
      </c>
      <c r="Q157" s="299">
        <f t="shared" si="68"/>
        <v>1000000</v>
      </c>
      <c r="R157" s="299">
        <f t="shared" si="71"/>
        <v>0</v>
      </c>
      <c r="V157" s="385" t="s">
        <v>265</v>
      </c>
      <c r="W157" s="382" t="s">
        <v>266</v>
      </c>
      <c r="X157" s="384">
        <v>1000000</v>
      </c>
      <c r="Y157" s="384">
        <v>0</v>
      </c>
      <c r="Z157" s="384">
        <v>0</v>
      </c>
      <c r="AA157" s="384">
        <v>0</v>
      </c>
      <c r="AB157" s="384">
        <v>0</v>
      </c>
      <c r="AC157" s="384">
        <v>0</v>
      </c>
      <c r="AD157" s="384">
        <v>1000000</v>
      </c>
      <c r="AE157" s="384">
        <v>0</v>
      </c>
      <c r="AF157" s="384">
        <v>0</v>
      </c>
      <c r="AG157" s="384">
        <v>0</v>
      </c>
      <c r="AH157" s="384">
        <v>1000000</v>
      </c>
      <c r="AI157" s="384">
        <v>0</v>
      </c>
      <c r="AJ157" s="384">
        <v>0</v>
      </c>
      <c r="AK157" s="384">
        <v>0</v>
      </c>
      <c r="AL157" s="384">
        <v>0</v>
      </c>
      <c r="AM157" s="384">
        <v>0</v>
      </c>
      <c r="AN157" s="384">
        <v>0</v>
      </c>
      <c r="AO157" s="382">
        <v>1000000</v>
      </c>
      <c r="AP157" s="382">
        <v>0</v>
      </c>
    </row>
    <row r="158" spans="1:42">
      <c r="A158" s="13" t="s">
        <v>267</v>
      </c>
      <c r="B158" s="14" t="s">
        <v>268</v>
      </c>
      <c r="C158" s="15">
        <f>+C159+C160+C161+C162</f>
        <v>74000000</v>
      </c>
      <c r="D158" s="15">
        <f t="shared" ref="D158:R158" si="75">+D159+D160+D161+D162</f>
        <v>0</v>
      </c>
      <c r="E158" s="15">
        <f t="shared" si="75"/>
        <v>3333333</v>
      </c>
      <c r="F158" s="15">
        <f t="shared" si="75"/>
        <v>35000000</v>
      </c>
      <c r="G158" s="298">
        <f t="shared" si="75"/>
        <v>105666667</v>
      </c>
      <c r="H158" s="298">
        <v>1460000</v>
      </c>
      <c r="I158" s="298">
        <v>1460000</v>
      </c>
      <c r="J158" s="298">
        <f t="shared" si="75"/>
        <v>104206667</v>
      </c>
      <c r="K158" s="298">
        <v>1460000</v>
      </c>
      <c r="L158" s="298">
        <v>1460000</v>
      </c>
      <c r="M158" s="298">
        <f t="shared" si="75"/>
        <v>0</v>
      </c>
      <c r="N158" s="298">
        <v>2560000</v>
      </c>
      <c r="O158" s="298">
        <v>3517500</v>
      </c>
      <c r="P158" s="298">
        <f t="shared" si="75"/>
        <v>2057500</v>
      </c>
      <c r="Q158" s="298">
        <f t="shared" si="75"/>
        <v>102149167</v>
      </c>
      <c r="R158" s="298">
        <f t="shared" si="75"/>
        <v>1460000</v>
      </c>
      <c r="V158" s="385" t="s">
        <v>267</v>
      </c>
      <c r="W158" s="382" t="s">
        <v>268</v>
      </c>
      <c r="X158" s="384">
        <v>74000000</v>
      </c>
      <c r="Y158" s="384">
        <v>0</v>
      </c>
      <c r="Z158" s="384">
        <v>3333333</v>
      </c>
      <c r="AA158" s="384">
        <v>0</v>
      </c>
      <c r="AB158" s="384">
        <v>0</v>
      </c>
      <c r="AC158" s="384">
        <v>35000000</v>
      </c>
      <c r="AD158" s="384">
        <v>105666667</v>
      </c>
      <c r="AE158" s="384">
        <v>1460000</v>
      </c>
      <c r="AF158" s="384">
        <v>1460000</v>
      </c>
      <c r="AG158" s="384">
        <v>1460000</v>
      </c>
      <c r="AH158" s="384">
        <v>104206667</v>
      </c>
      <c r="AI158" s="384">
        <v>1460000</v>
      </c>
      <c r="AJ158" s="384">
        <v>1460000</v>
      </c>
      <c r="AK158" s="384">
        <v>0</v>
      </c>
      <c r="AL158" s="384">
        <v>2560000</v>
      </c>
      <c r="AM158" s="384">
        <v>3517500</v>
      </c>
      <c r="AN158" s="384">
        <v>2057500</v>
      </c>
      <c r="AO158" s="382">
        <v>102149167</v>
      </c>
      <c r="AP158" s="382">
        <v>0</v>
      </c>
    </row>
    <row r="159" spans="1:42">
      <c r="A159" s="16" t="s">
        <v>269</v>
      </c>
      <c r="B159" s="17" t="s">
        <v>270</v>
      </c>
      <c r="C159" s="18">
        <v>5000000</v>
      </c>
      <c r="D159" s="18">
        <v>0</v>
      </c>
      <c r="E159" s="18">
        <v>0</v>
      </c>
      <c r="F159" s="18">
        <v>0</v>
      </c>
      <c r="G159" s="299">
        <f t="shared" si="69"/>
        <v>5000000</v>
      </c>
      <c r="H159" s="299">
        <v>0</v>
      </c>
      <c r="I159" s="299">
        <v>0</v>
      </c>
      <c r="J159" s="299">
        <f t="shared" si="67"/>
        <v>5000000</v>
      </c>
      <c r="K159" s="299">
        <v>0</v>
      </c>
      <c r="L159" s="299">
        <v>0</v>
      </c>
      <c r="M159" s="299">
        <f t="shared" si="66"/>
        <v>0</v>
      </c>
      <c r="N159" s="299">
        <v>0</v>
      </c>
      <c r="O159" s="299">
        <v>0</v>
      </c>
      <c r="P159" s="299">
        <f t="shared" si="70"/>
        <v>0</v>
      </c>
      <c r="Q159" s="300">
        <f t="shared" si="68"/>
        <v>5000000</v>
      </c>
      <c r="R159" s="299">
        <f t="shared" si="71"/>
        <v>0</v>
      </c>
      <c r="V159" s="385" t="s">
        <v>269</v>
      </c>
      <c r="W159" s="382" t="s">
        <v>270</v>
      </c>
      <c r="X159" s="384">
        <v>5000000</v>
      </c>
      <c r="Y159" s="384">
        <v>0</v>
      </c>
      <c r="Z159" s="384">
        <v>0</v>
      </c>
      <c r="AA159" s="384">
        <v>0</v>
      </c>
      <c r="AB159" s="384">
        <v>0</v>
      </c>
      <c r="AC159" s="384">
        <v>0</v>
      </c>
      <c r="AD159" s="384">
        <v>5000000</v>
      </c>
      <c r="AE159" s="384">
        <v>0</v>
      </c>
      <c r="AF159" s="384">
        <v>0</v>
      </c>
      <c r="AG159" s="384">
        <v>0</v>
      </c>
      <c r="AH159" s="384">
        <v>5000000</v>
      </c>
      <c r="AI159" s="384">
        <v>0</v>
      </c>
      <c r="AJ159" s="384">
        <v>0</v>
      </c>
      <c r="AK159" s="384">
        <v>0</v>
      </c>
      <c r="AL159" s="384">
        <v>0</v>
      </c>
      <c r="AM159" s="384">
        <v>0</v>
      </c>
      <c r="AN159" s="384">
        <v>0</v>
      </c>
      <c r="AO159" s="382">
        <v>5000000</v>
      </c>
      <c r="AP159" s="382">
        <v>0</v>
      </c>
    </row>
    <row r="160" spans="1:42">
      <c r="A160" s="16" t="s">
        <v>271</v>
      </c>
      <c r="B160" s="17" t="s">
        <v>272</v>
      </c>
      <c r="C160" s="18">
        <v>1000000</v>
      </c>
      <c r="D160" s="18">
        <v>0</v>
      </c>
      <c r="E160" s="18">
        <v>0</v>
      </c>
      <c r="F160" s="18">
        <v>0</v>
      </c>
      <c r="G160" s="299">
        <f t="shared" si="69"/>
        <v>1000000</v>
      </c>
      <c r="H160" s="299">
        <v>0</v>
      </c>
      <c r="I160" s="299">
        <v>0</v>
      </c>
      <c r="J160" s="299">
        <f t="shared" si="67"/>
        <v>1000000</v>
      </c>
      <c r="K160" s="299">
        <v>0</v>
      </c>
      <c r="L160" s="299">
        <v>0</v>
      </c>
      <c r="M160" s="299">
        <f t="shared" si="66"/>
        <v>0</v>
      </c>
      <c r="N160" s="299">
        <v>0</v>
      </c>
      <c r="O160" s="299">
        <v>0</v>
      </c>
      <c r="P160" s="299">
        <f t="shared" si="70"/>
        <v>0</v>
      </c>
      <c r="Q160" s="300">
        <f t="shared" si="68"/>
        <v>1000000</v>
      </c>
      <c r="R160" s="299">
        <f t="shared" si="71"/>
        <v>0</v>
      </c>
      <c r="V160" s="385" t="s">
        <v>271</v>
      </c>
      <c r="W160" s="382" t="s">
        <v>272</v>
      </c>
      <c r="X160" s="384">
        <v>1000000</v>
      </c>
      <c r="Y160" s="384">
        <v>0</v>
      </c>
      <c r="Z160" s="384">
        <v>0</v>
      </c>
      <c r="AA160" s="384">
        <v>0</v>
      </c>
      <c r="AB160" s="384">
        <v>0</v>
      </c>
      <c r="AC160" s="384">
        <v>0</v>
      </c>
      <c r="AD160" s="384">
        <v>1000000</v>
      </c>
      <c r="AE160" s="384">
        <v>0</v>
      </c>
      <c r="AF160" s="384">
        <v>0</v>
      </c>
      <c r="AG160" s="384">
        <v>0</v>
      </c>
      <c r="AH160" s="384">
        <v>1000000</v>
      </c>
      <c r="AI160" s="384">
        <v>0</v>
      </c>
      <c r="AJ160" s="384">
        <v>0</v>
      </c>
      <c r="AK160" s="384">
        <v>0</v>
      </c>
      <c r="AL160" s="384">
        <v>0</v>
      </c>
      <c r="AM160" s="384">
        <v>0</v>
      </c>
      <c r="AN160" s="384">
        <v>0</v>
      </c>
      <c r="AO160" s="382">
        <v>1000000</v>
      </c>
      <c r="AP160" s="382">
        <v>0</v>
      </c>
    </row>
    <row r="161" spans="1:42">
      <c r="A161" s="16" t="s">
        <v>273</v>
      </c>
      <c r="B161" s="17" t="s">
        <v>274</v>
      </c>
      <c r="C161" s="18">
        <v>18000000</v>
      </c>
      <c r="D161" s="18">
        <v>0</v>
      </c>
      <c r="E161" s="18">
        <v>0</v>
      </c>
      <c r="F161" s="18">
        <v>15000000</v>
      </c>
      <c r="G161" s="299">
        <f t="shared" si="69"/>
        <v>33000000</v>
      </c>
      <c r="H161" s="299">
        <v>800000</v>
      </c>
      <c r="I161" s="299">
        <v>800000</v>
      </c>
      <c r="J161" s="299">
        <f t="shared" si="67"/>
        <v>32200000</v>
      </c>
      <c r="K161" s="299">
        <v>800000</v>
      </c>
      <c r="L161" s="299">
        <v>800000</v>
      </c>
      <c r="M161" s="299">
        <f t="shared" si="66"/>
        <v>0</v>
      </c>
      <c r="N161" s="299">
        <v>1400000</v>
      </c>
      <c r="O161" s="299">
        <v>1400000</v>
      </c>
      <c r="P161" s="299">
        <f t="shared" si="70"/>
        <v>600000</v>
      </c>
      <c r="Q161" s="300">
        <f t="shared" si="68"/>
        <v>31600000</v>
      </c>
      <c r="R161" s="299">
        <f t="shared" si="71"/>
        <v>800000</v>
      </c>
      <c r="V161" s="385" t="s">
        <v>273</v>
      </c>
      <c r="W161" s="382" t="s">
        <v>274</v>
      </c>
      <c r="X161" s="384">
        <v>18000000</v>
      </c>
      <c r="Y161" s="384">
        <v>0</v>
      </c>
      <c r="Z161" s="384">
        <v>0</v>
      </c>
      <c r="AA161" s="384">
        <v>0</v>
      </c>
      <c r="AB161" s="384">
        <v>0</v>
      </c>
      <c r="AC161" s="384">
        <v>15000000</v>
      </c>
      <c r="AD161" s="384">
        <v>33000000</v>
      </c>
      <c r="AE161" s="384">
        <v>800000</v>
      </c>
      <c r="AF161" s="384">
        <v>800000</v>
      </c>
      <c r="AG161" s="384">
        <v>800000</v>
      </c>
      <c r="AH161" s="384">
        <v>32200000</v>
      </c>
      <c r="AI161" s="384">
        <v>800000</v>
      </c>
      <c r="AJ161" s="384">
        <v>800000</v>
      </c>
      <c r="AK161" s="384">
        <v>0</v>
      </c>
      <c r="AL161" s="384">
        <v>1400000</v>
      </c>
      <c r="AM161" s="384">
        <v>1400000</v>
      </c>
      <c r="AN161" s="384">
        <v>600000</v>
      </c>
      <c r="AO161" s="382">
        <v>31600000</v>
      </c>
      <c r="AP161" s="382">
        <v>0</v>
      </c>
    </row>
    <row r="162" spans="1:42">
      <c r="A162" s="16" t="s">
        <v>275</v>
      </c>
      <c r="B162" s="17" t="s">
        <v>276</v>
      </c>
      <c r="C162" s="18">
        <v>50000000</v>
      </c>
      <c r="D162" s="18">
        <v>0</v>
      </c>
      <c r="E162" s="18">
        <v>3333333</v>
      </c>
      <c r="F162" s="18">
        <v>20000000</v>
      </c>
      <c r="G162" s="299">
        <f t="shared" si="69"/>
        <v>66666667</v>
      </c>
      <c r="H162" s="299">
        <v>660000</v>
      </c>
      <c r="I162" s="299">
        <v>660000</v>
      </c>
      <c r="J162" s="299">
        <f t="shared" si="67"/>
        <v>66006667</v>
      </c>
      <c r="K162" s="299">
        <v>660000</v>
      </c>
      <c r="L162" s="299">
        <v>660000</v>
      </c>
      <c r="M162" s="299">
        <f t="shared" si="66"/>
        <v>0</v>
      </c>
      <c r="N162" s="299">
        <v>1160000</v>
      </c>
      <c r="O162" s="299">
        <v>2117500</v>
      </c>
      <c r="P162" s="299">
        <f t="shared" si="70"/>
        <v>1457500</v>
      </c>
      <c r="Q162" s="300">
        <f t="shared" si="68"/>
        <v>64549167</v>
      </c>
      <c r="R162" s="299">
        <f t="shared" si="71"/>
        <v>660000</v>
      </c>
      <c r="V162" s="385" t="s">
        <v>275</v>
      </c>
      <c r="W162" s="382" t="s">
        <v>276</v>
      </c>
      <c r="X162" s="384">
        <v>50000000</v>
      </c>
      <c r="Y162" s="384">
        <v>0</v>
      </c>
      <c r="Z162" s="384">
        <v>3333333</v>
      </c>
      <c r="AA162" s="384">
        <v>0</v>
      </c>
      <c r="AB162" s="384">
        <v>0</v>
      </c>
      <c r="AC162" s="384">
        <v>20000000</v>
      </c>
      <c r="AD162" s="384">
        <v>66666667</v>
      </c>
      <c r="AE162" s="384">
        <v>660000</v>
      </c>
      <c r="AF162" s="384">
        <v>660000</v>
      </c>
      <c r="AG162" s="384">
        <v>660000</v>
      </c>
      <c r="AH162" s="384">
        <v>66006667</v>
      </c>
      <c r="AI162" s="384">
        <v>660000</v>
      </c>
      <c r="AJ162" s="384">
        <v>660000</v>
      </c>
      <c r="AK162" s="384">
        <v>0</v>
      </c>
      <c r="AL162" s="384">
        <v>1160000</v>
      </c>
      <c r="AM162" s="384">
        <v>2117500</v>
      </c>
      <c r="AN162" s="384">
        <v>1457500</v>
      </c>
      <c r="AO162" s="382">
        <v>64549167</v>
      </c>
      <c r="AP162" s="382">
        <v>0</v>
      </c>
    </row>
    <row r="163" spans="1:42">
      <c r="A163" s="13" t="s">
        <v>277</v>
      </c>
      <c r="B163" s="14" t="s">
        <v>278</v>
      </c>
      <c r="C163" s="15">
        <f>+C164+C165</f>
        <v>8373768</v>
      </c>
      <c r="D163" s="15">
        <f t="shared" ref="D163:R163" si="76">+D164+D165</f>
        <v>0</v>
      </c>
      <c r="E163" s="15">
        <f t="shared" si="76"/>
        <v>0</v>
      </c>
      <c r="F163" s="15">
        <f t="shared" si="76"/>
        <v>137500000</v>
      </c>
      <c r="G163" s="298">
        <f t="shared" si="76"/>
        <v>145873768</v>
      </c>
      <c r="H163" s="298">
        <v>2600000</v>
      </c>
      <c r="I163" s="298">
        <v>42998042</v>
      </c>
      <c r="J163" s="298">
        <f t="shared" si="76"/>
        <v>102875726</v>
      </c>
      <c r="K163" s="298">
        <v>42998042</v>
      </c>
      <c r="L163" s="298">
        <v>42998042</v>
      </c>
      <c r="M163" s="298">
        <f t="shared" si="76"/>
        <v>0</v>
      </c>
      <c r="N163" s="298">
        <v>8383200</v>
      </c>
      <c r="O163" s="298">
        <v>100916750</v>
      </c>
      <c r="P163" s="298">
        <f t="shared" si="76"/>
        <v>57918708</v>
      </c>
      <c r="Q163" s="298">
        <f t="shared" si="76"/>
        <v>44957018</v>
      </c>
      <c r="R163" s="298">
        <f t="shared" si="76"/>
        <v>42998042</v>
      </c>
      <c r="V163" s="385" t="s">
        <v>277</v>
      </c>
      <c r="W163" s="382" t="s">
        <v>278</v>
      </c>
      <c r="X163" s="384">
        <v>8373768</v>
      </c>
      <c r="Y163" s="384">
        <v>0</v>
      </c>
      <c r="Z163" s="384">
        <v>0</v>
      </c>
      <c r="AA163" s="384">
        <v>0</v>
      </c>
      <c r="AB163" s="384">
        <v>0</v>
      </c>
      <c r="AC163" s="384">
        <v>137500000</v>
      </c>
      <c r="AD163" s="384">
        <v>145873768</v>
      </c>
      <c r="AE163" s="384">
        <v>2600000</v>
      </c>
      <c r="AF163" s="384">
        <v>42998042</v>
      </c>
      <c r="AG163" s="384">
        <v>42998042</v>
      </c>
      <c r="AH163" s="384">
        <v>102875726</v>
      </c>
      <c r="AI163" s="384">
        <v>42998042</v>
      </c>
      <c r="AJ163" s="384">
        <v>42998042</v>
      </c>
      <c r="AK163" s="384">
        <v>0</v>
      </c>
      <c r="AL163" s="384">
        <v>8383200</v>
      </c>
      <c r="AM163" s="384">
        <v>100916750</v>
      </c>
      <c r="AN163" s="384">
        <v>57918708</v>
      </c>
      <c r="AO163" s="382">
        <v>44957018</v>
      </c>
      <c r="AP163" s="382">
        <v>0</v>
      </c>
    </row>
    <row r="164" spans="1:42">
      <c r="A164" s="16" t="s">
        <v>279</v>
      </c>
      <c r="B164" s="17" t="s">
        <v>280</v>
      </c>
      <c r="C164" s="18">
        <v>8373768</v>
      </c>
      <c r="D164" s="18">
        <v>0</v>
      </c>
      <c r="E164" s="18">
        <v>0</v>
      </c>
      <c r="F164" s="18">
        <v>0</v>
      </c>
      <c r="G164" s="299">
        <f t="shared" si="69"/>
        <v>8373768</v>
      </c>
      <c r="H164" s="299">
        <v>600000</v>
      </c>
      <c r="I164" s="299">
        <v>600000</v>
      </c>
      <c r="J164" s="299">
        <f t="shared" si="67"/>
        <v>7773768</v>
      </c>
      <c r="K164" s="299">
        <v>600000</v>
      </c>
      <c r="L164" s="299">
        <v>600000</v>
      </c>
      <c r="M164" s="299">
        <f t="shared" si="66"/>
        <v>0</v>
      </c>
      <c r="N164" s="299">
        <v>1200000</v>
      </c>
      <c r="O164" s="299">
        <v>1200000</v>
      </c>
      <c r="P164" s="299">
        <f t="shared" si="70"/>
        <v>600000</v>
      </c>
      <c r="Q164" s="300">
        <f t="shared" si="68"/>
        <v>7173768</v>
      </c>
      <c r="R164" s="299">
        <f t="shared" si="71"/>
        <v>600000</v>
      </c>
      <c r="V164" s="385" t="s">
        <v>279</v>
      </c>
      <c r="W164" s="382" t="s">
        <v>280</v>
      </c>
      <c r="X164" s="384">
        <v>8373768</v>
      </c>
      <c r="Y164" s="384">
        <v>0</v>
      </c>
      <c r="Z164" s="384">
        <v>0</v>
      </c>
      <c r="AA164" s="384">
        <v>0</v>
      </c>
      <c r="AB164" s="384">
        <v>0</v>
      </c>
      <c r="AC164" s="384">
        <v>0</v>
      </c>
      <c r="AD164" s="384">
        <v>8373768</v>
      </c>
      <c r="AE164" s="384">
        <v>600000</v>
      </c>
      <c r="AF164" s="384">
        <v>600000</v>
      </c>
      <c r="AG164" s="384">
        <v>600000</v>
      </c>
      <c r="AH164" s="384">
        <v>7773768</v>
      </c>
      <c r="AI164" s="384">
        <v>600000</v>
      </c>
      <c r="AJ164" s="384">
        <v>600000</v>
      </c>
      <c r="AK164" s="384">
        <v>0</v>
      </c>
      <c r="AL164" s="384">
        <v>1200000</v>
      </c>
      <c r="AM164" s="384">
        <v>1200000</v>
      </c>
      <c r="AN164" s="384">
        <v>600000</v>
      </c>
      <c r="AO164" s="382">
        <v>7173768</v>
      </c>
      <c r="AP164" s="382">
        <v>0</v>
      </c>
    </row>
    <row r="165" spans="1:42">
      <c r="A165" s="16" t="s">
        <v>829</v>
      </c>
      <c r="B165" s="17" t="s">
        <v>830</v>
      </c>
      <c r="C165" s="18"/>
      <c r="D165" s="18"/>
      <c r="E165" s="18"/>
      <c r="F165" s="18">
        <v>137500000</v>
      </c>
      <c r="G165" s="299">
        <f t="shared" si="69"/>
        <v>137500000</v>
      </c>
      <c r="H165" s="299">
        <v>2000000</v>
      </c>
      <c r="I165" s="299">
        <v>42398042</v>
      </c>
      <c r="J165" s="299">
        <f t="shared" si="67"/>
        <v>95101958</v>
      </c>
      <c r="K165" s="299">
        <v>42398042</v>
      </c>
      <c r="L165" s="299">
        <v>42398042</v>
      </c>
      <c r="M165" s="299">
        <f t="shared" si="66"/>
        <v>0</v>
      </c>
      <c r="N165" s="299">
        <v>7183200</v>
      </c>
      <c r="O165" s="299">
        <v>99716750</v>
      </c>
      <c r="P165" s="299">
        <f t="shared" si="70"/>
        <v>57318708</v>
      </c>
      <c r="Q165" s="299">
        <f t="shared" si="68"/>
        <v>37783250</v>
      </c>
      <c r="R165" s="299">
        <f t="shared" si="71"/>
        <v>42398042</v>
      </c>
      <c r="S165" s="83"/>
      <c r="T165" s="83"/>
      <c r="U165" s="83"/>
      <c r="V165" s="385" t="s">
        <v>829</v>
      </c>
      <c r="W165" s="382" t="s">
        <v>830</v>
      </c>
      <c r="X165" s="384">
        <v>0</v>
      </c>
      <c r="Y165" s="384">
        <v>0</v>
      </c>
      <c r="Z165" s="384">
        <v>0</v>
      </c>
      <c r="AA165" s="384">
        <v>0</v>
      </c>
      <c r="AB165" s="384">
        <v>0</v>
      </c>
      <c r="AC165" s="384">
        <v>137500000</v>
      </c>
      <c r="AD165" s="384">
        <v>137500000</v>
      </c>
      <c r="AE165" s="384">
        <v>2000000</v>
      </c>
      <c r="AF165" s="384">
        <v>42398042</v>
      </c>
      <c r="AG165" s="384">
        <v>42398042</v>
      </c>
      <c r="AH165" s="384">
        <v>95101958</v>
      </c>
      <c r="AI165" s="384">
        <v>42398042</v>
      </c>
      <c r="AJ165" s="384">
        <v>42398042</v>
      </c>
      <c r="AK165" s="384">
        <v>0</v>
      </c>
      <c r="AL165" s="384">
        <v>7183200</v>
      </c>
      <c r="AM165" s="384">
        <v>99716750</v>
      </c>
      <c r="AN165" s="384">
        <v>57318708</v>
      </c>
      <c r="AO165" s="382">
        <v>37783250</v>
      </c>
      <c r="AP165" s="382">
        <v>0</v>
      </c>
    </row>
    <row r="166" spans="1:42">
      <c r="A166" s="13" t="s">
        <v>281</v>
      </c>
      <c r="B166" s="14" t="s">
        <v>282</v>
      </c>
      <c r="C166" s="15">
        <f>+C167+C169</f>
        <v>35000000</v>
      </c>
      <c r="D166" s="15">
        <f t="shared" ref="D166:R166" si="77">+D167+D169</f>
        <v>0</v>
      </c>
      <c r="E166" s="15">
        <f t="shared" si="77"/>
        <v>0</v>
      </c>
      <c r="F166" s="15">
        <f t="shared" si="77"/>
        <v>10000000</v>
      </c>
      <c r="G166" s="298">
        <f t="shared" si="77"/>
        <v>45000000</v>
      </c>
      <c r="H166" s="298">
        <v>1800000</v>
      </c>
      <c r="I166" s="298">
        <v>4129500</v>
      </c>
      <c r="J166" s="298">
        <f t="shared" si="77"/>
        <v>40870500</v>
      </c>
      <c r="K166" s="298">
        <v>3049500</v>
      </c>
      <c r="L166" s="298">
        <v>4129500</v>
      </c>
      <c r="M166" s="298">
        <f t="shared" si="77"/>
        <v>0</v>
      </c>
      <c r="N166" s="298">
        <v>18930000</v>
      </c>
      <c r="O166" s="298">
        <v>23510000</v>
      </c>
      <c r="P166" s="298">
        <f t="shared" si="77"/>
        <v>19380500</v>
      </c>
      <c r="Q166" s="298">
        <f t="shared" si="77"/>
        <v>21490000</v>
      </c>
      <c r="R166" s="298">
        <f t="shared" si="77"/>
        <v>4129500</v>
      </c>
      <c r="V166" s="385" t="s">
        <v>281</v>
      </c>
      <c r="W166" s="382" t="s">
        <v>282</v>
      </c>
      <c r="X166" s="384">
        <v>35000000</v>
      </c>
      <c r="Y166" s="384">
        <v>0</v>
      </c>
      <c r="Z166" s="384">
        <v>0</v>
      </c>
      <c r="AA166" s="384">
        <v>0</v>
      </c>
      <c r="AB166" s="384">
        <v>0</v>
      </c>
      <c r="AC166" s="384">
        <v>10000000</v>
      </c>
      <c r="AD166" s="384">
        <v>45000000</v>
      </c>
      <c r="AE166" s="384">
        <v>1800000</v>
      </c>
      <c r="AF166" s="384">
        <v>4129500</v>
      </c>
      <c r="AG166" s="384">
        <v>4129500</v>
      </c>
      <c r="AH166" s="384">
        <v>40870500</v>
      </c>
      <c r="AI166" s="384">
        <v>3049500</v>
      </c>
      <c r="AJ166" s="384">
        <v>4129500</v>
      </c>
      <c r="AK166" s="384">
        <v>0</v>
      </c>
      <c r="AL166" s="384">
        <v>18930000</v>
      </c>
      <c r="AM166" s="384">
        <v>23510000</v>
      </c>
      <c r="AN166" s="384">
        <v>19380500</v>
      </c>
      <c r="AO166" s="382">
        <v>21490000</v>
      </c>
      <c r="AP166" s="382">
        <v>0</v>
      </c>
    </row>
    <row r="167" spans="1:42">
      <c r="A167" s="13" t="s">
        <v>283</v>
      </c>
      <c r="B167" s="14" t="s">
        <v>284</v>
      </c>
      <c r="C167" s="15">
        <f>+C168</f>
        <v>18000000</v>
      </c>
      <c r="D167" s="15">
        <f t="shared" ref="D167:R167" si="78">+D168</f>
        <v>0</v>
      </c>
      <c r="E167" s="15">
        <f t="shared" si="78"/>
        <v>0</v>
      </c>
      <c r="F167" s="15">
        <f t="shared" si="78"/>
        <v>10000000</v>
      </c>
      <c r="G167" s="298">
        <f t="shared" si="78"/>
        <v>28000000</v>
      </c>
      <c r="H167" s="298">
        <v>500000</v>
      </c>
      <c r="I167" s="298">
        <v>1749500</v>
      </c>
      <c r="J167" s="298">
        <f t="shared" si="78"/>
        <v>26250500</v>
      </c>
      <c r="K167" s="298">
        <v>1749500</v>
      </c>
      <c r="L167" s="298">
        <v>1749500</v>
      </c>
      <c r="M167" s="298">
        <f t="shared" si="78"/>
        <v>0</v>
      </c>
      <c r="N167" s="298">
        <v>16330000</v>
      </c>
      <c r="O167" s="298">
        <v>19830000</v>
      </c>
      <c r="P167" s="298">
        <f t="shared" si="78"/>
        <v>18080500</v>
      </c>
      <c r="Q167" s="298">
        <f t="shared" si="78"/>
        <v>8170000</v>
      </c>
      <c r="R167" s="298">
        <f t="shared" si="78"/>
        <v>1749500</v>
      </c>
      <c r="V167" s="385" t="s">
        <v>283</v>
      </c>
      <c r="W167" s="382" t="s">
        <v>284</v>
      </c>
      <c r="X167" s="384">
        <v>18000000</v>
      </c>
      <c r="Y167" s="384">
        <v>0</v>
      </c>
      <c r="Z167" s="384">
        <v>0</v>
      </c>
      <c r="AA167" s="384">
        <v>0</v>
      </c>
      <c r="AB167" s="384">
        <v>0</v>
      </c>
      <c r="AC167" s="384">
        <v>10000000</v>
      </c>
      <c r="AD167" s="384">
        <v>28000000</v>
      </c>
      <c r="AE167" s="384">
        <v>500000</v>
      </c>
      <c r="AF167" s="384">
        <v>1749500</v>
      </c>
      <c r="AG167" s="384">
        <v>1749500</v>
      </c>
      <c r="AH167" s="384">
        <v>26250500</v>
      </c>
      <c r="AI167" s="384">
        <v>1749500</v>
      </c>
      <c r="AJ167" s="384">
        <v>1749500</v>
      </c>
      <c r="AK167" s="384">
        <v>0</v>
      </c>
      <c r="AL167" s="384">
        <v>16330000</v>
      </c>
      <c r="AM167" s="384">
        <v>19830000</v>
      </c>
      <c r="AN167" s="384">
        <v>18080500</v>
      </c>
      <c r="AO167" s="382">
        <v>8170000</v>
      </c>
      <c r="AP167" s="382">
        <v>0</v>
      </c>
    </row>
    <row r="168" spans="1:42">
      <c r="A168" s="16" t="s">
        <v>285</v>
      </c>
      <c r="B168" s="17" t="s">
        <v>286</v>
      </c>
      <c r="C168" s="18">
        <v>18000000</v>
      </c>
      <c r="D168" s="18">
        <v>0</v>
      </c>
      <c r="E168" s="18">
        <v>0</v>
      </c>
      <c r="F168" s="18">
        <v>10000000</v>
      </c>
      <c r="G168" s="299">
        <f t="shared" si="69"/>
        <v>28000000</v>
      </c>
      <c r="H168" s="299">
        <v>500000</v>
      </c>
      <c r="I168" s="299">
        <v>1749500</v>
      </c>
      <c r="J168" s="299">
        <f t="shared" si="67"/>
        <v>26250500</v>
      </c>
      <c r="K168" s="299">
        <v>1749500</v>
      </c>
      <c r="L168" s="299">
        <v>1749500</v>
      </c>
      <c r="M168" s="299">
        <f t="shared" si="66"/>
        <v>0</v>
      </c>
      <c r="N168" s="299">
        <v>16330000</v>
      </c>
      <c r="O168" s="299">
        <v>19830000</v>
      </c>
      <c r="P168" s="299">
        <f t="shared" si="70"/>
        <v>18080500</v>
      </c>
      <c r="Q168" s="299">
        <f t="shared" si="68"/>
        <v>8170000</v>
      </c>
      <c r="R168" s="299">
        <f t="shared" si="71"/>
        <v>1749500</v>
      </c>
      <c r="V168" s="385" t="s">
        <v>285</v>
      </c>
      <c r="W168" s="382" t="s">
        <v>286</v>
      </c>
      <c r="X168" s="384">
        <v>18000000</v>
      </c>
      <c r="Y168" s="384">
        <v>0</v>
      </c>
      <c r="Z168" s="384">
        <v>0</v>
      </c>
      <c r="AA168" s="384">
        <v>0</v>
      </c>
      <c r="AB168" s="384">
        <v>0</v>
      </c>
      <c r="AC168" s="384">
        <v>10000000</v>
      </c>
      <c r="AD168" s="384">
        <v>28000000</v>
      </c>
      <c r="AE168" s="384">
        <v>500000</v>
      </c>
      <c r="AF168" s="384">
        <v>1749500</v>
      </c>
      <c r="AG168" s="384">
        <v>1749500</v>
      </c>
      <c r="AH168" s="384">
        <v>26250500</v>
      </c>
      <c r="AI168" s="384">
        <v>1749500</v>
      </c>
      <c r="AJ168" s="384">
        <v>1749500</v>
      </c>
      <c r="AK168" s="384">
        <v>0</v>
      </c>
      <c r="AL168" s="384">
        <v>16330000</v>
      </c>
      <c r="AM168" s="384">
        <v>19830000</v>
      </c>
      <c r="AN168" s="384">
        <v>18080500</v>
      </c>
      <c r="AO168" s="382">
        <v>8170000</v>
      </c>
      <c r="AP168" s="382">
        <v>0</v>
      </c>
    </row>
    <row r="169" spans="1:42">
      <c r="A169" s="16" t="s">
        <v>287</v>
      </c>
      <c r="B169" s="17" t="s">
        <v>288</v>
      </c>
      <c r="C169" s="18">
        <v>17000000</v>
      </c>
      <c r="D169" s="18">
        <v>0</v>
      </c>
      <c r="E169" s="18">
        <v>0</v>
      </c>
      <c r="F169" s="18">
        <v>0</v>
      </c>
      <c r="G169" s="299">
        <f t="shared" si="69"/>
        <v>17000000</v>
      </c>
      <c r="H169" s="299">
        <v>1300000</v>
      </c>
      <c r="I169" s="299">
        <v>2380000</v>
      </c>
      <c r="J169" s="299">
        <f t="shared" si="67"/>
        <v>14620000</v>
      </c>
      <c r="K169" s="299">
        <v>1300000</v>
      </c>
      <c r="L169" s="299">
        <v>2380000</v>
      </c>
      <c r="M169" s="299">
        <f t="shared" si="66"/>
        <v>0</v>
      </c>
      <c r="N169" s="299">
        <v>2600000</v>
      </c>
      <c r="O169" s="299">
        <v>3680000</v>
      </c>
      <c r="P169" s="299">
        <f t="shared" si="70"/>
        <v>1300000</v>
      </c>
      <c r="Q169" s="299">
        <f t="shared" si="68"/>
        <v>13320000</v>
      </c>
      <c r="R169" s="299">
        <f t="shared" si="71"/>
        <v>2380000</v>
      </c>
      <c r="V169" s="385" t="s">
        <v>287</v>
      </c>
      <c r="W169" s="382" t="s">
        <v>288</v>
      </c>
      <c r="X169" s="384">
        <v>17000000</v>
      </c>
      <c r="Y169" s="384">
        <v>0</v>
      </c>
      <c r="Z169" s="384">
        <v>0</v>
      </c>
      <c r="AA169" s="384">
        <v>0</v>
      </c>
      <c r="AB169" s="384">
        <v>0</v>
      </c>
      <c r="AC169" s="384">
        <v>0</v>
      </c>
      <c r="AD169" s="384">
        <v>17000000</v>
      </c>
      <c r="AE169" s="384">
        <v>1300000</v>
      </c>
      <c r="AF169" s="384">
        <v>2380000</v>
      </c>
      <c r="AG169" s="384">
        <v>2380000</v>
      </c>
      <c r="AH169" s="384">
        <v>14620000</v>
      </c>
      <c r="AI169" s="384">
        <v>1300000</v>
      </c>
      <c r="AJ169" s="384">
        <v>2380000</v>
      </c>
      <c r="AK169" s="384">
        <v>0</v>
      </c>
      <c r="AL169" s="384">
        <v>2600000</v>
      </c>
      <c r="AM169" s="384">
        <v>3680000</v>
      </c>
      <c r="AN169" s="384">
        <v>1300000</v>
      </c>
      <c r="AO169" s="382">
        <v>13320000</v>
      </c>
      <c r="AP169" s="382">
        <v>0</v>
      </c>
    </row>
    <row r="170" spans="1:42">
      <c r="A170" s="13" t="s">
        <v>289</v>
      </c>
      <c r="B170" s="14" t="s">
        <v>290</v>
      </c>
      <c r="C170" s="15">
        <f>+C171+C173+C176+C178</f>
        <v>98200000</v>
      </c>
      <c r="D170" s="15">
        <f t="shared" ref="D170:R170" si="79">+D171+D173+D176+D178</f>
        <v>0</v>
      </c>
      <c r="E170" s="15">
        <f t="shared" si="79"/>
        <v>0</v>
      </c>
      <c r="F170" s="15">
        <f t="shared" si="79"/>
        <v>0</v>
      </c>
      <c r="G170" s="298">
        <f t="shared" si="79"/>
        <v>98200000</v>
      </c>
      <c r="H170" s="298">
        <v>0</v>
      </c>
      <c r="I170" s="298">
        <v>2000000</v>
      </c>
      <c r="J170" s="298">
        <f t="shared" si="79"/>
        <v>96200000</v>
      </c>
      <c r="K170" s="298">
        <v>837500</v>
      </c>
      <c r="L170" s="298">
        <v>837500</v>
      </c>
      <c r="M170" s="298">
        <f t="shared" si="79"/>
        <v>1162500</v>
      </c>
      <c r="N170" s="298">
        <v>0</v>
      </c>
      <c r="O170" s="298">
        <v>2000000</v>
      </c>
      <c r="P170" s="298">
        <f t="shared" si="79"/>
        <v>0</v>
      </c>
      <c r="Q170" s="298">
        <f t="shared" si="79"/>
        <v>96200000</v>
      </c>
      <c r="R170" s="298">
        <f t="shared" si="79"/>
        <v>837500</v>
      </c>
      <c r="V170" s="385" t="s">
        <v>289</v>
      </c>
      <c r="W170" s="382" t="s">
        <v>290</v>
      </c>
      <c r="X170" s="384">
        <v>98200000</v>
      </c>
      <c r="Y170" s="384">
        <v>0</v>
      </c>
      <c r="Z170" s="384">
        <v>0</v>
      </c>
      <c r="AA170" s="384">
        <v>0</v>
      </c>
      <c r="AB170" s="384">
        <v>0</v>
      </c>
      <c r="AC170" s="384">
        <v>0</v>
      </c>
      <c r="AD170" s="384">
        <v>98200000</v>
      </c>
      <c r="AE170" s="384">
        <v>0</v>
      </c>
      <c r="AF170" s="384">
        <v>2000000</v>
      </c>
      <c r="AG170" s="384">
        <v>2000000</v>
      </c>
      <c r="AH170" s="384">
        <v>96200000</v>
      </c>
      <c r="AI170" s="384">
        <v>837500</v>
      </c>
      <c r="AJ170" s="384">
        <v>837500</v>
      </c>
      <c r="AK170" s="384">
        <v>1162500</v>
      </c>
      <c r="AL170" s="384">
        <v>0</v>
      </c>
      <c r="AM170" s="384">
        <v>2000000</v>
      </c>
      <c r="AN170" s="384">
        <v>0</v>
      </c>
      <c r="AO170" s="382">
        <v>96200000</v>
      </c>
      <c r="AP170" s="382">
        <v>0</v>
      </c>
    </row>
    <row r="171" spans="1:42">
      <c r="A171" s="13" t="s">
        <v>291</v>
      </c>
      <c r="B171" s="14" t="s">
        <v>119</v>
      </c>
      <c r="C171" s="15">
        <f>+C172</f>
        <v>15000000</v>
      </c>
      <c r="D171" s="15">
        <f t="shared" ref="D171:R171" si="80">+D172</f>
        <v>0</v>
      </c>
      <c r="E171" s="15">
        <f t="shared" si="80"/>
        <v>0</v>
      </c>
      <c r="F171" s="15">
        <f t="shared" si="80"/>
        <v>0</v>
      </c>
      <c r="G171" s="298">
        <f t="shared" si="80"/>
        <v>15000000</v>
      </c>
      <c r="H171" s="298">
        <v>0</v>
      </c>
      <c r="I171" s="298">
        <v>700000</v>
      </c>
      <c r="J171" s="298">
        <f t="shared" si="80"/>
        <v>14300000</v>
      </c>
      <c r="K171" s="298">
        <v>450000</v>
      </c>
      <c r="L171" s="298">
        <v>450000</v>
      </c>
      <c r="M171" s="298">
        <f t="shared" si="80"/>
        <v>250000</v>
      </c>
      <c r="N171" s="298">
        <v>0</v>
      </c>
      <c r="O171" s="298">
        <v>700000</v>
      </c>
      <c r="P171" s="298">
        <f t="shared" si="80"/>
        <v>0</v>
      </c>
      <c r="Q171" s="298">
        <f t="shared" si="80"/>
        <v>14300000</v>
      </c>
      <c r="R171" s="298">
        <f t="shared" si="80"/>
        <v>450000</v>
      </c>
      <c r="V171" s="385" t="s">
        <v>291</v>
      </c>
      <c r="W171" s="382" t="s">
        <v>119</v>
      </c>
      <c r="X171" s="384">
        <v>15000000</v>
      </c>
      <c r="Y171" s="384">
        <v>0</v>
      </c>
      <c r="Z171" s="384">
        <v>0</v>
      </c>
      <c r="AA171" s="384">
        <v>0</v>
      </c>
      <c r="AB171" s="384">
        <v>0</v>
      </c>
      <c r="AC171" s="384">
        <v>0</v>
      </c>
      <c r="AD171" s="384">
        <v>15000000</v>
      </c>
      <c r="AE171" s="384">
        <v>0</v>
      </c>
      <c r="AF171" s="384">
        <v>700000</v>
      </c>
      <c r="AG171" s="384">
        <v>700000</v>
      </c>
      <c r="AH171" s="384">
        <v>14300000</v>
      </c>
      <c r="AI171" s="384">
        <v>450000</v>
      </c>
      <c r="AJ171" s="384">
        <v>450000</v>
      </c>
      <c r="AK171" s="384">
        <v>250000</v>
      </c>
      <c r="AL171" s="384">
        <v>0</v>
      </c>
      <c r="AM171" s="384">
        <v>700000</v>
      </c>
      <c r="AN171" s="384">
        <v>0</v>
      </c>
      <c r="AO171" s="382">
        <v>14300000</v>
      </c>
      <c r="AP171" s="382">
        <v>0</v>
      </c>
    </row>
    <row r="172" spans="1:42">
      <c r="A172" s="16" t="s">
        <v>292</v>
      </c>
      <c r="B172" s="17" t="s">
        <v>293</v>
      </c>
      <c r="C172" s="18">
        <v>15000000</v>
      </c>
      <c r="D172" s="18">
        <v>0</v>
      </c>
      <c r="E172" s="18">
        <v>0</v>
      </c>
      <c r="F172" s="18">
        <v>0</v>
      </c>
      <c r="G172" s="299">
        <f t="shared" si="69"/>
        <v>15000000</v>
      </c>
      <c r="H172" s="299">
        <v>0</v>
      </c>
      <c r="I172" s="299">
        <v>700000</v>
      </c>
      <c r="J172" s="299">
        <f t="shared" si="67"/>
        <v>14300000</v>
      </c>
      <c r="K172" s="299">
        <v>450000</v>
      </c>
      <c r="L172" s="299">
        <v>450000</v>
      </c>
      <c r="M172" s="299">
        <f t="shared" si="66"/>
        <v>250000</v>
      </c>
      <c r="N172" s="299">
        <v>0</v>
      </c>
      <c r="O172" s="299">
        <v>700000</v>
      </c>
      <c r="P172" s="299">
        <f t="shared" si="70"/>
        <v>0</v>
      </c>
      <c r="Q172" s="299">
        <f t="shared" si="68"/>
        <v>14300000</v>
      </c>
      <c r="R172" s="299">
        <f t="shared" si="71"/>
        <v>450000</v>
      </c>
      <c r="V172" s="385" t="s">
        <v>292</v>
      </c>
      <c r="W172" s="382" t="s">
        <v>293</v>
      </c>
      <c r="X172" s="384">
        <v>15000000</v>
      </c>
      <c r="Y172" s="384">
        <v>0</v>
      </c>
      <c r="Z172" s="384">
        <v>0</v>
      </c>
      <c r="AA172" s="384">
        <v>0</v>
      </c>
      <c r="AB172" s="384">
        <v>0</v>
      </c>
      <c r="AC172" s="384">
        <v>0</v>
      </c>
      <c r="AD172" s="384">
        <v>15000000</v>
      </c>
      <c r="AE172" s="384">
        <v>0</v>
      </c>
      <c r="AF172" s="384">
        <v>700000</v>
      </c>
      <c r="AG172" s="384">
        <v>700000</v>
      </c>
      <c r="AH172" s="384">
        <v>14300000</v>
      </c>
      <c r="AI172" s="384">
        <v>450000</v>
      </c>
      <c r="AJ172" s="384">
        <v>450000</v>
      </c>
      <c r="AK172" s="384">
        <v>250000</v>
      </c>
      <c r="AL172" s="384">
        <v>0</v>
      </c>
      <c r="AM172" s="384">
        <v>700000</v>
      </c>
      <c r="AN172" s="384">
        <v>0</v>
      </c>
      <c r="AO172" s="382">
        <v>14300000</v>
      </c>
      <c r="AP172" s="382">
        <v>0</v>
      </c>
    </row>
    <row r="173" spans="1:42">
      <c r="A173" s="13" t="s">
        <v>294</v>
      </c>
      <c r="B173" s="14" t="s">
        <v>126</v>
      </c>
      <c r="C173" s="15">
        <f>+C174+C175</f>
        <v>74200000</v>
      </c>
      <c r="D173" s="15">
        <f t="shared" ref="D173:R173" si="81">+D174+D175</f>
        <v>0</v>
      </c>
      <c r="E173" s="15">
        <f t="shared" si="81"/>
        <v>0</v>
      </c>
      <c r="F173" s="15">
        <f t="shared" si="81"/>
        <v>0</v>
      </c>
      <c r="G173" s="298">
        <f t="shared" si="81"/>
        <v>74200000</v>
      </c>
      <c r="H173" s="298">
        <v>0</v>
      </c>
      <c r="I173" s="298">
        <v>300000</v>
      </c>
      <c r="J173" s="298">
        <f t="shared" si="81"/>
        <v>73900000</v>
      </c>
      <c r="K173" s="298">
        <v>0</v>
      </c>
      <c r="L173" s="298">
        <v>0</v>
      </c>
      <c r="M173" s="298">
        <f t="shared" si="81"/>
        <v>300000</v>
      </c>
      <c r="N173" s="298">
        <v>0</v>
      </c>
      <c r="O173" s="298">
        <v>300000</v>
      </c>
      <c r="P173" s="298">
        <f t="shared" si="81"/>
        <v>0</v>
      </c>
      <c r="Q173" s="298">
        <f t="shared" si="81"/>
        <v>73900000</v>
      </c>
      <c r="R173" s="298">
        <f t="shared" si="81"/>
        <v>0</v>
      </c>
      <c r="V173" s="385" t="s">
        <v>294</v>
      </c>
      <c r="W173" s="382" t="s">
        <v>126</v>
      </c>
      <c r="X173" s="384">
        <v>74200000</v>
      </c>
      <c r="Y173" s="384">
        <v>0</v>
      </c>
      <c r="Z173" s="384">
        <v>0</v>
      </c>
      <c r="AA173" s="384">
        <v>0</v>
      </c>
      <c r="AB173" s="384">
        <v>0</v>
      </c>
      <c r="AC173" s="384">
        <v>0</v>
      </c>
      <c r="AD173" s="384">
        <v>74200000</v>
      </c>
      <c r="AE173" s="384">
        <v>0</v>
      </c>
      <c r="AF173" s="384">
        <v>300000</v>
      </c>
      <c r="AG173" s="384">
        <v>300000</v>
      </c>
      <c r="AH173" s="384">
        <v>73900000</v>
      </c>
      <c r="AI173" s="384">
        <v>0</v>
      </c>
      <c r="AJ173" s="384">
        <v>0</v>
      </c>
      <c r="AK173" s="384">
        <v>300000</v>
      </c>
      <c r="AL173" s="384">
        <v>0</v>
      </c>
      <c r="AM173" s="384">
        <v>300000</v>
      </c>
      <c r="AN173" s="384">
        <v>0</v>
      </c>
      <c r="AO173" s="382">
        <v>73900000</v>
      </c>
      <c r="AP173" s="382">
        <v>0</v>
      </c>
    </row>
    <row r="174" spans="1:42">
      <c r="A174" s="16" t="s">
        <v>295</v>
      </c>
      <c r="B174" s="17" t="s">
        <v>128</v>
      </c>
      <c r="C174" s="18">
        <v>24200000</v>
      </c>
      <c r="D174" s="18">
        <v>0</v>
      </c>
      <c r="E174" s="18">
        <v>0</v>
      </c>
      <c r="F174" s="18">
        <v>0</v>
      </c>
      <c r="G174" s="299">
        <f t="shared" si="69"/>
        <v>24200000</v>
      </c>
      <c r="H174" s="299">
        <v>0</v>
      </c>
      <c r="I174" s="299">
        <v>0</v>
      </c>
      <c r="J174" s="299">
        <f t="shared" si="67"/>
        <v>24200000</v>
      </c>
      <c r="K174" s="299">
        <v>0</v>
      </c>
      <c r="L174" s="299">
        <v>0</v>
      </c>
      <c r="M174" s="299">
        <f t="shared" si="66"/>
        <v>0</v>
      </c>
      <c r="N174" s="299">
        <v>0</v>
      </c>
      <c r="O174" s="299">
        <v>0</v>
      </c>
      <c r="P174" s="299">
        <f t="shared" si="70"/>
        <v>0</v>
      </c>
      <c r="Q174" s="299">
        <f t="shared" si="68"/>
        <v>24200000</v>
      </c>
      <c r="R174" s="299">
        <f t="shared" si="71"/>
        <v>0</v>
      </c>
      <c r="V174" s="385" t="s">
        <v>295</v>
      </c>
      <c r="W174" s="382" t="s">
        <v>128</v>
      </c>
      <c r="X174" s="384">
        <v>24200000</v>
      </c>
      <c r="Y174" s="384">
        <v>0</v>
      </c>
      <c r="Z174" s="384">
        <v>0</v>
      </c>
      <c r="AA174" s="384">
        <v>0</v>
      </c>
      <c r="AB174" s="384">
        <v>0</v>
      </c>
      <c r="AC174" s="384">
        <v>0</v>
      </c>
      <c r="AD174" s="384">
        <v>24200000</v>
      </c>
      <c r="AE174" s="384">
        <v>0</v>
      </c>
      <c r="AF174" s="384">
        <v>0</v>
      </c>
      <c r="AG174" s="384">
        <v>0</v>
      </c>
      <c r="AH174" s="384">
        <v>24200000</v>
      </c>
      <c r="AI174" s="384">
        <v>0</v>
      </c>
      <c r="AJ174" s="384">
        <v>0</v>
      </c>
      <c r="AK174" s="384">
        <v>0</v>
      </c>
      <c r="AL174" s="384">
        <v>0</v>
      </c>
      <c r="AM174" s="384">
        <v>0</v>
      </c>
      <c r="AN174" s="384">
        <v>0</v>
      </c>
      <c r="AO174" s="382">
        <v>24200000</v>
      </c>
      <c r="AP174" s="382">
        <v>0</v>
      </c>
    </row>
    <row r="175" spans="1:42">
      <c r="A175" s="16" t="s">
        <v>296</v>
      </c>
      <c r="B175" s="17" t="s">
        <v>130</v>
      </c>
      <c r="C175" s="18">
        <v>50000000</v>
      </c>
      <c r="D175" s="18">
        <v>0</v>
      </c>
      <c r="E175" s="18">
        <v>0</v>
      </c>
      <c r="F175" s="18">
        <v>0</v>
      </c>
      <c r="G175" s="299">
        <f t="shared" si="69"/>
        <v>50000000</v>
      </c>
      <c r="H175" s="299">
        <v>0</v>
      </c>
      <c r="I175" s="299">
        <v>300000</v>
      </c>
      <c r="J175" s="299">
        <f t="shared" si="67"/>
        <v>49700000</v>
      </c>
      <c r="K175" s="299">
        <v>0</v>
      </c>
      <c r="L175" s="299">
        <v>0</v>
      </c>
      <c r="M175" s="299">
        <f t="shared" si="66"/>
        <v>300000</v>
      </c>
      <c r="N175" s="299">
        <v>0</v>
      </c>
      <c r="O175" s="299">
        <v>300000</v>
      </c>
      <c r="P175" s="299">
        <f t="shared" si="70"/>
        <v>0</v>
      </c>
      <c r="Q175" s="299">
        <f t="shared" si="68"/>
        <v>49700000</v>
      </c>
      <c r="R175" s="299">
        <f t="shared" si="71"/>
        <v>0</v>
      </c>
      <c r="V175" s="385" t="s">
        <v>296</v>
      </c>
      <c r="W175" s="382" t="s">
        <v>130</v>
      </c>
      <c r="X175" s="384">
        <v>50000000</v>
      </c>
      <c r="Y175" s="384">
        <v>0</v>
      </c>
      <c r="Z175" s="384">
        <v>0</v>
      </c>
      <c r="AA175" s="384">
        <v>0</v>
      </c>
      <c r="AB175" s="384">
        <v>0</v>
      </c>
      <c r="AC175" s="384">
        <v>0</v>
      </c>
      <c r="AD175" s="384">
        <v>50000000</v>
      </c>
      <c r="AE175" s="384">
        <v>0</v>
      </c>
      <c r="AF175" s="384">
        <v>300000</v>
      </c>
      <c r="AG175" s="384">
        <v>300000</v>
      </c>
      <c r="AH175" s="384">
        <v>49700000</v>
      </c>
      <c r="AI175" s="384">
        <v>0</v>
      </c>
      <c r="AJ175" s="384">
        <v>0</v>
      </c>
      <c r="AK175" s="384">
        <v>300000</v>
      </c>
      <c r="AL175" s="384">
        <v>0</v>
      </c>
      <c r="AM175" s="384">
        <v>300000</v>
      </c>
      <c r="AN175" s="384">
        <v>0</v>
      </c>
      <c r="AO175" s="382">
        <v>49700000</v>
      </c>
      <c r="AP175" s="382">
        <v>0</v>
      </c>
    </row>
    <row r="176" spans="1:42">
      <c r="A176" s="13" t="s">
        <v>297</v>
      </c>
      <c r="B176" s="14" t="s">
        <v>132</v>
      </c>
      <c r="C176" s="15">
        <f>+C177</f>
        <v>2000000</v>
      </c>
      <c r="D176" s="15">
        <f t="shared" ref="D176:R176" si="82">+D177</f>
        <v>0</v>
      </c>
      <c r="E176" s="15">
        <f t="shared" si="82"/>
        <v>0</v>
      </c>
      <c r="F176" s="15">
        <f t="shared" si="82"/>
        <v>0</v>
      </c>
      <c r="G176" s="298">
        <f t="shared" si="82"/>
        <v>2000000</v>
      </c>
      <c r="H176" s="298">
        <v>0</v>
      </c>
      <c r="I176" s="298">
        <v>1000000</v>
      </c>
      <c r="J176" s="298">
        <f t="shared" si="82"/>
        <v>1000000</v>
      </c>
      <c r="K176" s="298">
        <v>387500</v>
      </c>
      <c r="L176" s="298">
        <v>387500</v>
      </c>
      <c r="M176" s="298">
        <f t="shared" si="82"/>
        <v>612500</v>
      </c>
      <c r="N176" s="298">
        <v>0</v>
      </c>
      <c r="O176" s="298">
        <v>1000000</v>
      </c>
      <c r="P176" s="298">
        <f t="shared" si="82"/>
        <v>0</v>
      </c>
      <c r="Q176" s="298">
        <f t="shared" si="82"/>
        <v>1000000</v>
      </c>
      <c r="R176" s="298">
        <f t="shared" si="82"/>
        <v>387500</v>
      </c>
      <c r="V176" s="385" t="s">
        <v>297</v>
      </c>
      <c r="W176" s="382" t="s">
        <v>132</v>
      </c>
      <c r="X176" s="384">
        <v>2000000</v>
      </c>
      <c r="Y176" s="384">
        <v>0</v>
      </c>
      <c r="Z176" s="384">
        <v>0</v>
      </c>
      <c r="AA176" s="384">
        <v>0</v>
      </c>
      <c r="AB176" s="384">
        <v>0</v>
      </c>
      <c r="AC176" s="384">
        <v>0</v>
      </c>
      <c r="AD176" s="384">
        <v>2000000</v>
      </c>
      <c r="AE176" s="384">
        <v>0</v>
      </c>
      <c r="AF176" s="384">
        <v>1000000</v>
      </c>
      <c r="AG176" s="384">
        <v>1000000</v>
      </c>
      <c r="AH176" s="384">
        <v>1000000</v>
      </c>
      <c r="AI176" s="384">
        <v>387500</v>
      </c>
      <c r="AJ176" s="384">
        <v>387500</v>
      </c>
      <c r="AK176" s="384">
        <v>612500</v>
      </c>
      <c r="AL176" s="384">
        <v>0</v>
      </c>
      <c r="AM176" s="384">
        <v>1000000</v>
      </c>
      <c r="AN176" s="384">
        <v>0</v>
      </c>
      <c r="AO176" s="382">
        <v>1000000</v>
      </c>
      <c r="AP176" s="382">
        <v>0</v>
      </c>
    </row>
    <row r="177" spans="1:42">
      <c r="A177" s="16" t="s">
        <v>298</v>
      </c>
      <c r="B177" s="17" t="s">
        <v>138</v>
      </c>
      <c r="C177" s="18">
        <v>2000000</v>
      </c>
      <c r="D177" s="18">
        <v>0</v>
      </c>
      <c r="E177" s="18">
        <v>0</v>
      </c>
      <c r="F177" s="18">
        <v>0</v>
      </c>
      <c r="G177" s="299">
        <f t="shared" si="69"/>
        <v>2000000</v>
      </c>
      <c r="H177" s="299">
        <v>0</v>
      </c>
      <c r="I177" s="299">
        <v>1000000</v>
      </c>
      <c r="J177" s="299">
        <f t="shared" si="67"/>
        <v>1000000</v>
      </c>
      <c r="K177" s="299">
        <v>387500</v>
      </c>
      <c r="L177" s="299">
        <v>387500</v>
      </c>
      <c r="M177" s="299">
        <f t="shared" si="66"/>
        <v>612500</v>
      </c>
      <c r="N177" s="299">
        <v>0</v>
      </c>
      <c r="O177" s="299">
        <v>1000000</v>
      </c>
      <c r="P177" s="299">
        <f t="shared" si="70"/>
        <v>0</v>
      </c>
      <c r="Q177" s="299">
        <f t="shared" si="68"/>
        <v>1000000</v>
      </c>
      <c r="R177" s="299">
        <f t="shared" si="71"/>
        <v>387500</v>
      </c>
      <c r="V177" s="385" t="s">
        <v>298</v>
      </c>
      <c r="W177" s="382" t="s">
        <v>138</v>
      </c>
      <c r="X177" s="384">
        <v>2000000</v>
      </c>
      <c r="Y177" s="384">
        <v>0</v>
      </c>
      <c r="Z177" s="384">
        <v>0</v>
      </c>
      <c r="AA177" s="384">
        <v>0</v>
      </c>
      <c r="AB177" s="384">
        <v>0</v>
      </c>
      <c r="AC177" s="384">
        <v>0</v>
      </c>
      <c r="AD177" s="384">
        <v>2000000</v>
      </c>
      <c r="AE177" s="384">
        <v>0</v>
      </c>
      <c r="AF177" s="384">
        <v>1000000</v>
      </c>
      <c r="AG177" s="384">
        <v>1000000</v>
      </c>
      <c r="AH177" s="384">
        <v>1000000</v>
      </c>
      <c r="AI177" s="384">
        <v>387500</v>
      </c>
      <c r="AJ177" s="384">
        <v>387500</v>
      </c>
      <c r="AK177" s="384">
        <v>612500</v>
      </c>
      <c r="AL177" s="384">
        <v>0</v>
      </c>
      <c r="AM177" s="384">
        <v>1000000</v>
      </c>
      <c r="AN177" s="384">
        <v>0</v>
      </c>
      <c r="AO177" s="382">
        <v>1000000</v>
      </c>
      <c r="AP177" s="382">
        <v>0</v>
      </c>
    </row>
    <row r="178" spans="1:42">
      <c r="A178" s="13" t="s">
        <v>299</v>
      </c>
      <c r="B178" s="14" t="s">
        <v>140</v>
      </c>
      <c r="C178" s="15">
        <f>+C179</f>
        <v>7000000</v>
      </c>
      <c r="D178" s="15">
        <f t="shared" ref="D178:R178" si="83">+D179</f>
        <v>0</v>
      </c>
      <c r="E178" s="15">
        <f t="shared" si="83"/>
        <v>0</v>
      </c>
      <c r="F178" s="15">
        <f t="shared" si="83"/>
        <v>0</v>
      </c>
      <c r="G178" s="298">
        <f t="shared" si="83"/>
        <v>7000000</v>
      </c>
      <c r="H178" s="298">
        <v>0</v>
      </c>
      <c r="I178" s="298">
        <v>0</v>
      </c>
      <c r="J178" s="298">
        <f t="shared" si="83"/>
        <v>7000000</v>
      </c>
      <c r="K178" s="298">
        <v>0</v>
      </c>
      <c r="L178" s="298">
        <v>0</v>
      </c>
      <c r="M178" s="298">
        <f t="shared" si="83"/>
        <v>0</v>
      </c>
      <c r="N178" s="298">
        <v>0</v>
      </c>
      <c r="O178" s="298">
        <v>0</v>
      </c>
      <c r="P178" s="298">
        <f t="shared" si="83"/>
        <v>0</v>
      </c>
      <c r="Q178" s="298">
        <f t="shared" si="83"/>
        <v>7000000</v>
      </c>
      <c r="R178" s="298">
        <f t="shared" si="83"/>
        <v>0</v>
      </c>
      <c r="V178" s="385" t="s">
        <v>299</v>
      </c>
      <c r="W178" s="382" t="s">
        <v>140</v>
      </c>
      <c r="X178" s="384">
        <v>7000000</v>
      </c>
      <c r="Y178" s="384">
        <v>0</v>
      </c>
      <c r="Z178" s="384">
        <v>0</v>
      </c>
      <c r="AA178" s="384">
        <v>0</v>
      </c>
      <c r="AB178" s="384">
        <v>0</v>
      </c>
      <c r="AC178" s="384">
        <v>0</v>
      </c>
      <c r="AD178" s="384">
        <v>7000000</v>
      </c>
      <c r="AE178" s="384">
        <v>0</v>
      </c>
      <c r="AF178" s="384">
        <v>0</v>
      </c>
      <c r="AG178" s="384">
        <v>0</v>
      </c>
      <c r="AH178" s="384">
        <v>7000000</v>
      </c>
      <c r="AI178" s="384">
        <v>0</v>
      </c>
      <c r="AJ178" s="384">
        <v>0</v>
      </c>
      <c r="AK178" s="384">
        <v>0</v>
      </c>
      <c r="AL178" s="384">
        <v>0</v>
      </c>
      <c r="AM178" s="384">
        <v>0</v>
      </c>
      <c r="AN178" s="384">
        <v>0</v>
      </c>
      <c r="AO178" s="382">
        <v>7000000</v>
      </c>
      <c r="AP178" s="382">
        <v>0</v>
      </c>
    </row>
    <row r="179" spans="1:42">
      <c r="A179" s="16" t="s">
        <v>300</v>
      </c>
      <c r="B179" s="17" t="s">
        <v>301</v>
      </c>
      <c r="C179" s="18">
        <v>7000000</v>
      </c>
      <c r="D179" s="18">
        <v>0</v>
      </c>
      <c r="E179" s="18">
        <v>0</v>
      </c>
      <c r="F179" s="18">
        <v>0</v>
      </c>
      <c r="G179" s="299">
        <f t="shared" si="69"/>
        <v>7000000</v>
      </c>
      <c r="H179" s="299">
        <v>0</v>
      </c>
      <c r="I179" s="299">
        <v>0</v>
      </c>
      <c r="J179" s="299">
        <f t="shared" si="67"/>
        <v>7000000</v>
      </c>
      <c r="K179" s="299">
        <v>0</v>
      </c>
      <c r="L179" s="299">
        <v>0</v>
      </c>
      <c r="M179" s="299">
        <f t="shared" si="66"/>
        <v>0</v>
      </c>
      <c r="N179" s="299">
        <v>0</v>
      </c>
      <c r="O179" s="299">
        <v>0</v>
      </c>
      <c r="P179" s="299">
        <f t="shared" si="70"/>
        <v>0</v>
      </c>
      <c r="Q179" s="299">
        <f t="shared" si="68"/>
        <v>7000000</v>
      </c>
      <c r="R179" s="299">
        <f t="shared" si="71"/>
        <v>0</v>
      </c>
      <c r="V179" s="385" t="s">
        <v>300</v>
      </c>
      <c r="W179" s="382" t="s">
        <v>301</v>
      </c>
      <c r="X179" s="384">
        <v>7000000</v>
      </c>
      <c r="Y179" s="384">
        <v>0</v>
      </c>
      <c r="Z179" s="384">
        <v>0</v>
      </c>
      <c r="AA179" s="384">
        <v>0</v>
      </c>
      <c r="AB179" s="384">
        <v>0</v>
      </c>
      <c r="AC179" s="384">
        <v>0</v>
      </c>
      <c r="AD179" s="384">
        <v>7000000</v>
      </c>
      <c r="AE179" s="384">
        <v>0</v>
      </c>
      <c r="AF179" s="384">
        <v>0</v>
      </c>
      <c r="AG179" s="384">
        <v>0</v>
      </c>
      <c r="AH179" s="384">
        <v>7000000</v>
      </c>
      <c r="AI179" s="384">
        <v>0</v>
      </c>
      <c r="AJ179" s="384">
        <v>0</v>
      </c>
      <c r="AK179" s="384">
        <v>0</v>
      </c>
      <c r="AL179" s="384">
        <v>0</v>
      </c>
      <c r="AM179" s="384">
        <v>0</v>
      </c>
      <c r="AN179" s="384">
        <v>0</v>
      </c>
      <c r="AO179" s="382">
        <v>7000000</v>
      </c>
      <c r="AP179" s="382">
        <v>0</v>
      </c>
    </row>
    <row r="180" spans="1:42">
      <c r="A180" s="10" t="s">
        <v>302</v>
      </c>
      <c r="B180" s="11" t="s">
        <v>303</v>
      </c>
      <c r="C180" s="12">
        <f>+C181+C197+C215+C248+C257+C258</f>
        <v>7707426090</v>
      </c>
      <c r="D180" s="12">
        <f t="shared" ref="D180:R180" si="84">+D181+D197+D215+D248+D257+D258</f>
        <v>1013800000</v>
      </c>
      <c r="E180" s="12">
        <f t="shared" si="84"/>
        <v>6000000</v>
      </c>
      <c r="F180" s="12">
        <f>+F181+F197+F215+F248+F257+F258</f>
        <v>212000000</v>
      </c>
      <c r="G180" s="297">
        <f t="shared" si="84"/>
        <v>8927226090</v>
      </c>
      <c r="H180" s="297">
        <v>829853649.48000002</v>
      </c>
      <c r="I180" s="297">
        <v>4730661037.0699997</v>
      </c>
      <c r="J180" s="297">
        <f t="shared" si="84"/>
        <v>4196565052.9299998</v>
      </c>
      <c r="K180" s="297">
        <v>1013054292.1900001</v>
      </c>
      <c r="L180" s="297">
        <v>1928573897.9200001</v>
      </c>
      <c r="M180" s="297">
        <f t="shared" si="84"/>
        <v>2802087139.1499996</v>
      </c>
      <c r="N180" s="297">
        <v>434675811.37</v>
      </c>
      <c r="O180" s="297">
        <v>5462490628.3900003</v>
      </c>
      <c r="P180" s="297">
        <f t="shared" si="84"/>
        <v>731829591.32000005</v>
      </c>
      <c r="Q180" s="297">
        <f t="shared" si="84"/>
        <v>3464735461.6099997</v>
      </c>
      <c r="R180" s="297">
        <f t="shared" si="84"/>
        <v>1928573897.9200001</v>
      </c>
      <c r="S180" s="77">
        <f>+C217+C218+C249</f>
        <v>2206775827</v>
      </c>
      <c r="V180" s="385" t="s">
        <v>302</v>
      </c>
      <c r="W180" s="382" t="s">
        <v>303</v>
      </c>
      <c r="X180" s="384">
        <v>7707426090</v>
      </c>
      <c r="Y180" s="384">
        <v>1013800000</v>
      </c>
      <c r="Z180" s="384">
        <v>6000000</v>
      </c>
      <c r="AA180" s="384">
        <v>0</v>
      </c>
      <c r="AB180" s="384">
        <v>0</v>
      </c>
      <c r="AC180" s="384">
        <v>212000000</v>
      </c>
      <c r="AD180" s="384">
        <v>8927226090</v>
      </c>
      <c r="AE180" s="384">
        <v>829853649.48000002</v>
      </c>
      <c r="AF180" s="384">
        <v>4730661037.0699997</v>
      </c>
      <c r="AG180" s="384">
        <v>4510841685.0699997</v>
      </c>
      <c r="AH180" s="384">
        <v>4416384404.9300003</v>
      </c>
      <c r="AI180" s="384">
        <v>1013054292.1900001</v>
      </c>
      <c r="AJ180" s="384">
        <v>1928573897.9200001</v>
      </c>
      <c r="AK180" s="384">
        <v>2789893293.1499996</v>
      </c>
      <c r="AL180" s="384">
        <v>434675811.37</v>
      </c>
      <c r="AM180" s="384">
        <v>5462490628.3900003</v>
      </c>
      <c r="AN180" s="384">
        <v>951648943.32000065</v>
      </c>
      <c r="AO180" s="382">
        <v>3464735461.6099997</v>
      </c>
      <c r="AP180" s="382">
        <v>0</v>
      </c>
    </row>
    <row r="181" spans="1:42">
      <c r="A181" s="13" t="s">
        <v>304</v>
      </c>
      <c r="B181" s="14" t="s">
        <v>305</v>
      </c>
      <c r="C181" s="15">
        <f>+C182+C186+C187+C189+C190+C193+C194</f>
        <v>926574399</v>
      </c>
      <c r="D181" s="15">
        <f t="shared" ref="D181:R181" si="85">+D182+D186+D187+D189+D190+D193+D194</f>
        <v>83000000</v>
      </c>
      <c r="E181" s="15">
        <f t="shared" si="85"/>
        <v>0</v>
      </c>
      <c r="F181" s="15">
        <f>+F182+F186+F187+F189+F190+F193+F194</f>
        <v>42000000</v>
      </c>
      <c r="G181" s="298">
        <f t="shared" si="85"/>
        <v>1051574399</v>
      </c>
      <c r="H181" s="298">
        <v>54130375.340000004</v>
      </c>
      <c r="I181" s="298">
        <v>299984180.11000001</v>
      </c>
      <c r="J181" s="298">
        <f t="shared" si="85"/>
        <v>751590218.88999999</v>
      </c>
      <c r="K181" s="298">
        <v>56145875.340000004</v>
      </c>
      <c r="L181" s="298">
        <v>281237320.11000001</v>
      </c>
      <c r="M181" s="298">
        <f t="shared" si="85"/>
        <v>18746860</v>
      </c>
      <c r="N181" s="298">
        <v>48478375.340000004</v>
      </c>
      <c r="O181" s="298">
        <v>316118918.11000001</v>
      </c>
      <c r="P181" s="298">
        <f t="shared" si="85"/>
        <v>16134738</v>
      </c>
      <c r="Q181" s="298">
        <f t="shared" si="85"/>
        <v>735455480.88999999</v>
      </c>
      <c r="R181" s="298">
        <f t="shared" si="85"/>
        <v>281237320.11000001</v>
      </c>
      <c r="V181" s="385" t="s">
        <v>304</v>
      </c>
      <c r="W181" s="382" t="s">
        <v>305</v>
      </c>
      <c r="X181" s="384">
        <v>926574399</v>
      </c>
      <c r="Y181" s="384">
        <v>83000000</v>
      </c>
      <c r="Z181" s="384">
        <v>0</v>
      </c>
      <c r="AA181" s="384">
        <v>0</v>
      </c>
      <c r="AB181" s="384">
        <v>0</v>
      </c>
      <c r="AC181" s="384">
        <v>42000000</v>
      </c>
      <c r="AD181" s="384">
        <v>1051574399</v>
      </c>
      <c r="AE181" s="384">
        <v>54130375.340000004</v>
      </c>
      <c r="AF181" s="384">
        <v>299984180.11000001</v>
      </c>
      <c r="AG181" s="384">
        <v>238944076.11000001</v>
      </c>
      <c r="AH181" s="384">
        <v>812630322.88999999</v>
      </c>
      <c r="AI181" s="384">
        <v>56145875.340000004</v>
      </c>
      <c r="AJ181" s="384">
        <v>281237320.11000001</v>
      </c>
      <c r="AK181" s="384">
        <v>10023014</v>
      </c>
      <c r="AL181" s="384">
        <v>48478375.340000004</v>
      </c>
      <c r="AM181" s="384">
        <v>316118918.11000001</v>
      </c>
      <c r="AN181" s="384">
        <v>77174842</v>
      </c>
      <c r="AO181" s="382">
        <v>735455480.88999999</v>
      </c>
      <c r="AP181" s="382">
        <v>0</v>
      </c>
    </row>
    <row r="182" spans="1:42">
      <c r="A182" s="13" t="s">
        <v>306</v>
      </c>
      <c r="B182" s="14" t="s">
        <v>307</v>
      </c>
      <c r="C182" s="15">
        <f>+C183+C184+C185</f>
        <v>50316306</v>
      </c>
      <c r="D182" s="15">
        <f t="shared" ref="D182:R182" si="86">+D183+D184+D185</f>
        <v>40000000</v>
      </c>
      <c r="E182" s="15">
        <f t="shared" si="86"/>
        <v>0</v>
      </c>
      <c r="F182" s="15">
        <f t="shared" si="86"/>
        <v>0</v>
      </c>
      <c r="G182" s="298">
        <f t="shared" si="86"/>
        <v>90316306</v>
      </c>
      <c r="H182" s="298">
        <v>1093000</v>
      </c>
      <c r="I182" s="298">
        <v>12936587</v>
      </c>
      <c r="J182" s="298">
        <f t="shared" si="86"/>
        <v>77379719</v>
      </c>
      <c r="K182" s="298">
        <v>1188500</v>
      </c>
      <c r="L182" s="298">
        <v>10412227</v>
      </c>
      <c r="M182" s="298">
        <f t="shared" si="86"/>
        <v>2524360</v>
      </c>
      <c r="N182" s="298">
        <v>1093000</v>
      </c>
      <c r="O182" s="298">
        <v>22936587</v>
      </c>
      <c r="P182" s="298">
        <f t="shared" si="86"/>
        <v>10000000</v>
      </c>
      <c r="Q182" s="298">
        <f t="shared" si="86"/>
        <v>67379719</v>
      </c>
      <c r="R182" s="298">
        <f t="shared" si="86"/>
        <v>10412227</v>
      </c>
      <c r="V182" s="385" t="s">
        <v>306</v>
      </c>
      <c r="W182" s="382" t="s">
        <v>307</v>
      </c>
      <c r="X182" s="384">
        <v>50316306</v>
      </c>
      <c r="Y182" s="384">
        <v>40000000</v>
      </c>
      <c r="Z182" s="384">
        <v>0</v>
      </c>
      <c r="AA182" s="384">
        <v>0</v>
      </c>
      <c r="AB182" s="384">
        <v>0</v>
      </c>
      <c r="AC182" s="384">
        <v>0</v>
      </c>
      <c r="AD182" s="384">
        <v>90316306</v>
      </c>
      <c r="AE182" s="384">
        <v>1093000</v>
      </c>
      <c r="AF182" s="384">
        <v>12936587</v>
      </c>
      <c r="AG182" s="384">
        <v>12936587</v>
      </c>
      <c r="AH182" s="384">
        <v>77379719</v>
      </c>
      <c r="AI182" s="384">
        <v>1188500</v>
      </c>
      <c r="AJ182" s="384">
        <v>10412227</v>
      </c>
      <c r="AK182" s="384">
        <v>2524360</v>
      </c>
      <c r="AL182" s="384">
        <v>1093000</v>
      </c>
      <c r="AM182" s="384">
        <v>22936587</v>
      </c>
      <c r="AN182" s="384">
        <v>10000000</v>
      </c>
      <c r="AO182" s="382">
        <v>67379719</v>
      </c>
      <c r="AP182" s="382">
        <v>0</v>
      </c>
    </row>
    <row r="183" spans="1:42">
      <c r="A183" s="16" t="s">
        <v>308</v>
      </c>
      <c r="B183" s="17" t="s">
        <v>309</v>
      </c>
      <c r="C183" s="18">
        <v>5978822</v>
      </c>
      <c r="D183" s="18">
        <v>0</v>
      </c>
      <c r="E183" s="18">
        <v>0</v>
      </c>
      <c r="F183" s="18">
        <v>0</v>
      </c>
      <c r="G183" s="299">
        <f t="shared" si="69"/>
        <v>5978822</v>
      </c>
      <c r="H183" s="299">
        <v>500000</v>
      </c>
      <c r="I183" s="299">
        <v>500000</v>
      </c>
      <c r="J183" s="299">
        <f t="shared" si="67"/>
        <v>5478822</v>
      </c>
      <c r="K183" s="299">
        <v>500000</v>
      </c>
      <c r="L183" s="299">
        <v>500000</v>
      </c>
      <c r="M183" s="299">
        <f t="shared" si="66"/>
        <v>0</v>
      </c>
      <c r="N183" s="299">
        <v>500000</v>
      </c>
      <c r="O183" s="299">
        <v>500000</v>
      </c>
      <c r="P183" s="299">
        <f t="shared" si="70"/>
        <v>0</v>
      </c>
      <c r="Q183" s="299">
        <f t="shared" si="68"/>
        <v>5478822</v>
      </c>
      <c r="R183" s="299">
        <f t="shared" si="71"/>
        <v>500000</v>
      </c>
      <c r="V183" s="385" t="s">
        <v>308</v>
      </c>
      <c r="W183" s="382" t="s">
        <v>309</v>
      </c>
      <c r="X183" s="384">
        <v>5978822</v>
      </c>
      <c r="Y183" s="384">
        <v>0</v>
      </c>
      <c r="Z183" s="384">
        <v>0</v>
      </c>
      <c r="AA183" s="384">
        <v>0</v>
      </c>
      <c r="AB183" s="384">
        <v>0</v>
      </c>
      <c r="AC183" s="384">
        <v>0</v>
      </c>
      <c r="AD183" s="384">
        <v>5978822</v>
      </c>
      <c r="AE183" s="384">
        <v>500000</v>
      </c>
      <c r="AF183" s="384">
        <v>500000</v>
      </c>
      <c r="AG183" s="384">
        <v>500000</v>
      </c>
      <c r="AH183" s="384">
        <v>5478822</v>
      </c>
      <c r="AI183" s="384">
        <v>500000</v>
      </c>
      <c r="AJ183" s="384">
        <v>500000</v>
      </c>
      <c r="AK183" s="384">
        <v>0</v>
      </c>
      <c r="AL183" s="384">
        <v>500000</v>
      </c>
      <c r="AM183" s="384">
        <v>500000</v>
      </c>
      <c r="AN183" s="384">
        <v>0</v>
      </c>
      <c r="AO183" s="382">
        <v>5478822</v>
      </c>
      <c r="AP183" s="382">
        <v>0</v>
      </c>
    </row>
    <row r="184" spans="1:42">
      <c r="A184" s="16" t="s">
        <v>310</v>
      </c>
      <c r="B184" s="17" t="s">
        <v>311</v>
      </c>
      <c r="C184" s="18">
        <v>38337484</v>
      </c>
      <c r="D184" s="18">
        <v>20000000</v>
      </c>
      <c r="E184" s="18">
        <v>0</v>
      </c>
      <c r="F184" s="18">
        <v>0</v>
      </c>
      <c r="G184" s="299">
        <f t="shared" si="69"/>
        <v>58337484</v>
      </c>
      <c r="H184" s="299">
        <v>0</v>
      </c>
      <c r="I184" s="299">
        <v>8842591</v>
      </c>
      <c r="J184" s="299">
        <f t="shared" si="67"/>
        <v>49494893</v>
      </c>
      <c r="K184" s="299">
        <v>0</v>
      </c>
      <c r="L184" s="299">
        <v>6224727</v>
      </c>
      <c r="M184" s="299">
        <f t="shared" si="66"/>
        <v>2617864</v>
      </c>
      <c r="N184" s="299">
        <v>0</v>
      </c>
      <c r="O184" s="299">
        <v>8842591</v>
      </c>
      <c r="P184" s="299">
        <f t="shared" si="70"/>
        <v>0</v>
      </c>
      <c r="Q184" s="299">
        <f t="shared" si="68"/>
        <v>49494893</v>
      </c>
      <c r="R184" s="299">
        <f t="shared" si="71"/>
        <v>6224727</v>
      </c>
      <c r="V184" s="385" t="s">
        <v>310</v>
      </c>
      <c r="W184" s="382" t="s">
        <v>311</v>
      </c>
      <c r="X184" s="384">
        <v>38337484</v>
      </c>
      <c r="Y184" s="384">
        <v>20000000</v>
      </c>
      <c r="Z184" s="384">
        <v>0</v>
      </c>
      <c r="AA184" s="384">
        <v>0</v>
      </c>
      <c r="AB184" s="384">
        <v>0</v>
      </c>
      <c r="AC184" s="384">
        <v>0</v>
      </c>
      <c r="AD184" s="384">
        <v>58337484</v>
      </c>
      <c r="AE184" s="384">
        <v>0</v>
      </c>
      <c r="AF184" s="384">
        <v>8842591</v>
      </c>
      <c r="AG184" s="384">
        <v>8842591</v>
      </c>
      <c r="AH184" s="384">
        <v>49494893</v>
      </c>
      <c r="AI184" s="384">
        <v>0</v>
      </c>
      <c r="AJ184" s="384">
        <v>6224727</v>
      </c>
      <c r="AK184" s="384">
        <v>2617864</v>
      </c>
      <c r="AL184" s="384">
        <v>0</v>
      </c>
      <c r="AM184" s="384">
        <v>8842591</v>
      </c>
      <c r="AN184" s="384">
        <v>0</v>
      </c>
      <c r="AO184" s="382">
        <v>49494893</v>
      </c>
      <c r="AP184" s="382">
        <v>0</v>
      </c>
    </row>
    <row r="185" spans="1:42">
      <c r="A185" s="16" t="s">
        <v>312</v>
      </c>
      <c r="B185" s="17" t="s">
        <v>313</v>
      </c>
      <c r="C185" s="18">
        <v>6000000</v>
      </c>
      <c r="D185" s="18">
        <v>20000000</v>
      </c>
      <c r="E185" s="18">
        <v>0</v>
      </c>
      <c r="F185" s="18">
        <v>0</v>
      </c>
      <c r="G185" s="299">
        <f t="shared" si="69"/>
        <v>26000000</v>
      </c>
      <c r="H185" s="299">
        <v>593000</v>
      </c>
      <c r="I185" s="299">
        <v>3593996</v>
      </c>
      <c r="J185" s="299">
        <f t="shared" si="67"/>
        <v>22406004</v>
      </c>
      <c r="K185" s="299">
        <v>688500</v>
      </c>
      <c r="L185" s="299">
        <v>3687500</v>
      </c>
      <c r="M185" s="299">
        <f t="shared" si="66"/>
        <v>-93504</v>
      </c>
      <c r="N185" s="299">
        <v>593000</v>
      </c>
      <c r="O185" s="299">
        <v>13593996</v>
      </c>
      <c r="P185" s="299">
        <f t="shared" si="70"/>
        <v>10000000</v>
      </c>
      <c r="Q185" s="299">
        <f t="shared" si="68"/>
        <v>12406004</v>
      </c>
      <c r="R185" s="299">
        <f t="shared" si="71"/>
        <v>3687500</v>
      </c>
      <c r="V185" s="385" t="s">
        <v>312</v>
      </c>
      <c r="W185" s="382" t="s">
        <v>313</v>
      </c>
      <c r="X185" s="384">
        <v>6000000</v>
      </c>
      <c r="Y185" s="384">
        <v>20000000</v>
      </c>
      <c r="Z185" s="384">
        <v>0</v>
      </c>
      <c r="AA185" s="384">
        <v>0</v>
      </c>
      <c r="AB185" s="384">
        <v>0</v>
      </c>
      <c r="AC185" s="384">
        <v>0</v>
      </c>
      <c r="AD185" s="384">
        <v>26000000</v>
      </c>
      <c r="AE185" s="384">
        <v>593000</v>
      </c>
      <c r="AF185" s="384">
        <v>3593996</v>
      </c>
      <c r="AG185" s="384">
        <v>3593996</v>
      </c>
      <c r="AH185" s="384">
        <v>22406004</v>
      </c>
      <c r="AI185" s="384">
        <v>688500</v>
      </c>
      <c r="AJ185" s="384">
        <v>3687500</v>
      </c>
      <c r="AK185" s="384">
        <v>-93504</v>
      </c>
      <c r="AL185" s="384">
        <v>593000</v>
      </c>
      <c r="AM185" s="384">
        <v>13593996</v>
      </c>
      <c r="AN185" s="384">
        <v>10000000</v>
      </c>
      <c r="AO185" s="382">
        <v>12406004</v>
      </c>
      <c r="AP185" s="382">
        <v>0</v>
      </c>
    </row>
    <row r="186" spans="1:42" s="83" customFormat="1">
      <c r="A186" s="13" t="s">
        <v>831</v>
      </c>
      <c r="B186" s="14" t="s">
        <v>832</v>
      </c>
      <c r="C186" s="15"/>
      <c r="D186" s="15"/>
      <c r="E186" s="15"/>
      <c r="F186" s="15">
        <v>2000000</v>
      </c>
      <c r="G186" s="298">
        <f t="shared" si="69"/>
        <v>2000000</v>
      </c>
      <c r="H186" s="298">
        <v>0</v>
      </c>
      <c r="I186" s="298">
        <v>0</v>
      </c>
      <c r="J186" s="298">
        <f t="shared" si="67"/>
        <v>2000000</v>
      </c>
      <c r="K186" s="298">
        <v>0</v>
      </c>
      <c r="L186" s="298">
        <v>0</v>
      </c>
      <c r="M186" s="298">
        <f t="shared" si="66"/>
        <v>0</v>
      </c>
      <c r="N186" s="298">
        <v>0</v>
      </c>
      <c r="O186" s="298">
        <v>0</v>
      </c>
      <c r="P186" s="298">
        <f t="shared" si="70"/>
        <v>0</v>
      </c>
      <c r="Q186" s="298">
        <f t="shared" si="68"/>
        <v>2000000</v>
      </c>
      <c r="R186" s="298">
        <f t="shared" si="71"/>
        <v>0</v>
      </c>
      <c r="V186" s="385" t="s">
        <v>831</v>
      </c>
      <c r="W186" s="382" t="s">
        <v>832</v>
      </c>
      <c r="X186" s="384">
        <v>0</v>
      </c>
      <c r="Y186" s="384">
        <v>0</v>
      </c>
      <c r="Z186" s="384">
        <v>0</v>
      </c>
      <c r="AA186" s="384">
        <v>0</v>
      </c>
      <c r="AB186" s="384">
        <v>0</v>
      </c>
      <c r="AC186" s="384">
        <v>2000000</v>
      </c>
      <c r="AD186" s="384">
        <v>2000000</v>
      </c>
      <c r="AE186" s="384">
        <v>0</v>
      </c>
      <c r="AF186" s="384">
        <v>0</v>
      </c>
      <c r="AG186" s="384">
        <v>0</v>
      </c>
      <c r="AH186" s="384">
        <v>2000000</v>
      </c>
      <c r="AI186" s="384">
        <v>0</v>
      </c>
      <c r="AJ186" s="384">
        <v>0</v>
      </c>
      <c r="AK186" s="384">
        <v>0</v>
      </c>
      <c r="AL186" s="384">
        <v>0</v>
      </c>
      <c r="AM186" s="384">
        <v>0</v>
      </c>
      <c r="AN186" s="384">
        <v>0</v>
      </c>
      <c r="AO186" s="382">
        <v>2000000</v>
      </c>
      <c r="AP186" s="382">
        <v>0</v>
      </c>
    </row>
    <row r="187" spans="1:42">
      <c r="A187" s="13" t="s">
        <v>314</v>
      </c>
      <c r="B187" s="14" t="s">
        <v>315</v>
      </c>
      <c r="C187" s="15">
        <f>+C188</f>
        <v>3000000</v>
      </c>
      <c r="D187" s="15">
        <f t="shared" ref="D187:R187" si="87">+D188</f>
        <v>0</v>
      </c>
      <c r="E187" s="15">
        <f t="shared" si="87"/>
        <v>0</v>
      </c>
      <c r="F187" s="15">
        <f t="shared" si="87"/>
        <v>0</v>
      </c>
      <c r="G187" s="298">
        <f t="shared" si="87"/>
        <v>3000000</v>
      </c>
      <c r="H187" s="298">
        <v>1500000</v>
      </c>
      <c r="I187" s="298">
        <v>1850000</v>
      </c>
      <c r="J187" s="298">
        <f t="shared" si="87"/>
        <v>1150000</v>
      </c>
      <c r="K187" s="298">
        <v>1500000</v>
      </c>
      <c r="L187" s="298">
        <v>1835000</v>
      </c>
      <c r="M187" s="298">
        <f t="shared" si="87"/>
        <v>15000</v>
      </c>
      <c r="N187" s="298">
        <v>1500000</v>
      </c>
      <c r="O187" s="298">
        <v>1850000</v>
      </c>
      <c r="P187" s="298">
        <f t="shared" si="87"/>
        <v>0</v>
      </c>
      <c r="Q187" s="298">
        <f t="shared" si="87"/>
        <v>1150000</v>
      </c>
      <c r="R187" s="298">
        <f t="shared" si="87"/>
        <v>1835000</v>
      </c>
      <c r="S187" s="83"/>
      <c r="T187" s="83"/>
      <c r="U187" s="83"/>
      <c r="V187" s="385" t="s">
        <v>314</v>
      </c>
      <c r="W187" s="382" t="s">
        <v>315</v>
      </c>
      <c r="X187" s="384">
        <v>3000000</v>
      </c>
      <c r="Y187" s="384">
        <v>0</v>
      </c>
      <c r="Z187" s="384">
        <v>0</v>
      </c>
      <c r="AA187" s="384">
        <v>0</v>
      </c>
      <c r="AB187" s="384">
        <v>0</v>
      </c>
      <c r="AC187" s="384">
        <v>0</v>
      </c>
      <c r="AD187" s="384">
        <v>3000000</v>
      </c>
      <c r="AE187" s="384">
        <v>1500000</v>
      </c>
      <c r="AF187" s="384">
        <v>1850000</v>
      </c>
      <c r="AG187" s="384">
        <v>1850000</v>
      </c>
      <c r="AH187" s="384">
        <v>1150000</v>
      </c>
      <c r="AI187" s="384">
        <v>1500000</v>
      </c>
      <c r="AJ187" s="384">
        <v>1835000</v>
      </c>
      <c r="AK187" s="384">
        <v>15000</v>
      </c>
      <c r="AL187" s="384">
        <v>1500000</v>
      </c>
      <c r="AM187" s="384">
        <v>1850000</v>
      </c>
      <c r="AN187" s="384">
        <v>0</v>
      </c>
      <c r="AO187" s="382">
        <v>1150000</v>
      </c>
      <c r="AP187" s="382">
        <v>0</v>
      </c>
    </row>
    <row r="188" spans="1:42">
      <c r="A188" s="16" t="s">
        <v>316</v>
      </c>
      <c r="B188" s="17" t="s">
        <v>317</v>
      </c>
      <c r="C188" s="18">
        <v>3000000</v>
      </c>
      <c r="D188" s="18">
        <v>0</v>
      </c>
      <c r="E188" s="18">
        <v>0</v>
      </c>
      <c r="F188" s="18">
        <v>0</v>
      </c>
      <c r="G188" s="299">
        <f t="shared" si="69"/>
        <v>3000000</v>
      </c>
      <c r="H188" s="299">
        <v>1500000</v>
      </c>
      <c r="I188" s="299">
        <v>1850000</v>
      </c>
      <c r="J188" s="299">
        <f t="shared" si="67"/>
        <v>1150000</v>
      </c>
      <c r="K188" s="299">
        <v>1500000</v>
      </c>
      <c r="L188" s="299">
        <v>1835000</v>
      </c>
      <c r="M188" s="299">
        <f t="shared" si="66"/>
        <v>15000</v>
      </c>
      <c r="N188" s="299">
        <v>1500000</v>
      </c>
      <c r="O188" s="299">
        <v>1850000</v>
      </c>
      <c r="P188" s="299">
        <f t="shared" si="70"/>
        <v>0</v>
      </c>
      <c r="Q188" s="299">
        <f t="shared" si="68"/>
        <v>1150000</v>
      </c>
      <c r="R188" s="299">
        <f t="shared" si="71"/>
        <v>1835000</v>
      </c>
      <c r="S188" s="83"/>
      <c r="T188" s="83"/>
      <c r="U188" s="83"/>
      <c r="V188" s="385" t="s">
        <v>316</v>
      </c>
      <c r="W188" s="382" t="s">
        <v>317</v>
      </c>
      <c r="X188" s="384">
        <v>3000000</v>
      </c>
      <c r="Y188" s="384">
        <v>0</v>
      </c>
      <c r="Z188" s="384">
        <v>0</v>
      </c>
      <c r="AA188" s="384">
        <v>0</v>
      </c>
      <c r="AB188" s="384">
        <v>0</v>
      </c>
      <c r="AC188" s="384">
        <v>0</v>
      </c>
      <c r="AD188" s="384">
        <v>3000000</v>
      </c>
      <c r="AE188" s="384">
        <v>1500000</v>
      </c>
      <c r="AF188" s="384">
        <v>1850000</v>
      </c>
      <c r="AG188" s="384">
        <v>1850000</v>
      </c>
      <c r="AH188" s="384">
        <v>1150000</v>
      </c>
      <c r="AI188" s="384">
        <v>1500000</v>
      </c>
      <c r="AJ188" s="384">
        <v>1835000</v>
      </c>
      <c r="AK188" s="384">
        <v>15000</v>
      </c>
      <c r="AL188" s="384">
        <v>1500000</v>
      </c>
      <c r="AM188" s="384">
        <v>1850000</v>
      </c>
      <c r="AN188" s="384">
        <v>0</v>
      </c>
      <c r="AO188" s="382">
        <v>1150000</v>
      </c>
      <c r="AP188" s="382">
        <v>0</v>
      </c>
    </row>
    <row r="189" spans="1:42">
      <c r="A189" s="16" t="s">
        <v>318</v>
      </c>
      <c r="B189" s="17" t="s">
        <v>319</v>
      </c>
      <c r="C189" s="18">
        <v>700000</v>
      </c>
      <c r="D189" s="18">
        <v>20000000</v>
      </c>
      <c r="E189" s="18">
        <v>0</v>
      </c>
      <c r="F189" s="18">
        <v>0</v>
      </c>
      <c r="G189" s="299">
        <f t="shared" si="69"/>
        <v>20700000</v>
      </c>
      <c r="H189" s="299">
        <v>0</v>
      </c>
      <c r="I189" s="299">
        <v>2000000</v>
      </c>
      <c r="J189" s="299">
        <f t="shared" si="67"/>
        <v>18700000</v>
      </c>
      <c r="K189" s="299">
        <v>0</v>
      </c>
      <c r="L189" s="299">
        <v>2000000</v>
      </c>
      <c r="M189" s="299">
        <f t="shared" si="66"/>
        <v>0</v>
      </c>
      <c r="N189" s="299">
        <v>0</v>
      </c>
      <c r="O189" s="299">
        <v>2000000</v>
      </c>
      <c r="P189" s="299">
        <f t="shared" si="70"/>
        <v>0</v>
      </c>
      <c r="Q189" s="299">
        <f t="shared" si="68"/>
        <v>18700000</v>
      </c>
      <c r="R189" s="299">
        <f t="shared" si="71"/>
        <v>2000000</v>
      </c>
      <c r="V189" s="385" t="s">
        <v>318</v>
      </c>
      <c r="W189" s="382" t="s">
        <v>319</v>
      </c>
      <c r="X189" s="384">
        <v>700000</v>
      </c>
      <c r="Y189" s="384">
        <v>20000000</v>
      </c>
      <c r="Z189" s="384">
        <v>0</v>
      </c>
      <c r="AA189" s="384">
        <v>0</v>
      </c>
      <c r="AB189" s="384">
        <v>0</v>
      </c>
      <c r="AC189" s="384">
        <v>0</v>
      </c>
      <c r="AD189" s="384">
        <v>20700000</v>
      </c>
      <c r="AE189" s="384">
        <v>0</v>
      </c>
      <c r="AF189" s="384">
        <v>2000000</v>
      </c>
      <c r="AG189" s="384">
        <v>2000000</v>
      </c>
      <c r="AH189" s="384">
        <v>18700000</v>
      </c>
      <c r="AI189" s="384">
        <v>0</v>
      </c>
      <c r="AJ189" s="384">
        <v>2000000</v>
      </c>
      <c r="AK189" s="384">
        <v>0</v>
      </c>
      <c r="AL189" s="384">
        <v>0</v>
      </c>
      <c r="AM189" s="384">
        <v>2000000</v>
      </c>
      <c r="AN189" s="384">
        <v>0</v>
      </c>
      <c r="AO189" s="382">
        <v>18700000</v>
      </c>
      <c r="AP189" s="382">
        <v>0</v>
      </c>
    </row>
    <row r="190" spans="1:42">
      <c r="A190" s="13" t="s">
        <v>320</v>
      </c>
      <c r="B190" s="14" t="s">
        <v>321</v>
      </c>
      <c r="C190" s="15">
        <f>+C191+C192</f>
        <v>34772314</v>
      </c>
      <c r="D190" s="15">
        <f t="shared" ref="D190:R190" si="88">+D191+D192</f>
        <v>23000000</v>
      </c>
      <c r="E190" s="15">
        <f t="shared" si="88"/>
        <v>0</v>
      </c>
      <c r="F190" s="15">
        <f t="shared" si="88"/>
        <v>0</v>
      </c>
      <c r="G190" s="298">
        <f t="shared" si="88"/>
        <v>57772314</v>
      </c>
      <c r="H190" s="298">
        <v>0</v>
      </c>
      <c r="I190" s="298">
        <v>5400000</v>
      </c>
      <c r="J190" s="298">
        <f t="shared" si="88"/>
        <v>52372314</v>
      </c>
      <c r="K190" s="298">
        <v>0</v>
      </c>
      <c r="L190" s="298">
        <v>5400000</v>
      </c>
      <c r="M190" s="298">
        <f t="shared" si="88"/>
        <v>0</v>
      </c>
      <c r="N190" s="298">
        <v>0</v>
      </c>
      <c r="O190" s="298">
        <v>5400000</v>
      </c>
      <c r="P190" s="298">
        <f t="shared" si="88"/>
        <v>0</v>
      </c>
      <c r="Q190" s="298">
        <f t="shared" si="88"/>
        <v>52372314</v>
      </c>
      <c r="R190" s="298">
        <f t="shared" si="88"/>
        <v>5400000</v>
      </c>
      <c r="V190" s="385" t="s">
        <v>320</v>
      </c>
      <c r="W190" s="382" t="s">
        <v>321</v>
      </c>
      <c r="X190" s="384">
        <v>34772314</v>
      </c>
      <c r="Y190" s="384">
        <v>23000000</v>
      </c>
      <c r="Z190" s="384">
        <v>0</v>
      </c>
      <c r="AA190" s="384">
        <v>0</v>
      </c>
      <c r="AB190" s="384">
        <v>0</v>
      </c>
      <c r="AC190" s="384">
        <v>0</v>
      </c>
      <c r="AD190" s="384">
        <v>57772314</v>
      </c>
      <c r="AE190" s="384">
        <v>0</v>
      </c>
      <c r="AF190" s="384">
        <v>5400000</v>
      </c>
      <c r="AG190" s="384">
        <v>5400000</v>
      </c>
      <c r="AH190" s="384">
        <v>52372314</v>
      </c>
      <c r="AI190" s="384">
        <v>0</v>
      </c>
      <c r="AJ190" s="384">
        <v>5400000</v>
      </c>
      <c r="AK190" s="384">
        <v>0</v>
      </c>
      <c r="AL190" s="384">
        <v>0</v>
      </c>
      <c r="AM190" s="384">
        <v>5400000</v>
      </c>
      <c r="AN190" s="384">
        <v>0</v>
      </c>
      <c r="AO190" s="382">
        <v>52372314</v>
      </c>
      <c r="AP190" s="382">
        <v>0</v>
      </c>
    </row>
    <row r="191" spans="1:42">
      <c r="A191" s="16" t="s">
        <v>322</v>
      </c>
      <c r="B191" s="17" t="s">
        <v>323</v>
      </c>
      <c r="C191" s="18">
        <v>34772314</v>
      </c>
      <c r="D191" s="18">
        <v>20000000</v>
      </c>
      <c r="E191" s="18">
        <v>0</v>
      </c>
      <c r="F191" s="18">
        <v>0</v>
      </c>
      <c r="G191" s="299">
        <f t="shared" si="69"/>
        <v>54772314</v>
      </c>
      <c r="H191" s="299">
        <v>0</v>
      </c>
      <c r="I191" s="299">
        <v>5400000</v>
      </c>
      <c r="J191" s="299">
        <f t="shared" si="67"/>
        <v>49372314</v>
      </c>
      <c r="K191" s="299">
        <v>0</v>
      </c>
      <c r="L191" s="299">
        <v>5400000</v>
      </c>
      <c r="M191" s="299">
        <f t="shared" si="66"/>
        <v>0</v>
      </c>
      <c r="N191" s="299">
        <v>0</v>
      </c>
      <c r="O191" s="299">
        <v>5400000</v>
      </c>
      <c r="P191" s="299">
        <f t="shared" si="70"/>
        <v>0</v>
      </c>
      <c r="Q191" s="299">
        <f t="shared" si="68"/>
        <v>49372314</v>
      </c>
      <c r="R191" s="299">
        <f t="shared" si="71"/>
        <v>5400000</v>
      </c>
      <c r="V191" s="385" t="s">
        <v>322</v>
      </c>
      <c r="W191" s="382" t="s">
        <v>323</v>
      </c>
      <c r="X191" s="384">
        <v>34772314</v>
      </c>
      <c r="Y191" s="384">
        <v>20000000</v>
      </c>
      <c r="Z191" s="384">
        <v>0</v>
      </c>
      <c r="AA191" s="384">
        <v>0</v>
      </c>
      <c r="AB191" s="384">
        <v>0</v>
      </c>
      <c r="AC191" s="384">
        <v>0</v>
      </c>
      <c r="AD191" s="384">
        <v>54772314</v>
      </c>
      <c r="AE191" s="384">
        <v>0</v>
      </c>
      <c r="AF191" s="384">
        <v>5400000</v>
      </c>
      <c r="AG191" s="384">
        <v>5400000</v>
      </c>
      <c r="AH191" s="384">
        <v>49372314</v>
      </c>
      <c r="AI191" s="384">
        <v>0</v>
      </c>
      <c r="AJ191" s="384">
        <v>5400000</v>
      </c>
      <c r="AK191" s="384">
        <v>0</v>
      </c>
      <c r="AL191" s="384">
        <v>0</v>
      </c>
      <c r="AM191" s="384">
        <v>5400000</v>
      </c>
      <c r="AN191" s="384">
        <v>0</v>
      </c>
      <c r="AO191" s="382">
        <v>49372314</v>
      </c>
      <c r="AP191" s="382">
        <v>0</v>
      </c>
    </row>
    <row r="192" spans="1:42" s="83" customFormat="1">
      <c r="A192" s="16" t="s">
        <v>1028</v>
      </c>
      <c r="B192" s="17" t="s">
        <v>699</v>
      </c>
      <c r="C192" s="18"/>
      <c r="D192" s="18">
        <v>3000000</v>
      </c>
      <c r="E192" s="18"/>
      <c r="F192" s="18"/>
      <c r="G192" s="299">
        <f t="shared" si="69"/>
        <v>3000000</v>
      </c>
      <c r="H192" s="299">
        <v>0</v>
      </c>
      <c r="I192" s="299">
        <v>0</v>
      </c>
      <c r="J192" s="299">
        <f t="shared" si="67"/>
        <v>3000000</v>
      </c>
      <c r="K192" s="299">
        <v>0</v>
      </c>
      <c r="L192" s="299">
        <v>0</v>
      </c>
      <c r="M192" s="299">
        <f t="shared" si="66"/>
        <v>0</v>
      </c>
      <c r="N192" s="299">
        <v>0</v>
      </c>
      <c r="O192" s="299">
        <v>0</v>
      </c>
      <c r="P192" s="299">
        <f t="shared" si="70"/>
        <v>0</v>
      </c>
      <c r="Q192" s="299">
        <f t="shared" si="68"/>
        <v>3000000</v>
      </c>
      <c r="R192" s="299">
        <f t="shared" si="71"/>
        <v>0</v>
      </c>
      <c r="S192" s="199"/>
      <c r="T192" s="199"/>
      <c r="U192" s="199"/>
      <c r="V192" s="385" t="s">
        <v>1028</v>
      </c>
      <c r="W192" s="382" t="s">
        <v>699</v>
      </c>
      <c r="X192" s="384">
        <v>0</v>
      </c>
      <c r="Y192" s="384">
        <v>3000000</v>
      </c>
      <c r="Z192" s="384">
        <v>0</v>
      </c>
      <c r="AA192" s="384">
        <v>0</v>
      </c>
      <c r="AB192" s="384">
        <v>0</v>
      </c>
      <c r="AC192" s="384">
        <v>0</v>
      </c>
      <c r="AD192" s="384">
        <v>3000000</v>
      </c>
      <c r="AE192" s="384">
        <v>0</v>
      </c>
      <c r="AF192" s="384">
        <v>0</v>
      </c>
      <c r="AG192" s="384">
        <v>0</v>
      </c>
      <c r="AH192" s="384">
        <v>3000000</v>
      </c>
      <c r="AI192" s="384">
        <v>0</v>
      </c>
      <c r="AJ192" s="384">
        <v>0</v>
      </c>
      <c r="AK192" s="384">
        <v>0</v>
      </c>
      <c r="AL192" s="384">
        <v>0</v>
      </c>
      <c r="AM192" s="384">
        <v>0</v>
      </c>
      <c r="AN192" s="384">
        <v>0</v>
      </c>
      <c r="AO192" s="382">
        <v>3000000</v>
      </c>
      <c r="AP192" s="382">
        <v>0</v>
      </c>
    </row>
    <row r="193" spans="1:42">
      <c r="A193" s="13" t="s">
        <v>324</v>
      </c>
      <c r="B193" s="14" t="s">
        <v>325</v>
      </c>
      <c r="C193" s="15">
        <v>133985780</v>
      </c>
      <c r="D193" s="15">
        <v>0</v>
      </c>
      <c r="E193" s="15">
        <v>0</v>
      </c>
      <c r="F193" s="15">
        <v>40000000</v>
      </c>
      <c r="G193" s="298">
        <f t="shared" si="69"/>
        <v>173985780</v>
      </c>
      <c r="H193" s="298">
        <v>0</v>
      </c>
      <c r="I193" s="298">
        <v>1500000</v>
      </c>
      <c r="J193" s="298">
        <f t="shared" si="67"/>
        <v>172485780</v>
      </c>
      <c r="K193" s="298">
        <v>0</v>
      </c>
      <c r="L193" s="298">
        <v>1500000</v>
      </c>
      <c r="M193" s="298">
        <f t="shared" si="66"/>
        <v>0</v>
      </c>
      <c r="N193" s="298">
        <v>0</v>
      </c>
      <c r="O193" s="298">
        <v>46500000</v>
      </c>
      <c r="P193" s="298">
        <f t="shared" si="70"/>
        <v>45000000</v>
      </c>
      <c r="Q193" s="298">
        <f t="shared" si="68"/>
        <v>127485780</v>
      </c>
      <c r="R193" s="298">
        <f t="shared" si="71"/>
        <v>1500000</v>
      </c>
      <c r="S193" s="83"/>
      <c r="T193" s="83"/>
      <c r="U193" s="83"/>
      <c r="V193" s="385" t="s">
        <v>324</v>
      </c>
      <c r="W193" s="382" t="s">
        <v>325</v>
      </c>
      <c r="X193" s="384">
        <v>133985780</v>
      </c>
      <c r="Y193" s="384">
        <v>0</v>
      </c>
      <c r="Z193" s="384">
        <v>0</v>
      </c>
      <c r="AA193" s="384">
        <v>0</v>
      </c>
      <c r="AB193" s="384">
        <v>0</v>
      </c>
      <c r="AC193" s="384">
        <v>40000000</v>
      </c>
      <c r="AD193" s="384">
        <v>173985780</v>
      </c>
      <c r="AE193" s="384">
        <v>0</v>
      </c>
      <c r="AF193" s="384">
        <v>1500000</v>
      </c>
      <c r="AG193" s="384">
        <v>1500000</v>
      </c>
      <c r="AH193" s="384">
        <v>172485780</v>
      </c>
      <c r="AI193" s="384">
        <v>0</v>
      </c>
      <c r="AJ193" s="384">
        <v>1500000</v>
      </c>
      <c r="AK193" s="384">
        <v>0</v>
      </c>
      <c r="AL193" s="384">
        <v>0</v>
      </c>
      <c r="AM193" s="384">
        <v>46500000</v>
      </c>
      <c r="AN193" s="384">
        <v>45000000</v>
      </c>
      <c r="AO193" s="382">
        <v>127485780</v>
      </c>
      <c r="AP193" s="382">
        <v>0</v>
      </c>
    </row>
    <row r="194" spans="1:42">
      <c r="A194" s="13" t="s">
        <v>326</v>
      </c>
      <c r="B194" s="14" t="s">
        <v>327</v>
      </c>
      <c r="C194" s="15">
        <f>+C195+C196</f>
        <v>703799999</v>
      </c>
      <c r="D194" s="15">
        <f t="shared" ref="D194:R194" si="89">+D195+D196</f>
        <v>0</v>
      </c>
      <c r="E194" s="15">
        <f t="shared" si="89"/>
        <v>0</v>
      </c>
      <c r="F194" s="15">
        <f t="shared" si="89"/>
        <v>0</v>
      </c>
      <c r="G194" s="298">
        <f t="shared" si="89"/>
        <v>703799999</v>
      </c>
      <c r="H194" s="298">
        <v>51537375.340000004</v>
      </c>
      <c r="I194" s="298">
        <v>276297593.11000001</v>
      </c>
      <c r="J194" s="298">
        <f t="shared" si="89"/>
        <v>427502405.88999999</v>
      </c>
      <c r="K194" s="298">
        <v>53457375.340000004</v>
      </c>
      <c r="L194" s="298">
        <v>260090093.11000001</v>
      </c>
      <c r="M194" s="298">
        <f t="shared" si="89"/>
        <v>16207500</v>
      </c>
      <c r="N194" s="298">
        <v>45885375.340000004</v>
      </c>
      <c r="O194" s="298">
        <v>237432331.11000001</v>
      </c>
      <c r="P194" s="298">
        <f t="shared" si="89"/>
        <v>-38865262</v>
      </c>
      <c r="Q194" s="298">
        <f t="shared" si="89"/>
        <v>466367667.88999999</v>
      </c>
      <c r="R194" s="298">
        <f t="shared" si="89"/>
        <v>260090093.11000001</v>
      </c>
      <c r="V194" s="385" t="s">
        <v>326</v>
      </c>
      <c r="W194" s="382" t="s">
        <v>327</v>
      </c>
      <c r="X194" s="384">
        <v>703799999</v>
      </c>
      <c r="Y194" s="384">
        <v>0</v>
      </c>
      <c r="Z194" s="384">
        <v>0</v>
      </c>
      <c r="AA194" s="384">
        <v>0</v>
      </c>
      <c r="AB194" s="384">
        <v>0</v>
      </c>
      <c r="AC194" s="384">
        <v>0</v>
      </c>
      <c r="AD194" s="384">
        <v>703799999</v>
      </c>
      <c r="AE194" s="384">
        <v>51537375.340000004</v>
      </c>
      <c r="AF194" s="384">
        <v>276297593.11000001</v>
      </c>
      <c r="AG194" s="384">
        <v>215257489.11000001</v>
      </c>
      <c r="AH194" s="384">
        <v>488542509.88999999</v>
      </c>
      <c r="AI194" s="384">
        <v>53457375.340000004</v>
      </c>
      <c r="AJ194" s="384">
        <v>260090093.11000001</v>
      </c>
      <c r="AK194" s="384">
        <v>7483654</v>
      </c>
      <c r="AL194" s="384">
        <v>45885375.340000004</v>
      </c>
      <c r="AM194" s="384">
        <v>237432331.11000001</v>
      </c>
      <c r="AN194" s="384">
        <v>22174842</v>
      </c>
      <c r="AO194" s="382">
        <v>466367667.88999999</v>
      </c>
      <c r="AP194" s="382">
        <v>0</v>
      </c>
    </row>
    <row r="195" spans="1:42">
      <c r="A195" s="16" t="s">
        <v>328</v>
      </c>
      <c r="B195" s="17" t="s">
        <v>329</v>
      </c>
      <c r="C195" s="18">
        <v>545765361</v>
      </c>
      <c r="D195" s="18">
        <v>0</v>
      </c>
      <c r="E195" s="18">
        <v>0</v>
      </c>
      <c r="F195" s="18">
        <v>0</v>
      </c>
      <c r="G195" s="299">
        <f t="shared" si="69"/>
        <v>545765361</v>
      </c>
      <c r="H195" s="299">
        <v>43756005.340000004</v>
      </c>
      <c r="I195" s="299">
        <v>236159463.11000001</v>
      </c>
      <c r="J195" s="299">
        <f t="shared" si="67"/>
        <v>309605897.88999999</v>
      </c>
      <c r="K195" s="299">
        <v>43756005.340000004</v>
      </c>
      <c r="L195" s="299">
        <v>236089463.11000001</v>
      </c>
      <c r="M195" s="299">
        <f t="shared" si="66"/>
        <v>70000</v>
      </c>
      <c r="N195" s="299">
        <v>38440705.340000004</v>
      </c>
      <c r="O195" s="299">
        <v>198049501.11000001</v>
      </c>
      <c r="P195" s="299">
        <f t="shared" si="70"/>
        <v>-38109962</v>
      </c>
      <c r="Q195" s="299">
        <f t="shared" si="68"/>
        <v>347715859.88999999</v>
      </c>
      <c r="R195" s="299">
        <f t="shared" si="71"/>
        <v>236089463.11000001</v>
      </c>
      <c r="V195" s="385" t="s">
        <v>328</v>
      </c>
      <c r="W195" s="382" t="s">
        <v>329</v>
      </c>
      <c r="X195" s="384">
        <v>545765361</v>
      </c>
      <c r="Y195" s="384">
        <v>0</v>
      </c>
      <c r="Z195" s="384">
        <v>0</v>
      </c>
      <c r="AA195" s="384">
        <v>0</v>
      </c>
      <c r="AB195" s="384">
        <v>0</v>
      </c>
      <c r="AC195" s="384">
        <v>0</v>
      </c>
      <c r="AD195" s="384">
        <v>545765361</v>
      </c>
      <c r="AE195" s="384">
        <v>43756005.340000004</v>
      </c>
      <c r="AF195" s="384">
        <v>236159463.11000001</v>
      </c>
      <c r="AG195" s="384">
        <v>177210259.11000001</v>
      </c>
      <c r="AH195" s="384">
        <v>368555101.88999999</v>
      </c>
      <c r="AI195" s="384">
        <v>43756005.340000004</v>
      </c>
      <c r="AJ195" s="384">
        <v>236089463.11000001</v>
      </c>
      <c r="AK195" s="384">
        <v>-8653846</v>
      </c>
      <c r="AL195" s="384">
        <v>38440705.340000004</v>
      </c>
      <c r="AM195" s="384">
        <v>198049501.11000001</v>
      </c>
      <c r="AN195" s="384">
        <v>20839242</v>
      </c>
      <c r="AO195" s="382">
        <v>347715859.88999999</v>
      </c>
      <c r="AP195" s="382">
        <v>0</v>
      </c>
    </row>
    <row r="196" spans="1:42">
      <c r="A196" s="16" t="s">
        <v>330</v>
      </c>
      <c r="B196" s="17" t="s">
        <v>331</v>
      </c>
      <c r="C196" s="18">
        <v>158034638</v>
      </c>
      <c r="D196" s="18">
        <v>0</v>
      </c>
      <c r="E196" s="18">
        <v>0</v>
      </c>
      <c r="F196" s="18">
        <v>0</v>
      </c>
      <c r="G196" s="299">
        <f t="shared" si="69"/>
        <v>158034638</v>
      </c>
      <c r="H196" s="299">
        <v>7781370</v>
      </c>
      <c r="I196" s="299">
        <v>40138130</v>
      </c>
      <c r="J196" s="299">
        <f t="shared" si="67"/>
        <v>117896508</v>
      </c>
      <c r="K196" s="299">
        <v>9701370</v>
      </c>
      <c r="L196" s="299">
        <v>24000630</v>
      </c>
      <c r="M196" s="299">
        <f t="shared" si="66"/>
        <v>16137500</v>
      </c>
      <c r="N196" s="299">
        <v>7444670</v>
      </c>
      <c r="O196" s="299">
        <v>39382830</v>
      </c>
      <c r="P196" s="299">
        <f t="shared" si="70"/>
        <v>-755300</v>
      </c>
      <c r="Q196" s="299">
        <f t="shared" si="68"/>
        <v>118651808</v>
      </c>
      <c r="R196" s="299">
        <f t="shared" si="71"/>
        <v>24000630</v>
      </c>
      <c r="V196" s="385" t="s">
        <v>330</v>
      </c>
      <c r="W196" s="382" t="s">
        <v>331</v>
      </c>
      <c r="X196" s="384">
        <v>158034638</v>
      </c>
      <c r="Y196" s="384">
        <v>0</v>
      </c>
      <c r="Z196" s="384">
        <v>0</v>
      </c>
      <c r="AA196" s="384">
        <v>0</v>
      </c>
      <c r="AB196" s="384">
        <v>0</v>
      </c>
      <c r="AC196" s="384">
        <v>0</v>
      </c>
      <c r="AD196" s="384">
        <v>158034638</v>
      </c>
      <c r="AE196" s="384">
        <v>7781370</v>
      </c>
      <c r="AF196" s="384">
        <v>40138130</v>
      </c>
      <c r="AG196" s="384">
        <v>38047230</v>
      </c>
      <c r="AH196" s="384">
        <v>119987408</v>
      </c>
      <c r="AI196" s="384">
        <v>9701370</v>
      </c>
      <c r="AJ196" s="384">
        <v>24000630</v>
      </c>
      <c r="AK196" s="384">
        <v>16137500</v>
      </c>
      <c r="AL196" s="384">
        <v>7444670</v>
      </c>
      <c r="AM196" s="384">
        <v>39382830</v>
      </c>
      <c r="AN196" s="384">
        <v>1335600</v>
      </c>
      <c r="AO196" s="382">
        <v>118651808</v>
      </c>
      <c r="AP196" s="382">
        <v>0</v>
      </c>
    </row>
    <row r="197" spans="1:42">
      <c r="A197" s="13" t="s">
        <v>332</v>
      </c>
      <c r="B197" s="14" t="s">
        <v>333</v>
      </c>
      <c r="C197" s="15">
        <f>+C198+C208+C213</f>
        <v>2347550870</v>
      </c>
      <c r="D197" s="15">
        <f t="shared" ref="D197:R197" si="90">+D198+D208+D213</f>
        <v>60000000</v>
      </c>
      <c r="E197" s="15">
        <f t="shared" si="90"/>
        <v>0</v>
      </c>
      <c r="F197" s="15">
        <f t="shared" si="90"/>
        <v>0</v>
      </c>
      <c r="G197" s="298">
        <f t="shared" si="90"/>
        <v>2407550870</v>
      </c>
      <c r="H197" s="298">
        <v>299783080.13999999</v>
      </c>
      <c r="I197" s="298">
        <v>883539850.96000004</v>
      </c>
      <c r="J197" s="298">
        <f t="shared" si="90"/>
        <v>1524011019.04</v>
      </c>
      <c r="K197" s="298">
        <v>426278274.44</v>
      </c>
      <c r="L197" s="298">
        <v>474859598.25999999</v>
      </c>
      <c r="M197" s="298">
        <f t="shared" si="90"/>
        <v>408680252.69999999</v>
      </c>
      <c r="N197" s="298">
        <v>79261272.810000002</v>
      </c>
      <c r="O197" s="298">
        <v>1347579508.0599999</v>
      </c>
      <c r="P197" s="298">
        <f t="shared" si="90"/>
        <v>464039657.10000002</v>
      </c>
      <c r="Q197" s="298">
        <f t="shared" si="90"/>
        <v>1059971361.9400001</v>
      </c>
      <c r="R197" s="298">
        <f t="shared" si="90"/>
        <v>474859598.25999999</v>
      </c>
      <c r="V197" s="385" t="s">
        <v>332</v>
      </c>
      <c r="W197" s="382" t="s">
        <v>333</v>
      </c>
      <c r="X197" s="384">
        <v>2347550870</v>
      </c>
      <c r="Y197" s="384">
        <v>80000000</v>
      </c>
      <c r="Z197" s="384">
        <v>0</v>
      </c>
      <c r="AA197" s="384">
        <v>0</v>
      </c>
      <c r="AB197" s="384">
        <v>0</v>
      </c>
      <c r="AC197" s="384">
        <v>0</v>
      </c>
      <c r="AD197" s="384">
        <v>2427550870</v>
      </c>
      <c r="AE197" s="384">
        <v>299783080.13999999</v>
      </c>
      <c r="AF197" s="384">
        <v>883539850.96000004</v>
      </c>
      <c r="AG197" s="384">
        <v>883539850.96000004</v>
      </c>
      <c r="AH197" s="384">
        <v>1544011019.04</v>
      </c>
      <c r="AI197" s="384">
        <v>426278274.44</v>
      </c>
      <c r="AJ197" s="384">
        <v>474859598.25999999</v>
      </c>
      <c r="AK197" s="384">
        <v>408680252.70000005</v>
      </c>
      <c r="AL197" s="384">
        <v>79261272.810000002</v>
      </c>
      <c r="AM197" s="384">
        <v>1347579508.0599999</v>
      </c>
      <c r="AN197" s="384">
        <v>464039657.0999999</v>
      </c>
      <c r="AO197" s="382">
        <v>1079971361.9400001</v>
      </c>
      <c r="AP197" s="382">
        <v>0</v>
      </c>
    </row>
    <row r="198" spans="1:42">
      <c r="A198" s="13" t="s">
        <v>334</v>
      </c>
      <c r="B198" s="14" t="s">
        <v>335</v>
      </c>
      <c r="C198" s="15">
        <f>+C199+C202</f>
        <v>1523550870</v>
      </c>
      <c r="D198" s="15">
        <f t="shared" ref="D198:R198" si="91">+D199+D202</f>
        <v>0</v>
      </c>
      <c r="E198" s="15">
        <f t="shared" si="91"/>
        <v>0</v>
      </c>
      <c r="F198" s="15">
        <f t="shared" si="91"/>
        <v>0</v>
      </c>
      <c r="G198" s="298">
        <f t="shared" si="91"/>
        <v>1523550870</v>
      </c>
      <c r="H198" s="298">
        <v>23975081.140000001</v>
      </c>
      <c r="I198" s="298">
        <v>461248127.96000004</v>
      </c>
      <c r="J198" s="298">
        <f t="shared" si="91"/>
        <v>1062302742.04</v>
      </c>
      <c r="K198" s="298">
        <v>411266321.44</v>
      </c>
      <c r="L198" s="298">
        <v>449947645.25999999</v>
      </c>
      <c r="M198" s="298">
        <f t="shared" si="91"/>
        <v>11300482.700000003</v>
      </c>
      <c r="N198" s="298">
        <v>22613273.809999999</v>
      </c>
      <c r="O198" s="298">
        <v>476447785.06</v>
      </c>
      <c r="P198" s="298">
        <f t="shared" si="91"/>
        <v>15199657.100000001</v>
      </c>
      <c r="Q198" s="298">
        <f t="shared" si="91"/>
        <v>1047103084.9400001</v>
      </c>
      <c r="R198" s="298">
        <f t="shared" si="91"/>
        <v>449947645.25999999</v>
      </c>
      <c r="V198" s="385" t="s">
        <v>334</v>
      </c>
      <c r="W198" s="382" t="s">
        <v>335</v>
      </c>
      <c r="X198" s="384">
        <v>1523550870</v>
      </c>
      <c r="Y198" s="384">
        <v>0</v>
      </c>
      <c r="Z198" s="384">
        <v>0</v>
      </c>
      <c r="AA198" s="384">
        <v>0</v>
      </c>
      <c r="AB198" s="384">
        <v>0</v>
      </c>
      <c r="AC198" s="384">
        <v>0</v>
      </c>
      <c r="AD198" s="384">
        <v>1523550870</v>
      </c>
      <c r="AE198" s="384">
        <v>23975081.140000001</v>
      </c>
      <c r="AF198" s="384">
        <v>461248127.96000004</v>
      </c>
      <c r="AG198" s="384">
        <v>461248127.96000004</v>
      </c>
      <c r="AH198" s="384">
        <v>1062302742.04</v>
      </c>
      <c r="AI198" s="384">
        <v>411266321.44</v>
      </c>
      <c r="AJ198" s="384">
        <v>449947645.25999999</v>
      </c>
      <c r="AK198" s="384">
        <v>11300482.700000048</v>
      </c>
      <c r="AL198" s="384">
        <v>22613273.809999999</v>
      </c>
      <c r="AM198" s="384">
        <v>476447785.06</v>
      </c>
      <c r="AN198" s="384">
        <v>15199657.099999964</v>
      </c>
      <c r="AO198" s="382">
        <v>1047103084.9400001</v>
      </c>
      <c r="AP198" s="382">
        <v>0</v>
      </c>
    </row>
    <row r="199" spans="1:42">
      <c r="A199" s="13" t="s">
        <v>336</v>
      </c>
      <c r="B199" s="14" t="s">
        <v>337</v>
      </c>
      <c r="C199" s="15">
        <f>+C200+C201</f>
        <v>153650870</v>
      </c>
      <c r="D199" s="15">
        <f t="shared" ref="D199:R199" si="92">+D200+D201</f>
        <v>0</v>
      </c>
      <c r="E199" s="15">
        <f t="shared" si="92"/>
        <v>0</v>
      </c>
      <c r="F199" s="15">
        <f t="shared" si="92"/>
        <v>0</v>
      </c>
      <c r="G199" s="298">
        <f t="shared" si="92"/>
        <v>153650870</v>
      </c>
      <c r="H199" s="298">
        <v>23975081.140000001</v>
      </c>
      <c r="I199" s="298">
        <v>59570908.960000001</v>
      </c>
      <c r="J199" s="298">
        <f t="shared" si="92"/>
        <v>94079961.039999992</v>
      </c>
      <c r="K199" s="298">
        <v>22990560.440000001</v>
      </c>
      <c r="L199" s="298">
        <v>58598388.259999998</v>
      </c>
      <c r="M199" s="298">
        <f t="shared" si="92"/>
        <v>972520.70000000298</v>
      </c>
      <c r="N199" s="298">
        <v>22613273.809999999</v>
      </c>
      <c r="O199" s="298">
        <v>69704308.060000002</v>
      </c>
      <c r="P199" s="298">
        <f t="shared" si="92"/>
        <v>10133399.100000001</v>
      </c>
      <c r="Q199" s="298">
        <f t="shared" si="92"/>
        <v>83946561.939999998</v>
      </c>
      <c r="R199" s="298">
        <f t="shared" si="92"/>
        <v>58598388.259999998</v>
      </c>
      <c r="V199" s="385" t="s">
        <v>336</v>
      </c>
      <c r="W199" s="382" t="s">
        <v>337</v>
      </c>
      <c r="X199" s="384">
        <v>153650870</v>
      </c>
      <c r="Y199" s="384">
        <v>0</v>
      </c>
      <c r="Z199" s="384">
        <v>0</v>
      </c>
      <c r="AA199" s="384">
        <v>0</v>
      </c>
      <c r="AB199" s="384">
        <v>0</v>
      </c>
      <c r="AC199" s="384">
        <v>0</v>
      </c>
      <c r="AD199" s="384">
        <v>153650870</v>
      </c>
      <c r="AE199" s="384">
        <v>23975081.140000001</v>
      </c>
      <c r="AF199" s="384">
        <v>59570908.960000001</v>
      </c>
      <c r="AG199" s="384">
        <v>59570908.960000001</v>
      </c>
      <c r="AH199" s="384">
        <v>94079961.039999992</v>
      </c>
      <c r="AI199" s="384">
        <v>22990560.440000001</v>
      </c>
      <c r="AJ199" s="384">
        <v>58598388.259999998</v>
      </c>
      <c r="AK199" s="384">
        <v>972520.70000000298</v>
      </c>
      <c r="AL199" s="384">
        <v>22613273.809999999</v>
      </c>
      <c r="AM199" s="384">
        <v>69704308.060000002</v>
      </c>
      <c r="AN199" s="384">
        <v>10133399.100000001</v>
      </c>
      <c r="AO199" s="382">
        <v>83946561.939999998</v>
      </c>
      <c r="AP199" s="382">
        <v>0</v>
      </c>
    </row>
    <row r="200" spans="1:42">
      <c r="A200" s="16" t="s">
        <v>338</v>
      </c>
      <c r="B200" s="17" t="s">
        <v>339</v>
      </c>
      <c r="C200" s="18">
        <v>153103015</v>
      </c>
      <c r="D200" s="18">
        <v>0</v>
      </c>
      <c r="E200" s="18">
        <v>0</v>
      </c>
      <c r="F200" s="18">
        <v>0</v>
      </c>
      <c r="G200" s="299">
        <f t="shared" si="69"/>
        <v>153103015</v>
      </c>
      <c r="H200" s="299">
        <v>23975081.140000001</v>
      </c>
      <c r="I200" s="299">
        <v>59570908.960000001</v>
      </c>
      <c r="J200" s="299">
        <f t="shared" si="67"/>
        <v>93532106.039999992</v>
      </c>
      <c r="K200" s="299">
        <v>22990560.440000001</v>
      </c>
      <c r="L200" s="299">
        <v>58598388.259999998</v>
      </c>
      <c r="M200" s="299">
        <f t="shared" si="66"/>
        <v>972520.70000000298</v>
      </c>
      <c r="N200" s="299">
        <v>22613273.809999999</v>
      </c>
      <c r="O200" s="299">
        <v>69704308.060000002</v>
      </c>
      <c r="P200" s="299">
        <f t="shared" si="70"/>
        <v>10133399.100000001</v>
      </c>
      <c r="Q200" s="299">
        <f t="shared" si="68"/>
        <v>83398706.939999998</v>
      </c>
      <c r="R200" s="299">
        <f t="shared" si="71"/>
        <v>58598388.259999998</v>
      </c>
      <c r="V200" s="385" t="s">
        <v>338</v>
      </c>
      <c r="W200" s="382" t="s">
        <v>339</v>
      </c>
      <c r="X200" s="384">
        <v>153103015</v>
      </c>
      <c r="Y200" s="384">
        <v>0</v>
      </c>
      <c r="Z200" s="384">
        <v>0</v>
      </c>
      <c r="AA200" s="384">
        <v>0</v>
      </c>
      <c r="AB200" s="384">
        <v>0</v>
      </c>
      <c r="AC200" s="384">
        <v>0</v>
      </c>
      <c r="AD200" s="384">
        <v>153103015</v>
      </c>
      <c r="AE200" s="384">
        <v>23975081.140000001</v>
      </c>
      <c r="AF200" s="384">
        <v>59570908.960000001</v>
      </c>
      <c r="AG200" s="384">
        <v>59570908.960000001</v>
      </c>
      <c r="AH200" s="384">
        <v>93532106.039999992</v>
      </c>
      <c r="AI200" s="384">
        <v>22990560.440000001</v>
      </c>
      <c r="AJ200" s="384">
        <v>58598388.259999998</v>
      </c>
      <c r="AK200" s="384">
        <v>972520.70000000298</v>
      </c>
      <c r="AL200" s="384">
        <v>22613273.809999999</v>
      </c>
      <c r="AM200" s="384">
        <v>69704308.060000002</v>
      </c>
      <c r="AN200" s="384">
        <v>10133399.100000001</v>
      </c>
      <c r="AO200" s="382">
        <v>83398706.939999998</v>
      </c>
      <c r="AP200" s="382">
        <v>0</v>
      </c>
    </row>
    <row r="201" spans="1:42">
      <c r="A201" s="16" t="s">
        <v>340</v>
      </c>
      <c r="B201" s="17" t="s">
        <v>341</v>
      </c>
      <c r="C201" s="18">
        <v>547855</v>
      </c>
      <c r="D201" s="18">
        <v>0</v>
      </c>
      <c r="E201" s="18">
        <v>0</v>
      </c>
      <c r="F201" s="18">
        <v>0</v>
      </c>
      <c r="G201" s="299">
        <f t="shared" si="69"/>
        <v>547855</v>
      </c>
      <c r="H201" s="299">
        <v>0</v>
      </c>
      <c r="I201" s="299">
        <v>0</v>
      </c>
      <c r="J201" s="299">
        <f t="shared" si="67"/>
        <v>547855</v>
      </c>
      <c r="K201" s="299">
        <v>0</v>
      </c>
      <c r="L201" s="299">
        <v>0</v>
      </c>
      <c r="M201" s="299">
        <f t="shared" si="66"/>
        <v>0</v>
      </c>
      <c r="N201" s="299">
        <v>0</v>
      </c>
      <c r="O201" s="299">
        <v>0</v>
      </c>
      <c r="P201" s="299">
        <f t="shared" si="70"/>
        <v>0</v>
      </c>
      <c r="Q201" s="299">
        <f t="shared" si="68"/>
        <v>547855</v>
      </c>
      <c r="R201" s="299">
        <f t="shared" si="71"/>
        <v>0</v>
      </c>
      <c r="V201" s="385" t="s">
        <v>340</v>
      </c>
      <c r="W201" s="382" t="s">
        <v>341</v>
      </c>
      <c r="X201" s="384">
        <v>547855</v>
      </c>
      <c r="Y201" s="384">
        <v>0</v>
      </c>
      <c r="Z201" s="384">
        <v>0</v>
      </c>
      <c r="AA201" s="384">
        <v>0</v>
      </c>
      <c r="AB201" s="384">
        <v>0</v>
      </c>
      <c r="AC201" s="384">
        <v>0</v>
      </c>
      <c r="AD201" s="384">
        <v>547855</v>
      </c>
      <c r="AE201" s="384">
        <v>0</v>
      </c>
      <c r="AF201" s="384">
        <v>0</v>
      </c>
      <c r="AG201" s="384">
        <v>0</v>
      </c>
      <c r="AH201" s="384">
        <v>547855</v>
      </c>
      <c r="AI201" s="384">
        <v>0</v>
      </c>
      <c r="AJ201" s="384">
        <v>0</v>
      </c>
      <c r="AK201" s="384">
        <v>0</v>
      </c>
      <c r="AL201" s="384">
        <v>0</v>
      </c>
      <c r="AM201" s="384">
        <v>0</v>
      </c>
      <c r="AN201" s="384">
        <v>0</v>
      </c>
      <c r="AO201" s="382">
        <v>547855</v>
      </c>
      <c r="AP201" s="382">
        <v>0</v>
      </c>
    </row>
    <row r="202" spans="1:42">
      <c r="A202" s="13" t="s">
        <v>342</v>
      </c>
      <c r="B202" s="14" t="s">
        <v>343</v>
      </c>
      <c r="C202" s="15">
        <f>+C203+C204</f>
        <v>1369900000</v>
      </c>
      <c r="D202" s="15">
        <f t="shared" ref="D202:R202" si="93">+D203+D204</f>
        <v>0</v>
      </c>
      <c r="E202" s="15">
        <f t="shared" si="93"/>
        <v>0</v>
      </c>
      <c r="F202" s="15">
        <f t="shared" si="93"/>
        <v>0</v>
      </c>
      <c r="G202" s="298">
        <f t="shared" si="93"/>
        <v>1369900000</v>
      </c>
      <c r="H202" s="298">
        <v>0</v>
      </c>
      <c r="I202" s="298">
        <v>401677219</v>
      </c>
      <c r="J202" s="298">
        <f t="shared" si="93"/>
        <v>968222781</v>
      </c>
      <c r="K202" s="298">
        <v>388275761</v>
      </c>
      <c r="L202" s="298">
        <v>391349257</v>
      </c>
      <c r="M202" s="298">
        <f t="shared" si="93"/>
        <v>10327962</v>
      </c>
      <c r="N202" s="298">
        <v>0</v>
      </c>
      <c r="O202" s="298">
        <v>406743477</v>
      </c>
      <c r="P202" s="298">
        <f t="shared" si="93"/>
        <v>5066258</v>
      </c>
      <c r="Q202" s="298">
        <f t="shared" si="93"/>
        <v>963156523</v>
      </c>
      <c r="R202" s="298">
        <f t="shared" si="93"/>
        <v>391349257</v>
      </c>
      <c r="V202" s="385" t="s">
        <v>342</v>
      </c>
      <c r="W202" s="382" t="s">
        <v>343</v>
      </c>
      <c r="X202" s="384">
        <v>1369900000</v>
      </c>
      <c r="Y202" s="384">
        <v>0</v>
      </c>
      <c r="Z202" s="384">
        <v>0</v>
      </c>
      <c r="AA202" s="384">
        <v>0</v>
      </c>
      <c r="AB202" s="384">
        <v>0</v>
      </c>
      <c r="AC202" s="384">
        <v>0</v>
      </c>
      <c r="AD202" s="384">
        <v>1369900000</v>
      </c>
      <c r="AE202" s="384">
        <v>0</v>
      </c>
      <c r="AF202" s="384">
        <v>401677219</v>
      </c>
      <c r="AG202" s="384">
        <v>401677219</v>
      </c>
      <c r="AH202" s="384">
        <v>968222781</v>
      </c>
      <c r="AI202" s="384">
        <v>388275761</v>
      </c>
      <c r="AJ202" s="384">
        <v>391349257</v>
      </c>
      <c r="AK202" s="384">
        <v>10327962</v>
      </c>
      <c r="AL202" s="384">
        <v>0</v>
      </c>
      <c r="AM202" s="384">
        <v>406743477</v>
      </c>
      <c r="AN202" s="384">
        <v>5066258</v>
      </c>
      <c r="AO202" s="382">
        <v>963156523</v>
      </c>
      <c r="AP202" s="382">
        <v>0</v>
      </c>
    </row>
    <row r="203" spans="1:42">
      <c r="A203" s="16" t="s">
        <v>344</v>
      </c>
      <c r="B203" s="17" t="s">
        <v>345</v>
      </c>
      <c r="C203" s="18">
        <v>290250000</v>
      </c>
      <c r="D203" s="18">
        <v>0</v>
      </c>
      <c r="E203" s="18">
        <v>0</v>
      </c>
      <c r="F203" s="18">
        <v>0</v>
      </c>
      <c r="G203" s="299">
        <f t="shared" si="69"/>
        <v>290250000</v>
      </c>
      <c r="H203" s="299">
        <v>0</v>
      </c>
      <c r="I203" s="299">
        <v>94830506</v>
      </c>
      <c r="J203" s="299">
        <f t="shared" si="67"/>
        <v>195419494</v>
      </c>
      <c r="K203" s="299">
        <v>94830506</v>
      </c>
      <c r="L203" s="299">
        <v>94830506</v>
      </c>
      <c r="M203" s="299">
        <f t="shared" ref="M203:M265" si="94">+I203-L203</f>
        <v>0</v>
      </c>
      <c r="N203" s="299">
        <v>0</v>
      </c>
      <c r="O203" s="299">
        <v>94830506</v>
      </c>
      <c r="P203" s="299">
        <f t="shared" si="70"/>
        <v>0</v>
      </c>
      <c r="Q203" s="299">
        <f t="shared" si="68"/>
        <v>195419494</v>
      </c>
      <c r="R203" s="299">
        <f t="shared" si="71"/>
        <v>94830506</v>
      </c>
      <c r="V203" s="385" t="s">
        <v>344</v>
      </c>
      <c r="W203" s="382" t="s">
        <v>345</v>
      </c>
      <c r="X203" s="384">
        <v>290250000</v>
      </c>
      <c r="Y203" s="384">
        <v>0</v>
      </c>
      <c r="Z203" s="384">
        <v>0</v>
      </c>
      <c r="AA203" s="384">
        <v>0</v>
      </c>
      <c r="AB203" s="384">
        <v>0</v>
      </c>
      <c r="AC203" s="384">
        <v>0</v>
      </c>
      <c r="AD203" s="384">
        <v>290250000</v>
      </c>
      <c r="AE203" s="384">
        <v>0</v>
      </c>
      <c r="AF203" s="384">
        <v>94830506</v>
      </c>
      <c r="AG203" s="384">
        <v>94830506</v>
      </c>
      <c r="AH203" s="384">
        <v>195419494</v>
      </c>
      <c r="AI203" s="384">
        <v>94830506</v>
      </c>
      <c r="AJ203" s="384">
        <v>94830506</v>
      </c>
      <c r="AK203" s="384">
        <v>0</v>
      </c>
      <c r="AL203" s="384">
        <v>0</v>
      </c>
      <c r="AM203" s="384">
        <v>94830506</v>
      </c>
      <c r="AN203" s="384">
        <v>0</v>
      </c>
      <c r="AO203" s="382">
        <v>195419494</v>
      </c>
      <c r="AP203" s="382">
        <v>0</v>
      </c>
    </row>
    <row r="204" spans="1:42">
      <c r="A204" s="13" t="s">
        <v>346</v>
      </c>
      <c r="B204" s="14" t="s">
        <v>347</v>
      </c>
      <c r="C204" s="15">
        <f>+C205+C206+C207</f>
        <v>1079650000</v>
      </c>
      <c r="D204" s="15">
        <f t="shared" ref="D204:R204" si="95">+D205+D206+D207</f>
        <v>0</v>
      </c>
      <c r="E204" s="15">
        <f t="shared" si="95"/>
        <v>0</v>
      </c>
      <c r="F204" s="15">
        <f t="shared" si="95"/>
        <v>0</v>
      </c>
      <c r="G204" s="298">
        <f t="shared" si="95"/>
        <v>1079650000</v>
      </c>
      <c r="H204" s="298">
        <v>0</v>
      </c>
      <c r="I204" s="298">
        <v>306846713</v>
      </c>
      <c r="J204" s="298">
        <f t="shared" si="95"/>
        <v>772803287</v>
      </c>
      <c r="K204" s="298">
        <v>293445255</v>
      </c>
      <c r="L204" s="298">
        <v>296518751</v>
      </c>
      <c r="M204" s="298">
        <f t="shared" si="95"/>
        <v>10327962</v>
      </c>
      <c r="N204" s="298">
        <v>0</v>
      </c>
      <c r="O204" s="298">
        <v>311912971</v>
      </c>
      <c r="P204" s="298">
        <f t="shared" si="95"/>
        <v>5066258</v>
      </c>
      <c r="Q204" s="298">
        <f t="shared" si="95"/>
        <v>767737029</v>
      </c>
      <c r="R204" s="298">
        <f t="shared" si="95"/>
        <v>296518751</v>
      </c>
      <c r="V204" s="385" t="s">
        <v>346</v>
      </c>
      <c r="W204" s="382" t="s">
        <v>347</v>
      </c>
      <c r="X204" s="384">
        <v>1079650000</v>
      </c>
      <c r="Y204" s="384">
        <v>0</v>
      </c>
      <c r="Z204" s="384">
        <v>0</v>
      </c>
      <c r="AA204" s="384">
        <v>0</v>
      </c>
      <c r="AB204" s="384">
        <v>0</v>
      </c>
      <c r="AC204" s="384">
        <v>0</v>
      </c>
      <c r="AD204" s="384">
        <v>1079650000</v>
      </c>
      <c r="AE204" s="384">
        <v>0</v>
      </c>
      <c r="AF204" s="384">
        <v>306846713</v>
      </c>
      <c r="AG204" s="384">
        <v>306846713</v>
      </c>
      <c r="AH204" s="384">
        <v>772803287</v>
      </c>
      <c r="AI204" s="384">
        <v>293445255</v>
      </c>
      <c r="AJ204" s="384">
        <v>296518751</v>
      </c>
      <c r="AK204" s="384">
        <v>10327962</v>
      </c>
      <c r="AL204" s="384">
        <v>0</v>
      </c>
      <c r="AM204" s="384">
        <v>311912971</v>
      </c>
      <c r="AN204" s="384">
        <v>5066258</v>
      </c>
      <c r="AO204" s="382">
        <v>767737029</v>
      </c>
      <c r="AP204" s="382">
        <v>0</v>
      </c>
    </row>
    <row r="205" spans="1:42">
      <c r="A205" s="16" t="s">
        <v>348</v>
      </c>
      <c r="B205" s="17" t="s">
        <v>349</v>
      </c>
      <c r="C205" s="18">
        <v>25000000</v>
      </c>
      <c r="D205" s="18">
        <v>0</v>
      </c>
      <c r="E205" s="18">
        <v>0</v>
      </c>
      <c r="F205" s="18">
        <v>0</v>
      </c>
      <c r="G205" s="299">
        <f t="shared" si="69"/>
        <v>25000000</v>
      </c>
      <c r="H205" s="299">
        <v>0</v>
      </c>
      <c r="I205" s="299">
        <v>0</v>
      </c>
      <c r="J205" s="299">
        <f t="shared" si="67"/>
        <v>25000000</v>
      </c>
      <c r="K205" s="299">
        <v>0</v>
      </c>
      <c r="L205" s="299">
        <v>0</v>
      </c>
      <c r="M205" s="299">
        <f t="shared" si="94"/>
        <v>0</v>
      </c>
      <c r="N205" s="299">
        <v>0</v>
      </c>
      <c r="O205" s="299">
        <v>0</v>
      </c>
      <c r="P205" s="299">
        <f t="shared" si="70"/>
        <v>0</v>
      </c>
      <c r="Q205" s="299">
        <f t="shared" si="68"/>
        <v>25000000</v>
      </c>
      <c r="R205" s="299">
        <f t="shared" si="71"/>
        <v>0</v>
      </c>
      <c r="V205" s="385" t="s">
        <v>348</v>
      </c>
      <c r="W205" s="382" t="s">
        <v>349</v>
      </c>
      <c r="X205" s="384">
        <v>25000000</v>
      </c>
      <c r="Y205" s="384">
        <v>0</v>
      </c>
      <c r="Z205" s="384">
        <v>0</v>
      </c>
      <c r="AA205" s="384">
        <v>0</v>
      </c>
      <c r="AB205" s="384">
        <v>0</v>
      </c>
      <c r="AC205" s="384">
        <v>0</v>
      </c>
      <c r="AD205" s="384">
        <v>25000000</v>
      </c>
      <c r="AE205" s="384">
        <v>0</v>
      </c>
      <c r="AF205" s="384">
        <v>0</v>
      </c>
      <c r="AG205" s="384">
        <v>0</v>
      </c>
      <c r="AH205" s="384">
        <v>25000000</v>
      </c>
      <c r="AI205" s="384">
        <v>0</v>
      </c>
      <c r="AJ205" s="384">
        <v>0</v>
      </c>
      <c r="AK205" s="384">
        <v>0</v>
      </c>
      <c r="AL205" s="384">
        <v>0</v>
      </c>
      <c r="AM205" s="384">
        <v>0</v>
      </c>
      <c r="AN205" s="384">
        <v>0</v>
      </c>
      <c r="AO205" s="382">
        <v>25000000</v>
      </c>
      <c r="AP205" s="382">
        <v>0</v>
      </c>
    </row>
    <row r="206" spans="1:42">
      <c r="A206" s="16" t="s">
        <v>350</v>
      </c>
      <c r="B206" s="17" t="s">
        <v>351</v>
      </c>
      <c r="C206" s="18">
        <v>30000000</v>
      </c>
      <c r="D206" s="18">
        <v>0</v>
      </c>
      <c r="E206" s="18">
        <v>0</v>
      </c>
      <c r="F206" s="18">
        <v>0</v>
      </c>
      <c r="G206" s="299">
        <f t="shared" si="69"/>
        <v>30000000</v>
      </c>
      <c r="H206" s="299">
        <v>0</v>
      </c>
      <c r="I206" s="299">
        <v>0</v>
      </c>
      <c r="J206" s="299">
        <f t="shared" si="67"/>
        <v>30000000</v>
      </c>
      <c r="K206" s="299">
        <v>0</v>
      </c>
      <c r="L206" s="299">
        <v>0</v>
      </c>
      <c r="M206" s="299">
        <f t="shared" si="94"/>
        <v>0</v>
      </c>
      <c r="N206" s="299">
        <v>0</v>
      </c>
      <c r="O206" s="299">
        <v>5000000</v>
      </c>
      <c r="P206" s="299">
        <f t="shared" si="70"/>
        <v>5000000</v>
      </c>
      <c r="Q206" s="299">
        <f t="shared" si="68"/>
        <v>25000000</v>
      </c>
      <c r="R206" s="299">
        <f t="shared" si="71"/>
        <v>0</v>
      </c>
      <c r="V206" s="385" t="s">
        <v>350</v>
      </c>
      <c r="W206" s="382" t="s">
        <v>351</v>
      </c>
      <c r="X206" s="384">
        <v>30000000</v>
      </c>
      <c r="Y206" s="384">
        <v>0</v>
      </c>
      <c r="Z206" s="384">
        <v>0</v>
      </c>
      <c r="AA206" s="384">
        <v>0</v>
      </c>
      <c r="AB206" s="384">
        <v>0</v>
      </c>
      <c r="AC206" s="384">
        <v>0</v>
      </c>
      <c r="AD206" s="384">
        <v>30000000</v>
      </c>
      <c r="AE206" s="384">
        <v>0</v>
      </c>
      <c r="AF206" s="384">
        <v>0</v>
      </c>
      <c r="AG206" s="384">
        <v>0</v>
      </c>
      <c r="AH206" s="384">
        <v>30000000</v>
      </c>
      <c r="AI206" s="384">
        <v>0</v>
      </c>
      <c r="AJ206" s="384">
        <v>0</v>
      </c>
      <c r="AK206" s="384">
        <v>0</v>
      </c>
      <c r="AL206" s="384">
        <v>0</v>
      </c>
      <c r="AM206" s="384">
        <v>5000000</v>
      </c>
      <c r="AN206" s="384">
        <v>5000000</v>
      </c>
      <c r="AO206" s="382">
        <v>25000000</v>
      </c>
      <c r="AP206" s="382">
        <v>0</v>
      </c>
    </row>
    <row r="207" spans="1:42">
      <c r="A207" s="16" t="s">
        <v>352</v>
      </c>
      <c r="B207" s="17" t="s">
        <v>353</v>
      </c>
      <c r="C207" s="18">
        <v>1024650000</v>
      </c>
      <c r="D207" s="18">
        <v>0</v>
      </c>
      <c r="E207" s="18">
        <v>0</v>
      </c>
      <c r="F207" s="18">
        <v>0</v>
      </c>
      <c r="G207" s="299">
        <f t="shared" si="69"/>
        <v>1024650000</v>
      </c>
      <c r="H207" s="299">
        <v>0</v>
      </c>
      <c r="I207" s="299">
        <v>306846713</v>
      </c>
      <c r="J207" s="299">
        <f t="shared" ref="J207:J269" si="96">+G207-I207</f>
        <v>717803287</v>
      </c>
      <c r="K207" s="299">
        <v>293445255</v>
      </c>
      <c r="L207" s="299">
        <v>296518751</v>
      </c>
      <c r="M207" s="299">
        <f t="shared" si="94"/>
        <v>10327962</v>
      </c>
      <c r="N207" s="299">
        <v>0</v>
      </c>
      <c r="O207" s="299">
        <v>306912971</v>
      </c>
      <c r="P207" s="299">
        <f t="shared" si="70"/>
        <v>66258</v>
      </c>
      <c r="Q207" s="299">
        <f t="shared" ref="Q207:Q269" si="97">+G207-O207</f>
        <v>717737029</v>
      </c>
      <c r="R207" s="299">
        <f t="shared" si="71"/>
        <v>296518751</v>
      </c>
      <c r="V207" s="385" t="s">
        <v>352</v>
      </c>
      <c r="W207" s="382" t="s">
        <v>353</v>
      </c>
      <c r="X207" s="384">
        <v>1024650000</v>
      </c>
      <c r="Y207" s="384">
        <v>0</v>
      </c>
      <c r="Z207" s="384">
        <v>0</v>
      </c>
      <c r="AA207" s="384">
        <v>0</v>
      </c>
      <c r="AB207" s="384">
        <v>0</v>
      </c>
      <c r="AC207" s="384">
        <v>0</v>
      </c>
      <c r="AD207" s="384">
        <v>1024650000</v>
      </c>
      <c r="AE207" s="384">
        <v>0</v>
      </c>
      <c r="AF207" s="384">
        <v>306846713</v>
      </c>
      <c r="AG207" s="384">
        <v>306846713</v>
      </c>
      <c r="AH207" s="384">
        <v>717803287</v>
      </c>
      <c r="AI207" s="384">
        <v>293445255</v>
      </c>
      <c r="AJ207" s="384">
        <v>296518751</v>
      </c>
      <c r="AK207" s="384">
        <v>10327962</v>
      </c>
      <c r="AL207" s="384">
        <v>0</v>
      </c>
      <c r="AM207" s="384">
        <v>306912971</v>
      </c>
      <c r="AN207" s="384">
        <v>66258</v>
      </c>
      <c r="AO207" s="382">
        <v>717737029</v>
      </c>
      <c r="AP207" s="382">
        <v>0</v>
      </c>
    </row>
    <row r="208" spans="1:42">
      <c r="A208" s="13" t="s">
        <v>354</v>
      </c>
      <c r="B208" s="14" t="s">
        <v>355</v>
      </c>
      <c r="C208" s="15">
        <f>+C209+C211</f>
        <v>764000000</v>
      </c>
      <c r="D208" s="15">
        <f t="shared" ref="D208:R208" si="98">+D209+D211</f>
        <v>0</v>
      </c>
      <c r="E208" s="15">
        <f t="shared" si="98"/>
        <v>0</v>
      </c>
      <c r="F208" s="15">
        <f t="shared" si="98"/>
        <v>0</v>
      </c>
      <c r="G208" s="298">
        <f t="shared" si="98"/>
        <v>764000000</v>
      </c>
      <c r="H208" s="298">
        <v>275807999</v>
      </c>
      <c r="I208" s="298">
        <v>361307999</v>
      </c>
      <c r="J208" s="298">
        <f t="shared" si="98"/>
        <v>402692001</v>
      </c>
      <c r="K208" s="298">
        <v>4847999</v>
      </c>
      <c r="L208" s="298">
        <v>14747999</v>
      </c>
      <c r="M208" s="298">
        <f t="shared" si="98"/>
        <v>346560000</v>
      </c>
      <c r="N208" s="298">
        <v>1647999</v>
      </c>
      <c r="O208" s="298">
        <v>755147999</v>
      </c>
      <c r="P208" s="298">
        <f t="shared" si="98"/>
        <v>393840000</v>
      </c>
      <c r="Q208" s="298">
        <f t="shared" si="98"/>
        <v>8852001</v>
      </c>
      <c r="R208" s="298">
        <f t="shared" si="98"/>
        <v>14747999</v>
      </c>
      <c r="V208" s="385" t="s">
        <v>354</v>
      </c>
      <c r="W208" s="382" t="s">
        <v>355</v>
      </c>
      <c r="X208" s="384">
        <v>764000000</v>
      </c>
      <c r="Y208" s="384">
        <v>20000000</v>
      </c>
      <c r="Z208" s="384">
        <v>0</v>
      </c>
      <c r="AA208" s="384">
        <v>0</v>
      </c>
      <c r="AB208" s="384">
        <v>0</v>
      </c>
      <c r="AC208" s="384">
        <v>0</v>
      </c>
      <c r="AD208" s="384">
        <v>784000000</v>
      </c>
      <c r="AE208" s="384">
        <v>275807999</v>
      </c>
      <c r="AF208" s="384">
        <v>361307999</v>
      </c>
      <c r="AG208" s="384">
        <v>361307999</v>
      </c>
      <c r="AH208" s="384">
        <v>422692001</v>
      </c>
      <c r="AI208" s="384">
        <v>4847999</v>
      </c>
      <c r="AJ208" s="384">
        <v>14747999</v>
      </c>
      <c r="AK208" s="384">
        <v>346560000</v>
      </c>
      <c r="AL208" s="384">
        <v>1647999</v>
      </c>
      <c r="AM208" s="384">
        <v>755147999</v>
      </c>
      <c r="AN208" s="384">
        <v>393840000</v>
      </c>
      <c r="AO208" s="382">
        <v>28852001</v>
      </c>
      <c r="AP208" s="382">
        <v>0</v>
      </c>
    </row>
    <row r="209" spans="1:42">
      <c r="A209" s="13" t="s">
        <v>356</v>
      </c>
      <c r="B209" s="14" t="s">
        <v>357</v>
      </c>
      <c r="C209" s="15">
        <f>+C210</f>
        <v>6000000</v>
      </c>
      <c r="D209" s="15">
        <f t="shared" ref="D209:R209" si="99">+D210</f>
        <v>0</v>
      </c>
      <c r="E209" s="15">
        <f t="shared" si="99"/>
        <v>0</v>
      </c>
      <c r="F209" s="15">
        <f t="shared" si="99"/>
        <v>0</v>
      </c>
      <c r="G209" s="298">
        <f t="shared" si="99"/>
        <v>6000000</v>
      </c>
      <c r="H209" s="298">
        <v>1647999</v>
      </c>
      <c r="I209" s="298">
        <v>3647999</v>
      </c>
      <c r="J209" s="298">
        <f t="shared" si="99"/>
        <v>2352001</v>
      </c>
      <c r="K209" s="298">
        <v>1647999</v>
      </c>
      <c r="L209" s="298">
        <v>3647999</v>
      </c>
      <c r="M209" s="298">
        <f t="shared" si="99"/>
        <v>0</v>
      </c>
      <c r="N209" s="298">
        <v>1647999</v>
      </c>
      <c r="O209" s="298">
        <v>3647999</v>
      </c>
      <c r="P209" s="298">
        <f t="shared" si="99"/>
        <v>0</v>
      </c>
      <c r="Q209" s="298">
        <f t="shared" si="99"/>
        <v>2352001</v>
      </c>
      <c r="R209" s="298">
        <f t="shared" si="99"/>
        <v>3647999</v>
      </c>
      <c r="V209" s="385" t="s">
        <v>356</v>
      </c>
      <c r="W209" s="382" t="s">
        <v>357</v>
      </c>
      <c r="X209" s="384">
        <v>6000000</v>
      </c>
      <c r="Y209" s="384">
        <v>0</v>
      </c>
      <c r="Z209" s="384">
        <v>0</v>
      </c>
      <c r="AA209" s="384">
        <v>0</v>
      </c>
      <c r="AB209" s="384">
        <v>0</v>
      </c>
      <c r="AC209" s="384">
        <v>0</v>
      </c>
      <c r="AD209" s="384">
        <v>6000000</v>
      </c>
      <c r="AE209" s="384">
        <v>1647999</v>
      </c>
      <c r="AF209" s="384">
        <v>3647999</v>
      </c>
      <c r="AG209" s="384">
        <v>3647999</v>
      </c>
      <c r="AH209" s="384">
        <v>2352001</v>
      </c>
      <c r="AI209" s="384">
        <v>1647999</v>
      </c>
      <c r="AJ209" s="384">
        <v>3647999</v>
      </c>
      <c r="AK209" s="384">
        <v>0</v>
      </c>
      <c r="AL209" s="384">
        <v>1647999</v>
      </c>
      <c r="AM209" s="384">
        <v>3647999</v>
      </c>
      <c r="AN209" s="384">
        <v>0</v>
      </c>
      <c r="AO209" s="382">
        <v>2352001</v>
      </c>
      <c r="AP209" s="382">
        <v>0</v>
      </c>
    </row>
    <row r="210" spans="1:42">
      <c r="A210" s="16" t="s">
        <v>358</v>
      </c>
      <c r="B210" s="17" t="s">
        <v>359</v>
      </c>
      <c r="C210" s="18">
        <v>6000000</v>
      </c>
      <c r="D210" s="18">
        <v>0</v>
      </c>
      <c r="E210" s="18">
        <v>0</v>
      </c>
      <c r="F210" s="18">
        <v>0</v>
      </c>
      <c r="G210" s="299">
        <f t="shared" ref="G210:G271" si="100">+C210+D210-E210+F210</f>
        <v>6000000</v>
      </c>
      <c r="H210" s="299">
        <v>1647999</v>
      </c>
      <c r="I210" s="299">
        <v>3647999</v>
      </c>
      <c r="J210" s="299">
        <f t="shared" si="96"/>
        <v>2352001</v>
      </c>
      <c r="K210" s="299">
        <v>1647999</v>
      </c>
      <c r="L210" s="299">
        <v>3647999</v>
      </c>
      <c r="M210" s="299">
        <f t="shared" si="94"/>
        <v>0</v>
      </c>
      <c r="N210" s="299">
        <v>1647999</v>
      </c>
      <c r="O210" s="299">
        <v>3647999</v>
      </c>
      <c r="P210" s="299">
        <f t="shared" ref="P210:P271" si="101">+O210-I210</f>
        <v>0</v>
      </c>
      <c r="Q210" s="299">
        <f t="shared" si="97"/>
        <v>2352001</v>
      </c>
      <c r="R210" s="299">
        <f t="shared" ref="R210:R271" si="102">+L210</f>
        <v>3647999</v>
      </c>
      <c r="V210" s="385" t="s">
        <v>358</v>
      </c>
      <c r="W210" s="382" t="s">
        <v>359</v>
      </c>
      <c r="X210" s="384">
        <v>6000000</v>
      </c>
      <c r="Y210" s="384">
        <v>0</v>
      </c>
      <c r="Z210" s="384">
        <v>0</v>
      </c>
      <c r="AA210" s="384">
        <v>0</v>
      </c>
      <c r="AB210" s="384">
        <v>0</v>
      </c>
      <c r="AC210" s="384">
        <v>0</v>
      </c>
      <c r="AD210" s="384">
        <v>6000000</v>
      </c>
      <c r="AE210" s="384">
        <v>1647999</v>
      </c>
      <c r="AF210" s="384">
        <v>3647999</v>
      </c>
      <c r="AG210" s="384">
        <v>3647999</v>
      </c>
      <c r="AH210" s="384">
        <v>2352001</v>
      </c>
      <c r="AI210" s="384">
        <v>1647999</v>
      </c>
      <c r="AJ210" s="384">
        <v>3647999</v>
      </c>
      <c r="AK210" s="384">
        <v>0</v>
      </c>
      <c r="AL210" s="384">
        <v>1647999</v>
      </c>
      <c r="AM210" s="384">
        <v>3647999</v>
      </c>
      <c r="AN210" s="384">
        <v>0</v>
      </c>
      <c r="AO210" s="382">
        <v>2352001</v>
      </c>
      <c r="AP210" s="382">
        <v>0</v>
      </c>
    </row>
    <row r="211" spans="1:42">
      <c r="A211" s="13" t="s">
        <v>360</v>
      </c>
      <c r="B211" s="14" t="s">
        <v>361</v>
      </c>
      <c r="C211" s="15">
        <f>+C212</f>
        <v>758000000</v>
      </c>
      <c r="D211" s="15">
        <f t="shared" ref="D211:R211" si="103">+D212</f>
        <v>0</v>
      </c>
      <c r="E211" s="15">
        <f t="shared" si="103"/>
        <v>0</v>
      </c>
      <c r="F211" s="15">
        <f t="shared" si="103"/>
        <v>0</v>
      </c>
      <c r="G211" s="298">
        <f t="shared" si="103"/>
        <v>758000000</v>
      </c>
      <c r="H211" s="298">
        <v>274160000</v>
      </c>
      <c r="I211" s="298">
        <v>357660000</v>
      </c>
      <c r="J211" s="298">
        <f t="shared" si="103"/>
        <v>400340000</v>
      </c>
      <c r="K211" s="298">
        <v>3200000</v>
      </c>
      <c r="L211" s="298">
        <v>11100000</v>
      </c>
      <c r="M211" s="298">
        <f t="shared" si="103"/>
        <v>346560000</v>
      </c>
      <c r="N211" s="298">
        <v>0</v>
      </c>
      <c r="O211" s="298">
        <v>751500000</v>
      </c>
      <c r="P211" s="298">
        <f t="shared" si="103"/>
        <v>393840000</v>
      </c>
      <c r="Q211" s="298">
        <f t="shared" si="103"/>
        <v>6500000</v>
      </c>
      <c r="R211" s="298">
        <f t="shared" si="103"/>
        <v>11100000</v>
      </c>
      <c r="V211" s="385" t="s">
        <v>360</v>
      </c>
      <c r="W211" s="382" t="s">
        <v>361</v>
      </c>
      <c r="X211" s="384">
        <v>758000000</v>
      </c>
      <c r="Y211" s="384">
        <v>20000000</v>
      </c>
      <c r="Z211" s="384">
        <v>0</v>
      </c>
      <c r="AA211" s="384">
        <v>0</v>
      </c>
      <c r="AB211" s="384">
        <v>0</v>
      </c>
      <c r="AC211" s="384">
        <v>0</v>
      </c>
      <c r="AD211" s="384">
        <v>778000000</v>
      </c>
      <c r="AE211" s="384">
        <v>274160000</v>
      </c>
      <c r="AF211" s="384">
        <v>357660000</v>
      </c>
      <c r="AG211" s="384">
        <v>357660000</v>
      </c>
      <c r="AH211" s="384">
        <v>420340000</v>
      </c>
      <c r="AI211" s="384">
        <v>3200000</v>
      </c>
      <c r="AJ211" s="384">
        <v>11100000</v>
      </c>
      <c r="AK211" s="384">
        <v>346560000</v>
      </c>
      <c r="AL211" s="384">
        <v>0</v>
      </c>
      <c r="AM211" s="384">
        <v>751500000</v>
      </c>
      <c r="AN211" s="384">
        <v>393840000</v>
      </c>
      <c r="AO211" s="382">
        <v>26500000</v>
      </c>
      <c r="AP211" s="382">
        <v>0</v>
      </c>
    </row>
    <row r="212" spans="1:42">
      <c r="A212" s="16" t="s">
        <v>362</v>
      </c>
      <c r="B212" s="17" t="s">
        <v>363</v>
      </c>
      <c r="C212" s="18">
        <v>758000000</v>
      </c>
      <c r="D212" s="18"/>
      <c r="E212" s="18">
        <v>0</v>
      </c>
      <c r="F212" s="18">
        <v>0</v>
      </c>
      <c r="G212" s="299">
        <f t="shared" si="100"/>
        <v>758000000</v>
      </c>
      <c r="H212" s="299">
        <v>274160000</v>
      </c>
      <c r="I212" s="299">
        <v>357660000</v>
      </c>
      <c r="J212" s="299">
        <f t="shared" si="96"/>
        <v>400340000</v>
      </c>
      <c r="K212" s="299">
        <v>3200000</v>
      </c>
      <c r="L212" s="299">
        <v>11100000</v>
      </c>
      <c r="M212" s="299">
        <f t="shared" si="94"/>
        <v>346560000</v>
      </c>
      <c r="N212" s="299">
        <v>0</v>
      </c>
      <c r="O212" s="299">
        <v>751500000</v>
      </c>
      <c r="P212" s="299">
        <f t="shared" si="101"/>
        <v>393840000</v>
      </c>
      <c r="Q212" s="299">
        <f t="shared" si="97"/>
        <v>6500000</v>
      </c>
      <c r="R212" s="299">
        <f t="shared" si="102"/>
        <v>11100000</v>
      </c>
      <c r="V212" s="385" t="s">
        <v>362</v>
      </c>
      <c r="W212" s="382" t="s">
        <v>363</v>
      </c>
      <c r="X212" s="384">
        <v>758000000</v>
      </c>
      <c r="Y212" s="384">
        <v>20000000</v>
      </c>
      <c r="Z212" s="384">
        <v>0</v>
      </c>
      <c r="AA212" s="384">
        <v>0</v>
      </c>
      <c r="AB212" s="384">
        <v>0</v>
      </c>
      <c r="AC212" s="384">
        <v>0</v>
      </c>
      <c r="AD212" s="384">
        <v>778000000</v>
      </c>
      <c r="AE212" s="384">
        <v>274160000</v>
      </c>
      <c r="AF212" s="384">
        <v>357660000</v>
      </c>
      <c r="AG212" s="384">
        <v>357660000</v>
      </c>
      <c r="AH212" s="384">
        <v>420340000</v>
      </c>
      <c r="AI212" s="384">
        <v>3200000</v>
      </c>
      <c r="AJ212" s="384">
        <v>11100000</v>
      </c>
      <c r="AK212" s="384">
        <v>346560000</v>
      </c>
      <c r="AL212" s="384">
        <v>0</v>
      </c>
      <c r="AM212" s="384">
        <v>751500000</v>
      </c>
      <c r="AN212" s="384">
        <v>393840000</v>
      </c>
      <c r="AO212" s="382">
        <v>26500000</v>
      </c>
      <c r="AP212" s="382">
        <v>0</v>
      </c>
    </row>
    <row r="213" spans="1:42">
      <c r="A213" s="13" t="s">
        <v>364</v>
      </c>
      <c r="B213" s="14" t="s">
        <v>365</v>
      </c>
      <c r="C213" s="15">
        <f>+C214</f>
        <v>60000000</v>
      </c>
      <c r="D213" s="15">
        <f t="shared" ref="D213:T213" si="104">+D214</f>
        <v>60000000</v>
      </c>
      <c r="E213" s="15">
        <f t="shared" si="104"/>
        <v>0</v>
      </c>
      <c r="F213" s="15">
        <f t="shared" si="104"/>
        <v>0</v>
      </c>
      <c r="G213" s="298">
        <f t="shared" si="104"/>
        <v>120000000</v>
      </c>
      <c r="H213" s="298">
        <v>0</v>
      </c>
      <c r="I213" s="298">
        <v>60983724</v>
      </c>
      <c r="J213" s="298">
        <f t="shared" si="104"/>
        <v>59016276</v>
      </c>
      <c r="K213" s="298">
        <v>10163954</v>
      </c>
      <c r="L213" s="298">
        <v>10163954</v>
      </c>
      <c r="M213" s="298">
        <f t="shared" si="104"/>
        <v>50819770</v>
      </c>
      <c r="N213" s="298">
        <v>55000000</v>
      </c>
      <c r="O213" s="298">
        <v>115983724</v>
      </c>
      <c r="P213" s="298">
        <f t="shared" si="104"/>
        <v>55000000</v>
      </c>
      <c r="Q213" s="298">
        <f t="shared" si="104"/>
        <v>4016276</v>
      </c>
      <c r="R213" s="298">
        <f t="shared" si="104"/>
        <v>10163954</v>
      </c>
      <c r="S213" s="15">
        <f t="shared" si="104"/>
        <v>0</v>
      </c>
      <c r="T213" s="15">
        <f t="shared" si="104"/>
        <v>0</v>
      </c>
      <c r="V213" s="385" t="s">
        <v>364</v>
      </c>
      <c r="W213" s="382" t="s">
        <v>365</v>
      </c>
      <c r="X213" s="384">
        <v>60000000</v>
      </c>
      <c r="Y213" s="384">
        <v>60000000</v>
      </c>
      <c r="Z213" s="384">
        <v>0</v>
      </c>
      <c r="AA213" s="384">
        <v>0</v>
      </c>
      <c r="AB213" s="384">
        <v>0</v>
      </c>
      <c r="AC213" s="384">
        <v>0</v>
      </c>
      <c r="AD213" s="384">
        <v>120000000</v>
      </c>
      <c r="AE213" s="384">
        <v>0</v>
      </c>
      <c r="AF213" s="384">
        <v>60983724</v>
      </c>
      <c r="AG213" s="384">
        <v>60983724</v>
      </c>
      <c r="AH213" s="384">
        <v>59016276</v>
      </c>
      <c r="AI213" s="384">
        <v>10163954</v>
      </c>
      <c r="AJ213" s="384">
        <v>10163954</v>
      </c>
      <c r="AK213" s="384">
        <v>50819770</v>
      </c>
      <c r="AL213" s="384">
        <v>55000000</v>
      </c>
      <c r="AM213" s="384">
        <v>115983724</v>
      </c>
      <c r="AN213" s="384">
        <v>55000000</v>
      </c>
      <c r="AO213" s="382">
        <v>4016276</v>
      </c>
      <c r="AP213" s="382">
        <v>0</v>
      </c>
    </row>
    <row r="214" spans="1:42">
      <c r="A214" s="16" t="s">
        <v>366</v>
      </c>
      <c r="B214" s="17" t="s">
        <v>367</v>
      </c>
      <c r="C214" s="18">
        <v>60000000</v>
      </c>
      <c r="D214" s="18">
        <v>60000000</v>
      </c>
      <c r="E214" s="18">
        <v>0</v>
      </c>
      <c r="F214" s="18">
        <v>0</v>
      </c>
      <c r="G214" s="299">
        <f t="shared" si="100"/>
        <v>120000000</v>
      </c>
      <c r="H214" s="299">
        <v>0</v>
      </c>
      <c r="I214" s="299">
        <v>60983724</v>
      </c>
      <c r="J214" s="299">
        <f t="shared" si="96"/>
        <v>59016276</v>
      </c>
      <c r="K214" s="299">
        <v>10163954</v>
      </c>
      <c r="L214" s="299">
        <v>10163954</v>
      </c>
      <c r="M214" s="299">
        <f t="shared" si="94"/>
        <v>50819770</v>
      </c>
      <c r="N214" s="299">
        <v>55000000</v>
      </c>
      <c r="O214" s="299">
        <v>115983724</v>
      </c>
      <c r="P214" s="299">
        <f t="shared" si="101"/>
        <v>55000000</v>
      </c>
      <c r="Q214" s="299">
        <f t="shared" si="97"/>
        <v>4016276</v>
      </c>
      <c r="R214" s="299">
        <f t="shared" si="102"/>
        <v>10163954</v>
      </c>
      <c r="V214" s="385" t="s">
        <v>366</v>
      </c>
      <c r="W214" s="382" t="s">
        <v>367</v>
      </c>
      <c r="X214" s="384">
        <v>60000000</v>
      </c>
      <c r="Y214" s="384">
        <v>60000000</v>
      </c>
      <c r="Z214" s="384">
        <v>0</v>
      </c>
      <c r="AA214" s="384">
        <v>0</v>
      </c>
      <c r="AB214" s="384">
        <v>0</v>
      </c>
      <c r="AC214" s="384">
        <v>0</v>
      </c>
      <c r="AD214" s="384">
        <v>120000000</v>
      </c>
      <c r="AE214" s="384">
        <v>0</v>
      </c>
      <c r="AF214" s="384">
        <v>60983724</v>
      </c>
      <c r="AG214" s="384">
        <v>60983724</v>
      </c>
      <c r="AH214" s="384">
        <v>59016276</v>
      </c>
      <c r="AI214" s="384">
        <v>10163954</v>
      </c>
      <c r="AJ214" s="384">
        <v>10163954</v>
      </c>
      <c r="AK214" s="384">
        <v>50819770</v>
      </c>
      <c r="AL214" s="384">
        <v>55000000</v>
      </c>
      <c r="AM214" s="384">
        <v>115983724</v>
      </c>
      <c r="AN214" s="384">
        <v>55000000</v>
      </c>
      <c r="AO214" s="382">
        <v>4016276</v>
      </c>
      <c r="AP214" s="382">
        <v>0</v>
      </c>
    </row>
    <row r="215" spans="1:42">
      <c r="A215" s="13" t="s">
        <v>368</v>
      </c>
      <c r="B215" s="14" t="s">
        <v>369</v>
      </c>
      <c r="C215" s="15">
        <f>+C216+C218+C225+C228+C231+C234+C246</f>
        <v>3544416261</v>
      </c>
      <c r="D215" s="15">
        <f t="shared" ref="D215:R215" si="105">+D216+D218+D225+D228+D231+D234+D246</f>
        <v>855000000</v>
      </c>
      <c r="E215" s="15">
        <f t="shared" si="105"/>
        <v>6000000</v>
      </c>
      <c r="F215" s="15">
        <f t="shared" si="105"/>
        <v>170000000</v>
      </c>
      <c r="G215" s="298">
        <f t="shared" si="105"/>
        <v>4563416261</v>
      </c>
      <c r="H215" s="298">
        <v>412399954</v>
      </c>
      <c r="I215" s="298">
        <v>3240893978</v>
      </c>
      <c r="J215" s="298">
        <f t="shared" si="105"/>
        <v>1322522283</v>
      </c>
      <c r="K215" s="298">
        <v>478361989.40999997</v>
      </c>
      <c r="L215" s="298">
        <v>1013902383.55</v>
      </c>
      <c r="M215" s="298">
        <f t="shared" si="105"/>
        <v>2226991594.4499998</v>
      </c>
      <c r="N215" s="298">
        <v>169528643.22</v>
      </c>
      <c r="O215" s="298">
        <v>3327164446.2200003</v>
      </c>
      <c r="P215" s="298">
        <f t="shared" si="105"/>
        <v>86270468.220000029</v>
      </c>
      <c r="Q215" s="298">
        <f t="shared" si="105"/>
        <v>1236251814.78</v>
      </c>
      <c r="R215" s="298">
        <f t="shared" si="105"/>
        <v>1013902383.5500001</v>
      </c>
      <c r="V215" s="385" t="s">
        <v>368</v>
      </c>
      <c r="W215" s="382" t="s">
        <v>369</v>
      </c>
      <c r="X215" s="384">
        <v>3544416261</v>
      </c>
      <c r="Y215" s="384">
        <v>835000000</v>
      </c>
      <c r="Z215" s="384">
        <v>6000000</v>
      </c>
      <c r="AA215" s="384">
        <v>0</v>
      </c>
      <c r="AB215" s="384">
        <v>0</v>
      </c>
      <c r="AC215" s="384">
        <v>170000000</v>
      </c>
      <c r="AD215" s="384">
        <v>4543416261</v>
      </c>
      <c r="AE215" s="384">
        <v>412399954</v>
      </c>
      <c r="AF215" s="384">
        <v>3240893978</v>
      </c>
      <c r="AG215" s="384">
        <v>3087126068</v>
      </c>
      <c r="AH215" s="384">
        <v>1456290193</v>
      </c>
      <c r="AI215" s="384">
        <v>478361989.40999997</v>
      </c>
      <c r="AJ215" s="384">
        <v>1013902383.55</v>
      </c>
      <c r="AK215" s="384">
        <v>2223521594.4499998</v>
      </c>
      <c r="AL215" s="384">
        <v>169528643.22</v>
      </c>
      <c r="AM215" s="384">
        <v>3327164446.2200003</v>
      </c>
      <c r="AN215" s="384">
        <v>240038378.22000027</v>
      </c>
      <c r="AO215" s="382">
        <v>1216251814.7799997</v>
      </c>
      <c r="AP215" s="382">
        <v>0</v>
      </c>
    </row>
    <row r="216" spans="1:42">
      <c r="A216" s="13" t="s">
        <v>370</v>
      </c>
      <c r="B216" s="14" t="s">
        <v>371</v>
      </c>
      <c r="C216" s="15">
        <f>+C217</f>
        <v>700000000</v>
      </c>
      <c r="D216" s="15">
        <f t="shared" ref="D216:R216" si="106">+D217</f>
        <v>0</v>
      </c>
      <c r="E216" s="15">
        <f t="shared" si="106"/>
        <v>0</v>
      </c>
      <c r="F216" s="15">
        <f t="shared" si="106"/>
        <v>0</v>
      </c>
      <c r="G216" s="298">
        <f t="shared" si="106"/>
        <v>700000000</v>
      </c>
      <c r="H216" s="298">
        <v>250000</v>
      </c>
      <c r="I216" s="298">
        <v>538148665</v>
      </c>
      <c r="J216" s="298">
        <f t="shared" si="106"/>
        <v>161851335</v>
      </c>
      <c r="K216" s="298">
        <v>129913789.84</v>
      </c>
      <c r="L216" s="298">
        <v>146813789.84</v>
      </c>
      <c r="M216" s="298">
        <f t="shared" si="106"/>
        <v>391334875.15999997</v>
      </c>
      <c r="N216" s="298">
        <v>250000</v>
      </c>
      <c r="O216" s="298">
        <v>551498672</v>
      </c>
      <c r="P216" s="298">
        <f t="shared" si="106"/>
        <v>13350007</v>
      </c>
      <c r="Q216" s="298">
        <f t="shared" si="106"/>
        <v>148501328</v>
      </c>
      <c r="R216" s="298">
        <f t="shared" si="106"/>
        <v>146813789.84</v>
      </c>
      <c r="V216" s="385" t="s">
        <v>370</v>
      </c>
      <c r="W216" s="382" t="s">
        <v>371</v>
      </c>
      <c r="X216" s="384">
        <v>700000000</v>
      </c>
      <c r="Y216" s="384">
        <v>0</v>
      </c>
      <c r="Z216" s="384">
        <v>0</v>
      </c>
      <c r="AA216" s="384">
        <v>0</v>
      </c>
      <c r="AB216" s="384">
        <v>0</v>
      </c>
      <c r="AC216" s="384">
        <v>0</v>
      </c>
      <c r="AD216" s="384">
        <v>700000000</v>
      </c>
      <c r="AE216" s="384">
        <v>250000</v>
      </c>
      <c r="AF216" s="384">
        <v>538148665</v>
      </c>
      <c r="AG216" s="384">
        <v>538148665</v>
      </c>
      <c r="AH216" s="384">
        <v>161851335</v>
      </c>
      <c r="AI216" s="384">
        <v>129913789.84</v>
      </c>
      <c r="AJ216" s="384">
        <v>146813789.84</v>
      </c>
      <c r="AK216" s="384">
        <v>391334875.15999997</v>
      </c>
      <c r="AL216" s="384">
        <v>250000</v>
      </c>
      <c r="AM216" s="384">
        <v>551498672</v>
      </c>
      <c r="AN216" s="384">
        <v>13350007</v>
      </c>
      <c r="AO216" s="382">
        <v>148501328</v>
      </c>
      <c r="AP216" s="382">
        <v>0</v>
      </c>
    </row>
    <row r="217" spans="1:42">
      <c r="A217" s="16" t="s">
        <v>372</v>
      </c>
      <c r="B217" s="17" t="s">
        <v>373</v>
      </c>
      <c r="C217" s="197">
        <v>700000000</v>
      </c>
      <c r="D217" s="18">
        <v>0</v>
      </c>
      <c r="E217" s="18">
        <v>0</v>
      </c>
      <c r="F217" s="18">
        <v>0</v>
      </c>
      <c r="G217" s="299">
        <f t="shared" si="100"/>
        <v>700000000</v>
      </c>
      <c r="H217" s="299">
        <v>250000</v>
      </c>
      <c r="I217" s="299">
        <v>538148665</v>
      </c>
      <c r="J217" s="299">
        <f t="shared" si="96"/>
        <v>161851335</v>
      </c>
      <c r="K217" s="299">
        <v>129913789.84</v>
      </c>
      <c r="L217" s="299">
        <v>146813789.84</v>
      </c>
      <c r="M217" s="299">
        <f t="shared" si="94"/>
        <v>391334875.15999997</v>
      </c>
      <c r="N217" s="299">
        <v>250000</v>
      </c>
      <c r="O217" s="299">
        <v>551498672</v>
      </c>
      <c r="P217" s="299">
        <f t="shared" si="101"/>
        <v>13350007</v>
      </c>
      <c r="Q217" s="299">
        <f t="shared" si="97"/>
        <v>148501328</v>
      </c>
      <c r="R217" s="299">
        <f t="shared" si="102"/>
        <v>146813789.84</v>
      </c>
      <c r="V217" s="385" t="s">
        <v>372</v>
      </c>
      <c r="W217" s="382" t="s">
        <v>373</v>
      </c>
      <c r="X217" s="384">
        <v>700000000</v>
      </c>
      <c r="Y217" s="384">
        <v>0</v>
      </c>
      <c r="Z217" s="384">
        <v>0</v>
      </c>
      <c r="AA217" s="384">
        <v>0</v>
      </c>
      <c r="AB217" s="384">
        <v>0</v>
      </c>
      <c r="AC217" s="384">
        <v>0</v>
      </c>
      <c r="AD217" s="384">
        <v>700000000</v>
      </c>
      <c r="AE217" s="384">
        <v>250000</v>
      </c>
      <c r="AF217" s="384">
        <v>538148665</v>
      </c>
      <c r="AG217" s="384">
        <v>538148665</v>
      </c>
      <c r="AH217" s="384">
        <v>161851335</v>
      </c>
      <c r="AI217" s="384">
        <v>129913789.84</v>
      </c>
      <c r="AJ217" s="384">
        <v>146813789.84</v>
      </c>
      <c r="AK217" s="384">
        <v>391334875.15999997</v>
      </c>
      <c r="AL217" s="384">
        <v>250000</v>
      </c>
      <c r="AM217" s="384">
        <v>551498672</v>
      </c>
      <c r="AN217" s="384">
        <v>13350007</v>
      </c>
      <c r="AO217" s="382">
        <v>148501328</v>
      </c>
      <c r="AP217" s="382">
        <v>0</v>
      </c>
    </row>
    <row r="218" spans="1:42">
      <c r="A218" s="13" t="s">
        <v>374</v>
      </c>
      <c r="B218" s="14" t="s">
        <v>375</v>
      </c>
      <c r="C218" s="15">
        <f>+C219+C221+C222+C223+C224</f>
        <v>1100491267</v>
      </c>
      <c r="D218" s="15">
        <f t="shared" ref="D218:R218" si="107">+D219+D221+D222+D223+D224</f>
        <v>800000000</v>
      </c>
      <c r="E218" s="15">
        <f t="shared" si="107"/>
        <v>6000000</v>
      </c>
      <c r="F218" s="15">
        <f t="shared" si="107"/>
        <v>110000000</v>
      </c>
      <c r="G218" s="298">
        <f t="shared" si="107"/>
        <v>2004491267</v>
      </c>
      <c r="H218" s="298">
        <v>397996006</v>
      </c>
      <c r="I218" s="298">
        <v>1710580192</v>
      </c>
      <c r="J218" s="298">
        <f t="shared" si="107"/>
        <v>293911075</v>
      </c>
      <c r="K218" s="298">
        <v>230986999.56999999</v>
      </c>
      <c r="L218" s="298">
        <v>597939372.71000004</v>
      </c>
      <c r="M218" s="298">
        <f t="shared" si="107"/>
        <v>1112640819.29</v>
      </c>
      <c r="N218" s="298">
        <v>91933873</v>
      </c>
      <c r="O218" s="298">
        <v>1669205230</v>
      </c>
      <c r="P218" s="298">
        <f t="shared" si="107"/>
        <v>-41374962</v>
      </c>
      <c r="Q218" s="298">
        <f t="shared" si="107"/>
        <v>335286037</v>
      </c>
      <c r="R218" s="298">
        <f t="shared" si="107"/>
        <v>597939372.71000004</v>
      </c>
      <c r="V218" s="385" t="s">
        <v>374</v>
      </c>
      <c r="W218" s="382" t="s">
        <v>375</v>
      </c>
      <c r="X218" s="384">
        <v>1100491267</v>
      </c>
      <c r="Y218" s="384">
        <v>800000000</v>
      </c>
      <c r="Z218" s="384">
        <v>6000000</v>
      </c>
      <c r="AA218" s="384">
        <v>0</v>
      </c>
      <c r="AB218" s="384">
        <v>0</v>
      </c>
      <c r="AC218" s="384">
        <v>110000000</v>
      </c>
      <c r="AD218" s="384">
        <v>2004491267</v>
      </c>
      <c r="AE218" s="384">
        <v>397996006</v>
      </c>
      <c r="AF218" s="384">
        <v>1710580192</v>
      </c>
      <c r="AG218" s="384">
        <v>1560580192</v>
      </c>
      <c r="AH218" s="384">
        <v>443911075</v>
      </c>
      <c r="AI218" s="384">
        <v>230986999.56999999</v>
      </c>
      <c r="AJ218" s="384">
        <v>597939372.71000004</v>
      </c>
      <c r="AK218" s="384">
        <v>1112640819.29</v>
      </c>
      <c r="AL218" s="384">
        <v>91933873</v>
      </c>
      <c r="AM218" s="384">
        <v>1669205230</v>
      </c>
      <c r="AN218" s="384">
        <v>108625038</v>
      </c>
      <c r="AO218" s="382">
        <v>335286037</v>
      </c>
      <c r="AP218" s="382">
        <v>0</v>
      </c>
    </row>
    <row r="219" spans="1:42">
      <c r="A219" s="13" t="s">
        <v>376</v>
      </c>
      <c r="B219" s="14" t="s">
        <v>377</v>
      </c>
      <c r="C219" s="15">
        <f>+C220</f>
        <v>96681267</v>
      </c>
      <c r="D219" s="15">
        <f t="shared" ref="D219:R219" si="108">+D220</f>
        <v>0</v>
      </c>
      <c r="E219" s="15">
        <f t="shared" si="108"/>
        <v>0</v>
      </c>
      <c r="F219" s="15">
        <f t="shared" si="108"/>
        <v>0</v>
      </c>
      <c r="G219" s="298">
        <f t="shared" si="108"/>
        <v>96681267</v>
      </c>
      <c r="H219" s="298">
        <v>60453179</v>
      </c>
      <c r="I219" s="298">
        <v>80567723</v>
      </c>
      <c r="J219" s="298">
        <f t="shared" si="108"/>
        <v>16113544</v>
      </c>
      <c r="K219" s="298">
        <v>4001000</v>
      </c>
      <c r="L219" s="298">
        <v>20114544</v>
      </c>
      <c r="M219" s="298">
        <f t="shared" si="108"/>
        <v>60453179</v>
      </c>
      <c r="N219" s="298">
        <v>0</v>
      </c>
      <c r="O219" s="298">
        <v>96681267</v>
      </c>
      <c r="P219" s="298">
        <f t="shared" si="108"/>
        <v>16113544</v>
      </c>
      <c r="Q219" s="298">
        <f t="shared" si="108"/>
        <v>0</v>
      </c>
      <c r="R219" s="298">
        <f t="shared" si="108"/>
        <v>20114544</v>
      </c>
      <c r="V219" s="385" t="s">
        <v>376</v>
      </c>
      <c r="W219" s="382" t="s">
        <v>377</v>
      </c>
      <c r="X219" s="384">
        <v>96681267</v>
      </c>
      <c r="Y219" s="384">
        <v>0</v>
      </c>
      <c r="Z219" s="384">
        <v>0</v>
      </c>
      <c r="AA219" s="384">
        <v>0</v>
      </c>
      <c r="AB219" s="384">
        <v>0</v>
      </c>
      <c r="AC219" s="384">
        <v>0</v>
      </c>
      <c r="AD219" s="384">
        <v>96681267</v>
      </c>
      <c r="AE219" s="384">
        <v>60453179</v>
      </c>
      <c r="AF219" s="384">
        <v>80567723</v>
      </c>
      <c r="AG219" s="384">
        <v>80567723</v>
      </c>
      <c r="AH219" s="384">
        <v>16113544</v>
      </c>
      <c r="AI219" s="384">
        <v>4001000</v>
      </c>
      <c r="AJ219" s="384">
        <v>20114544</v>
      </c>
      <c r="AK219" s="384">
        <v>60453179</v>
      </c>
      <c r="AL219" s="384">
        <v>0</v>
      </c>
      <c r="AM219" s="384">
        <v>96681267</v>
      </c>
      <c r="AN219" s="384">
        <v>16113544</v>
      </c>
      <c r="AO219" s="382">
        <v>0</v>
      </c>
      <c r="AP219" s="382">
        <v>0</v>
      </c>
    </row>
    <row r="220" spans="1:42">
      <c r="A220" s="16" t="s">
        <v>378</v>
      </c>
      <c r="B220" s="17" t="s">
        <v>379</v>
      </c>
      <c r="C220" s="197">
        <v>96681267</v>
      </c>
      <c r="D220" s="18">
        <v>0</v>
      </c>
      <c r="E220" s="18">
        <v>0</v>
      </c>
      <c r="F220" s="18">
        <v>0</v>
      </c>
      <c r="G220" s="299">
        <f t="shared" si="100"/>
        <v>96681267</v>
      </c>
      <c r="H220" s="299">
        <v>60453179</v>
      </c>
      <c r="I220" s="299">
        <v>80567723</v>
      </c>
      <c r="J220" s="299">
        <f t="shared" si="96"/>
        <v>16113544</v>
      </c>
      <c r="K220" s="299">
        <v>4001000</v>
      </c>
      <c r="L220" s="299">
        <v>20114544</v>
      </c>
      <c r="M220" s="299">
        <f t="shared" si="94"/>
        <v>60453179</v>
      </c>
      <c r="N220" s="299">
        <v>0</v>
      </c>
      <c r="O220" s="299">
        <v>96681267</v>
      </c>
      <c r="P220" s="299">
        <f t="shared" si="101"/>
        <v>16113544</v>
      </c>
      <c r="Q220" s="299">
        <f t="shared" si="97"/>
        <v>0</v>
      </c>
      <c r="R220" s="299">
        <f t="shared" si="102"/>
        <v>20114544</v>
      </c>
      <c r="V220" s="385" t="s">
        <v>378</v>
      </c>
      <c r="W220" s="382" t="s">
        <v>379</v>
      </c>
      <c r="X220" s="384">
        <v>96681267</v>
      </c>
      <c r="Y220" s="384">
        <v>0</v>
      </c>
      <c r="Z220" s="384">
        <v>0</v>
      </c>
      <c r="AA220" s="384">
        <v>0</v>
      </c>
      <c r="AB220" s="384">
        <v>0</v>
      </c>
      <c r="AC220" s="384">
        <v>0</v>
      </c>
      <c r="AD220" s="384">
        <v>96681267</v>
      </c>
      <c r="AE220" s="384">
        <v>60453179</v>
      </c>
      <c r="AF220" s="384">
        <v>80567723</v>
      </c>
      <c r="AG220" s="384">
        <v>80567723</v>
      </c>
      <c r="AH220" s="384">
        <v>16113544</v>
      </c>
      <c r="AI220" s="384">
        <v>4001000</v>
      </c>
      <c r="AJ220" s="384">
        <v>20114544</v>
      </c>
      <c r="AK220" s="384">
        <v>60453179</v>
      </c>
      <c r="AL220" s="384">
        <v>0</v>
      </c>
      <c r="AM220" s="384">
        <v>96681267</v>
      </c>
      <c r="AN220" s="384">
        <v>16113544</v>
      </c>
      <c r="AO220" s="382">
        <v>0</v>
      </c>
      <c r="AP220" s="382">
        <v>0</v>
      </c>
    </row>
    <row r="221" spans="1:42">
      <c r="A221" s="16" t="s">
        <v>380</v>
      </c>
      <c r="B221" s="17" t="s">
        <v>381</v>
      </c>
      <c r="C221" s="197">
        <v>60000000</v>
      </c>
      <c r="D221" s="18">
        <v>0</v>
      </c>
      <c r="E221" s="18">
        <v>0</v>
      </c>
      <c r="F221" s="18">
        <v>0</v>
      </c>
      <c r="G221" s="299">
        <f t="shared" si="100"/>
        <v>60000000</v>
      </c>
      <c r="H221" s="299">
        <v>0</v>
      </c>
      <c r="I221" s="299">
        <v>33000000</v>
      </c>
      <c r="J221" s="299">
        <f t="shared" si="96"/>
        <v>27000000</v>
      </c>
      <c r="K221" s="299">
        <v>5500000</v>
      </c>
      <c r="L221" s="299">
        <v>16500000</v>
      </c>
      <c r="M221" s="299">
        <f t="shared" si="94"/>
        <v>16500000</v>
      </c>
      <c r="N221" s="299">
        <v>0</v>
      </c>
      <c r="O221" s="299">
        <v>33000000</v>
      </c>
      <c r="P221" s="299">
        <f t="shared" si="101"/>
        <v>0</v>
      </c>
      <c r="Q221" s="299">
        <f t="shared" si="97"/>
        <v>27000000</v>
      </c>
      <c r="R221" s="299">
        <f t="shared" si="102"/>
        <v>16500000</v>
      </c>
      <c r="V221" s="385" t="s">
        <v>380</v>
      </c>
      <c r="W221" s="382" t="s">
        <v>381</v>
      </c>
      <c r="X221" s="384">
        <v>60000000</v>
      </c>
      <c r="Y221" s="384">
        <v>0</v>
      </c>
      <c r="Z221" s="384">
        <v>0</v>
      </c>
      <c r="AA221" s="384">
        <v>0</v>
      </c>
      <c r="AB221" s="384">
        <v>0</v>
      </c>
      <c r="AC221" s="384">
        <v>0</v>
      </c>
      <c r="AD221" s="384">
        <v>60000000</v>
      </c>
      <c r="AE221" s="384">
        <v>0</v>
      </c>
      <c r="AF221" s="384">
        <v>33000000</v>
      </c>
      <c r="AG221" s="384">
        <v>33000000</v>
      </c>
      <c r="AH221" s="384">
        <v>27000000</v>
      </c>
      <c r="AI221" s="384">
        <v>5500000</v>
      </c>
      <c r="AJ221" s="384">
        <v>16500000</v>
      </c>
      <c r="AK221" s="384">
        <v>16500000</v>
      </c>
      <c r="AL221" s="384">
        <v>0</v>
      </c>
      <c r="AM221" s="384">
        <v>33000000</v>
      </c>
      <c r="AN221" s="384">
        <v>0</v>
      </c>
      <c r="AO221" s="382">
        <v>27000000</v>
      </c>
      <c r="AP221" s="382">
        <v>0</v>
      </c>
    </row>
    <row r="222" spans="1:42">
      <c r="A222" s="16" t="s">
        <v>382</v>
      </c>
      <c r="B222" s="17" t="s">
        <v>383</v>
      </c>
      <c r="C222" s="197">
        <v>285210000</v>
      </c>
      <c r="D222" s="18">
        <v>0</v>
      </c>
      <c r="E222" s="18">
        <v>0</v>
      </c>
      <c r="F222" s="18">
        <v>0</v>
      </c>
      <c r="G222" s="299">
        <f t="shared" si="100"/>
        <v>285210000</v>
      </c>
      <c r="H222" s="299">
        <v>77707627</v>
      </c>
      <c r="I222" s="299">
        <v>245124507</v>
      </c>
      <c r="J222" s="299">
        <f t="shared" si="96"/>
        <v>40085493</v>
      </c>
      <c r="K222" s="299">
        <v>21976667</v>
      </c>
      <c r="L222" s="299">
        <v>47416879.710000001</v>
      </c>
      <c r="M222" s="299">
        <f t="shared" si="94"/>
        <v>197707627.28999999</v>
      </c>
      <c r="N222" s="299">
        <v>0</v>
      </c>
      <c r="O222" s="299">
        <v>284726133</v>
      </c>
      <c r="P222" s="299">
        <f t="shared" si="101"/>
        <v>39601626</v>
      </c>
      <c r="Q222" s="299">
        <f t="shared" si="97"/>
        <v>483867</v>
      </c>
      <c r="R222" s="299">
        <f t="shared" si="102"/>
        <v>47416879.710000001</v>
      </c>
      <c r="V222" s="385" t="s">
        <v>382</v>
      </c>
      <c r="W222" s="382" t="s">
        <v>383</v>
      </c>
      <c r="X222" s="384">
        <v>285210000</v>
      </c>
      <c r="Y222" s="384">
        <v>0</v>
      </c>
      <c r="Z222" s="384">
        <v>0</v>
      </c>
      <c r="AA222" s="384">
        <v>0</v>
      </c>
      <c r="AB222" s="384">
        <v>0</v>
      </c>
      <c r="AC222" s="384">
        <v>0</v>
      </c>
      <c r="AD222" s="384">
        <v>285210000</v>
      </c>
      <c r="AE222" s="384">
        <v>77707627</v>
      </c>
      <c r="AF222" s="384">
        <v>245124507</v>
      </c>
      <c r="AG222" s="384">
        <v>245124507</v>
      </c>
      <c r="AH222" s="384">
        <v>40085493</v>
      </c>
      <c r="AI222" s="384">
        <v>21976667</v>
      </c>
      <c r="AJ222" s="384">
        <v>47416879.710000001</v>
      </c>
      <c r="AK222" s="384">
        <v>197707627.28999999</v>
      </c>
      <c r="AL222" s="384">
        <v>0</v>
      </c>
      <c r="AM222" s="384">
        <v>284726133</v>
      </c>
      <c r="AN222" s="384">
        <v>39601626</v>
      </c>
      <c r="AO222" s="382">
        <v>483867</v>
      </c>
      <c r="AP222" s="382">
        <v>0</v>
      </c>
    </row>
    <row r="223" spans="1:42">
      <c r="A223" s="16" t="s">
        <v>384</v>
      </c>
      <c r="B223" s="17" t="s">
        <v>385</v>
      </c>
      <c r="C223" s="197">
        <v>206600000</v>
      </c>
      <c r="D223" s="18">
        <v>0</v>
      </c>
      <c r="E223" s="18">
        <v>0</v>
      </c>
      <c r="F223" s="18">
        <v>0</v>
      </c>
      <c r="G223" s="299">
        <f t="shared" si="100"/>
        <v>206600000</v>
      </c>
      <c r="H223" s="299">
        <v>691200</v>
      </c>
      <c r="I223" s="299">
        <v>92942400</v>
      </c>
      <c r="J223" s="299">
        <f t="shared" si="96"/>
        <v>113657600</v>
      </c>
      <c r="K223" s="299">
        <v>691200</v>
      </c>
      <c r="L223" s="299">
        <v>2942400</v>
      </c>
      <c r="M223" s="299">
        <f t="shared" si="94"/>
        <v>90000000</v>
      </c>
      <c r="N223" s="299">
        <v>20691200</v>
      </c>
      <c r="O223" s="299">
        <v>112942400</v>
      </c>
      <c r="P223" s="299">
        <f t="shared" si="101"/>
        <v>20000000</v>
      </c>
      <c r="Q223" s="299">
        <f t="shared" si="97"/>
        <v>93657600</v>
      </c>
      <c r="R223" s="299">
        <f t="shared" si="102"/>
        <v>2942400</v>
      </c>
      <c r="V223" s="385" t="s">
        <v>384</v>
      </c>
      <c r="W223" s="382" t="s">
        <v>385</v>
      </c>
      <c r="X223" s="384">
        <v>206600000</v>
      </c>
      <c r="Y223" s="384">
        <v>0</v>
      </c>
      <c r="Z223" s="384">
        <v>0</v>
      </c>
      <c r="AA223" s="384">
        <v>0</v>
      </c>
      <c r="AB223" s="384">
        <v>0</v>
      </c>
      <c r="AC223" s="384">
        <v>0</v>
      </c>
      <c r="AD223" s="384">
        <v>206600000</v>
      </c>
      <c r="AE223" s="384">
        <v>691200</v>
      </c>
      <c r="AF223" s="384">
        <v>92942400</v>
      </c>
      <c r="AG223" s="384">
        <v>92942400</v>
      </c>
      <c r="AH223" s="384">
        <v>113657600</v>
      </c>
      <c r="AI223" s="384">
        <v>691200</v>
      </c>
      <c r="AJ223" s="384">
        <v>2942400</v>
      </c>
      <c r="AK223" s="384">
        <v>90000000</v>
      </c>
      <c r="AL223" s="384">
        <v>20691200</v>
      </c>
      <c r="AM223" s="384">
        <v>112942400</v>
      </c>
      <c r="AN223" s="384">
        <v>20000000</v>
      </c>
      <c r="AO223" s="382">
        <v>93657600</v>
      </c>
      <c r="AP223" s="382">
        <v>0</v>
      </c>
    </row>
    <row r="224" spans="1:42">
      <c r="A224" s="16" t="s">
        <v>386</v>
      </c>
      <c r="B224" s="17" t="s">
        <v>387</v>
      </c>
      <c r="C224" s="197">
        <v>452000000</v>
      </c>
      <c r="D224" s="18">
        <f>250000000+550000000</f>
        <v>800000000</v>
      </c>
      <c r="E224" s="18">
        <v>6000000</v>
      </c>
      <c r="F224" s="18">
        <v>110000000</v>
      </c>
      <c r="G224" s="299">
        <f t="shared" si="100"/>
        <v>1356000000</v>
      </c>
      <c r="H224" s="299">
        <v>259144000</v>
      </c>
      <c r="I224" s="299">
        <v>1258945562</v>
      </c>
      <c r="J224" s="299">
        <f t="shared" si="96"/>
        <v>97054438</v>
      </c>
      <c r="K224" s="299">
        <v>198818132.56999999</v>
      </c>
      <c r="L224" s="299">
        <v>510965549</v>
      </c>
      <c r="M224" s="299">
        <f t="shared" si="94"/>
        <v>747980013</v>
      </c>
      <c r="N224" s="299">
        <v>71242673</v>
      </c>
      <c r="O224" s="299">
        <v>1141855430</v>
      </c>
      <c r="P224" s="299">
        <f t="shared" si="101"/>
        <v>-117090132</v>
      </c>
      <c r="Q224" s="299">
        <f t="shared" si="97"/>
        <v>214144570</v>
      </c>
      <c r="R224" s="299">
        <f t="shared" si="102"/>
        <v>510965549</v>
      </c>
      <c r="V224" s="385" t="s">
        <v>386</v>
      </c>
      <c r="W224" s="382" t="s">
        <v>387</v>
      </c>
      <c r="X224" s="384">
        <v>452000000</v>
      </c>
      <c r="Y224" s="384">
        <v>800000000</v>
      </c>
      <c r="Z224" s="384">
        <v>6000000</v>
      </c>
      <c r="AA224" s="384">
        <v>0</v>
      </c>
      <c r="AB224" s="384">
        <v>0</v>
      </c>
      <c r="AC224" s="384">
        <v>110000000</v>
      </c>
      <c r="AD224" s="384">
        <v>1356000000</v>
      </c>
      <c r="AE224" s="384">
        <v>259144000</v>
      </c>
      <c r="AF224" s="384">
        <v>1258945562</v>
      </c>
      <c r="AG224" s="384">
        <v>1108945562</v>
      </c>
      <c r="AH224" s="384">
        <v>247054438</v>
      </c>
      <c r="AI224" s="384">
        <v>198818132.56999999</v>
      </c>
      <c r="AJ224" s="384">
        <v>510965549</v>
      </c>
      <c r="AK224" s="384">
        <v>747980013</v>
      </c>
      <c r="AL224" s="384">
        <v>71242673</v>
      </c>
      <c r="AM224" s="384">
        <v>1141855430</v>
      </c>
      <c r="AN224" s="384">
        <v>32909868</v>
      </c>
      <c r="AO224" s="382">
        <v>214144570</v>
      </c>
      <c r="AP224" s="382">
        <v>0</v>
      </c>
    </row>
    <row r="225" spans="1:42">
      <c r="A225" s="13" t="s">
        <v>388</v>
      </c>
      <c r="B225" s="14" t="s">
        <v>389</v>
      </c>
      <c r="C225" s="15">
        <f>+C226+C227</f>
        <v>580000000</v>
      </c>
      <c r="D225" s="15">
        <f t="shared" ref="D225:R225" si="109">+D226+D227</f>
        <v>0</v>
      </c>
      <c r="E225" s="15">
        <f t="shared" si="109"/>
        <v>0</v>
      </c>
      <c r="F225" s="15">
        <f t="shared" si="109"/>
        <v>0</v>
      </c>
      <c r="G225" s="298">
        <f t="shared" si="109"/>
        <v>580000000</v>
      </c>
      <c r="H225" s="298">
        <v>4850108</v>
      </c>
      <c r="I225" s="298">
        <v>233826443</v>
      </c>
      <c r="J225" s="298">
        <f t="shared" si="109"/>
        <v>346173557</v>
      </c>
      <c r="K225" s="298">
        <v>29790861</v>
      </c>
      <c r="L225" s="298">
        <v>122466299</v>
      </c>
      <c r="M225" s="298">
        <f t="shared" si="109"/>
        <v>111360144</v>
      </c>
      <c r="N225" s="298">
        <v>4850108</v>
      </c>
      <c r="O225" s="298">
        <v>277916738</v>
      </c>
      <c r="P225" s="298">
        <f t="shared" si="109"/>
        <v>44090295</v>
      </c>
      <c r="Q225" s="298">
        <f t="shared" si="109"/>
        <v>302083262</v>
      </c>
      <c r="R225" s="298">
        <f t="shared" si="109"/>
        <v>122466299</v>
      </c>
      <c r="V225" s="385" t="s">
        <v>388</v>
      </c>
      <c r="W225" s="382" t="s">
        <v>389</v>
      </c>
      <c r="X225" s="384">
        <v>580000000</v>
      </c>
      <c r="Y225" s="384">
        <v>0</v>
      </c>
      <c r="Z225" s="384">
        <v>0</v>
      </c>
      <c r="AA225" s="384">
        <v>0</v>
      </c>
      <c r="AB225" s="384">
        <v>0</v>
      </c>
      <c r="AC225" s="384">
        <v>0</v>
      </c>
      <c r="AD225" s="384">
        <v>580000000</v>
      </c>
      <c r="AE225" s="384">
        <v>4850108</v>
      </c>
      <c r="AF225" s="384">
        <v>233826443</v>
      </c>
      <c r="AG225" s="384">
        <v>233558533</v>
      </c>
      <c r="AH225" s="384">
        <v>346441467</v>
      </c>
      <c r="AI225" s="384">
        <v>29790861</v>
      </c>
      <c r="AJ225" s="384">
        <v>122466299</v>
      </c>
      <c r="AK225" s="384">
        <v>111390144</v>
      </c>
      <c r="AL225" s="384">
        <v>4850108</v>
      </c>
      <c r="AM225" s="384">
        <v>277916738</v>
      </c>
      <c r="AN225" s="384">
        <v>44358205</v>
      </c>
      <c r="AO225" s="382">
        <v>302083262</v>
      </c>
      <c r="AP225" s="382">
        <v>0</v>
      </c>
    </row>
    <row r="226" spans="1:42">
      <c r="A226" s="16" t="s">
        <v>390</v>
      </c>
      <c r="B226" s="17" t="s">
        <v>391</v>
      </c>
      <c r="C226" s="18">
        <v>80000000</v>
      </c>
      <c r="D226" s="18">
        <v>0</v>
      </c>
      <c r="E226" s="18">
        <v>0</v>
      </c>
      <c r="F226" s="18">
        <v>0</v>
      </c>
      <c r="G226" s="299">
        <f t="shared" si="100"/>
        <v>80000000</v>
      </c>
      <c r="H226" s="299">
        <v>500000</v>
      </c>
      <c r="I226" s="299">
        <v>2000000</v>
      </c>
      <c r="J226" s="299">
        <f t="shared" si="96"/>
        <v>78000000</v>
      </c>
      <c r="K226" s="299">
        <v>500000</v>
      </c>
      <c r="L226" s="299">
        <v>2000000</v>
      </c>
      <c r="M226" s="299">
        <f t="shared" si="94"/>
        <v>0</v>
      </c>
      <c r="N226" s="299">
        <v>500000</v>
      </c>
      <c r="O226" s="299">
        <v>23000000</v>
      </c>
      <c r="P226" s="299">
        <f t="shared" si="101"/>
        <v>21000000</v>
      </c>
      <c r="Q226" s="299">
        <f t="shared" si="97"/>
        <v>57000000</v>
      </c>
      <c r="R226" s="299">
        <f t="shared" si="102"/>
        <v>2000000</v>
      </c>
      <c r="V226" s="385" t="s">
        <v>390</v>
      </c>
      <c r="W226" s="382" t="s">
        <v>391</v>
      </c>
      <c r="X226" s="384">
        <v>80000000</v>
      </c>
      <c r="Y226" s="384">
        <v>0</v>
      </c>
      <c r="Z226" s="384">
        <v>0</v>
      </c>
      <c r="AA226" s="384">
        <v>0</v>
      </c>
      <c r="AB226" s="384">
        <v>0</v>
      </c>
      <c r="AC226" s="384">
        <v>0</v>
      </c>
      <c r="AD226" s="384">
        <v>80000000</v>
      </c>
      <c r="AE226" s="384">
        <v>500000</v>
      </c>
      <c r="AF226" s="384">
        <v>2000000</v>
      </c>
      <c r="AG226" s="384">
        <v>2000000</v>
      </c>
      <c r="AH226" s="384">
        <v>78000000</v>
      </c>
      <c r="AI226" s="384">
        <v>500000</v>
      </c>
      <c r="AJ226" s="384">
        <v>2000000</v>
      </c>
      <c r="AK226" s="384">
        <v>0</v>
      </c>
      <c r="AL226" s="384">
        <v>500000</v>
      </c>
      <c r="AM226" s="384">
        <v>23000000</v>
      </c>
      <c r="AN226" s="384">
        <v>21000000</v>
      </c>
      <c r="AO226" s="382">
        <v>57000000</v>
      </c>
      <c r="AP226" s="382">
        <v>0</v>
      </c>
    </row>
    <row r="227" spans="1:42">
      <c r="A227" s="16" t="s">
        <v>392</v>
      </c>
      <c r="B227" s="17" t="s">
        <v>393</v>
      </c>
      <c r="C227" s="18">
        <v>500000000</v>
      </c>
      <c r="D227" s="18">
        <v>0</v>
      </c>
      <c r="E227" s="18">
        <v>0</v>
      </c>
      <c r="F227" s="18">
        <v>0</v>
      </c>
      <c r="G227" s="299">
        <f t="shared" si="100"/>
        <v>500000000</v>
      </c>
      <c r="H227" s="299">
        <v>4350108</v>
      </c>
      <c r="I227" s="299">
        <v>231826443</v>
      </c>
      <c r="J227" s="299">
        <f t="shared" si="96"/>
        <v>268173557</v>
      </c>
      <c r="K227" s="299">
        <v>29290861</v>
      </c>
      <c r="L227" s="299">
        <v>120466299</v>
      </c>
      <c r="M227" s="299">
        <f t="shared" si="94"/>
        <v>111360144</v>
      </c>
      <c r="N227" s="299">
        <v>4350108</v>
      </c>
      <c r="O227" s="299">
        <v>254916738</v>
      </c>
      <c r="P227" s="299">
        <f t="shared" si="101"/>
        <v>23090295</v>
      </c>
      <c r="Q227" s="299">
        <f t="shared" si="97"/>
        <v>245083262</v>
      </c>
      <c r="R227" s="299">
        <f t="shared" si="102"/>
        <v>120466299</v>
      </c>
      <c r="V227" s="385" t="s">
        <v>392</v>
      </c>
      <c r="W227" s="382" t="s">
        <v>393</v>
      </c>
      <c r="X227" s="384">
        <v>500000000</v>
      </c>
      <c r="Y227" s="384">
        <v>0</v>
      </c>
      <c r="Z227" s="384">
        <v>0</v>
      </c>
      <c r="AA227" s="384">
        <v>0</v>
      </c>
      <c r="AB227" s="384">
        <v>0</v>
      </c>
      <c r="AC227" s="384">
        <v>0</v>
      </c>
      <c r="AD227" s="384">
        <v>500000000</v>
      </c>
      <c r="AE227" s="384">
        <v>4350108</v>
      </c>
      <c r="AF227" s="384">
        <v>231826443</v>
      </c>
      <c r="AG227" s="384">
        <v>231558533</v>
      </c>
      <c r="AH227" s="384">
        <v>268441467</v>
      </c>
      <c r="AI227" s="384">
        <v>29290861</v>
      </c>
      <c r="AJ227" s="384">
        <v>120466299</v>
      </c>
      <c r="AK227" s="384">
        <v>111390144</v>
      </c>
      <c r="AL227" s="384">
        <v>4350108</v>
      </c>
      <c r="AM227" s="384">
        <v>254916738</v>
      </c>
      <c r="AN227" s="384">
        <v>23358205</v>
      </c>
      <c r="AO227" s="382">
        <v>245083262</v>
      </c>
      <c r="AP227" s="382">
        <v>0</v>
      </c>
    </row>
    <row r="228" spans="1:42">
      <c r="A228" s="13" t="s">
        <v>394</v>
      </c>
      <c r="B228" s="14" t="s">
        <v>395</v>
      </c>
      <c r="C228" s="15">
        <f>+C229+C230</f>
        <v>770425000</v>
      </c>
      <c r="D228" s="15">
        <f t="shared" ref="D228:R228" si="110">+D229+D230</f>
        <v>0</v>
      </c>
      <c r="E228" s="15">
        <f t="shared" si="110"/>
        <v>0</v>
      </c>
      <c r="F228" s="15">
        <f t="shared" si="110"/>
        <v>0</v>
      </c>
      <c r="G228" s="298">
        <f t="shared" si="110"/>
        <v>770425000</v>
      </c>
      <c r="H228" s="298">
        <v>1421040</v>
      </c>
      <c r="I228" s="298">
        <v>627689058</v>
      </c>
      <c r="J228" s="298">
        <f t="shared" si="110"/>
        <v>142735942</v>
      </c>
      <c r="K228" s="298">
        <v>61076087</v>
      </c>
      <c r="L228" s="298">
        <v>90793626</v>
      </c>
      <c r="M228" s="298">
        <f t="shared" si="110"/>
        <v>536895432</v>
      </c>
      <c r="N228" s="298">
        <v>28143580.219999999</v>
      </c>
      <c r="O228" s="298">
        <v>654411598.22000003</v>
      </c>
      <c r="P228" s="298">
        <f t="shared" si="110"/>
        <v>26722540.220000029</v>
      </c>
      <c r="Q228" s="298">
        <f t="shared" si="110"/>
        <v>116013401.77999997</v>
      </c>
      <c r="R228" s="298">
        <f t="shared" si="110"/>
        <v>90793626</v>
      </c>
      <c r="V228" s="385" t="s">
        <v>394</v>
      </c>
      <c r="W228" s="382" t="s">
        <v>395</v>
      </c>
      <c r="X228" s="384">
        <v>770425000</v>
      </c>
      <c r="Y228" s="384">
        <v>0</v>
      </c>
      <c r="Z228" s="384">
        <v>0</v>
      </c>
      <c r="AA228" s="384">
        <v>0</v>
      </c>
      <c r="AB228" s="384">
        <v>0</v>
      </c>
      <c r="AC228" s="384">
        <v>0</v>
      </c>
      <c r="AD228" s="384">
        <v>770425000</v>
      </c>
      <c r="AE228" s="384">
        <v>1421040</v>
      </c>
      <c r="AF228" s="384">
        <v>627689058</v>
      </c>
      <c r="AG228" s="384">
        <v>627689058</v>
      </c>
      <c r="AH228" s="384">
        <v>142735942</v>
      </c>
      <c r="AI228" s="384">
        <v>61076087</v>
      </c>
      <c r="AJ228" s="384">
        <v>90793626</v>
      </c>
      <c r="AK228" s="384">
        <v>536895432</v>
      </c>
      <c r="AL228" s="384">
        <v>28143580.219999999</v>
      </c>
      <c r="AM228" s="384">
        <v>654411598.22000003</v>
      </c>
      <c r="AN228" s="384">
        <v>26722540.220000029</v>
      </c>
      <c r="AO228" s="382">
        <v>116013401.77999997</v>
      </c>
      <c r="AP228" s="382">
        <v>0</v>
      </c>
    </row>
    <row r="229" spans="1:42">
      <c r="A229" s="16" t="s">
        <v>396</v>
      </c>
      <c r="B229" s="17" t="s">
        <v>397</v>
      </c>
      <c r="C229" s="18">
        <v>670425000</v>
      </c>
      <c r="D229" s="18">
        <v>0</v>
      </c>
      <c r="E229" s="18">
        <v>0</v>
      </c>
      <c r="F229" s="18">
        <v>0</v>
      </c>
      <c r="G229" s="299">
        <f t="shared" si="100"/>
        <v>670425000</v>
      </c>
      <c r="H229" s="299">
        <v>280000</v>
      </c>
      <c r="I229" s="299">
        <v>626048018</v>
      </c>
      <c r="J229" s="299">
        <f t="shared" si="96"/>
        <v>44376982</v>
      </c>
      <c r="K229" s="299">
        <v>59935047</v>
      </c>
      <c r="L229" s="299">
        <v>89152586</v>
      </c>
      <c r="M229" s="299">
        <f t="shared" si="94"/>
        <v>536895432</v>
      </c>
      <c r="N229" s="299">
        <v>26361500.219999999</v>
      </c>
      <c r="O229" s="299">
        <v>652129518.22000003</v>
      </c>
      <c r="P229" s="299">
        <f t="shared" si="101"/>
        <v>26081500.220000029</v>
      </c>
      <c r="Q229" s="299">
        <f t="shared" si="97"/>
        <v>18295481.779999971</v>
      </c>
      <c r="R229" s="299">
        <f t="shared" si="102"/>
        <v>89152586</v>
      </c>
      <c r="V229" s="385" t="s">
        <v>396</v>
      </c>
      <c r="W229" s="382" t="s">
        <v>397</v>
      </c>
      <c r="X229" s="384">
        <v>670425000</v>
      </c>
      <c r="Y229" s="384">
        <v>0</v>
      </c>
      <c r="Z229" s="384">
        <v>0</v>
      </c>
      <c r="AA229" s="384">
        <v>0</v>
      </c>
      <c r="AB229" s="384">
        <v>0</v>
      </c>
      <c r="AC229" s="384">
        <v>0</v>
      </c>
      <c r="AD229" s="384">
        <v>670425000</v>
      </c>
      <c r="AE229" s="384">
        <v>280000</v>
      </c>
      <c r="AF229" s="384">
        <v>626048018</v>
      </c>
      <c r="AG229" s="384">
        <v>626048018</v>
      </c>
      <c r="AH229" s="384">
        <v>44376982</v>
      </c>
      <c r="AI229" s="384">
        <v>59935047</v>
      </c>
      <c r="AJ229" s="384">
        <v>89152586</v>
      </c>
      <c r="AK229" s="384">
        <v>536895432</v>
      </c>
      <c r="AL229" s="384">
        <v>26361500.219999999</v>
      </c>
      <c r="AM229" s="384">
        <v>652129518.22000003</v>
      </c>
      <c r="AN229" s="384">
        <v>26081500.220000029</v>
      </c>
      <c r="AO229" s="382">
        <v>18295481.779999971</v>
      </c>
      <c r="AP229" s="382">
        <v>0</v>
      </c>
    </row>
    <row r="230" spans="1:42">
      <c r="A230" s="16" t="s">
        <v>398</v>
      </c>
      <c r="B230" s="17" t="s">
        <v>399</v>
      </c>
      <c r="C230" s="18">
        <v>100000000</v>
      </c>
      <c r="D230" s="18">
        <v>0</v>
      </c>
      <c r="E230" s="18">
        <v>0</v>
      </c>
      <c r="F230" s="18">
        <v>0</v>
      </c>
      <c r="G230" s="299">
        <f t="shared" si="100"/>
        <v>100000000</v>
      </c>
      <c r="H230" s="299">
        <v>1141040</v>
      </c>
      <c r="I230" s="299">
        <v>1641040</v>
      </c>
      <c r="J230" s="299">
        <f t="shared" si="96"/>
        <v>98358960</v>
      </c>
      <c r="K230" s="299">
        <v>1141040</v>
      </c>
      <c r="L230" s="299">
        <v>1641040</v>
      </c>
      <c r="M230" s="299">
        <f t="shared" si="94"/>
        <v>0</v>
      </c>
      <c r="N230" s="299">
        <v>1782080</v>
      </c>
      <c r="O230" s="299">
        <v>2282080</v>
      </c>
      <c r="P230" s="299">
        <f t="shared" si="101"/>
        <v>641040</v>
      </c>
      <c r="Q230" s="299">
        <f t="shared" si="97"/>
        <v>97717920</v>
      </c>
      <c r="R230" s="299">
        <f t="shared" si="102"/>
        <v>1641040</v>
      </c>
      <c r="V230" s="385" t="s">
        <v>398</v>
      </c>
      <c r="W230" s="382" t="s">
        <v>399</v>
      </c>
      <c r="X230" s="384">
        <v>100000000</v>
      </c>
      <c r="Y230" s="384">
        <v>0</v>
      </c>
      <c r="Z230" s="384">
        <v>0</v>
      </c>
      <c r="AA230" s="384">
        <v>0</v>
      </c>
      <c r="AB230" s="384">
        <v>0</v>
      </c>
      <c r="AC230" s="384">
        <v>0</v>
      </c>
      <c r="AD230" s="384">
        <v>100000000</v>
      </c>
      <c r="AE230" s="384">
        <v>1141040</v>
      </c>
      <c r="AF230" s="384">
        <v>1641040</v>
      </c>
      <c r="AG230" s="384">
        <v>1641040</v>
      </c>
      <c r="AH230" s="384">
        <v>98358960</v>
      </c>
      <c r="AI230" s="384">
        <v>1141040</v>
      </c>
      <c r="AJ230" s="384">
        <v>1641040</v>
      </c>
      <c r="AK230" s="384">
        <v>0</v>
      </c>
      <c r="AL230" s="384">
        <v>1782080</v>
      </c>
      <c r="AM230" s="384">
        <v>2282080</v>
      </c>
      <c r="AN230" s="384">
        <v>641040</v>
      </c>
      <c r="AO230" s="382">
        <v>97717920</v>
      </c>
      <c r="AP230" s="382">
        <v>0</v>
      </c>
    </row>
    <row r="231" spans="1:42">
      <c r="A231" s="13" t="s">
        <v>400</v>
      </c>
      <c r="B231" s="14" t="s">
        <v>401</v>
      </c>
      <c r="C231" s="15">
        <f>+C232+C233</f>
        <v>70000000</v>
      </c>
      <c r="D231" s="15">
        <f t="shared" ref="D231:R231" si="111">+D232+D233</f>
        <v>0</v>
      </c>
      <c r="E231" s="15">
        <f t="shared" si="111"/>
        <v>0</v>
      </c>
      <c r="F231" s="15">
        <f t="shared" si="111"/>
        <v>0</v>
      </c>
      <c r="G231" s="298">
        <f t="shared" si="111"/>
        <v>70000000</v>
      </c>
      <c r="H231" s="298">
        <v>0</v>
      </c>
      <c r="I231" s="298">
        <v>22000000</v>
      </c>
      <c r="J231" s="298">
        <f t="shared" si="111"/>
        <v>48000000</v>
      </c>
      <c r="K231" s="298">
        <v>0</v>
      </c>
      <c r="L231" s="298">
        <v>6240318</v>
      </c>
      <c r="M231" s="298">
        <f t="shared" si="111"/>
        <v>15759682</v>
      </c>
      <c r="N231" s="298">
        <v>0</v>
      </c>
      <c r="O231" s="298">
        <v>22000000</v>
      </c>
      <c r="P231" s="298">
        <f t="shared" si="111"/>
        <v>0</v>
      </c>
      <c r="Q231" s="298">
        <f t="shared" si="111"/>
        <v>48000000</v>
      </c>
      <c r="R231" s="298">
        <f t="shared" si="111"/>
        <v>6240318</v>
      </c>
      <c r="S231" s="15">
        <f t="shared" ref="S231" si="112">+S232+S233</f>
        <v>0</v>
      </c>
      <c r="V231" s="385" t="s">
        <v>400</v>
      </c>
      <c r="W231" s="382" t="s">
        <v>401</v>
      </c>
      <c r="X231" s="384">
        <v>70000000</v>
      </c>
      <c r="Y231" s="384">
        <v>0</v>
      </c>
      <c r="Z231" s="384">
        <v>0</v>
      </c>
      <c r="AA231" s="384">
        <v>0</v>
      </c>
      <c r="AB231" s="384">
        <v>0</v>
      </c>
      <c r="AC231" s="384">
        <v>0</v>
      </c>
      <c r="AD231" s="384">
        <v>70000000</v>
      </c>
      <c r="AE231" s="384">
        <v>0</v>
      </c>
      <c r="AF231" s="384">
        <v>22000000</v>
      </c>
      <c r="AG231" s="384">
        <v>22000000</v>
      </c>
      <c r="AH231" s="384">
        <v>48000000</v>
      </c>
      <c r="AI231" s="384">
        <v>0</v>
      </c>
      <c r="AJ231" s="384">
        <v>6240318</v>
      </c>
      <c r="AK231" s="384">
        <v>15759682</v>
      </c>
      <c r="AL231" s="384">
        <v>0</v>
      </c>
      <c r="AM231" s="384">
        <v>22000000</v>
      </c>
      <c r="AN231" s="384">
        <v>0</v>
      </c>
      <c r="AO231" s="382">
        <v>48000000</v>
      </c>
      <c r="AP231" s="382">
        <v>0</v>
      </c>
    </row>
    <row r="232" spans="1:42">
      <c r="A232" s="16" t="s">
        <v>402</v>
      </c>
      <c r="B232" s="17" t="s">
        <v>403</v>
      </c>
      <c r="C232" s="18">
        <v>20000000</v>
      </c>
      <c r="D232" s="18">
        <v>0</v>
      </c>
      <c r="E232" s="18">
        <v>0</v>
      </c>
      <c r="F232" s="18">
        <v>0</v>
      </c>
      <c r="G232" s="299">
        <f t="shared" si="100"/>
        <v>20000000</v>
      </c>
      <c r="H232" s="299">
        <v>0</v>
      </c>
      <c r="I232" s="299">
        <v>20000000</v>
      </c>
      <c r="J232" s="299">
        <f t="shared" si="96"/>
        <v>0</v>
      </c>
      <c r="K232" s="299">
        <v>0</v>
      </c>
      <c r="L232" s="299">
        <v>4240318</v>
      </c>
      <c r="M232" s="299">
        <f t="shared" si="94"/>
        <v>15759682</v>
      </c>
      <c r="N232" s="299">
        <v>0</v>
      </c>
      <c r="O232" s="299">
        <v>20000000</v>
      </c>
      <c r="P232" s="299">
        <f t="shared" si="101"/>
        <v>0</v>
      </c>
      <c r="Q232" s="299">
        <f t="shared" si="97"/>
        <v>0</v>
      </c>
      <c r="R232" s="299">
        <f t="shared" si="102"/>
        <v>4240318</v>
      </c>
      <c r="V232" s="385" t="s">
        <v>402</v>
      </c>
      <c r="W232" s="382" t="s">
        <v>403</v>
      </c>
      <c r="X232" s="384">
        <v>20000000</v>
      </c>
      <c r="Y232" s="384">
        <v>0</v>
      </c>
      <c r="Z232" s="384">
        <v>0</v>
      </c>
      <c r="AA232" s="384">
        <v>0</v>
      </c>
      <c r="AB232" s="384">
        <v>0</v>
      </c>
      <c r="AC232" s="384">
        <v>0</v>
      </c>
      <c r="AD232" s="384">
        <v>20000000</v>
      </c>
      <c r="AE232" s="384">
        <v>0</v>
      </c>
      <c r="AF232" s="384">
        <v>20000000</v>
      </c>
      <c r="AG232" s="384">
        <v>20000000</v>
      </c>
      <c r="AH232" s="384">
        <v>0</v>
      </c>
      <c r="AI232" s="384">
        <v>0</v>
      </c>
      <c r="AJ232" s="384">
        <v>4240318</v>
      </c>
      <c r="AK232" s="384">
        <v>15759682</v>
      </c>
      <c r="AL232" s="384">
        <v>0</v>
      </c>
      <c r="AM232" s="384">
        <v>20000000</v>
      </c>
      <c r="AN232" s="384">
        <v>0</v>
      </c>
      <c r="AO232" s="382">
        <v>0</v>
      </c>
      <c r="AP232" s="382">
        <v>0</v>
      </c>
    </row>
    <row r="233" spans="1:42">
      <c r="A233" s="16" t="s">
        <v>404</v>
      </c>
      <c r="B233" s="17" t="s">
        <v>405</v>
      </c>
      <c r="C233" s="18">
        <v>50000000</v>
      </c>
      <c r="D233" s="18">
        <v>0</v>
      </c>
      <c r="E233" s="18">
        <v>0</v>
      </c>
      <c r="F233" s="18">
        <v>0</v>
      </c>
      <c r="G233" s="299">
        <f t="shared" si="100"/>
        <v>50000000</v>
      </c>
      <c r="H233" s="299">
        <v>0</v>
      </c>
      <c r="I233" s="299">
        <v>2000000</v>
      </c>
      <c r="J233" s="299">
        <f t="shared" si="96"/>
        <v>48000000</v>
      </c>
      <c r="K233" s="299">
        <v>0</v>
      </c>
      <c r="L233" s="299">
        <v>2000000</v>
      </c>
      <c r="M233" s="299">
        <f t="shared" si="94"/>
        <v>0</v>
      </c>
      <c r="N233" s="299">
        <v>0</v>
      </c>
      <c r="O233" s="299">
        <v>2000000</v>
      </c>
      <c r="P233" s="299">
        <f t="shared" si="101"/>
        <v>0</v>
      </c>
      <c r="Q233" s="299">
        <f t="shared" si="97"/>
        <v>48000000</v>
      </c>
      <c r="R233" s="299">
        <f t="shared" si="102"/>
        <v>2000000</v>
      </c>
      <c r="V233" s="385" t="s">
        <v>404</v>
      </c>
      <c r="W233" s="382" t="s">
        <v>405</v>
      </c>
      <c r="X233" s="384">
        <v>50000000</v>
      </c>
      <c r="Y233" s="384">
        <v>0</v>
      </c>
      <c r="Z233" s="384">
        <v>0</v>
      </c>
      <c r="AA233" s="384">
        <v>0</v>
      </c>
      <c r="AB233" s="384">
        <v>0</v>
      </c>
      <c r="AC233" s="384">
        <v>0</v>
      </c>
      <c r="AD233" s="384">
        <v>50000000</v>
      </c>
      <c r="AE233" s="384">
        <v>0</v>
      </c>
      <c r="AF233" s="384">
        <v>2000000</v>
      </c>
      <c r="AG233" s="384">
        <v>2000000</v>
      </c>
      <c r="AH233" s="384">
        <v>48000000</v>
      </c>
      <c r="AI233" s="384">
        <v>0</v>
      </c>
      <c r="AJ233" s="384">
        <v>2000000</v>
      </c>
      <c r="AK233" s="384">
        <v>0</v>
      </c>
      <c r="AL233" s="384">
        <v>0</v>
      </c>
      <c r="AM233" s="384">
        <v>2000000</v>
      </c>
      <c r="AN233" s="384">
        <v>0</v>
      </c>
      <c r="AO233" s="382">
        <v>48000000</v>
      </c>
      <c r="AP233" s="382">
        <v>0</v>
      </c>
    </row>
    <row r="234" spans="1:42" s="83" customFormat="1">
      <c r="A234" s="13" t="s">
        <v>406</v>
      </c>
      <c r="B234" s="14" t="s">
        <v>407</v>
      </c>
      <c r="C234" s="15">
        <f>+C235+C241+C244</f>
        <v>297499994</v>
      </c>
      <c r="D234" s="15">
        <f t="shared" ref="D234:R234" si="113">+D235+D241+D244</f>
        <v>55000000</v>
      </c>
      <c r="E234" s="15">
        <f t="shared" si="113"/>
        <v>0</v>
      </c>
      <c r="F234" s="15">
        <f t="shared" si="113"/>
        <v>30000000</v>
      </c>
      <c r="G234" s="298">
        <f t="shared" si="113"/>
        <v>382499994</v>
      </c>
      <c r="H234" s="298">
        <v>6809000</v>
      </c>
      <c r="I234" s="298">
        <v>106575820</v>
      </c>
      <c r="J234" s="298">
        <f t="shared" si="113"/>
        <v>275924174</v>
      </c>
      <c r="K234" s="298">
        <v>25520452</v>
      </c>
      <c r="L234" s="298">
        <v>47575178</v>
      </c>
      <c r="M234" s="298">
        <f t="shared" si="113"/>
        <v>59000642</v>
      </c>
      <c r="N234" s="298">
        <v>23277282</v>
      </c>
      <c r="O234" s="298">
        <v>123508408</v>
      </c>
      <c r="P234" s="298">
        <f t="shared" si="113"/>
        <v>16932588</v>
      </c>
      <c r="Q234" s="298">
        <f t="shared" si="113"/>
        <v>258991586</v>
      </c>
      <c r="R234" s="298">
        <f t="shared" si="113"/>
        <v>47575178</v>
      </c>
      <c r="S234"/>
      <c r="T234"/>
      <c r="U234"/>
      <c r="V234" s="385" t="s">
        <v>406</v>
      </c>
      <c r="W234" s="382" t="s">
        <v>407</v>
      </c>
      <c r="X234" s="384">
        <v>297499994</v>
      </c>
      <c r="Y234" s="384">
        <v>35000000</v>
      </c>
      <c r="Z234" s="384">
        <v>0</v>
      </c>
      <c r="AA234" s="384">
        <v>0</v>
      </c>
      <c r="AB234" s="384">
        <v>0</v>
      </c>
      <c r="AC234" s="384">
        <v>30000000</v>
      </c>
      <c r="AD234" s="384">
        <v>362499994</v>
      </c>
      <c r="AE234" s="384">
        <v>6809000</v>
      </c>
      <c r="AF234" s="384">
        <v>106575820</v>
      </c>
      <c r="AG234" s="384">
        <v>103075820</v>
      </c>
      <c r="AH234" s="384">
        <v>259424174</v>
      </c>
      <c r="AI234" s="384">
        <v>25520452</v>
      </c>
      <c r="AJ234" s="384">
        <v>47575178</v>
      </c>
      <c r="AK234" s="384">
        <v>55500642</v>
      </c>
      <c r="AL234" s="384">
        <v>23277282</v>
      </c>
      <c r="AM234" s="384">
        <v>123508408</v>
      </c>
      <c r="AN234" s="384">
        <v>20432588</v>
      </c>
      <c r="AO234" s="382">
        <v>238991586</v>
      </c>
      <c r="AP234" s="382">
        <v>0</v>
      </c>
    </row>
    <row r="235" spans="1:42">
      <c r="A235" s="13" t="s">
        <v>408</v>
      </c>
      <c r="B235" s="14" t="s">
        <v>409</v>
      </c>
      <c r="C235" s="15">
        <f>SUM(C236:C240)</f>
        <v>194199994</v>
      </c>
      <c r="D235" s="15">
        <f t="shared" ref="D235:R235" si="114">SUM(D236:D240)</f>
        <v>55000000</v>
      </c>
      <c r="E235" s="15">
        <f t="shared" si="114"/>
        <v>0</v>
      </c>
      <c r="F235" s="15">
        <f>SUM(F236:F240)</f>
        <v>0</v>
      </c>
      <c r="G235" s="298">
        <f t="shared" si="114"/>
        <v>249199994</v>
      </c>
      <c r="H235" s="298">
        <v>4979000</v>
      </c>
      <c r="I235" s="298">
        <v>51250720</v>
      </c>
      <c r="J235" s="298">
        <f t="shared" si="114"/>
        <v>197949274</v>
      </c>
      <c r="K235" s="298">
        <v>23690452</v>
      </c>
      <c r="L235" s="298">
        <v>42045178</v>
      </c>
      <c r="M235" s="298">
        <f t="shared" si="114"/>
        <v>9205542</v>
      </c>
      <c r="N235" s="298">
        <v>20147282</v>
      </c>
      <c r="O235" s="298">
        <v>66883308</v>
      </c>
      <c r="P235" s="298">
        <f t="shared" si="114"/>
        <v>15632588</v>
      </c>
      <c r="Q235" s="298">
        <f t="shared" si="114"/>
        <v>182316686</v>
      </c>
      <c r="R235" s="298">
        <f t="shared" si="114"/>
        <v>42045178</v>
      </c>
      <c r="S235" s="83"/>
      <c r="T235" s="83"/>
      <c r="U235" s="83"/>
      <c r="V235" s="385" t="s">
        <v>408</v>
      </c>
      <c r="W235" s="382" t="s">
        <v>409</v>
      </c>
      <c r="X235" s="384">
        <v>194199994</v>
      </c>
      <c r="Y235" s="384">
        <v>35000000</v>
      </c>
      <c r="Z235" s="384">
        <v>0</v>
      </c>
      <c r="AA235" s="384">
        <v>0</v>
      </c>
      <c r="AB235" s="384">
        <v>0</v>
      </c>
      <c r="AC235" s="384">
        <v>0</v>
      </c>
      <c r="AD235" s="384">
        <v>229199994</v>
      </c>
      <c r="AE235" s="384">
        <v>4979000</v>
      </c>
      <c r="AF235" s="384">
        <v>51250720</v>
      </c>
      <c r="AG235" s="384">
        <v>47750720</v>
      </c>
      <c r="AH235" s="384">
        <v>181449274</v>
      </c>
      <c r="AI235" s="384">
        <v>23690452</v>
      </c>
      <c r="AJ235" s="384">
        <v>42045178</v>
      </c>
      <c r="AK235" s="384">
        <v>5705542</v>
      </c>
      <c r="AL235" s="384">
        <v>20147282</v>
      </c>
      <c r="AM235" s="384">
        <v>66883308</v>
      </c>
      <c r="AN235" s="384">
        <v>19132588</v>
      </c>
      <c r="AO235" s="382">
        <v>162316686</v>
      </c>
      <c r="AP235" s="382">
        <v>0</v>
      </c>
    </row>
    <row r="236" spans="1:42">
      <c r="A236" s="16" t="s">
        <v>410</v>
      </c>
      <c r="B236" s="17" t="s">
        <v>409</v>
      </c>
      <c r="C236" s="18">
        <v>3000000</v>
      </c>
      <c r="D236" s="18">
        <v>0</v>
      </c>
      <c r="E236" s="18">
        <v>0</v>
      </c>
      <c r="F236" s="18">
        <v>0</v>
      </c>
      <c r="G236" s="299">
        <f t="shared" si="100"/>
        <v>3000000</v>
      </c>
      <c r="H236" s="299">
        <v>0</v>
      </c>
      <c r="I236" s="299">
        <v>600000</v>
      </c>
      <c r="J236" s="299">
        <f t="shared" si="96"/>
        <v>2400000</v>
      </c>
      <c r="K236" s="299">
        <v>0</v>
      </c>
      <c r="L236" s="299">
        <v>987000</v>
      </c>
      <c r="M236" s="299">
        <f t="shared" si="94"/>
        <v>-387000</v>
      </c>
      <c r="N236" s="299">
        <v>0</v>
      </c>
      <c r="O236" s="299">
        <v>600000</v>
      </c>
      <c r="P236" s="299">
        <f t="shared" si="101"/>
        <v>0</v>
      </c>
      <c r="Q236" s="299">
        <f t="shared" si="97"/>
        <v>2400000</v>
      </c>
      <c r="R236" s="299">
        <f t="shared" si="102"/>
        <v>987000</v>
      </c>
      <c r="V236" s="385" t="s">
        <v>410</v>
      </c>
      <c r="W236" s="382" t="s">
        <v>409</v>
      </c>
      <c r="X236" s="384">
        <v>3000000</v>
      </c>
      <c r="Y236" s="384">
        <v>0</v>
      </c>
      <c r="Z236" s="384">
        <v>0</v>
      </c>
      <c r="AA236" s="384">
        <v>0</v>
      </c>
      <c r="AB236" s="384">
        <v>0</v>
      </c>
      <c r="AC236" s="384">
        <v>0</v>
      </c>
      <c r="AD236" s="384">
        <v>3000000</v>
      </c>
      <c r="AE236" s="384">
        <v>0</v>
      </c>
      <c r="AF236" s="384">
        <v>600000</v>
      </c>
      <c r="AG236" s="384">
        <v>600000</v>
      </c>
      <c r="AH236" s="384">
        <v>2400000</v>
      </c>
      <c r="AI236" s="384">
        <v>0</v>
      </c>
      <c r="AJ236" s="384">
        <v>987000</v>
      </c>
      <c r="AK236" s="384">
        <v>-387000</v>
      </c>
      <c r="AL236" s="384">
        <v>0</v>
      </c>
      <c r="AM236" s="384">
        <v>600000</v>
      </c>
      <c r="AN236" s="384">
        <v>0</v>
      </c>
      <c r="AO236" s="382">
        <v>2400000</v>
      </c>
      <c r="AP236" s="382">
        <v>0</v>
      </c>
    </row>
    <row r="237" spans="1:42">
      <c r="A237" s="16" t="s">
        <v>411</v>
      </c>
      <c r="B237" s="17" t="s">
        <v>412</v>
      </c>
      <c r="C237" s="18">
        <v>47100000</v>
      </c>
      <c r="D237" s="18">
        <v>0</v>
      </c>
      <c r="E237" s="18">
        <v>0</v>
      </c>
      <c r="F237" s="18">
        <v>0</v>
      </c>
      <c r="G237" s="299">
        <f t="shared" si="100"/>
        <v>47100000</v>
      </c>
      <c r="H237" s="299">
        <v>550000</v>
      </c>
      <c r="I237" s="299">
        <v>3250900</v>
      </c>
      <c r="J237" s="299">
        <f t="shared" si="96"/>
        <v>43849100</v>
      </c>
      <c r="K237" s="299">
        <v>550000</v>
      </c>
      <c r="L237" s="299">
        <v>3050900</v>
      </c>
      <c r="M237" s="299">
        <f t="shared" si="94"/>
        <v>200000</v>
      </c>
      <c r="N237" s="299">
        <v>550000</v>
      </c>
      <c r="O237" s="299">
        <v>3250900</v>
      </c>
      <c r="P237" s="299">
        <f t="shared" si="101"/>
        <v>0</v>
      </c>
      <c r="Q237" s="299">
        <f t="shared" si="97"/>
        <v>43849100</v>
      </c>
      <c r="R237" s="299">
        <f t="shared" si="102"/>
        <v>3050900</v>
      </c>
      <c r="V237" s="385" t="s">
        <v>411</v>
      </c>
      <c r="W237" s="382" t="s">
        <v>412</v>
      </c>
      <c r="X237" s="384">
        <v>47100000</v>
      </c>
      <c r="Y237" s="384">
        <v>0</v>
      </c>
      <c r="Z237" s="384">
        <v>0</v>
      </c>
      <c r="AA237" s="384">
        <v>0</v>
      </c>
      <c r="AB237" s="384">
        <v>0</v>
      </c>
      <c r="AC237" s="384">
        <v>0</v>
      </c>
      <c r="AD237" s="384">
        <v>47100000</v>
      </c>
      <c r="AE237" s="384">
        <v>550000</v>
      </c>
      <c r="AF237" s="384">
        <v>3250900</v>
      </c>
      <c r="AG237" s="384">
        <v>3050900</v>
      </c>
      <c r="AH237" s="384">
        <v>44049100</v>
      </c>
      <c r="AI237" s="384">
        <v>550000</v>
      </c>
      <c r="AJ237" s="384">
        <v>3050900</v>
      </c>
      <c r="AK237" s="384">
        <v>0</v>
      </c>
      <c r="AL237" s="384">
        <v>550000</v>
      </c>
      <c r="AM237" s="384">
        <v>3250900</v>
      </c>
      <c r="AN237" s="384">
        <v>200000</v>
      </c>
      <c r="AO237" s="382">
        <v>43849100</v>
      </c>
      <c r="AP237" s="382">
        <v>0</v>
      </c>
    </row>
    <row r="238" spans="1:42">
      <c r="A238" s="16" t="s">
        <v>413</v>
      </c>
      <c r="B238" s="17" t="s">
        <v>414</v>
      </c>
      <c r="C238" s="18">
        <v>11100000</v>
      </c>
      <c r="D238" s="18">
        <v>0</v>
      </c>
      <c r="E238" s="18">
        <v>0</v>
      </c>
      <c r="F238" s="18">
        <v>0</v>
      </c>
      <c r="G238" s="299">
        <f t="shared" si="100"/>
        <v>11100000</v>
      </c>
      <c r="H238" s="299">
        <v>1000000</v>
      </c>
      <c r="I238" s="299">
        <v>1000000</v>
      </c>
      <c r="J238" s="299">
        <f t="shared" si="96"/>
        <v>10100000</v>
      </c>
      <c r="K238" s="299">
        <v>1000000</v>
      </c>
      <c r="L238" s="299">
        <v>1000000</v>
      </c>
      <c r="M238" s="299">
        <f t="shared" si="94"/>
        <v>0</v>
      </c>
      <c r="N238" s="299">
        <v>1000000</v>
      </c>
      <c r="O238" s="299">
        <v>1000000</v>
      </c>
      <c r="P238" s="299">
        <f t="shared" si="101"/>
        <v>0</v>
      </c>
      <c r="Q238" s="299">
        <f t="shared" si="97"/>
        <v>10100000</v>
      </c>
      <c r="R238" s="299">
        <f t="shared" si="102"/>
        <v>1000000</v>
      </c>
      <c r="V238" s="385" t="s">
        <v>413</v>
      </c>
      <c r="W238" s="382" t="s">
        <v>414</v>
      </c>
      <c r="X238" s="384">
        <v>11100000</v>
      </c>
      <c r="Y238" s="384">
        <v>0</v>
      </c>
      <c r="Z238" s="384">
        <v>0</v>
      </c>
      <c r="AA238" s="384">
        <v>0</v>
      </c>
      <c r="AB238" s="384">
        <v>0</v>
      </c>
      <c r="AC238" s="384">
        <v>0</v>
      </c>
      <c r="AD238" s="384">
        <v>11100000</v>
      </c>
      <c r="AE238" s="384">
        <v>1000000</v>
      </c>
      <c r="AF238" s="384">
        <v>1000000</v>
      </c>
      <c r="AG238" s="384">
        <v>1000000</v>
      </c>
      <c r="AH238" s="384">
        <v>10100000</v>
      </c>
      <c r="AI238" s="384">
        <v>1000000</v>
      </c>
      <c r="AJ238" s="384">
        <v>1000000</v>
      </c>
      <c r="AK238" s="384">
        <v>0</v>
      </c>
      <c r="AL238" s="384">
        <v>1000000</v>
      </c>
      <c r="AM238" s="384">
        <v>1000000</v>
      </c>
      <c r="AN238" s="384">
        <v>0</v>
      </c>
      <c r="AO238" s="382">
        <v>10100000</v>
      </c>
      <c r="AP238" s="382">
        <v>0</v>
      </c>
    </row>
    <row r="239" spans="1:42">
      <c r="A239" s="16" t="s">
        <v>415</v>
      </c>
      <c r="B239" s="17" t="s">
        <v>416</v>
      </c>
      <c r="C239" s="18">
        <v>34000000</v>
      </c>
      <c r="D239" s="18"/>
      <c r="E239" s="18">
        <v>0</v>
      </c>
      <c r="F239" s="18">
        <v>0</v>
      </c>
      <c r="G239" s="299">
        <f t="shared" si="100"/>
        <v>34000000</v>
      </c>
      <c r="H239" s="299">
        <v>7000</v>
      </c>
      <c r="I239" s="299">
        <v>35632094</v>
      </c>
      <c r="J239" s="299">
        <f t="shared" si="96"/>
        <v>-1632094</v>
      </c>
      <c r="K239" s="299">
        <v>18718452</v>
      </c>
      <c r="L239" s="299">
        <v>25905052</v>
      </c>
      <c r="M239" s="299">
        <f t="shared" si="94"/>
        <v>9727042</v>
      </c>
      <c r="N239" s="299">
        <v>7000</v>
      </c>
      <c r="O239" s="299">
        <v>36096400</v>
      </c>
      <c r="P239" s="299">
        <f t="shared" si="101"/>
        <v>464306</v>
      </c>
      <c r="Q239" s="299">
        <f t="shared" si="97"/>
        <v>-2096400</v>
      </c>
      <c r="R239" s="299">
        <f t="shared" si="102"/>
        <v>25905052</v>
      </c>
      <c r="V239" s="385" t="s">
        <v>415</v>
      </c>
      <c r="W239" s="382" t="s">
        <v>416</v>
      </c>
      <c r="X239" s="384">
        <v>34000000</v>
      </c>
      <c r="Y239" s="384">
        <v>15000000</v>
      </c>
      <c r="Z239" s="384">
        <v>0</v>
      </c>
      <c r="AA239" s="384">
        <v>0</v>
      </c>
      <c r="AB239" s="384">
        <v>0</v>
      </c>
      <c r="AC239" s="384">
        <v>0</v>
      </c>
      <c r="AD239" s="384">
        <v>49000000</v>
      </c>
      <c r="AE239" s="384">
        <v>7000</v>
      </c>
      <c r="AF239" s="384">
        <v>35632094</v>
      </c>
      <c r="AG239" s="384">
        <v>33632094</v>
      </c>
      <c r="AH239" s="384">
        <v>15367906</v>
      </c>
      <c r="AI239" s="384">
        <v>18718452</v>
      </c>
      <c r="AJ239" s="384">
        <v>25905052</v>
      </c>
      <c r="AK239" s="384">
        <v>7727042</v>
      </c>
      <c r="AL239" s="384">
        <v>7000</v>
      </c>
      <c r="AM239" s="384">
        <v>36096400</v>
      </c>
      <c r="AN239" s="384">
        <v>2464306</v>
      </c>
      <c r="AO239" s="382">
        <v>12903600</v>
      </c>
      <c r="AP239" s="382">
        <v>0</v>
      </c>
    </row>
    <row r="240" spans="1:42">
      <c r="A240" s="16" t="s">
        <v>417</v>
      </c>
      <c r="B240" s="17" t="s">
        <v>1160</v>
      </c>
      <c r="C240" s="18">
        <v>98999994</v>
      </c>
      <c r="D240" s="87">
        <v>55000000</v>
      </c>
      <c r="E240" s="18">
        <v>0</v>
      </c>
      <c r="F240" s="18">
        <v>0</v>
      </c>
      <c r="G240" s="299">
        <f t="shared" si="100"/>
        <v>153999994</v>
      </c>
      <c r="H240" s="299">
        <v>3422000</v>
      </c>
      <c r="I240" s="299">
        <v>10767726</v>
      </c>
      <c r="J240" s="299">
        <f t="shared" si="96"/>
        <v>143232268</v>
      </c>
      <c r="K240" s="299">
        <v>3422000</v>
      </c>
      <c r="L240" s="299">
        <v>11102226</v>
      </c>
      <c r="M240" s="299">
        <f t="shared" si="94"/>
        <v>-334500</v>
      </c>
      <c r="N240" s="299">
        <v>18590282</v>
      </c>
      <c r="O240" s="299">
        <v>25936008</v>
      </c>
      <c r="P240" s="299">
        <f t="shared" si="101"/>
        <v>15168282</v>
      </c>
      <c r="Q240" s="299">
        <f t="shared" si="97"/>
        <v>128063986</v>
      </c>
      <c r="R240" s="299">
        <f t="shared" si="102"/>
        <v>11102226</v>
      </c>
      <c r="V240" s="385" t="s">
        <v>417</v>
      </c>
      <c r="W240" s="382" t="s">
        <v>418</v>
      </c>
      <c r="X240" s="384">
        <v>98999994</v>
      </c>
      <c r="Y240" s="384">
        <v>20000000</v>
      </c>
      <c r="Z240" s="384">
        <v>0</v>
      </c>
      <c r="AA240" s="384">
        <v>0</v>
      </c>
      <c r="AB240" s="384">
        <v>0</v>
      </c>
      <c r="AC240" s="384">
        <v>0</v>
      </c>
      <c r="AD240" s="384">
        <v>118999994</v>
      </c>
      <c r="AE240" s="384">
        <v>3422000</v>
      </c>
      <c r="AF240" s="384">
        <v>10767726</v>
      </c>
      <c r="AG240" s="384">
        <v>9467726</v>
      </c>
      <c r="AH240" s="384">
        <v>109532268</v>
      </c>
      <c r="AI240" s="384">
        <v>3422000</v>
      </c>
      <c r="AJ240" s="384">
        <v>11102226</v>
      </c>
      <c r="AK240" s="384">
        <v>-1634500</v>
      </c>
      <c r="AL240" s="384">
        <v>18590282</v>
      </c>
      <c r="AM240" s="384">
        <v>25936008</v>
      </c>
      <c r="AN240" s="384">
        <v>16468282</v>
      </c>
      <c r="AO240" s="382">
        <v>93063986</v>
      </c>
      <c r="AP240" s="382">
        <v>0</v>
      </c>
    </row>
    <row r="241" spans="1:42">
      <c r="A241" s="13" t="s">
        <v>419</v>
      </c>
      <c r="B241" s="14" t="s">
        <v>420</v>
      </c>
      <c r="C241" s="15">
        <f>+C242+C243</f>
        <v>100800000</v>
      </c>
      <c r="D241" s="15">
        <f t="shared" ref="D241:R241" si="115">+D242+D243</f>
        <v>0</v>
      </c>
      <c r="E241" s="15">
        <f t="shared" si="115"/>
        <v>0</v>
      </c>
      <c r="F241" s="15">
        <f t="shared" si="115"/>
        <v>30000000</v>
      </c>
      <c r="G241" s="298">
        <f t="shared" si="115"/>
        <v>130800000</v>
      </c>
      <c r="H241" s="298">
        <v>1030000</v>
      </c>
      <c r="I241" s="298">
        <v>54525100</v>
      </c>
      <c r="J241" s="298">
        <f t="shared" si="115"/>
        <v>76274900</v>
      </c>
      <c r="K241" s="298">
        <v>1030000</v>
      </c>
      <c r="L241" s="298">
        <v>4730000</v>
      </c>
      <c r="M241" s="298">
        <f t="shared" si="115"/>
        <v>49795100</v>
      </c>
      <c r="N241" s="298">
        <v>1530000</v>
      </c>
      <c r="O241" s="298">
        <v>55025100</v>
      </c>
      <c r="P241" s="298">
        <f t="shared" si="115"/>
        <v>500000</v>
      </c>
      <c r="Q241" s="298">
        <f t="shared" si="115"/>
        <v>75774900</v>
      </c>
      <c r="R241" s="298">
        <f t="shared" si="115"/>
        <v>4730000</v>
      </c>
      <c r="V241" s="385" t="s">
        <v>419</v>
      </c>
      <c r="W241" s="382" t="s">
        <v>420</v>
      </c>
      <c r="X241" s="384">
        <v>100800000</v>
      </c>
      <c r="Y241" s="384">
        <v>0</v>
      </c>
      <c r="Z241" s="384">
        <v>0</v>
      </c>
      <c r="AA241" s="384">
        <v>0</v>
      </c>
      <c r="AB241" s="384">
        <v>0</v>
      </c>
      <c r="AC241" s="384">
        <v>30000000</v>
      </c>
      <c r="AD241" s="384">
        <v>130800000</v>
      </c>
      <c r="AE241" s="384">
        <v>1030000</v>
      </c>
      <c r="AF241" s="384">
        <v>54525100</v>
      </c>
      <c r="AG241" s="384">
        <v>54525100</v>
      </c>
      <c r="AH241" s="384">
        <v>76274900</v>
      </c>
      <c r="AI241" s="384">
        <v>1030000</v>
      </c>
      <c r="AJ241" s="384">
        <v>4730000</v>
      </c>
      <c r="AK241" s="384">
        <v>49795100</v>
      </c>
      <c r="AL241" s="384">
        <v>1530000</v>
      </c>
      <c r="AM241" s="384">
        <v>55025100</v>
      </c>
      <c r="AN241" s="384">
        <v>500000</v>
      </c>
      <c r="AO241" s="382">
        <v>75774900</v>
      </c>
      <c r="AP241" s="382">
        <v>0</v>
      </c>
    </row>
    <row r="242" spans="1:42">
      <c r="A242" s="16" t="s">
        <v>421</v>
      </c>
      <c r="B242" s="17" t="s">
        <v>422</v>
      </c>
      <c r="C242" s="18">
        <v>3000000</v>
      </c>
      <c r="D242" s="18">
        <v>0</v>
      </c>
      <c r="E242" s="18">
        <v>0</v>
      </c>
      <c r="F242" s="18">
        <v>0</v>
      </c>
      <c r="G242" s="299">
        <f t="shared" si="100"/>
        <v>3000000</v>
      </c>
      <c r="H242" s="299">
        <v>500000</v>
      </c>
      <c r="I242" s="299">
        <v>500000</v>
      </c>
      <c r="J242" s="299">
        <f t="shared" si="96"/>
        <v>2500000</v>
      </c>
      <c r="K242" s="299">
        <v>500000</v>
      </c>
      <c r="L242" s="299">
        <v>500000</v>
      </c>
      <c r="M242" s="299">
        <f t="shared" si="94"/>
        <v>0</v>
      </c>
      <c r="N242" s="299">
        <v>1000000</v>
      </c>
      <c r="O242" s="299">
        <v>1000000</v>
      </c>
      <c r="P242" s="299">
        <f t="shared" si="101"/>
        <v>500000</v>
      </c>
      <c r="Q242" s="299">
        <f t="shared" si="97"/>
        <v>2000000</v>
      </c>
      <c r="R242" s="299">
        <f t="shared" si="102"/>
        <v>500000</v>
      </c>
      <c r="V242" s="385" t="s">
        <v>421</v>
      </c>
      <c r="W242" s="382" t="s">
        <v>422</v>
      </c>
      <c r="X242" s="384">
        <v>3000000</v>
      </c>
      <c r="Y242" s="384">
        <v>0</v>
      </c>
      <c r="Z242" s="384">
        <v>0</v>
      </c>
      <c r="AA242" s="384">
        <v>0</v>
      </c>
      <c r="AB242" s="384">
        <v>0</v>
      </c>
      <c r="AC242" s="384">
        <v>0</v>
      </c>
      <c r="AD242" s="384">
        <v>3000000</v>
      </c>
      <c r="AE242" s="384">
        <v>500000</v>
      </c>
      <c r="AF242" s="384">
        <v>500000</v>
      </c>
      <c r="AG242" s="384">
        <v>500000</v>
      </c>
      <c r="AH242" s="384">
        <v>2500000</v>
      </c>
      <c r="AI242" s="384">
        <v>500000</v>
      </c>
      <c r="AJ242" s="384">
        <v>500000</v>
      </c>
      <c r="AK242" s="384">
        <v>0</v>
      </c>
      <c r="AL242" s="384">
        <v>1000000</v>
      </c>
      <c r="AM242" s="384">
        <v>1000000</v>
      </c>
      <c r="AN242" s="384">
        <v>500000</v>
      </c>
      <c r="AO242" s="382">
        <v>2000000</v>
      </c>
      <c r="AP242" s="382">
        <v>0</v>
      </c>
    </row>
    <row r="243" spans="1:42">
      <c r="A243" s="16" t="s">
        <v>423</v>
      </c>
      <c r="B243" s="17" t="s">
        <v>424</v>
      </c>
      <c r="C243" s="18">
        <v>97800000</v>
      </c>
      <c r="D243" s="18">
        <v>0</v>
      </c>
      <c r="E243" s="18">
        <v>0</v>
      </c>
      <c r="F243" s="18">
        <v>30000000</v>
      </c>
      <c r="G243" s="299">
        <f t="shared" si="100"/>
        <v>127800000</v>
      </c>
      <c r="H243" s="299">
        <v>530000</v>
      </c>
      <c r="I243" s="299">
        <v>54025100</v>
      </c>
      <c r="J243" s="299">
        <f t="shared" si="96"/>
        <v>73774900</v>
      </c>
      <c r="K243" s="299">
        <v>530000</v>
      </c>
      <c r="L243" s="299">
        <v>4230000</v>
      </c>
      <c r="M243" s="299">
        <f t="shared" si="94"/>
        <v>49795100</v>
      </c>
      <c r="N243" s="299">
        <v>530000</v>
      </c>
      <c r="O243" s="299">
        <v>54025100</v>
      </c>
      <c r="P243" s="299">
        <f t="shared" si="101"/>
        <v>0</v>
      </c>
      <c r="Q243" s="299">
        <f t="shared" si="97"/>
        <v>73774900</v>
      </c>
      <c r="R243" s="299">
        <f t="shared" si="102"/>
        <v>4230000</v>
      </c>
      <c r="V243" s="385" t="s">
        <v>423</v>
      </c>
      <c r="W243" s="382" t="s">
        <v>424</v>
      </c>
      <c r="X243" s="384">
        <v>97800000</v>
      </c>
      <c r="Y243" s="384">
        <v>0</v>
      </c>
      <c r="Z243" s="384">
        <v>0</v>
      </c>
      <c r="AA243" s="384">
        <v>0</v>
      </c>
      <c r="AB243" s="384">
        <v>0</v>
      </c>
      <c r="AC243" s="384">
        <v>30000000</v>
      </c>
      <c r="AD243" s="384">
        <v>127800000</v>
      </c>
      <c r="AE243" s="384">
        <v>530000</v>
      </c>
      <c r="AF243" s="384">
        <v>54025100</v>
      </c>
      <c r="AG243" s="384">
        <v>54025100</v>
      </c>
      <c r="AH243" s="384">
        <v>73774900</v>
      </c>
      <c r="AI243" s="384">
        <v>530000</v>
      </c>
      <c r="AJ243" s="384">
        <v>4230000</v>
      </c>
      <c r="AK243" s="384">
        <v>49795100</v>
      </c>
      <c r="AL243" s="384">
        <v>530000</v>
      </c>
      <c r="AM243" s="384">
        <v>54025100</v>
      </c>
      <c r="AN243" s="384">
        <v>0</v>
      </c>
      <c r="AO243" s="382">
        <v>73774900</v>
      </c>
      <c r="AP243" s="382">
        <v>0</v>
      </c>
    </row>
    <row r="244" spans="1:42">
      <c r="A244" s="13" t="s">
        <v>425</v>
      </c>
      <c r="B244" s="14" t="s">
        <v>426</v>
      </c>
      <c r="C244" s="15">
        <f>+C245</f>
        <v>2500000</v>
      </c>
      <c r="D244" s="15">
        <f t="shared" ref="D244:R244" si="116">+D245</f>
        <v>0</v>
      </c>
      <c r="E244" s="15">
        <f t="shared" si="116"/>
        <v>0</v>
      </c>
      <c r="F244" s="15">
        <f t="shared" si="116"/>
        <v>0</v>
      </c>
      <c r="G244" s="298">
        <f t="shared" si="116"/>
        <v>2500000</v>
      </c>
      <c r="H244" s="298">
        <v>800000</v>
      </c>
      <c r="I244" s="298">
        <v>800000</v>
      </c>
      <c r="J244" s="298">
        <f t="shared" si="116"/>
        <v>1700000</v>
      </c>
      <c r="K244" s="298">
        <v>800000</v>
      </c>
      <c r="L244" s="298">
        <v>800000</v>
      </c>
      <c r="M244" s="298">
        <f t="shared" si="116"/>
        <v>0</v>
      </c>
      <c r="N244" s="298">
        <v>1600000</v>
      </c>
      <c r="O244" s="298">
        <v>1600000</v>
      </c>
      <c r="P244" s="298">
        <f t="shared" si="116"/>
        <v>800000</v>
      </c>
      <c r="Q244" s="298">
        <f t="shared" si="116"/>
        <v>900000</v>
      </c>
      <c r="R244" s="298">
        <f t="shared" si="116"/>
        <v>800000</v>
      </c>
      <c r="V244" s="385" t="s">
        <v>425</v>
      </c>
      <c r="W244" s="382" t="s">
        <v>426</v>
      </c>
      <c r="X244" s="384">
        <v>2500000</v>
      </c>
      <c r="Y244" s="384">
        <v>0</v>
      </c>
      <c r="Z244" s="384">
        <v>0</v>
      </c>
      <c r="AA244" s="384">
        <v>0</v>
      </c>
      <c r="AB244" s="384">
        <v>0</v>
      </c>
      <c r="AC244" s="384">
        <v>0</v>
      </c>
      <c r="AD244" s="384">
        <v>2500000</v>
      </c>
      <c r="AE244" s="384">
        <v>800000</v>
      </c>
      <c r="AF244" s="384">
        <v>800000</v>
      </c>
      <c r="AG244" s="384">
        <v>800000</v>
      </c>
      <c r="AH244" s="384">
        <v>1700000</v>
      </c>
      <c r="AI244" s="384">
        <v>800000</v>
      </c>
      <c r="AJ244" s="384">
        <v>800000</v>
      </c>
      <c r="AK244" s="384">
        <v>0</v>
      </c>
      <c r="AL244" s="384">
        <v>1600000</v>
      </c>
      <c r="AM244" s="384">
        <v>1600000</v>
      </c>
      <c r="AN244" s="384">
        <v>800000</v>
      </c>
      <c r="AO244" s="382">
        <v>900000</v>
      </c>
      <c r="AP244" s="382">
        <v>0</v>
      </c>
    </row>
    <row r="245" spans="1:42">
      <c r="A245" s="16" t="s">
        <v>427</v>
      </c>
      <c r="B245" s="17" t="s">
        <v>428</v>
      </c>
      <c r="C245" s="18">
        <v>2500000</v>
      </c>
      <c r="D245" s="18">
        <v>0</v>
      </c>
      <c r="E245" s="18">
        <v>0</v>
      </c>
      <c r="F245" s="18">
        <v>0</v>
      </c>
      <c r="G245" s="299">
        <f t="shared" si="100"/>
        <v>2500000</v>
      </c>
      <c r="H245" s="299">
        <v>800000</v>
      </c>
      <c r="I245" s="299">
        <v>800000</v>
      </c>
      <c r="J245" s="299">
        <f t="shared" si="96"/>
        <v>1700000</v>
      </c>
      <c r="K245" s="299">
        <v>800000</v>
      </c>
      <c r="L245" s="299">
        <v>800000</v>
      </c>
      <c r="M245" s="299">
        <f t="shared" si="94"/>
        <v>0</v>
      </c>
      <c r="N245" s="299">
        <v>1600000</v>
      </c>
      <c r="O245" s="299">
        <v>1600000</v>
      </c>
      <c r="P245" s="299">
        <f t="shared" si="101"/>
        <v>800000</v>
      </c>
      <c r="Q245" s="299">
        <f t="shared" si="97"/>
        <v>900000</v>
      </c>
      <c r="R245" s="299">
        <f t="shared" si="102"/>
        <v>800000</v>
      </c>
      <c r="V245" s="385" t="s">
        <v>427</v>
      </c>
      <c r="W245" s="382" t="s">
        <v>428</v>
      </c>
      <c r="X245" s="384">
        <v>2500000</v>
      </c>
      <c r="Y245" s="384">
        <v>0</v>
      </c>
      <c r="Z245" s="384">
        <v>0</v>
      </c>
      <c r="AA245" s="384">
        <v>0</v>
      </c>
      <c r="AB245" s="384">
        <v>0</v>
      </c>
      <c r="AC245" s="384">
        <v>0</v>
      </c>
      <c r="AD245" s="384">
        <v>2500000</v>
      </c>
      <c r="AE245" s="384">
        <v>800000</v>
      </c>
      <c r="AF245" s="384">
        <v>800000</v>
      </c>
      <c r="AG245" s="384">
        <v>800000</v>
      </c>
      <c r="AH245" s="384">
        <v>1700000</v>
      </c>
      <c r="AI245" s="384">
        <v>800000</v>
      </c>
      <c r="AJ245" s="384">
        <v>800000</v>
      </c>
      <c r="AK245" s="384">
        <v>0</v>
      </c>
      <c r="AL245" s="384">
        <v>1600000</v>
      </c>
      <c r="AM245" s="384">
        <v>1600000</v>
      </c>
      <c r="AN245" s="384">
        <v>800000</v>
      </c>
      <c r="AO245" s="382">
        <v>900000</v>
      </c>
      <c r="AP245" s="382">
        <v>0</v>
      </c>
    </row>
    <row r="246" spans="1:42">
      <c r="A246" s="13" t="s">
        <v>429</v>
      </c>
      <c r="B246" s="14" t="s">
        <v>430</v>
      </c>
      <c r="C246" s="15">
        <f>+C247</f>
        <v>26000000</v>
      </c>
      <c r="D246" s="15">
        <f t="shared" ref="D246:R246" si="117">+D247</f>
        <v>0</v>
      </c>
      <c r="E246" s="15">
        <f t="shared" si="117"/>
        <v>0</v>
      </c>
      <c r="F246" s="15">
        <f t="shared" si="117"/>
        <v>30000000</v>
      </c>
      <c r="G246" s="298">
        <f t="shared" si="117"/>
        <v>56000000</v>
      </c>
      <c r="H246" s="298">
        <v>1073800</v>
      </c>
      <c r="I246" s="298">
        <v>2073800</v>
      </c>
      <c r="J246" s="298">
        <f t="shared" si="117"/>
        <v>53926200</v>
      </c>
      <c r="K246" s="298">
        <v>1073800</v>
      </c>
      <c r="L246" s="298">
        <v>2073800</v>
      </c>
      <c r="M246" s="298">
        <f t="shared" si="117"/>
        <v>0</v>
      </c>
      <c r="N246" s="298">
        <v>21073800</v>
      </c>
      <c r="O246" s="298">
        <v>28623800</v>
      </c>
      <c r="P246" s="298">
        <f t="shared" si="117"/>
        <v>26550000</v>
      </c>
      <c r="Q246" s="298">
        <f t="shared" si="117"/>
        <v>27376200</v>
      </c>
      <c r="R246" s="298">
        <f t="shared" si="117"/>
        <v>2073800</v>
      </c>
      <c r="V246" s="385" t="s">
        <v>429</v>
      </c>
      <c r="W246" s="382" t="s">
        <v>430</v>
      </c>
      <c r="X246" s="384">
        <v>26000000</v>
      </c>
      <c r="Y246" s="384">
        <v>0</v>
      </c>
      <c r="Z246" s="384">
        <v>0</v>
      </c>
      <c r="AA246" s="384">
        <v>0</v>
      </c>
      <c r="AB246" s="384">
        <v>0</v>
      </c>
      <c r="AC246" s="384">
        <v>30000000</v>
      </c>
      <c r="AD246" s="384">
        <v>56000000</v>
      </c>
      <c r="AE246" s="384">
        <v>1073800</v>
      </c>
      <c r="AF246" s="384">
        <v>2073800</v>
      </c>
      <c r="AG246" s="384">
        <v>2073800</v>
      </c>
      <c r="AH246" s="384">
        <v>53926200</v>
      </c>
      <c r="AI246" s="384">
        <v>1073800</v>
      </c>
      <c r="AJ246" s="384">
        <v>2073800</v>
      </c>
      <c r="AK246" s="384">
        <v>0</v>
      </c>
      <c r="AL246" s="384">
        <v>21073800</v>
      </c>
      <c r="AM246" s="384">
        <v>28623800</v>
      </c>
      <c r="AN246" s="384">
        <v>26550000</v>
      </c>
      <c r="AO246" s="382">
        <v>27376200</v>
      </c>
      <c r="AP246" s="382">
        <v>0</v>
      </c>
    </row>
    <row r="247" spans="1:42">
      <c r="A247" s="16" t="s">
        <v>431</v>
      </c>
      <c r="B247" s="17" t="s">
        <v>432</v>
      </c>
      <c r="C247" s="18">
        <v>26000000</v>
      </c>
      <c r="D247" s="18">
        <v>0</v>
      </c>
      <c r="E247" s="18">
        <v>0</v>
      </c>
      <c r="F247" s="18">
        <v>30000000</v>
      </c>
      <c r="G247" s="299">
        <f t="shared" si="100"/>
        <v>56000000</v>
      </c>
      <c r="H247" s="299">
        <v>1073800</v>
      </c>
      <c r="I247" s="299">
        <v>2073800</v>
      </c>
      <c r="J247" s="299">
        <f t="shared" si="96"/>
        <v>53926200</v>
      </c>
      <c r="K247" s="299">
        <v>1073800</v>
      </c>
      <c r="L247" s="299">
        <v>2073800</v>
      </c>
      <c r="M247" s="299">
        <f t="shared" si="94"/>
        <v>0</v>
      </c>
      <c r="N247" s="299">
        <v>21073800</v>
      </c>
      <c r="O247" s="299">
        <v>28623800</v>
      </c>
      <c r="P247" s="299">
        <f t="shared" si="101"/>
        <v>26550000</v>
      </c>
      <c r="Q247" s="299">
        <f t="shared" si="97"/>
        <v>27376200</v>
      </c>
      <c r="R247" s="299">
        <f t="shared" si="102"/>
        <v>2073800</v>
      </c>
      <c r="V247" s="385" t="s">
        <v>431</v>
      </c>
      <c r="W247" s="382" t="s">
        <v>432</v>
      </c>
      <c r="X247" s="384">
        <v>26000000</v>
      </c>
      <c r="Y247" s="384">
        <v>0</v>
      </c>
      <c r="Z247" s="384">
        <v>0</v>
      </c>
      <c r="AA247" s="384">
        <v>0</v>
      </c>
      <c r="AB247" s="384">
        <v>0</v>
      </c>
      <c r="AC247" s="384">
        <v>30000000</v>
      </c>
      <c r="AD247" s="384">
        <v>56000000</v>
      </c>
      <c r="AE247" s="384">
        <v>1073800</v>
      </c>
      <c r="AF247" s="384">
        <v>2073800</v>
      </c>
      <c r="AG247" s="384">
        <v>2073800</v>
      </c>
      <c r="AH247" s="384">
        <v>53926200</v>
      </c>
      <c r="AI247" s="384">
        <v>1073800</v>
      </c>
      <c r="AJ247" s="384">
        <v>2073800</v>
      </c>
      <c r="AK247" s="384">
        <v>0</v>
      </c>
      <c r="AL247" s="384">
        <v>21073800</v>
      </c>
      <c r="AM247" s="384">
        <v>28623800</v>
      </c>
      <c r="AN247" s="384">
        <v>26550000</v>
      </c>
      <c r="AO247" s="382">
        <v>27376200</v>
      </c>
      <c r="AP247" s="382">
        <v>0</v>
      </c>
    </row>
    <row r="248" spans="1:42">
      <c r="A248" s="13" t="s">
        <v>433</v>
      </c>
      <c r="B248" s="14" t="s">
        <v>434</v>
      </c>
      <c r="C248" s="15">
        <f>+C249+C252+C255</f>
        <v>703484560</v>
      </c>
      <c r="D248" s="15">
        <f t="shared" ref="D248:R248" si="118">+D249+D252+D255</f>
        <v>0</v>
      </c>
      <c r="E248" s="15">
        <f t="shared" si="118"/>
        <v>0</v>
      </c>
      <c r="F248" s="15">
        <f t="shared" si="118"/>
        <v>0</v>
      </c>
      <c r="G248" s="298">
        <f t="shared" si="118"/>
        <v>703484560</v>
      </c>
      <c r="H248" s="298">
        <v>41322993</v>
      </c>
      <c r="I248" s="298">
        <v>248865774</v>
      </c>
      <c r="J248" s="298">
        <f t="shared" si="118"/>
        <v>454618786</v>
      </c>
      <c r="K248" s="298">
        <v>34357633</v>
      </c>
      <c r="L248" s="298">
        <v>107454631</v>
      </c>
      <c r="M248" s="298">
        <f t="shared" si="118"/>
        <v>141411143</v>
      </c>
      <c r="N248" s="298">
        <v>115640219</v>
      </c>
      <c r="O248" s="298">
        <v>411133390</v>
      </c>
      <c r="P248" s="298">
        <f t="shared" si="118"/>
        <v>162267616</v>
      </c>
      <c r="Q248" s="298">
        <f t="shared" si="118"/>
        <v>292351170</v>
      </c>
      <c r="R248" s="298">
        <f t="shared" si="118"/>
        <v>107454631</v>
      </c>
      <c r="V248" s="385" t="s">
        <v>433</v>
      </c>
      <c r="W248" s="382" t="s">
        <v>434</v>
      </c>
      <c r="X248" s="384">
        <v>703484560</v>
      </c>
      <c r="Y248" s="384">
        <v>0</v>
      </c>
      <c r="Z248" s="384">
        <v>0</v>
      </c>
      <c r="AA248" s="384">
        <v>0</v>
      </c>
      <c r="AB248" s="384">
        <v>0</v>
      </c>
      <c r="AC248" s="384">
        <v>0</v>
      </c>
      <c r="AD248" s="384">
        <v>703484560</v>
      </c>
      <c r="AE248" s="384">
        <v>41322993</v>
      </c>
      <c r="AF248" s="384">
        <v>248865774</v>
      </c>
      <c r="AG248" s="384">
        <v>248865774</v>
      </c>
      <c r="AH248" s="384">
        <v>454618786</v>
      </c>
      <c r="AI248" s="384">
        <v>34357633</v>
      </c>
      <c r="AJ248" s="384">
        <v>107454631</v>
      </c>
      <c r="AK248" s="384">
        <v>141411143</v>
      </c>
      <c r="AL248" s="384">
        <v>115640219</v>
      </c>
      <c r="AM248" s="384">
        <v>411133390</v>
      </c>
      <c r="AN248" s="384">
        <v>162267616</v>
      </c>
      <c r="AO248" s="382">
        <v>292351170</v>
      </c>
      <c r="AP248" s="382">
        <v>0</v>
      </c>
    </row>
    <row r="249" spans="1:42">
      <c r="A249" s="13" t="s">
        <v>435</v>
      </c>
      <c r="B249" s="14" t="s">
        <v>436</v>
      </c>
      <c r="C249" s="198">
        <f>+C250+C251</f>
        <v>406284560</v>
      </c>
      <c r="D249" s="198">
        <f t="shared" ref="D249:R249" si="119">+D250+D251</f>
        <v>0</v>
      </c>
      <c r="E249" s="198">
        <f t="shared" si="119"/>
        <v>0</v>
      </c>
      <c r="F249" s="15">
        <f t="shared" si="119"/>
        <v>0</v>
      </c>
      <c r="G249" s="301">
        <f t="shared" si="119"/>
        <v>406284560</v>
      </c>
      <c r="H249" s="301">
        <v>40415393</v>
      </c>
      <c r="I249" s="301">
        <v>201853746</v>
      </c>
      <c r="J249" s="301">
        <f t="shared" si="119"/>
        <v>204430814</v>
      </c>
      <c r="K249" s="301">
        <v>31877733</v>
      </c>
      <c r="L249" s="301">
        <v>87690303</v>
      </c>
      <c r="M249" s="301">
        <f t="shared" si="119"/>
        <v>114163443</v>
      </c>
      <c r="N249" s="301">
        <v>114732619</v>
      </c>
      <c r="O249" s="301">
        <v>357398272</v>
      </c>
      <c r="P249" s="301">
        <f t="shared" si="119"/>
        <v>155544526</v>
      </c>
      <c r="Q249" s="301">
        <f t="shared" si="119"/>
        <v>48886288</v>
      </c>
      <c r="R249" s="301">
        <f t="shared" si="119"/>
        <v>87690303</v>
      </c>
      <c r="V249" s="385" t="s">
        <v>435</v>
      </c>
      <c r="W249" s="382" t="s">
        <v>436</v>
      </c>
      <c r="X249" s="384">
        <v>406284560</v>
      </c>
      <c r="Y249" s="384">
        <v>0</v>
      </c>
      <c r="Z249" s="384">
        <v>0</v>
      </c>
      <c r="AA249" s="384">
        <v>0</v>
      </c>
      <c r="AB249" s="384">
        <v>0</v>
      </c>
      <c r="AC249" s="384">
        <v>0</v>
      </c>
      <c r="AD249" s="384">
        <v>406284560</v>
      </c>
      <c r="AE249" s="384">
        <v>40415393</v>
      </c>
      <c r="AF249" s="384">
        <v>201853746</v>
      </c>
      <c r="AG249" s="384">
        <v>201853746</v>
      </c>
      <c r="AH249" s="384">
        <v>204430814</v>
      </c>
      <c r="AI249" s="384">
        <v>31877733</v>
      </c>
      <c r="AJ249" s="384">
        <v>87690303</v>
      </c>
      <c r="AK249" s="384">
        <v>114163443</v>
      </c>
      <c r="AL249" s="384">
        <v>114732619</v>
      </c>
      <c r="AM249" s="384">
        <v>357398272</v>
      </c>
      <c r="AN249" s="384">
        <v>155544526</v>
      </c>
      <c r="AO249" s="382">
        <v>48886288</v>
      </c>
      <c r="AP249" s="382">
        <v>0</v>
      </c>
    </row>
    <row r="250" spans="1:42">
      <c r="A250" s="16" t="s">
        <v>437</v>
      </c>
      <c r="B250" s="17" t="s">
        <v>438</v>
      </c>
      <c r="C250" s="18">
        <v>159250803</v>
      </c>
      <c r="D250" s="18">
        <v>0</v>
      </c>
      <c r="E250" s="18">
        <v>0</v>
      </c>
      <c r="F250" s="18">
        <v>0</v>
      </c>
      <c r="G250" s="299">
        <f t="shared" si="100"/>
        <v>159250803</v>
      </c>
      <c r="H250" s="299">
        <v>23061756</v>
      </c>
      <c r="I250" s="299">
        <v>95251485</v>
      </c>
      <c r="J250" s="299">
        <f t="shared" si="96"/>
        <v>63999318</v>
      </c>
      <c r="K250" s="299">
        <v>15793548</v>
      </c>
      <c r="L250" s="299">
        <v>50436835</v>
      </c>
      <c r="M250" s="299">
        <f t="shared" si="94"/>
        <v>44814650</v>
      </c>
      <c r="N250" s="299">
        <v>33760000</v>
      </c>
      <c r="O250" s="299">
        <v>150504787</v>
      </c>
      <c r="P250" s="299">
        <f t="shared" si="101"/>
        <v>55253302</v>
      </c>
      <c r="Q250" s="299">
        <f t="shared" si="97"/>
        <v>8746016</v>
      </c>
      <c r="R250" s="299">
        <f t="shared" si="102"/>
        <v>50436835</v>
      </c>
      <c r="V250" s="385" t="s">
        <v>437</v>
      </c>
      <c r="W250" s="382" t="s">
        <v>438</v>
      </c>
      <c r="X250" s="384">
        <v>159250803</v>
      </c>
      <c r="Y250" s="384">
        <v>0</v>
      </c>
      <c r="Z250" s="384">
        <v>0</v>
      </c>
      <c r="AA250" s="384">
        <v>0</v>
      </c>
      <c r="AB250" s="384">
        <v>0</v>
      </c>
      <c r="AC250" s="384">
        <v>0</v>
      </c>
      <c r="AD250" s="384">
        <v>159250803</v>
      </c>
      <c r="AE250" s="384">
        <v>23061756</v>
      </c>
      <c r="AF250" s="384">
        <v>95251485</v>
      </c>
      <c r="AG250" s="384">
        <v>95251485</v>
      </c>
      <c r="AH250" s="384">
        <v>63999318</v>
      </c>
      <c r="AI250" s="384">
        <v>15793548</v>
      </c>
      <c r="AJ250" s="384">
        <v>50436835</v>
      </c>
      <c r="AK250" s="384">
        <v>44814650</v>
      </c>
      <c r="AL250" s="384">
        <v>33760000</v>
      </c>
      <c r="AM250" s="384">
        <v>150504787</v>
      </c>
      <c r="AN250" s="384">
        <v>55253302</v>
      </c>
      <c r="AO250" s="382">
        <v>8746016</v>
      </c>
      <c r="AP250" s="382">
        <v>0</v>
      </c>
    </row>
    <row r="251" spans="1:42">
      <c r="A251" s="16" t="s">
        <v>439</v>
      </c>
      <c r="B251" s="17" t="s">
        <v>440</v>
      </c>
      <c r="C251" s="18">
        <v>247033757</v>
      </c>
      <c r="D251" s="18">
        <v>0</v>
      </c>
      <c r="E251" s="18">
        <v>0</v>
      </c>
      <c r="F251" s="18">
        <v>0</v>
      </c>
      <c r="G251" s="299">
        <f t="shared" si="100"/>
        <v>247033757</v>
      </c>
      <c r="H251" s="299">
        <v>17353637</v>
      </c>
      <c r="I251" s="299">
        <v>106602261</v>
      </c>
      <c r="J251" s="299">
        <f t="shared" si="96"/>
        <v>140431496</v>
      </c>
      <c r="K251" s="299">
        <v>16084185</v>
      </c>
      <c r="L251" s="299">
        <v>37253468</v>
      </c>
      <c r="M251" s="299">
        <f t="shared" si="94"/>
        <v>69348793</v>
      </c>
      <c r="N251" s="299">
        <v>80972619</v>
      </c>
      <c r="O251" s="299">
        <v>206893485</v>
      </c>
      <c r="P251" s="299">
        <f t="shared" si="101"/>
        <v>100291224</v>
      </c>
      <c r="Q251" s="299">
        <f t="shared" si="97"/>
        <v>40140272</v>
      </c>
      <c r="R251" s="299">
        <f t="shared" si="102"/>
        <v>37253468</v>
      </c>
      <c r="V251" s="385" t="s">
        <v>439</v>
      </c>
      <c r="W251" s="382" t="s">
        <v>440</v>
      </c>
      <c r="X251" s="384">
        <v>247033757</v>
      </c>
      <c r="Y251" s="384">
        <v>0</v>
      </c>
      <c r="Z251" s="384">
        <v>0</v>
      </c>
      <c r="AA251" s="384">
        <v>0</v>
      </c>
      <c r="AB251" s="384">
        <v>0</v>
      </c>
      <c r="AC251" s="384">
        <v>0</v>
      </c>
      <c r="AD251" s="384">
        <v>247033757</v>
      </c>
      <c r="AE251" s="384">
        <v>17353637</v>
      </c>
      <c r="AF251" s="384">
        <v>106602261</v>
      </c>
      <c r="AG251" s="384">
        <v>106602261</v>
      </c>
      <c r="AH251" s="384">
        <v>140431496</v>
      </c>
      <c r="AI251" s="384">
        <v>16084185</v>
      </c>
      <c r="AJ251" s="384">
        <v>37253468</v>
      </c>
      <c r="AK251" s="384">
        <v>69348793</v>
      </c>
      <c r="AL251" s="384">
        <v>80972619</v>
      </c>
      <c r="AM251" s="384">
        <v>206893485</v>
      </c>
      <c r="AN251" s="384">
        <v>100291224</v>
      </c>
      <c r="AO251" s="382">
        <v>40140272</v>
      </c>
      <c r="AP251" s="382">
        <v>0</v>
      </c>
    </row>
    <row r="252" spans="1:42">
      <c r="A252" s="13" t="s">
        <v>441</v>
      </c>
      <c r="B252" s="14" t="s">
        <v>442</v>
      </c>
      <c r="C252" s="15">
        <f>+C253+C254</f>
        <v>130000000</v>
      </c>
      <c r="D252" s="15">
        <f t="shared" ref="D252:R252" si="120">+D253+D254</f>
        <v>0</v>
      </c>
      <c r="E252" s="15">
        <f t="shared" si="120"/>
        <v>0</v>
      </c>
      <c r="F252" s="15">
        <f t="shared" si="120"/>
        <v>0</v>
      </c>
      <c r="G252" s="298">
        <f t="shared" si="120"/>
        <v>130000000</v>
      </c>
      <c r="H252" s="298">
        <v>907600</v>
      </c>
      <c r="I252" s="298">
        <v>34570080</v>
      </c>
      <c r="J252" s="298">
        <f t="shared" si="120"/>
        <v>95429920</v>
      </c>
      <c r="K252" s="298">
        <v>2479900</v>
      </c>
      <c r="L252" s="298">
        <v>18422380</v>
      </c>
      <c r="M252" s="298">
        <f t="shared" si="120"/>
        <v>16147700</v>
      </c>
      <c r="N252" s="298">
        <v>907600</v>
      </c>
      <c r="O252" s="298">
        <v>34570080</v>
      </c>
      <c r="P252" s="298">
        <f t="shared" si="120"/>
        <v>0</v>
      </c>
      <c r="Q252" s="298">
        <f t="shared" si="120"/>
        <v>95429920</v>
      </c>
      <c r="R252" s="298">
        <f t="shared" si="120"/>
        <v>18422380</v>
      </c>
      <c r="V252" s="385" t="s">
        <v>441</v>
      </c>
      <c r="W252" s="382" t="s">
        <v>442</v>
      </c>
      <c r="X252" s="384">
        <v>130000000</v>
      </c>
      <c r="Y252" s="384">
        <v>0</v>
      </c>
      <c r="Z252" s="384">
        <v>0</v>
      </c>
      <c r="AA252" s="384">
        <v>0</v>
      </c>
      <c r="AB252" s="384">
        <v>0</v>
      </c>
      <c r="AC252" s="384">
        <v>0</v>
      </c>
      <c r="AD252" s="384">
        <v>130000000</v>
      </c>
      <c r="AE252" s="384">
        <v>907600</v>
      </c>
      <c r="AF252" s="384">
        <v>34570080</v>
      </c>
      <c r="AG252" s="384">
        <v>34570080</v>
      </c>
      <c r="AH252" s="384">
        <v>95429920</v>
      </c>
      <c r="AI252" s="384">
        <v>2479900</v>
      </c>
      <c r="AJ252" s="384">
        <v>18422380</v>
      </c>
      <c r="AK252" s="384">
        <v>16147700</v>
      </c>
      <c r="AL252" s="384">
        <v>907600</v>
      </c>
      <c r="AM252" s="384">
        <v>34570080</v>
      </c>
      <c r="AN252" s="384">
        <v>0</v>
      </c>
      <c r="AO252" s="382">
        <v>95429920</v>
      </c>
      <c r="AP252" s="382">
        <v>0</v>
      </c>
    </row>
    <row r="253" spans="1:42">
      <c r="A253" s="16" t="s">
        <v>443</v>
      </c>
      <c r="B253" s="17" t="s">
        <v>444</v>
      </c>
      <c r="C253" s="18">
        <v>80000000</v>
      </c>
      <c r="D253" s="18">
        <v>0</v>
      </c>
      <c r="E253" s="18">
        <v>0</v>
      </c>
      <c r="F253" s="18">
        <v>0</v>
      </c>
      <c r="G253" s="299">
        <f t="shared" si="100"/>
        <v>80000000</v>
      </c>
      <c r="H253" s="299">
        <v>907600</v>
      </c>
      <c r="I253" s="299">
        <v>13770080</v>
      </c>
      <c r="J253" s="299">
        <f t="shared" si="96"/>
        <v>66229920</v>
      </c>
      <c r="K253" s="299">
        <v>907600</v>
      </c>
      <c r="L253" s="299">
        <v>13770080</v>
      </c>
      <c r="M253" s="299">
        <f t="shared" si="94"/>
        <v>0</v>
      </c>
      <c r="N253" s="299">
        <v>907600</v>
      </c>
      <c r="O253" s="299">
        <v>13770080</v>
      </c>
      <c r="P253" s="299">
        <f t="shared" si="101"/>
        <v>0</v>
      </c>
      <c r="Q253" s="299">
        <f t="shared" si="97"/>
        <v>66229920</v>
      </c>
      <c r="R253" s="299">
        <f t="shared" si="102"/>
        <v>13770080</v>
      </c>
      <c r="V253" s="385" t="s">
        <v>443</v>
      </c>
      <c r="W253" s="382" t="s">
        <v>444</v>
      </c>
      <c r="X253" s="384">
        <v>80000000</v>
      </c>
      <c r="Y253" s="384">
        <v>0</v>
      </c>
      <c r="Z253" s="384">
        <v>0</v>
      </c>
      <c r="AA253" s="384">
        <v>0</v>
      </c>
      <c r="AB253" s="384">
        <v>0</v>
      </c>
      <c r="AC253" s="384">
        <v>0</v>
      </c>
      <c r="AD253" s="384">
        <v>80000000</v>
      </c>
      <c r="AE253" s="384">
        <v>907600</v>
      </c>
      <c r="AF253" s="384">
        <v>13770080</v>
      </c>
      <c r="AG253" s="384">
        <v>13770080</v>
      </c>
      <c r="AH253" s="384">
        <v>66229920</v>
      </c>
      <c r="AI253" s="384">
        <v>907600</v>
      </c>
      <c r="AJ253" s="384">
        <v>13770080</v>
      </c>
      <c r="AK253" s="384">
        <v>0</v>
      </c>
      <c r="AL253" s="384">
        <v>907600</v>
      </c>
      <c r="AM253" s="384">
        <v>13770080</v>
      </c>
      <c r="AN253" s="384">
        <v>0</v>
      </c>
      <c r="AO253" s="382">
        <v>66229920</v>
      </c>
      <c r="AP253" s="382">
        <v>0</v>
      </c>
    </row>
    <row r="254" spans="1:42">
      <c r="A254" s="16" t="s">
        <v>445</v>
      </c>
      <c r="B254" s="17" t="s">
        <v>446</v>
      </c>
      <c r="C254" s="18">
        <v>50000000</v>
      </c>
      <c r="D254" s="18">
        <v>0</v>
      </c>
      <c r="E254" s="18">
        <v>0</v>
      </c>
      <c r="F254" s="18">
        <v>0</v>
      </c>
      <c r="G254" s="299">
        <f t="shared" si="100"/>
        <v>50000000</v>
      </c>
      <c r="H254" s="299">
        <v>0</v>
      </c>
      <c r="I254" s="299">
        <v>20800000</v>
      </c>
      <c r="J254" s="299">
        <f t="shared" si="96"/>
        <v>29200000</v>
      </c>
      <c r="K254" s="299">
        <v>1572300</v>
      </c>
      <c r="L254" s="299">
        <v>4652300</v>
      </c>
      <c r="M254" s="299">
        <f t="shared" si="94"/>
        <v>16147700</v>
      </c>
      <c r="N254" s="299">
        <v>0</v>
      </c>
      <c r="O254" s="299">
        <v>20800000</v>
      </c>
      <c r="P254" s="299">
        <f t="shared" si="101"/>
        <v>0</v>
      </c>
      <c r="Q254" s="299">
        <f t="shared" si="97"/>
        <v>29200000</v>
      </c>
      <c r="R254" s="299">
        <f t="shared" si="102"/>
        <v>4652300</v>
      </c>
      <c r="V254" s="385" t="s">
        <v>445</v>
      </c>
      <c r="W254" s="382" t="s">
        <v>446</v>
      </c>
      <c r="X254" s="384">
        <v>50000000</v>
      </c>
      <c r="Y254" s="384">
        <v>0</v>
      </c>
      <c r="Z254" s="384">
        <v>0</v>
      </c>
      <c r="AA254" s="384">
        <v>0</v>
      </c>
      <c r="AB254" s="384">
        <v>0</v>
      </c>
      <c r="AC254" s="384">
        <v>0</v>
      </c>
      <c r="AD254" s="384">
        <v>50000000</v>
      </c>
      <c r="AE254" s="384">
        <v>0</v>
      </c>
      <c r="AF254" s="384">
        <v>20800000</v>
      </c>
      <c r="AG254" s="384">
        <v>20800000</v>
      </c>
      <c r="AH254" s="384">
        <v>29200000</v>
      </c>
      <c r="AI254" s="384">
        <v>1572300</v>
      </c>
      <c r="AJ254" s="384">
        <v>4652300</v>
      </c>
      <c r="AK254" s="384">
        <v>16147700</v>
      </c>
      <c r="AL254" s="384">
        <v>0</v>
      </c>
      <c r="AM254" s="384">
        <v>20800000</v>
      </c>
      <c r="AN254" s="384">
        <v>0</v>
      </c>
      <c r="AO254" s="382">
        <v>29200000</v>
      </c>
      <c r="AP254" s="382">
        <v>0</v>
      </c>
    </row>
    <row r="255" spans="1:42">
      <c r="A255" s="13" t="s">
        <v>447</v>
      </c>
      <c r="B255" s="14" t="s">
        <v>448</v>
      </c>
      <c r="C255" s="15">
        <f>+C256</f>
        <v>167200000</v>
      </c>
      <c r="D255" s="15">
        <f t="shared" ref="D255:R255" si="121">+D256</f>
        <v>0</v>
      </c>
      <c r="E255" s="15">
        <f t="shared" si="121"/>
        <v>0</v>
      </c>
      <c r="F255" s="15">
        <f t="shared" si="121"/>
        <v>0</v>
      </c>
      <c r="G255" s="298">
        <f t="shared" si="121"/>
        <v>167200000</v>
      </c>
      <c r="H255" s="298">
        <v>0</v>
      </c>
      <c r="I255" s="298">
        <v>12441948</v>
      </c>
      <c r="J255" s="298">
        <f t="shared" si="121"/>
        <v>154758052</v>
      </c>
      <c r="K255" s="298">
        <v>0</v>
      </c>
      <c r="L255" s="298">
        <v>1341948</v>
      </c>
      <c r="M255" s="298">
        <f t="shared" si="121"/>
        <v>11100000</v>
      </c>
      <c r="N255" s="298">
        <v>0</v>
      </c>
      <c r="O255" s="298">
        <v>19165038</v>
      </c>
      <c r="P255" s="298">
        <f t="shared" si="121"/>
        <v>6723090</v>
      </c>
      <c r="Q255" s="298">
        <f t="shared" si="121"/>
        <v>148034962</v>
      </c>
      <c r="R255" s="298">
        <f t="shared" si="121"/>
        <v>1341948</v>
      </c>
      <c r="V255" s="385" t="s">
        <v>447</v>
      </c>
      <c r="W255" s="382" t="s">
        <v>448</v>
      </c>
      <c r="X255" s="384">
        <v>167200000</v>
      </c>
      <c r="Y255" s="384">
        <v>0</v>
      </c>
      <c r="Z255" s="384">
        <v>0</v>
      </c>
      <c r="AA255" s="384">
        <v>0</v>
      </c>
      <c r="AB255" s="384">
        <v>0</v>
      </c>
      <c r="AC255" s="384">
        <v>0</v>
      </c>
      <c r="AD255" s="384">
        <v>167200000</v>
      </c>
      <c r="AE255" s="384">
        <v>0</v>
      </c>
      <c r="AF255" s="384">
        <v>12441948</v>
      </c>
      <c r="AG255" s="384">
        <v>12441948</v>
      </c>
      <c r="AH255" s="384">
        <v>154758052</v>
      </c>
      <c r="AI255" s="384">
        <v>0</v>
      </c>
      <c r="AJ255" s="384">
        <v>1341948</v>
      </c>
      <c r="AK255" s="384">
        <v>11100000</v>
      </c>
      <c r="AL255" s="384">
        <v>0</v>
      </c>
      <c r="AM255" s="384">
        <v>19165038</v>
      </c>
      <c r="AN255" s="384">
        <v>6723090</v>
      </c>
      <c r="AO255" s="382">
        <v>148034962</v>
      </c>
      <c r="AP255" s="382">
        <v>0</v>
      </c>
    </row>
    <row r="256" spans="1:42" s="83" customFormat="1">
      <c r="A256" s="16" t="s">
        <v>449</v>
      </c>
      <c r="B256" s="17" t="s">
        <v>450</v>
      </c>
      <c r="C256" s="18">
        <v>167200000</v>
      </c>
      <c r="D256" s="18">
        <v>0</v>
      </c>
      <c r="E256" s="18">
        <v>0</v>
      </c>
      <c r="F256" s="18">
        <v>0</v>
      </c>
      <c r="G256" s="299">
        <f t="shared" si="100"/>
        <v>167200000</v>
      </c>
      <c r="H256" s="299">
        <v>0</v>
      </c>
      <c r="I256" s="299">
        <v>12441948</v>
      </c>
      <c r="J256" s="299">
        <f t="shared" si="96"/>
        <v>154758052</v>
      </c>
      <c r="K256" s="299">
        <v>0</v>
      </c>
      <c r="L256" s="299">
        <v>1341948</v>
      </c>
      <c r="M256" s="299">
        <f t="shared" si="94"/>
        <v>11100000</v>
      </c>
      <c r="N256" s="299">
        <v>0</v>
      </c>
      <c r="O256" s="299">
        <v>19165038</v>
      </c>
      <c r="P256" s="299">
        <f t="shared" si="101"/>
        <v>6723090</v>
      </c>
      <c r="Q256" s="299">
        <f t="shared" si="97"/>
        <v>148034962</v>
      </c>
      <c r="R256" s="299">
        <f t="shared" si="102"/>
        <v>1341948</v>
      </c>
      <c r="S256"/>
      <c r="T256"/>
      <c r="U256"/>
      <c r="V256" s="385" t="s">
        <v>449</v>
      </c>
      <c r="W256" s="382" t="s">
        <v>450</v>
      </c>
      <c r="X256" s="384">
        <v>167200000</v>
      </c>
      <c r="Y256" s="384">
        <v>0</v>
      </c>
      <c r="Z256" s="384">
        <v>0</v>
      </c>
      <c r="AA256" s="384">
        <v>0</v>
      </c>
      <c r="AB256" s="384">
        <v>0</v>
      </c>
      <c r="AC256" s="384">
        <v>0</v>
      </c>
      <c r="AD256" s="384">
        <v>167200000</v>
      </c>
      <c r="AE256" s="384">
        <v>0</v>
      </c>
      <c r="AF256" s="384">
        <v>12441948</v>
      </c>
      <c r="AG256" s="384">
        <v>12441948</v>
      </c>
      <c r="AH256" s="384">
        <v>154758052</v>
      </c>
      <c r="AI256" s="384">
        <v>0</v>
      </c>
      <c r="AJ256" s="384">
        <v>1341948</v>
      </c>
      <c r="AK256" s="384">
        <v>11100000</v>
      </c>
      <c r="AL256" s="384">
        <v>0</v>
      </c>
      <c r="AM256" s="384">
        <v>19165038</v>
      </c>
      <c r="AN256" s="384">
        <v>6723090</v>
      </c>
      <c r="AO256" s="382">
        <v>148034962</v>
      </c>
      <c r="AP256" s="382">
        <v>0</v>
      </c>
    </row>
    <row r="257" spans="1:42" s="83" customFormat="1">
      <c r="A257" s="13" t="s">
        <v>451</v>
      </c>
      <c r="B257" s="14" t="s">
        <v>89</v>
      </c>
      <c r="C257" s="15">
        <v>185400000</v>
      </c>
      <c r="D257" s="15">
        <v>13000000</v>
      </c>
      <c r="E257" s="15">
        <v>0</v>
      </c>
      <c r="F257" s="15">
        <v>0</v>
      </c>
      <c r="G257" s="298">
        <f t="shared" si="100"/>
        <v>198400000</v>
      </c>
      <c r="H257" s="298">
        <v>22217247</v>
      </c>
      <c r="I257" s="298">
        <v>57377254</v>
      </c>
      <c r="J257" s="298">
        <f t="shared" si="96"/>
        <v>141022746</v>
      </c>
      <c r="K257" s="298">
        <v>17910520</v>
      </c>
      <c r="L257" s="298">
        <v>51119965</v>
      </c>
      <c r="M257" s="298">
        <f t="shared" si="94"/>
        <v>6257289</v>
      </c>
      <c r="N257" s="298">
        <v>21767301</v>
      </c>
      <c r="O257" s="298">
        <v>60494366</v>
      </c>
      <c r="P257" s="298">
        <f t="shared" si="101"/>
        <v>3117112</v>
      </c>
      <c r="Q257" s="298">
        <f t="shared" si="97"/>
        <v>137905634</v>
      </c>
      <c r="R257" s="298">
        <f t="shared" si="102"/>
        <v>51119965</v>
      </c>
      <c r="V257" s="385" t="s">
        <v>451</v>
      </c>
      <c r="W257" s="382" t="s">
        <v>89</v>
      </c>
      <c r="X257" s="384">
        <v>185400000</v>
      </c>
      <c r="Y257" s="384">
        <v>13000000</v>
      </c>
      <c r="Z257" s="384">
        <v>0</v>
      </c>
      <c r="AA257" s="384">
        <v>0</v>
      </c>
      <c r="AB257" s="384">
        <v>0</v>
      </c>
      <c r="AC257" s="384">
        <v>0</v>
      </c>
      <c r="AD257" s="384">
        <v>198400000</v>
      </c>
      <c r="AE257" s="384">
        <v>22217247</v>
      </c>
      <c r="AF257" s="384">
        <v>57377254</v>
      </c>
      <c r="AG257" s="384">
        <v>52365916</v>
      </c>
      <c r="AH257" s="384">
        <v>146034084</v>
      </c>
      <c r="AI257" s="384">
        <v>17910520</v>
      </c>
      <c r="AJ257" s="384">
        <v>51119965</v>
      </c>
      <c r="AK257" s="384">
        <v>6257289</v>
      </c>
      <c r="AL257" s="384">
        <v>21767301</v>
      </c>
      <c r="AM257" s="384">
        <v>60494366</v>
      </c>
      <c r="AN257" s="384">
        <v>8128450</v>
      </c>
      <c r="AO257" s="382">
        <v>137905634</v>
      </c>
      <c r="AP257" s="382">
        <v>0</v>
      </c>
    </row>
    <row r="258" spans="1:42">
      <c r="A258" s="13" t="s">
        <v>833</v>
      </c>
      <c r="B258" s="14" t="s">
        <v>834</v>
      </c>
      <c r="C258" s="15">
        <f>+C259</f>
        <v>0</v>
      </c>
      <c r="D258" s="15">
        <f t="shared" ref="D258:R258" si="122">+D259</f>
        <v>2800000</v>
      </c>
      <c r="E258" s="15">
        <f t="shared" si="122"/>
        <v>0</v>
      </c>
      <c r="F258" s="15">
        <f t="shared" si="122"/>
        <v>0</v>
      </c>
      <c r="G258" s="298">
        <f t="shared" si="122"/>
        <v>2800000</v>
      </c>
      <c r="H258" s="298">
        <v>0</v>
      </c>
      <c r="I258" s="298">
        <v>0</v>
      </c>
      <c r="J258" s="298">
        <f t="shared" si="122"/>
        <v>2800000</v>
      </c>
      <c r="K258" s="298">
        <v>0</v>
      </c>
      <c r="L258" s="298">
        <v>0</v>
      </c>
      <c r="M258" s="298">
        <f t="shared" si="122"/>
        <v>0</v>
      </c>
      <c r="N258" s="298">
        <v>0</v>
      </c>
      <c r="O258" s="298">
        <v>0</v>
      </c>
      <c r="P258" s="298">
        <f t="shared" si="122"/>
        <v>0</v>
      </c>
      <c r="Q258" s="298">
        <f t="shared" si="122"/>
        <v>2800000</v>
      </c>
      <c r="R258" s="298">
        <f t="shared" si="122"/>
        <v>0</v>
      </c>
      <c r="S258" s="83"/>
      <c r="T258" s="83"/>
      <c r="U258" s="83"/>
      <c r="V258" s="385" t="s">
        <v>833</v>
      </c>
      <c r="W258" s="382" t="s">
        <v>834</v>
      </c>
      <c r="X258" s="384">
        <v>0</v>
      </c>
      <c r="Y258" s="384">
        <v>2800000</v>
      </c>
      <c r="Z258" s="384">
        <v>0</v>
      </c>
      <c r="AA258" s="384">
        <v>0</v>
      </c>
      <c r="AB258" s="384">
        <v>0</v>
      </c>
      <c r="AC258" s="384">
        <v>0</v>
      </c>
      <c r="AD258" s="384">
        <v>2800000</v>
      </c>
      <c r="AE258" s="384">
        <v>0</v>
      </c>
      <c r="AF258" s="384">
        <v>0</v>
      </c>
      <c r="AG258" s="384">
        <v>0</v>
      </c>
      <c r="AH258" s="384">
        <v>2800000</v>
      </c>
      <c r="AI258" s="384">
        <v>0</v>
      </c>
      <c r="AJ258" s="384">
        <v>0</v>
      </c>
      <c r="AK258" s="384">
        <v>0</v>
      </c>
      <c r="AL258" s="384">
        <v>0</v>
      </c>
      <c r="AM258" s="384">
        <v>0</v>
      </c>
      <c r="AN258" s="384">
        <v>0</v>
      </c>
      <c r="AO258" s="382">
        <v>2800000</v>
      </c>
      <c r="AP258" s="382">
        <v>0</v>
      </c>
    </row>
    <row r="259" spans="1:42" s="83" customFormat="1">
      <c r="A259" s="16" t="s">
        <v>835</v>
      </c>
      <c r="B259" s="17" t="s">
        <v>834</v>
      </c>
      <c r="C259" s="18"/>
      <c r="D259" s="18">
        <v>2800000</v>
      </c>
      <c r="E259" s="18"/>
      <c r="F259" s="18">
        <v>0</v>
      </c>
      <c r="G259" s="299">
        <f t="shared" si="100"/>
        <v>2800000</v>
      </c>
      <c r="H259" s="299">
        <v>0</v>
      </c>
      <c r="I259" s="299">
        <v>0</v>
      </c>
      <c r="J259" s="299">
        <f t="shared" si="96"/>
        <v>2800000</v>
      </c>
      <c r="K259" s="299">
        <v>0</v>
      </c>
      <c r="L259" s="299">
        <v>0</v>
      </c>
      <c r="M259" s="299">
        <f t="shared" si="94"/>
        <v>0</v>
      </c>
      <c r="N259" s="299">
        <v>0</v>
      </c>
      <c r="O259" s="299">
        <v>0</v>
      </c>
      <c r="P259" s="299">
        <f t="shared" si="101"/>
        <v>0</v>
      </c>
      <c r="Q259" s="299">
        <f t="shared" si="97"/>
        <v>2800000</v>
      </c>
      <c r="R259" s="299">
        <f t="shared" si="102"/>
        <v>0</v>
      </c>
      <c r="V259" s="385" t="s">
        <v>835</v>
      </c>
      <c r="W259" s="382" t="s">
        <v>834</v>
      </c>
      <c r="X259" s="384">
        <v>0</v>
      </c>
      <c r="Y259" s="384">
        <v>2800000</v>
      </c>
      <c r="Z259" s="384">
        <v>0</v>
      </c>
      <c r="AA259" s="384">
        <v>0</v>
      </c>
      <c r="AB259" s="384">
        <v>0</v>
      </c>
      <c r="AC259" s="384">
        <v>0</v>
      </c>
      <c r="AD259" s="384">
        <v>2800000</v>
      </c>
      <c r="AE259" s="384">
        <v>0</v>
      </c>
      <c r="AF259" s="384">
        <v>0</v>
      </c>
      <c r="AG259" s="384">
        <v>0</v>
      </c>
      <c r="AH259" s="384">
        <v>2800000</v>
      </c>
      <c r="AI259" s="384">
        <v>0</v>
      </c>
      <c r="AJ259" s="384">
        <v>0</v>
      </c>
      <c r="AK259" s="384">
        <v>0</v>
      </c>
      <c r="AL259" s="384">
        <v>0</v>
      </c>
      <c r="AM259" s="384">
        <v>0</v>
      </c>
      <c r="AN259" s="384">
        <v>0</v>
      </c>
      <c r="AO259" s="382">
        <v>2800000</v>
      </c>
      <c r="AP259" s="382">
        <v>0</v>
      </c>
    </row>
    <row r="260" spans="1:42" s="83" customFormat="1">
      <c r="A260" s="4" t="s">
        <v>836</v>
      </c>
      <c r="B260" s="5" t="s">
        <v>601</v>
      </c>
      <c r="C260" s="6">
        <f>+C261+C263</f>
        <v>0</v>
      </c>
      <c r="D260" s="6">
        <f t="shared" ref="D260:R260" si="123">+D261+D263</f>
        <v>50000000</v>
      </c>
      <c r="E260" s="6">
        <f t="shared" si="123"/>
        <v>0</v>
      </c>
      <c r="F260" s="6">
        <f>+F261+F263</f>
        <v>100000000</v>
      </c>
      <c r="G260" s="295">
        <f t="shared" si="123"/>
        <v>150000000</v>
      </c>
      <c r="H260" s="295">
        <v>18823868</v>
      </c>
      <c r="I260" s="295">
        <v>93702729</v>
      </c>
      <c r="J260" s="295">
        <f t="shared" si="123"/>
        <v>56297271</v>
      </c>
      <c r="K260" s="295">
        <v>15326418</v>
      </c>
      <c r="L260" s="295">
        <v>88388227</v>
      </c>
      <c r="M260" s="295">
        <f t="shared" si="123"/>
        <v>5314502</v>
      </c>
      <c r="N260" s="295">
        <v>18170418</v>
      </c>
      <c r="O260" s="295">
        <v>109598302</v>
      </c>
      <c r="P260" s="295">
        <f t="shared" si="123"/>
        <v>15895573</v>
      </c>
      <c r="Q260" s="295">
        <f t="shared" si="123"/>
        <v>40401698</v>
      </c>
      <c r="R260" s="295">
        <f t="shared" si="123"/>
        <v>88388227</v>
      </c>
      <c r="V260" s="385" t="s">
        <v>836</v>
      </c>
      <c r="W260" s="382" t="s">
        <v>601</v>
      </c>
      <c r="X260" s="384">
        <v>0</v>
      </c>
      <c r="Y260" s="384">
        <v>50000000</v>
      </c>
      <c r="Z260" s="384">
        <v>0</v>
      </c>
      <c r="AA260" s="384">
        <v>0</v>
      </c>
      <c r="AB260" s="384">
        <v>0</v>
      </c>
      <c r="AC260" s="384">
        <v>100000000</v>
      </c>
      <c r="AD260" s="384">
        <v>150000000</v>
      </c>
      <c r="AE260" s="384">
        <v>18823868</v>
      </c>
      <c r="AF260" s="384">
        <v>93702729</v>
      </c>
      <c r="AG260" s="384">
        <v>93702729</v>
      </c>
      <c r="AH260" s="384">
        <v>56297271</v>
      </c>
      <c r="AI260" s="384">
        <v>15326418</v>
      </c>
      <c r="AJ260" s="384">
        <v>88388227</v>
      </c>
      <c r="AK260" s="384">
        <v>5314502</v>
      </c>
      <c r="AL260" s="384">
        <v>18170418</v>
      </c>
      <c r="AM260" s="384">
        <v>109598302</v>
      </c>
      <c r="AN260" s="384">
        <v>15895573</v>
      </c>
      <c r="AO260" s="382">
        <v>40401698</v>
      </c>
      <c r="AP260" s="382">
        <v>0</v>
      </c>
    </row>
    <row r="261" spans="1:42">
      <c r="A261" s="7" t="s">
        <v>837</v>
      </c>
      <c r="B261" s="8" t="s">
        <v>838</v>
      </c>
      <c r="C261" s="9">
        <f>+C262</f>
        <v>0</v>
      </c>
      <c r="D261" s="9">
        <f t="shared" ref="D261:R261" si="124">+D262</f>
        <v>30000000</v>
      </c>
      <c r="E261" s="9">
        <f t="shared" si="124"/>
        <v>0</v>
      </c>
      <c r="F261" s="9">
        <f t="shared" si="124"/>
        <v>100000000</v>
      </c>
      <c r="G261" s="296">
        <f t="shared" si="124"/>
        <v>130000000</v>
      </c>
      <c r="H261" s="296">
        <v>18823868</v>
      </c>
      <c r="I261" s="296">
        <v>74355099</v>
      </c>
      <c r="J261" s="296">
        <f t="shared" si="124"/>
        <v>55644901</v>
      </c>
      <c r="K261" s="296">
        <v>15326418</v>
      </c>
      <c r="L261" s="296">
        <v>69040597</v>
      </c>
      <c r="M261" s="296">
        <f t="shared" si="124"/>
        <v>5314502</v>
      </c>
      <c r="N261" s="296">
        <v>18170418</v>
      </c>
      <c r="O261" s="296">
        <v>90250672</v>
      </c>
      <c r="P261" s="296">
        <f t="shared" si="124"/>
        <v>15895573</v>
      </c>
      <c r="Q261" s="296">
        <f t="shared" si="124"/>
        <v>39749328</v>
      </c>
      <c r="R261" s="296">
        <f t="shared" si="124"/>
        <v>69040597</v>
      </c>
      <c r="S261" s="83"/>
      <c r="T261" s="83"/>
      <c r="U261" s="83"/>
      <c r="V261" s="385" t="s">
        <v>837</v>
      </c>
      <c r="W261" s="382" t="s">
        <v>838</v>
      </c>
      <c r="X261" s="384">
        <v>0</v>
      </c>
      <c r="Y261" s="384">
        <v>30000000</v>
      </c>
      <c r="Z261" s="384">
        <v>0</v>
      </c>
      <c r="AA261" s="384">
        <v>0</v>
      </c>
      <c r="AB261" s="384">
        <v>0</v>
      </c>
      <c r="AC261" s="384">
        <v>100000000</v>
      </c>
      <c r="AD261" s="384">
        <v>130000000</v>
      </c>
      <c r="AE261" s="384">
        <v>18823868</v>
      </c>
      <c r="AF261" s="384">
        <v>74355099</v>
      </c>
      <c r="AG261" s="384">
        <v>74355099</v>
      </c>
      <c r="AH261" s="384">
        <v>55644901</v>
      </c>
      <c r="AI261" s="384">
        <v>15326418</v>
      </c>
      <c r="AJ261" s="384">
        <v>69040597</v>
      </c>
      <c r="AK261" s="384">
        <v>5314502</v>
      </c>
      <c r="AL261" s="384">
        <v>18170418</v>
      </c>
      <c r="AM261" s="384">
        <v>90250672</v>
      </c>
      <c r="AN261" s="384">
        <v>15895573</v>
      </c>
      <c r="AO261" s="382">
        <v>39749328</v>
      </c>
      <c r="AP261" s="382">
        <v>0</v>
      </c>
    </row>
    <row r="262" spans="1:42" s="83" customFormat="1">
      <c r="A262" s="16" t="s">
        <v>839</v>
      </c>
      <c r="B262" s="17" t="s">
        <v>840</v>
      </c>
      <c r="C262" s="18">
        <v>0</v>
      </c>
      <c r="D262" s="18">
        <v>30000000</v>
      </c>
      <c r="E262" s="18"/>
      <c r="F262" s="18">
        <v>100000000</v>
      </c>
      <c r="G262" s="299">
        <f t="shared" si="100"/>
        <v>130000000</v>
      </c>
      <c r="H262" s="299">
        <v>18823868</v>
      </c>
      <c r="I262" s="299">
        <v>74355099</v>
      </c>
      <c r="J262" s="299">
        <f t="shared" si="96"/>
        <v>55644901</v>
      </c>
      <c r="K262" s="299">
        <v>15326418</v>
      </c>
      <c r="L262" s="299">
        <v>69040597</v>
      </c>
      <c r="M262" s="299">
        <f t="shared" si="94"/>
        <v>5314502</v>
      </c>
      <c r="N262" s="299">
        <v>18170418</v>
      </c>
      <c r="O262" s="299">
        <v>90250672</v>
      </c>
      <c r="P262" s="299">
        <f t="shared" si="101"/>
        <v>15895573</v>
      </c>
      <c r="Q262" s="299">
        <f t="shared" si="97"/>
        <v>39749328</v>
      </c>
      <c r="R262" s="299">
        <f t="shared" si="102"/>
        <v>69040597</v>
      </c>
      <c r="V262" s="385" t="s">
        <v>839</v>
      </c>
      <c r="W262" s="382" t="s">
        <v>840</v>
      </c>
      <c r="X262" s="384">
        <v>0</v>
      </c>
      <c r="Y262" s="384">
        <v>30000000</v>
      </c>
      <c r="Z262" s="384">
        <v>0</v>
      </c>
      <c r="AA262" s="384">
        <v>0</v>
      </c>
      <c r="AB262" s="384">
        <v>0</v>
      </c>
      <c r="AC262" s="384">
        <v>100000000</v>
      </c>
      <c r="AD262" s="384">
        <v>130000000</v>
      </c>
      <c r="AE262" s="384">
        <v>18823868</v>
      </c>
      <c r="AF262" s="384">
        <v>74355099</v>
      </c>
      <c r="AG262" s="384">
        <v>74355099</v>
      </c>
      <c r="AH262" s="384">
        <v>55644901</v>
      </c>
      <c r="AI262" s="384">
        <v>15326418</v>
      </c>
      <c r="AJ262" s="384">
        <v>69040597</v>
      </c>
      <c r="AK262" s="384">
        <v>5314502</v>
      </c>
      <c r="AL262" s="384">
        <v>18170418</v>
      </c>
      <c r="AM262" s="384">
        <v>90250672</v>
      </c>
      <c r="AN262" s="384">
        <v>15895573</v>
      </c>
      <c r="AO262" s="382">
        <v>39749328</v>
      </c>
      <c r="AP262" s="382">
        <v>0</v>
      </c>
    </row>
    <row r="263" spans="1:42" s="83" customFormat="1">
      <c r="A263" s="7" t="s">
        <v>841</v>
      </c>
      <c r="B263" s="8" t="s">
        <v>842</v>
      </c>
      <c r="C263" s="9">
        <f>+C264</f>
        <v>0</v>
      </c>
      <c r="D263" s="9">
        <f t="shared" ref="D263:R264" si="125">+D264</f>
        <v>20000000</v>
      </c>
      <c r="E263" s="9">
        <f t="shared" si="125"/>
        <v>0</v>
      </c>
      <c r="F263" s="9">
        <f t="shared" si="125"/>
        <v>0</v>
      </c>
      <c r="G263" s="296">
        <f t="shared" si="125"/>
        <v>20000000</v>
      </c>
      <c r="H263" s="296">
        <v>0</v>
      </c>
      <c r="I263" s="296">
        <v>19347630</v>
      </c>
      <c r="J263" s="296">
        <f t="shared" si="125"/>
        <v>652370</v>
      </c>
      <c r="K263" s="296">
        <v>0</v>
      </c>
      <c r="L263" s="296">
        <v>19347630</v>
      </c>
      <c r="M263" s="296">
        <f t="shared" si="125"/>
        <v>0</v>
      </c>
      <c r="N263" s="296">
        <v>0</v>
      </c>
      <c r="O263" s="296">
        <v>19347630</v>
      </c>
      <c r="P263" s="296">
        <f t="shared" si="125"/>
        <v>0</v>
      </c>
      <c r="Q263" s="296">
        <f t="shared" si="125"/>
        <v>652370</v>
      </c>
      <c r="R263" s="296">
        <f t="shared" si="125"/>
        <v>19347630</v>
      </c>
      <c r="V263" s="385" t="s">
        <v>841</v>
      </c>
      <c r="W263" s="382" t="s">
        <v>842</v>
      </c>
      <c r="X263" s="384">
        <v>0</v>
      </c>
      <c r="Y263" s="384">
        <v>20000000</v>
      </c>
      <c r="Z263" s="384">
        <v>0</v>
      </c>
      <c r="AA263" s="384">
        <v>0</v>
      </c>
      <c r="AB263" s="384">
        <v>0</v>
      </c>
      <c r="AC263" s="384">
        <v>0</v>
      </c>
      <c r="AD263" s="384">
        <v>20000000</v>
      </c>
      <c r="AE263" s="384">
        <v>0</v>
      </c>
      <c r="AF263" s="384">
        <v>19347630</v>
      </c>
      <c r="AG263" s="384">
        <v>19347630</v>
      </c>
      <c r="AH263" s="384">
        <v>652370</v>
      </c>
      <c r="AI263" s="384">
        <v>0</v>
      </c>
      <c r="AJ263" s="384">
        <v>19347630</v>
      </c>
      <c r="AK263" s="384">
        <v>0</v>
      </c>
      <c r="AL263" s="384">
        <v>0</v>
      </c>
      <c r="AM263" s="384">
        <v>19347630</v>
      </c>
      <c r="AN263" s="384">
        <v>0</v>
      </c>
      <c r="AO263" s="382">
        <v>652370</v>
      </c>
      <c r="AP263" s="382">
        <v>0</v>
      </c>
    </row>
    <row r="264" spans="1:42">
      <c r="A264" s="7" t="s">
        <v>843</v>
      </c>
      <c r="B264" s="8" t="s">
        <v>844</v>
      </c>
      <c r="C264" s="9">
        <f>+C265</f>
        <v>0</v>
      </c>
      <c r="D264" s="9">
        <f t="shared" si="125"/>
        <v>20000000</v>
      </c>
      <c r="E264" s="9">
        <f t="shared" si="125"/>
        <v>0</v>
      </c>
      <c r="F264" s="9">
        <f t="shared" si="125"/>
        <v>0</v>
      </c>
      <c r="G264" s="296">
        <f t="shared" si="125"/>
        <v>20000000</v>
      </c>
      <c r="H264" s="296">
        <v>0</v>
      </c>
      <c r="I264" s="296">
        <v>19347630</v>
      </c>
      <c r="J264" s="296">
        <f t="shared" si="125"/>
        <v>652370</v>
      </c>
      <c r="K264" s="296">
        <v>0</v>
      </c>
      <c r="L264" s="296">
        <v>19347630</v>
      </c>
      <c r="M264" s="296">
        <f t="shared" si="125"/>
        <v>0</v>
      </c>
      <c r="N264" s="296">
        <v>0</v>
      </c>
      <c r="O264" s="296">
        <v>19347630</v>
      </c>
      <c r="P264" s="296">
        <f t="shared" si="125"/>
        <v>0</v>
      </c>
      <c r="Q264" s="296">
        <f t="shared" si="125"/>
        <v>652370</v>
      </c>
      <c r="R264" s="296">
        <f t="shared" si="125"/>
        <v>19347630</v>
      </c>
      <c r="S264" s="83"/>
      <c r="T264" s="83"/>
      <c r="U264" s="83"/>
      <c r="V264" s="385" t="s">
        <v>843</v>
      </c>
      <c r="W264" s="382" t="s">
        <v>844</v>
      </c>
      <c r="X264" s="384">
        <v>0</v>
      </c>
      <c r="Y264" s="384">
        <v>20000000</v>
      </c>
      <c r="Z264" s="384">
        <v>0</v>
      </c>
      <c r="AA264" s="384">
        <v>0</v>
      </c>
      <c r="AB264" s="384">
        <v>0</v>
      </c>
      <c r="AC264" s="384">
        <v>0</v>
      </c>
      <c r="AD264" s="384">
        <v>20000000</v>
      </c>
      <c r="AE264" s="384">
        <v>0</v>
      </c>
      <c r="AF264" s="384">
        <v>19347630</v>
      </c>
      <c r="AG264" s="384">
        <v>19347630</v>
      </c>
      <c r="AH264" s="384">
        <v>652370</v>
      </c>
      <c r="AI264" s="384">
        <v>0</v>
      </c>
      <c r="AJ264" s="384">
        <v>19347630</v>
      </c>
      <c r="AK264" s="384">
        <v>0</v>
      </c>
      <c r="AL264" s="384">
        <v>0</v>
      </c>
      <c r="AM264" s="384">
        <v>19347630</v>
      </c>
      <c r="AN264" s="384">
        <v>0</v>
      </c>
      <c r="AO264" s="382">
        <v>652370</v>
      </c>
      <c r="AP264" s="382">
        <v>0</v>
      </c>
    </row>
    <row r="265" spans="1:42">
      <c r="A265" s="16" t="s">
        <v>845</v>
      </c>
      <c r="B265" s="17" t="s">
        <v>846</v>
      </c>
      <c r="C265" s="18">
        <v>0</v>
      </c>
      <c r="D265" s="18">
        <v>20000000</v>
      </c>
      <c r="E265" s="18"/>
      <c r="F265" s="18">
        <v>0</v>
      </c>
      <c r="G265" s="299">
        <f t="shared" si="100"/>
        <v>20000000</v>
      </c>
      <c r="H265" s="299">
        <v>0</v>
      </c>
      <c r="I265" s="299">
        <v>19347630</v>
      </c>
      <c r="J265" s="299">
        <f t="shared" si="96"/>
        <v>652370</v>
      </c>
      <c r="K265" s="299">
        <v>0</v>
      </c>
      <c r="L265" s="299">
        <v>19347630</v>
      </c>
      <c r="M265" s="299">
        <f t="shared" si="94"/>
        <v>0</v>
      </c>
      <c r="N265" s="299">
        <v>0</v>
      </c>
      <c r="O265" s="299">
        <v>19347630</v>
      </c>
      <c r="P265" s="299">
        <f t="shared" si="101"/>
        <v>0</v>
      </c>
      <c r="Q265" s="299">
        <f t="shared" si="97"/>
        <v>652370</v>
      </c>
      <c r="R265" s="299">
        <f t="shared" si="102"/>
        <v>19347630</v>
      </c>
      <c r="S265" s="83"/>
      <c r="T265" s="83"/>
      <c r="U265" s="83"/>
      <c r="V265" s="385" t="s">
        <v>845</v>
      </c>
      <c r="W265" s="382" t="s">
        <v>846</v>
      </c>
      <c r="X265" s="384">
        <v>0</v>
      </c>
      <c r="Y265" s="384">
        <v>20000000</v>
      </c>
      <c r="Z265" s="384">
        <v>0</v>
      </c>
      <c r="AA265" s="384">
        <v>0</v>
      </c>
      <c r="AB265" s="384">
        <v>0</v>
      </c>
      <c r="AC265" s="384">
        <v>0</v>
      </c>
      <c r="AD265" s="384">
        <v>20000000</v>
      </c>
      <c r="AE265" s="384">
        <v>0</v>
      </c>
      <c r="AF265" s="384">
        <v>19347630</v>
      </c>
      <c r="AG265" s="384">
        <v>19347630</v>
      </c>
      <c r="AH265" s="384">
        <v>652370</v>
      </c>
      <c r="AI265" s="384">
        <v>0</v>
      </c>
      <c r="AJ265" s="384">
        <v>19347630</v>
      </c>
      <c r="AK265" s="384">
        <v>0</v>
      </c>
      <c r="AL265" s="384">
        <v>0</v>
      </c>
      <c r="AM265" s="384">
        <v>19347630</v>
      </c>
      <c r="AN265" s="384">
        <v>0</v>
      </c>
      <c r="AO265" s="382">
        <v>652370</v>
      </c>
      <c r="AP265" s="382">
        <v>0</v>
      </c>
    </row>
    <row r="266" spans="1:42">
      <c r="A266" s="4" t="s">
        <v>452</v>
      </c>
      <c r="B266" s="5" t="s">
        <v>453</v>
      </c>
      <c r="C266" s="6">
        <f>+C267+C270+C272</f>
        <v>441348635</v>
      </c>
      <c r="D266" s="6">
        <f t="shared" ref="D266:R266" si="126">+D267+D270+D272</f>
        <v>0</v>
      </c>
      <c r="E266" s="6">
        <f t="shared" si="126"/>
        <v>0</v>
      </c>
      <c r="F266" s="6">
        <f>+F267+F270+F272</f>
        <v>0</v>
      </c>
      <c r="G266" s="295">
        <f t="shared" si="126"/>
        <v>441348635</v>
      </c>
      <c r="H266" s="295">
        <v>2768140</v>
      </c>
      <c r="I266" s="295">
        <v>358255667</v>
      </c>
      <c r="J266" s="295">
        <f t="shared" si="126"/>
        <v>83092968</v>
      </c>
      <c r="K266" s="295">
        <v>4732906</v>
      </c>
      <c r="L266" s="295">
        <v>360394433</v>
      </c>
      <c r="M266" s="295">
        <f t="shared" si="126"/>
        <v>-2138766</v>
      </c>
      <c r="N266" s="295">
        <v>2768140</v>
      </c>
      <c r="O266" s="295">
        <v>370123121</v>
      </c>
      <c r="P266" s="295">
        <f t="shared" si="126"/>
        <v>11867454</v>
      </c>
      <c r="Q266" s="295">
        <f t="shared" si="126"/>
        <v>71225514</v>
      </c>
      <c r="R266" s="295">
        <f t="shared" si="126"/>
        <v>360394433</v>
      </c>
      <c r="V266" s="385" t="s">
        <v>452</v>
      </c>
      <c r="W266" s="382" t="s">
        <v>453</v>
      </c>
      <c r="X266" s="384">
        <v>441348635</v>
      </c>
      <c r="Y266" s="384">
        <v>0</v>
      </c>
      <c r="Z266" s="384">
        <v>0</v>
      </c>
      <c r="AA266" s="384">
        <v>0</v>
      </c>
      <c r="AB266" s="384">
        <v>0</v>
      </c>
      <c r="AC266" s="384">
        <v>0</v>
      </c>
      <c r="AD266" s="384">
        <v>441348635</v>
      </c>
      <c r="AE266" s="384">
        <v>2768140</v>
      </c>
      <c r="AF266" s="384">
        <v>358255667</v>
      </c>
      <c r="AG266" s="384">
        <v>358255667</v>
      </c>
      <c r="AH266" s="384">
        <v>83092968</v>
      </c>
      <c r="AI266" s="384">
        <v>4732906</v>
      </c>
      <c r="AJ266" s="384">
        <v>360394433</v>
      </c>
      <c r="AK266" s="384">
        <v>-2138766</v>
      </c>
      <c r="AL266" s="384">
        <v>2768140</v>
      </c>
      <c r="AM266" s="384">
        <v>370123121</v>
      </c>
      <c r="AN266" s="384">
        <v>11867454</v>
      </c>
      <c r="AO266" s="382">
        <v>71225514</v>
      </c>
      <c r="AP266" s="382">
        <v>0</v>
      </c>
    </row>
    <row r="267" spans="1:42">
      <c r="A267" s="7" t="s">
        <v>454</v>
      </c>
      <c r="B267" s="8" t="s">
        <v>455</v>
      </c>
      <c r="C267" s="9">
        <f>+C268</f>
        <v>84159751</v>
      </c>
      <c r="D267" s="9">
        <f t="shared" ref="D267:R268" si="127">+D268</f>
        <v>0</v>
      </c>
      <c r="E267" s="9">
        <f t="shared" si="127"/>
        <v>0</v>
      </c>
      <c r="F267" s="9">
        <f t="shared" si="127"/>
        <v>0</v>
      </c>
      <c r="G267" s="296">
        <f t="shared" si="127"/>
        <v>84159751</v>
      </c>
      <c r="H267" s="296">
        <v>0</v>
      </c>
      <c r="I267" s="296">
        <v>31949825</v>
      </c>
      <c r="J267" s="296">
        <f t="shared" si="127"/>
        <v>52209926</v>
      </c>
      <c r="K267" s="296">
        <v>0</v>
      </c>
      <c r="L267" s="296">
        <v>31949825</v>
      </c>
      <c r="M267" s="296">
        <f t="shared" si="127"/>
        <v>0</v>
      </c>
      <c r="N267" s="296">
        <v>0</v>
      </c>
      <c r="O267" s="296">
        <v>31949825</v>
      </c>
      <c r="P267" s="296">
        <f t="shared" si="127"/>
        <v>0</v>
      </c>
      <c r="Q267" s="296">
        <f t="shared" si="127"/>
        <v>52209926</v>
      </c>
      <c r="R267" s="296">
        <f t="shared" si="127"/>
        <v>31949825</v>
      </c>
      <c r="V267" s="385" t="s">
        <v>454</v>
      </c>
      <c r="W267" s="382" t="s">
        <v>455</v>
      </c>
      <c r="X267" s="384">
        <v>84159751</v>
      </c>
      <c r="Y267" s="384">
        <v>0</v>
      </c>
      <c r="Z267" s="384">
        <v>0</v>
      </c>
      <c r="AA267" s="384">
        <v>0</v>
      </c>
      <c r="AB267" s="384">
        <v>0</v>
      </c>
      <c r="AC267" s="384">
        <v>0</v>
      </c>
      <c r="AD267" s="384">
        <v>84159751</v>
      </c>
      <c r="AE267" s="384">
        <v>0</v>
      </c>
      <c r="AF267" s="384">
        <v>31949825</v>
      </c>
      <c r="AG267" s="384">
        <v>31949825</v>
      </c>
      <c r="AH267" s="384">
        <v>52209926</v>
      </c>
      <c r="AI267" s="384">
        <v>0</v>
      </c>
      <c r="AJ267" s="384">
        <v>31949825</v>
      </c>
      <c r="AK267" s="384">
        <v>0</v>
      </c>
      <c r="AL267" s="384">
        <v>0</v>
      </c>
      <c r="AM267" s="384">
        <v>31949825</v>
      </c>
      <c r="AN267" s="384">
        <v>0</v>
      </c>
      <c r="AO267" s="382">
        <v>52209926</v>
      </c>
      <c r="AP267" s="382">
        <v>0</v>
      </c>
    </row>
    <row r="268" spans="1:42">
      <c r="A268" s="10" t="s">
        <v>456</v>
      </c>
      <c r="B268" s="11" t="s">
        <v>457</v>
      </c>
      <c r="C268" s="12">
        <f>+C269</f>
        <v>84159751</v>
      </c>
      <c r="D268" s="12">
        <f t="shared" si="127"/>
        <v>0</v>
      </c>
      <c r="E268" s="12">
        <f t="shared" si="127"/>
        <v>0</v>
      </c>
      <c r="F268" s="12">
        <f t="shared" si="127"/>
        <v>0</v>
      </c>
      <c r="G268" s="297">
        <f t="shared" si="127"/>
        <v>84159751</v>
      </c>
      <c r="H268" s="297">
        <v>0</v>
      </c>
      <c r="I268" s="297">
        <v>31949825</v>
      </c>
      <c r="J268" s="297">
        <f t="shared" si="127"/>
        <v>52209926</v>
      </c>
      <c r="K268" s="297">
        <v>0</v>
      </c>
      <c r="L268" s="297">
        <v>31949825</v>
      </c>
      <c r="M268" s="297">
        <f t="shared" si="127"/>
        <v>0</v>
      </c>
      <c r="N268" s="297">
        <v>0</v>
      </c>
      <c r="O268" s="297">
        <v>31949825</v>
      </c>
      <c r="P268" s="297">
        <f t="shared" si="127"/>
        <v>0</v>
      </c>
      <c r="Q268" s="297">
        <f t="shared" si="127"/>
        <v>52209926</v>
      </c>
      <c r="R268" s="297">
        <f t="shared" si="127"/>
        <v>31949825</v>
      </c>
      <c r="V268" s="385" t="s">
        <v>456</v>
      </c>
      <c r="W268" s="382" t="s">
        <v>457</v>
      </c>
      <c r="X268" s="384">
        <v>84159751</v>
      </c>
      <c r="Y268" s="384">
        <v>0</v>
      </c>
      <c r="Z268" s="384">
        <v>0</v>
      </c>
      <c r="AA268" s="384">
        <v>0</v>
      </c>
      <c r="AB268" s="384">
        <v>0</v>
      </c>
      <c r="AC268" s="384">
        <v>0</v>
      </c>
      <c r="AD268" s="384">
        <v>84159751</v>
      </c>
      <c r="AE268" s="384">
        <v>0</v>
      </c>
      <c r="AF268" s="384">
        <v>31949825</v>
      </c>
      <c r="AG268" s="384">
        <v>31949825</v>
      </c>
      <c r="AH268" s="384">
        <v>52209926</v>
      </c>
      <c r="AI268" s="384">
        <v>0</v>
      </c>
      <c r="AJ268" s="384">
        <v>31949825</v>
      </c>
      <c r="AK268" s="384">
        <v>0</v>
      </c>
      <c r="AL268" s="384">
        <v>0</v>
      </c>
      <c r="AM268" s="384">
        <v>31949825</v>
      </c>
      <c r="AN268" s="384">
        <v>0</v>
      </c>
      <c r="AO268" s="382">
        <v>52209926</v>
      </c>
      <c r="AP268" s="382">
        <v>0</v>
      </c>
    </row>
    <row r="269" spans="1:42">
      <c r="A269" s="16" t="s">
        <v>458</v>
      </c>
      <c r="B269" s="17" t="s">
        <v>459</v>
      </c>
      <c r="C269" s="18">
        <v>84159751</v>
      </c>
      <c r="D269" s="18">
        <v>0</v>
      </c>
      <c r="E269" s="18">
        <v>0</v>
      </c>
      <c r="F269" s="18">
        <v>0</v>
      </c>
      <c r="G269" s="299">
        <f t="shared" si="100"/>
        <v>84159751</v>
      </c>
      <c r="H269" s="299">
        <v>0</v>
      </c>
      <c r="I269" s="299">
        <v>31949825</v>
      </c>
      <c r="J269" s="299">
        <f t="shared" si="96"/>
        <v>52209926</v>
      </c>
      <c r="K269" s="299">
        <v>0</v>
      </c>
      <c r="L269" s="299">
        <v>31949825</v>
      </c>
      <c r="M269" s="299">
        <f t="shared" ref="M269:M328" si="128">+I269-L269</f>
        <v>0</v>
      </c>
      <c r="N269" s="299">
        <v>0</v>
      </c>
      <c r="O269" s="299">
        <v>31949825</v>
      </c>
      <c r="P269" s="299">
        <f t="shared" si="101"/>
        <v>0</v>
      </c>
      <c r="Q269" s="299">
        <f t="shared" si="97"/>
        <v>52209926</v>
      </c>
      <c r="R269" s="299">
        <f t="shared" si="102"/>
        <v>31949825</v>
      </c>
      <c r="V269" s="385" t="s">
        <v>458</v>
      </c>
      <c r="W269" s="382" t="s">
        <v>459</v>
      </c>
      <c r="X269" s="384">
        <v>84159751</v>
      </c>
      <c r="Y269" s="384">
        <v>0</v>
      </c>
      <c r="Z269" s="384">
        <v>0</v>
      </c>
      <c r="AA269" s="384">
        <v>0</v>
      </c>
      <c r="AB269" s="384">
        <v>0</v>
      </c>
      <c r="AC269" s="384">
        <v>0</v>
      </c>
      <c r="AD269" s="384">
        <v>84159751</v>
      </c>
      <c r="AE269" s="384">
        <v>0</v>
      </c>
      <c r="AF269" s="384">
        <v>31949825</v>
      </c>
      <c r="AG269" s="384">
        <v>31949825</v>
      </c>
      <c r="AH269" s="384">
        <v>52209926</v>
      </c>
      <c r="AI269" s="384">
        <v>0</v>
      </c>
      <c r="AJ269" s="384">
        <v>31949825</v>
      </c>
      <c r="AK269" s="384">
        <v>0</v>
      </c>
      <c r="AL269" s="384">
        <v>0</v>
      </c>
      <c r="AM269" s="384">
        <v>31949825</v>
      </c>
      <c r="AN269" s="384">
        <v>0</v>
      </c>
      <c r="AO269" s="382">
        <v>52209926</v>
      </c>
      <c r="AP269" s="382">
        <v>0</v>
      </c>
    </row>
    <row r="270" spans="1:42">
      <c r="A270" s="10" t="s">
        <v>460</v>
      </c>
      <c r="B270" s="11" t="s">
        <v>461</v>
      </c>
      <c r="C270" s="12">
        <f>+C271</f>
        <v>40000000</v>
      </c>
      <c r="D270" s="12">
        <f t="shared" ref="D270:R270" si="129">+D271</f>
        <v>0</v>
      </c>
      <c r="E270" s="12">
        <f t="shared" si="129"/>
        <v>0</v>
      </c>
      <c r="F270" s="12">
        <f t="shared" si="129"/>
        <v>0</v>
      </c>
      <c r="G270" s="297">
        <f t="shared" si="129"/>
        <v>40000000</v>
      </c>
      <c r="H270" s="297">
        <v>2768140</v>
      </c>
      <c r="I270" s="297">
        <v>9116958</v>
      </c>
      <c r="J270" s="297">
        <f t="shared" si="129"/>
        <v>30883042</v>
      </c>
      <c r="K270" s="297">
        <v>4732906</v>
      </c>
      <c r="L270" s="297">
        <v>11255724</v>
      </c>
      <c r="M270" s="297">
        <f t="shared" si="129"/>
        <v>-2138766</v>
      </c>
      <c r="N270" s="297">
        <v>2768140</v>
      </c>
      <c r="O270" s="297">
        <v>20984412</v>
      </c>
      <c r="P270" s="297">
        <f t="shared" si="129"/>
        <v>11867454</v>
      </c>
      <c r="Q270" s="297">
        <f t="shared" si="129"/>
        <v>19015588</v>
      </c>
      <c r="R270" s="297">
        <f t="shared" si="129"/>
        <v>11255724</v>
      </c>
      <c r="V270" s="385" t="s">
        <v>460</v>
      </c>
      <c r="W270" s="382" t="s">
        <v>461</v>
      </c>
      <c r="X270" s="384">
        <v>40000000</v>
      </c>
      <c r="Y270" s="384">
        <v>0</v>
      </c>
      <c r="Z270" s="384">
        <v>0</v>
      </c>
      <c r="AA270" s="384">
        <v>0</v>
      </c>
      <c r="AB270" s="384">
        <v>0</v>
      </c>
      <c r="AC270" s="384">
        <v>0</v>
      </c>
      <c r="AD270" s="384">
        <v>40000000</v>
      </c>
      <c r="AE270" s="384">
        <v>2768140</v>
      </c>
      <c r="AF270" s="384">
        <v>9116958</v>
      </c>
      <c r="AG270" s="384">
        <v>9116958</v>
      </c>
      <c r="AH270" s="384">
        <v>30883042</v>
      </c>
      <c r="AI270" s="384">
        <v>4732906</v>
      </c>
      <c r="AJ270" s="384">
        <v>11255724</v>
      </c>
      <c r="AK270" s="384">
        <v>-2138766</v>
      </c>
      <c r="AL270" s="384">
        <v>2768140</v>
      </c>
      <c r="AM270" s="384">
        <v>20984412</v>
      </c>
      <c r="AN270" s="384">
        <v>11867454</v>
      </c>
      <c r="AO270" s="382">
        <v>19015588</v>
      </c>
      <c r="AP270" s="382">
        <v>0</v>
      </c>
    </row>
    <row r="271" spans="1:42">
      <c r="A271" s="16" t="s">
        <v>462</v>
      </c>
      <c r="B271" s="17" t="s">
        <v>461</v>
      </c>
      <c r="C271" s="18">
        <v>40000000</v>
      </c>
      <c r="D271" s="18">
        <v>0</v>
      </c>
      <c r="E271" s="18">
        <v>0</v>
      </c>
      <c r="F271" s="18">
        <v>0</v>
      </c>
      <c r="G271" s="299">
        <f t="shared" si="100"/>
        <v>40000000</v>
      </c>
      <c r="H271" s="299">
        <v>2768140</v>
      </c>
      <c r="I271" s="299">
        <v>9116958</v>
      </c>
      <c r="J271" s="299">
        <f t="shared" ref="J271:J347" si="130">+G271-I271</f>
        <v>30883042</v>
      </c>
      <c r="K271" s="299">
        <v>4732906</v>
      </c>
      <c r="L271" s="299">
        <v>11255724</v>
      </c>
      <c r="M271" s="299">
        <f t="shared" si="128"/>
        <v>-2138766</v>
      </c>
      <c r="N271" s="299">
        <v>2768140</v>
      </c>
      <c r="O271" s="299">
        <v>20984412</v>
      </c>
      <c r="P271" s="299">
        <f t="shared" si="101"/>
        <v>11867454</v>
      </c>
      <c r="Q271" s="299">
        <f t="shared" ref="Q271:Q347" si="131">+G271-O271</f>
        <v>19015588</v>
      </c>
      <c r="R271" s="299">
        <f t="shared" si="102"/>
        <v>11255724</v>
      </c>
      <c r="V271" s="385" t="s">
        <v>462</v>
      </c>
      <c r="W271" s="382" t="s">
        <v>461</v>
      </c>
      <c r="X271" s="384">
        <v>40000000</v>
      </c>
      <c r="Y271" s="384">
        <v>0</v>
      </c>
      <c r="Z271" s="384">
        <v>0</v>
      </c>
      <c r="AA271" s="384">
        <v>0</v>
      </c>
      <c r="AB271" s="384">
        <v>0</v>
      </c>
      <c r="AC271" s="384">
        <v>0</v>
      </c>
      <c r="AD271" s="384">
        <v>40000000</v>
      </c>
      <c r="AE271" s="384">
        <v>2768140</v>
      </c>
      <c r="AF271" s="384">
        <v>9116958</v>
      </c>
      <c r="AG271" s="384">
        <v>9116958</v>
      </c>
      <c r="AH271" s="384">
        <v>30883042</v>
      </c>
      <c r="AI271" s="384">
        <v>4732906</v>
      </c>
      <c r="AJ271" s="384">
        <v>11255724</v>
      </c>
      <c r="AK271" s="384">
        <v>-2138766</v>
      </c>
      <c r="AL271" s="384">
        <v>2768140</v>
      </c>
      <c r="AM271" s="384">
        <v>20984412</v>
      </c>
      <c r="AN271" s="384">
        <v>11867454</v>
      </c>
      <c r="AO271" s="382">
        <v>19015588</v>
      </c>
      <c r="AP271" s="382">
        <v>0</v>
      </c>
    </row>
    <row r="272" spans="1:42">
      <c r="A272" s="10" t="s">
        <v>463</v>
      </c>
      <c r="B272" s="11" t="s">
        <v>464</v>
      </c>
      <c r="C272" s="12">
        <f>+C273</f>
        <v>317188884</v>
      </c>
      <c r="D272" s="12">
        <f t="shared" ref="D272:R272" si="132">+D273</f>
        <v>0</v>
      </c>
      <c r="E272" s="12">
        <f t="shared" si="132"/>
        <v>0</v>
      </c>
      <c r="F272" s="12">
        <f t="shared" si="132"/>
        <v>0</v>
      </c>
      <c r="G272" s="297">
        <f t="shared" si="132"/>
        <v>317188884</v>
      </c>
      <c r="H272" s="297">
        <v>0</v>
      </c>
      <c r="I272" s="297">
        <v>317188884</v>
      </c>
      <c r="J272" s="297">
        <f t="shared" si="132"/>
        <v>0</v>
      </c>
      <c r="K272" s="297">
        <v>0</v>
      </c>
      <c r="L272" s="297">
        <v>317188884</v>
      </c>
      <c r="M272" s="297">
        <f t="shared" si="132"/>
        <v>0</v>
      </c>
      <c r="N272" s="297">
        <v>0</v>
      </c>
      <c r="O272" s="297">
        <v>317188884</v>
      </c>
      <c r="P272" s="297">
        <f t="shared" si="132"/>
        <v>0</v>
      </c>
      <c r="Q272" s="297">
        <f t="shared" si="132"/>
        <v>0</v>
      </c>
      <c r="R272" s="297">
        <f t="shared" si="132"/>
        <v>317188884</v>
      </c>
      <c r="V272" s="385" t="s">
        <v>463</v>
      </c>
      <c r="W272" s="382" t="s">
        <v>464</v>
      </c>
      <c r="X272" s="384">
        <v>317188884</v>
      </c>
      <c r="Y272" s="384">
        <v>0</v>
      </c>
      <c r="Z272" s="384">
        <v>0</v>
      </c>
      <c r="AA272" s="384">
        <v>0</v>
      </c>
      <c r="AB272" s="384">
        <v>0</v>
      </c>
      <c r="AC272" s="384">
        <v>0</v>
      </c>
      <c r="AD272" s="384">
        <v>317188884</v>
      </c>
      <c r="AE272" s="384">
        <v>0</v>
      </c>
      <c r="AF272" s="384">
        <v>317188884</v>
      </c>
      <c r="AG272" s="384">
        <v>317188884</v>
      </c>
      <c r="AH272" s="384">
        <v>0</v>
      </c>
      <c r="AI272" s="384">
        <v>0</v>
      </c>
      <c r="AJ272" s="384">
        <v>317188884</v>
      </c>
      <c r="AK272" s="384">
        <v>0</v>
      </c>
      <c r="AL272" s="384">
        <v>0</v>
      </c>
      <c r="AM272" s="384">
        <v>317188884</v>
      </c>
      <c r="AN272" s="384">
        <v>0</v>
      </c>
      <c r="AO272" s="382">
        <v>0</v>
      </c>
      <c r="AP272" s="382">
        <v>0</v>
      </c>
    </row>
    <row r="273" spans="1:42">
      <c r="A273" s="16" t="s">
        <v>465</v>
      </c>
      <c r="B273" s="17" t="s">
        <v>466</v>
      </c>
      <c r="C273" s="18">
        <v>317188884</v>
      </c>
      <c r="D273" s="18">
        <v>0</v>
      </c>
      <c r="E273" s="18">
        <v>0</v>
      </c>
      <c r="F273" s="18">
        <v>0</v>
      </c>
      <c r="G273" s="299">
        <f t="shared" ref="G273:G348" si="133">+C273+D273-E273+F273</f>
        <v>317188884</v>
      </c>
      <c r="H273" s="299">
        <v>0</v>
      </c>
      <c r="I273" s="299">
        <v>317188884</v>
      </c>
      <c r="J273" s="299">
        <f t="shared" si="130"/>
        <v>0</v>
      </c>
      <c r="K273" s="299">
        <v>0</v>
      </c>
      <c r="L273" s="299">
        <v>317188884</v>
      </c>
      <c r="M273" s="299">
        <f t="shared" si="128"/>
        <v>0</v>
      </c>
      <c r="N273" s="299">
        <v>0</v>
      </c>
      <c r="O273" s="299">
        <v>317188884</v>
      </c>
      <c r="P273" s="299">
        <f t="shared" ref="P273:P348" si="134">+O273-I273</f>
        <v>0</v>
      </c>
      <c r="Q273" s="299">
        <f t="shared" si="131"/>
        <v>0</v>
      </c>
      <c r="R273" s="299">
        <f t="shared" ref="R273:R348" si="135">+L273</f>
        <v>317188884</v>
      </c>
      <c r="V273" s="385" t="s">
        <v>465</v>
      </c>
      <c r="W273" s="382" t="s">
        <v>466</v>
      </c>
      <c r="X273" s="384">
        <v>317188884</v>
      </c>
      <c r="Y273" s="384">
        <v>0</v>
      </c>
      <c r="Z273" s="384">
        <v>0</v>
      </c>
      <c r="AA273" s="384">
        <v>0</v>
      </c>
      <c r="AB273" s="384">
        <v>0</v>
      </c>
      <c r="AC273" s="384">
        <v>0</v>
      </c>
      <c r="AD273" s="384">
        <v>317188884</v>
      </c>
      <c r="AE273" s="384">
        <v>0</v>
      </c>
      <c r="AF273" s="384">
        <v>317188884</v>
      </c>
      <c r="AG273" s="384">
        <v>317188884</v>
      </c>
      <c r="AH273" s="384">
        <v>0</v>
      </c>
      <c r="AI273" s="384">
        <v>0</v>
      </c>
      <c r="AJ273" s="384">
        <v>317188884</v>
      </c>
      <c r="AK273" s="384">
        <v>0</v>
      </c>
      <c r="AL273" s="384">
        <v>0</v>
      </c>
      <c r="AM273" s="384">
        <v>317188884</v>
      </c>
      <c r="AN273" s="384">
        <v>0</v>
      </c>
      <c r="AO273" s="382">
        <v>0</v>
      </c>
      <c r="AP273" s="382">
        <v>0</v>
      </c>
    </row>
    <row r="274" spans="1:42">
      <c r="A274" s="4">
        <v>3</v>
      </c>
      <c r="B274" s="5" t="s">
        <v>467</v>
      </c>
      <c r="C274" s="6">
        <f>+C275+C323+C404+C411+C432+C517</f>
        <v>7379242798</v>
      </c>
      <c r="D274" s="6">
        <f>+D275+D323+D404+D411+D432+D517</f>
        <v>689109770</v>
      </c>
      <c r="E274" s="6">
        <f>+E275+E323+E404+E411+E432+E517</f>
        <v>500000000</v>
      </c>
      <c r="F274" s="6">
        <f>+F275+F323+F404+F411+F432+F517</f>
        <v>26028258606.669998</v>
      </c>
      <c r="G274" s="295">
        <f>+G275+G323+G404+G411+G432+G517</f>
        <v>33596611174.669998</v>
      </c>
      <c r="H274" s="295">
        <v>1453320614.04</v>
      </c>
      <c r="I274" s="295">
        <v>2473133153.2800002</v>
      </c>
      <c r="J274" s="295">
        <f>+J275+J323+J404+J411+J432+J517</f>
        <v>29386262852.389999</v>
      </c>
      <c r="K274" s="295">
        <v>493238085.68000001</v>
      </c>
      <c r="L274" s="295">
        <v>681041117.80999994</v>
      </c>
      <c r="M274" s="295">
        <f>+M275+M323+M404+M411+M432+M517</f>
        <v>2596445652.4699998</v>
      </c>
      <c r="N274" s="295">
        <v>2434791528.04</v>
      </c>
      <c r="O274" s="295">
        <v>10327919082.690001</v>
      </c>
      <c r="P274" s="295">
        <f>+P275+P323+P404+P411+P432+P517</f>
        <v>7652402532.4099998</v>
      </c>
      <c r="Q274" s="295">
        <f>+Q275+Q323+Q404+Q411+Q432+Q517</f>
        <v>21733860319.98</v>
      </c>
      <c r="R274" s="295">
        <f>+R275+R323+R404+R411+R432+R517</f>
        <v>1113902669.8099999</v>
      </c>
      <c r="V274" s="290">
        <v>3</v>
      </c>
      <c r="W274" s="382" t="s">
        <v>467</v>
      </c>
      <c r="X274" s="384">
        <v>7304457472</v>
      </c>
      <c r="Y274" s="384">
        <v>689109770</v>
      </c>
      <c r="Z274" s="384">
        <v>0</v>
      </c>
      <c r="AA274" s="384">
        <v>0</v>
      </c>
      <c r="AB274" s="384">
        <v>0</v>
      </c>
      <c r="AC274" s="384">
        <v>23599476576.870003</v>
      </c>
      <c r="AD274" s="384">
        <v>31593043818.870003</v>
      </c>
      <c r="AE274" s="384">
        <v>1453320614.04</v>
      </c>
      <c r="AF274" s="384">
        <v>2473133153.2800002</v>
      </c>
      <c r="AG274" s="384">
        <v>2428333153.2800002</v>
      </c>
      <c r="AH274" s="384">
        <v>29164710665.590004</v>
      </c>
      <c r="AI274" s="384">
        <v>493238085.68000001</v>
      </c>
      <c r="AJ274" s="384">
        <v>681041117.80999994</v>
      </c>
      <c r="AK274" s="384">
        <v>1792092035.4700003</v>
      </c>
      <c r="AL274" s="384">
        <v>2434791528.04</v>
      </c>
      <c r="AM274" s="384">
        <v>10327919082.690001</v>
      </c>
      <c r="AN274" s="384">
        <v>7899585929.4099998</v>
      </c>
      <c r="AO274" s="382">
        <v>21265124736.18</v>
      </c>
      <c r="AP274" s="382">
        <v>0</v>
      </c>
    </row>
    <row r="275" spans="1:42">
      <c r="A275" s="7">
        <v>301</v>
      </c>
      <c r="B275" s="8" t="s">
        <v>468</v>
      </c>
      <c r="C275" s="9">
        <f t="shared" ref="C275:R275" si="136">+C276+C278+C285+C292+C296+C314+C320</f>
        <v>3635322968</v>
      </c>
      <c r="D275" s="9">
        <f t="shared" si="136"/>
        <v>12000000</v>
      </c>
      <c r="E275" s="9">
        <f t="shared" si="136"/>
        <v>0</v>
      </c>
      <c r="F275" s="9">
        <f t="shared" si="136"/>
        <v>10604489603</v>
      </c>
      <c r="G275" s="296">
        <f t="shared" si="136"/>
        <v>14251812571</v>
      </c>
      <c r="H275" s="296">
        <v>868313289.03999996</v>
      </c>
      <c r="I275" s="296">
        <v>1265179562.04</v>
      </c>
      <c r="J275" s="296">
        <f t="shared" si="136"/>
        <v>12416633008.959999</v>
      </c>
      <c r="K275" s="296">
        <v>355626609</v>
      </c>
      <c r="L275" s="296">
        <v>393319084</v>
      </c>
      <c r="M275" s="296">
        <f t="shared" si="136"/>
        <v>1348860478.04</v>
      </c>
      <c r="N275" s="296">
        <v>1480461472.04</v>
      </c>
      <c r="O275" s="296">
        <v>3104594231.04</v>
      </c>
      <c r="P275" s="296">
        <f t="shared" si="136"/>
        <v>1839414669</v>
      </c>
      <c r="Q275" s="296">
        <f t="shared" si="136"/>
        <v>10577218339.959999</v>
      </c>
      <c r="R275" s="296">
        <f t="shared" si="136"/>
        <v>486319084</v>
      </c>
      <c r="V275" s="290">
        <v>301</v>
      </c>
      <c r="W275" s="382" t="s">
        <v>468</v>
      </c>
      <c r="X275" s="384">
        <v>3635322968</v>
      </c>
      <c r="Y275" s="384">
        <v>12000000</v>
      </c>
      <c r="Z275" s="384">
        <v>0</v>
      </c>
      <c r="AA275" s="384">
        <v>0</v>
      </c>
      <c r="AB275" s="384">
        <v>0</v>
      </c>
      <c r="AC275" s="384">
        <v>9778489602.9899998</v>
      </c>
      <c r="AD275" s="384">
        <v>13425812570.99</v>
      </c>
      <c r="AE275" s="384">
        <v>868313289.03999996</v>
      </c>
      <c r="AF275" s="384">
        <v>1265179562.04</v>
      </c>
      <c r="AG275" s="384">
        <v>1265179562.04</v>
      </c>
      <c r="AH275" s="384">
        <v>12160633008.950001</v>
      </c>
      <c r="AI275" s="384">
        <v>355626609</v>
      </c>
      <c r="AJ275" s="384">
        <v>393319084</v>
      </c>
      <c r="AK275" s="384">
        <v>871860478.03999996</v>
      </c>
      <c r="AL275" s="384">
        <v>1480461472.04</v>
      </c>
      <c r="AM275" s="384">
        <v>3104594231.04</v>
      </c>
      <c r="AN275" s="384">
        <v>1839414669</v>
      </c>
      <c r="AO275" s="382">
        <v>10321218339.950001</v>
      </c>
      <c r="AP275" s="382">
        <v>0</v>
      </c>
    </row>
    <row r="276" spans="1:42">
      <c r="A276" s="10">
        <v>30101</v>
      </c>
      <c r="B276" s="11" t="s">
        <v>469</v>
      </c>
      <c r="C276" s="12">
        <f>+C277</f>
        <v>1000</v>
      </c>
      <c r="D276" s="12">
        <f t="shared" ref="D276:R276" si="137">+D277</f>
        <v>0</v>
      </c>
      <c r="E276" s="12">
        <f t="shared" si="137"/>
        <v>0</v>
      </c>
      <c r="F276" s="12">
        <f t="shared" si="137"/>
        <v>0</v>
      </c>
      <c r="G276" s="297">
        <f t="shared" si="137"/>
        <v>1000</v>
      </c>
      <c r="H276" s="297">
        <v>0</v>
      </c>
      <c r="I276" s="297">
        <v>0</v>
      </c>
      <c r="J276" s="297">
        <f t="shared" si="137"/>
        <v>1000</v>
      </c>
      <c r="K276" s="297">
        <v>0</v>
      </c>
      <c r="L276" s="297">
        <v>0</v>
      </c>
      <c r="M276" s="297">
        <f t="shared" si="137"/>
        <v>0</v>
      </c>
      <c r="N276" s="297">
        <v>0</v>
      </c>
      <c r="O276" s="297">
        <v>0</v>
      </c>
      <c r="P276" s="297">
        <f t="shared" si="137"/>
        <v>0</v>
      </c>
      <c r="Q276" s="297">
        <f t="shared" si="137"/>
        <v>1000</v>
      </c>
      <c r="R276" s="297">
        <f t="shared" si="137"/>
        <v>0</v>
      </c>
      <c r="V276" s="290">
        <v>30101</v>
      </c>
      <c r="W276" s="382" t="s">
        <v>469</v>
      </c>
      <c r="X276" s="384">
        <v>1000</v>
      </c>
      <c r="Y276" s="384">
        <v>0</v>
      </c>
      <c r="Z276" s="384">
        <v>0</v>
      </c>
      <c r="AA276" s="384">
        <v>0</v>
      </c>
      <c r="AB276" s="384">
        <v>0</v>
      </c>
      <c r="AC276" s="384">
        <v>0</v>
      </c>
      <c r="AD276" s="384">
        <v>1000</v>
      </c>
      <c r="AE276" s="384">
        <v>0</v>
      </c>
      <c r="AF276" s="384">
        <v>0</v>
      </c>
      <c r="AG276" s="384">
        <v>0</v>
      </c>
      <c r="AH276" s="384">
        <v>1000</v>
      </c>
      <c r="AI276" s="384">
        <v>0</v>
      </c>
      <c r="AJ276" s="384">
        <v>0</v>
      </c>
      <c r="AK276" s="384">
        <v>0</v>
      </c>
      <c r="AL276" s="384">
        <v>0</v>
      </c>
      <c r="AM276" s="384">
        <v>0</v>
      </c>
      <c r="AN276" s="384">
        <v>0</v>
      </c>
      <c r="AO276" s="382">
        <v>1000</v>
      </c>
      <c r="AP276" s="382">
        <v>0</v>
      </c>
    </row>
    <row r="277" spans="1:42">
      <c r="A277" s="17">
        <v>3010101</v>
      </c>
      <c r="B277" s="17" t="s">
        <v>470</v>
      </c>
      <c r="C277" s="18">
        <v>1000</v>
      </c>
      <c r="D277" s="18">
        <v>0</v>
      </c>
      <c r="E277" s="18">
        <v>0</v>
      </c>
      <c r="F277" s="18">
        <v>0</v>
      </c>
      <c r="G277" s="299">
        <f t="shared" si="133"/>
        <v>1000</v>
      </c>
      <c r="H277" s="299">
        <v>0</v>
      </c>
      <c r="I277" s="299">
        <v>0</v>
      </c>
      <c r="J277" s="299">
        <f t="shared" si="130"/>
        <v>1000</v>
      </c>
      <c r="K277" s="299">
        <v>0</v>
      </c>
      <c r="L277" s="299">
        <v>0</v>
      </c>
      <c r="M277" s="299">
        <f t="shared" si="128"/>
        <v>0</v>
      </c>
      <c r="N277" s="299">
        <v>0</v>
      </c>
      <c r="O277" s="299">
        <v>0</v>
      </c>
      <c r="P277" s="299">
        <f t="shared" si="134"/>
        <v>0</v>
      </c>
      <c r="Q277" s="299">
        <f t="shared" si="131"/>
        <v>1000</v>
      </c>
      <c r="R277" s="299">
        <f t="shared" si="135"/>
        <v>0</v>
      </c>
      <c r="V277" s="290">
        <v>3010101</v>
      </c>
      <c r="W277" s="382" t="s">
        <v>470</v>
      </c>
      <c r="X277" s="384">
        <v>1000</v>
      </c>
      <c r="Y277" s="384">
        <v>0</v>
      </c>
      <c r="Z277" s="384">
        <v>0</v>
      </c>
      <c r="AA277" s="384">
        <v>0</v>
      </c>
      <c r="AB277" s="384">
        <v>0</v>
      </c>
      <c r="AC277" s="384">
        <v>0</v>
      </c>
      <c r="AD277" s="384">
        <v>1000</v>
      </c>
      <c r="AE277" s="384">
        <v>0</v>
      </c>
      <c r="AF277" s="384">
        <v>0</v>
      </c>
      <c r="AG277" s="384">
        <v>0</v>
      </c>
      <c r="AH277" s="384">
        <v>1000</v>
      </c>
      <c r="AI277" s="384">
        <v>0</v>
      </c>
      <c r="AJ277" s="384">
        <v>0</v>
      </c>
      <c r="AK277" s="384">
        <v>0</v>
      </c>
      <c r="AL277" s="384">
        <v>0</v>
      </c>
      <c r="AM277" s="384">
        <v>0</v>
      </c>
      <c r="AN277" s="384">
        <v>0</v>
      </c>
      <c r="AO277" s="382">
        <v>1000</v>
      </c>
      <c r="AP277" s="382">
        <v>0</v>
      </c>
    </row>
    <row r="278" spans="1:42">
      <c r="A278" s="10">
        <v>30102</v>
      </c>
      <c r="B278" s="11" t="s">
        <v>471</v>
      </c>
      <c r="C278" s="12">
        <f>+C279+C281+C283</f>
        <v>550001000</v>
      </c>
      <c r="D278" s="12">
        <f t="shared" ref="D278:R278" si="138">+D279+D281+D283</f>
        <v>0</v>
      </c>
      <c r="E278" s="12">
        <f t="shared" si="138"/>
        <v>0</v>
      </c>
      <c r="F278" s="12">
        <f t="shared" si="138"/>
        <v>0</v>
      </c>
      <c r="G278" s="297">
        <f t="shared" si="138"/>
        <v>550001000</v>
      </c>
      <c r="H278" s="297">
        <v>0</v>
      </c>
      <c r="I278" s="297">
        <v>648000</v>
      </c>
      <c r="J278" s="297">
        <f t="shared" si="138"/>
        <v>549353000</v>
      </c>
      <c r="K278" s="297">
        <v>0</v>
      </c>
      <c r="L278" s="297">
        <v>0</v>
      </c>
      <c r="M278" s="297">
        <f t="shared" si="138"/>
        <v>648000</v>
      </c>
      <c r="N278" s="297">
        <v>0</v>
      </c>
      <c r="O278" s="297">
        <v>648000</v>
      </c>
      <c r="P278" s="297">
        <f t="shared" si="138"/>
        <v>0</v>
      </c>
      <c r="Q278" s="297">
        <f t="shared" si="138"/>
        <v>549353000</v>
      </c>
      <c r="R278" s="297">
        <f t="shared" si="138"/>
        <v>0</v>
      </c>
      <c r="V278" s="290">
        <v>30102</v>
      </c>
      <c r="W278" s="382" t="s">
        <v>471</v>
      </c>
      <c r="X278" s="384">
        <v>550001000</v>
      </c>
      <c r="Y278" s="384">
        <v>0</v>
      </c>
      <c r="Z278" s="384">
        <v>0</v>
      </c>
      <c r="AA278" s="384">
        <v>0</v>
      </c>
      <c r="AB278" s="384">
        <v>0</v>
      </c>
      <c r="AC278" s="384">
        <v>0</v>
      </c>
      <c r="AD278" s="384">
        <v>550001000</v>
      </c>
      <c r="AE278" s="384">
        <v>0</v>
      </c>
      <c r="AF278" s="384">
        <v>648000</v>
      </c>
      <c r="AG278" s="384">
        <v>648000</v>
      </c>
      <c r="AH278" s="384">
        <v>549353000</v>
      </c>
      <c r="AI278" s="384">
        <v>0</v>
      </c>
      <c r="AJ278" s="384">
        <v>0</v>
      </c>
      <c r="AK278" s="384">
        <v>648000</v>
      </c>
      <c r="AL278" s="384">
        <v>0</v>
      </c>
      <c r="AM278" s="384">
        <v>648000</v>
      </c>
      <c r="AN278" s="384">
        <v>0</v>
      </c>
      <c r="AO278" s="382">
        <v>549353000</v>
      </c>
      <c r="AP278" s="382">
        <v>0</v>
      </c>
    </row>
    <row r="279" spans="1:42">
      <c r="A279" s="13">
        <v>3010201</v>
      </c>
      <c r="B279" s="14" t="s">
        <v>472</v>
      </c>
      <c r="C279" s="15">
        <f>+C280</f>
        <v>450000000</v>
      </c>
      <c r="D279" s="15">
        <f t="shared" ref="D279:R279" si="139">+D280</f>
        <v>0</v>
      </c>
      <c r="E279" s="15">
        <f t="shared" si="139"/>
        <v>0</v>
      </c>
      <c r="F279" s="15">
        <f t="shared" si="139"/>
        <v>0</v>
      </c>
      <c r="G279" s="298">
        <f t="shared" si="139"/>
        <v>450000000</v>
      </c>
      <c r="H279" s="298">
        <v>0</v>
      </c>
      <c r="I279" s="298">
        <v>0</v>
      </c>
      <c r="J279" s="298">
        <f t="shared" si="139"/>
        <v>450000000</v>
      </c>
      <c r="K279" s="298">
        <v>0</v>
      </c>
      <c r="L279" s="298">
        <v>0</v>
      </c>
      <c r="M279" s="298">
        <f t="shared" si="139"/>
        <v>0</v>
      </c>
      <c r="N279" s="298">
        <v>0</v>
      </c>
      <c r="O279" s="298">
        <v>0</v>
      </c>
      <c r="P279" s="298">
        <f t="shared" si="139"/>
        <v>0</v>
      </c>
      <c r="Q279" s="298">
        <f t="shared" si="139"/>
        <v>450000000</v>
      </c>
      <c r="R279" s="298">
        <f t="shared" si="139"/>
        <v>0</v>
      </c>
      <c r="V279" s="290">
        <v>3010201</v>
      </c>
      <c r="W279" s="382" t="s">
        <v>472</v>
      </c>
      <c r="X279" s="384">
        <v>450000000</v>
      </c>
      <c r="Y279" s="384">
        <v>0</v>
      </c>
      <c r="Z279" s="384">
        <v>0</v>
      </c>
      <c r="AA279" s="384">
        <v>0</v>
      </c>
      <c r="AB279" s="384">
        <v>0</v>
      </c>
      <c r="AC279" s="384">
        <v>0</v>
      </c>
      <c r="AD279" s="384">
        <v>450000000</v>
      </c>
      <c r="AE279" s="384">
        <v>0</v>
      </c>
      <c r="AF279" s="384">
        <v>0</v>
      </c>
      <c r="AG279" s="384">
        <v>0</v>
      </c>
      <c r="AH279" s="384">
        <v>450000000</v>
      </c>
      <c r="AI279" s="384">
        <v>0</v>
      </c>
      <c r="AJ279" s="384">
        <v>0</v>
      </c>
      <c r="AK279" s="384">
        <v>0</v>
      </c>
      <c r="AL279" s="384">
        <v>0</v>
      </c>
      <c r="AM279" s="384">
        <v>0</v>
      </c>
      <c r="AN279" s="384">
        <v>0</v>
      </c>
      <c r="AO279" s="382">
        <v>450000000</v>
      </c>
      <c r="AP279" s="382">
        <v>0</v>
      </c>
    </row>
    <row r="280" spans="1:42">
      <c r="A280" s="200">
        <v>301020101</v>
      </c>
      <c r="B280" s="17" t="s">
        <v>473</v>
      </c>
      <c r="C280" s="18">
        <v>450000000</v>
      </c>
      <c r="D280" s="18">
        <v>0</v>
      </c>
      <c r="E280" s="18">
        <v>0</v>
      </c>
      <c r="F280" s="18">
        <v>0</v>
      </c>
      <c r="G280" s="299">
        <f t="shared" si="133"/>
        <v>450000000</v>
      </c>
      <c r="H280" s="299">
        <v>0</v>
      </c>
      <c r="I280" s="299">
        <v>0</v>
      </c>
      <c r="J280" s="299">
        <f t="shared" si="130"/>
        <v>450000000</v>
      </c>
      <c r="K280" s="299">
        <v>0</v>
      </c>
      <c r="L280" s="299">
        <v>0</v>
      </c>
      <c r="M280" s="299">
        <f t="shared" si="128"/>
        <v>0</v>
      </c>
      <c r="N280" s="299">
        <v>0</v>
      </c>
      <c r="O280" s="299">
        <v>0</v>
      </c>
      <c r="P280" s="299">
        <f t="shared" si="134"/>
        <v>0</v>
      </c>
      <c r="Q280" s="299">
        <f t="shared" si="131"/>
        <v>450000000</v>
      </c>
      <c r="R280" s="299">
        <f t="shared" si="135"/>
        <v>0</v>
      </c>
      <c r="V280" s="290">
        <v>301020101</v>
      </c>
      <c r="W280" s="382" t="s">
        <v>473</v>
      </c>
      <c r="X280" s="384">
        <v>450000000</v>
      </c>
      <c r="Y280" s="384">
        <v>0</v>
      </c>
      <c r="Z280" s="384">
        <v>0</v>
      </c>
      <c r="AA280" s="384">
        <v>0</v>
      </c>
      <c r="AB280" s="384">
        <v>0</v>
      </c>
      <c r="AC280" s="384">
        <v>0</v>
      </c>
      <c r="AD280" s="384">
        <v>450000000</v>
      </c>
      <c r="AE280" s="384">
        <v>0</v>
      </c>
      <c r="AF280" s="384">
        <v>0</v>
      </c>
      <c r="AG280" s="384">
        <v>0</v>
      </c>
      <c r="AH280" s="384">
        <v>450000000</v>
      </c>
      <c r="AI280" s="384">
        <v>0</v>
      </c>
      <c r="AJ280" s="384">
        <v>0</v>
      </c>
      <c r="AK280" s="384">
        <v>0</v>
      </c>
      <c r="AL280" s="384">
        <v>0</v>
      </c>
      <c r="AM280" s="384">
        <v>0</v>
      </c>
      <c r="AN280" s="384">
        <v>0</v>
      </c>
      <c r="AO280" s="382">
        <v>450000000</v>
      </c>
      <c r="AP280" s="382">
        <v>0</v>
      </c>
    </row>
    <row r="281" spans="1:42">
      <c r="A281" s="13">
        <v>3010202</v>
      </c>
      <c r="B281" s="14" t="s">
        <v>474</v>
      </c>
      <c r="C281" s="15">
        <f>+C282</f>
        <v>100000000</v>
      </c>
      <c r="D281" s="15">
        <f t="shared" ref="D281:R281" si="140">+D282</f>
        <v>0</v>
      </c>
      <c r="E281" s="15">
        <f t="shared" si="140"/>
        <v>0</v>
      </c>
      <c r="F281" s="15">
        <f t="shared" si="140"/>
        <v>0</v>
      </c>
      <c r="G281" s="298">
        <f t="shared" si="140"/>
        <v>100000000</v>
      </c>
      <c r="H281" s="298">
        <v>0</v>
      </c>
      <c r="I281" s="298">
        <v>648000</v>
      </c>
      <c r="J281" s="298">
        <f t="shared" si="140"/>
        <v>99352000</v>
      </c>
      <c r="K281" s="298">
        <v>0</v>
      </c>
      <c r="L281" s="298">
        <v>0</v>
      </c>
      <c r="M281" s="298">
        <f t="shared" si="140"/>
        <v>648000</v>
      </c>
      <c r="N281" s="298">
        <v>0</v>
      </c>
      <c r="O281" s="298">
        <v>648000</v>
      </c>
      <c r="P281" s="298">
        <f t="shared" si="140"/>
        <v>0</v>
      </c>
      <c r="Q281" s="298">
        <f t="shared" si="140"/>
        <v>99352000</v>
      </c>
      <c r="R281" s="298">
        <f t="shared" si="140"/>
        <v>0</v>
      </c>
      <c r="V281" s="290">
        <v>3010202</v>
      </c>
      <c r="W281" s="382" t="s">
        <v>474</v>
      </c>
      <c r="X281" s="384">
        <v>100000000</v>
      </c>
      <c r="Y281" s="384">
        <v>0</v>
      </c>
      <c r="Z281" s="384">
        <v>0</v>
      </c>
      <c r="AA281" s="384">
        <v>0</v>
      </c>
      <c r="AB281" s="384">
        <v>0</v>
      </c>
      <c r="AC281" s="384">
        <v>0</v>
      </c>
      <c r="AD281" s="384">
        <v>100000000</v>
      </c>
      <c r="AE281" s="384">
        <v>0</v>
      </c>
      <c r="AF281" s="384">
        <v>648000</v>
      </c>
      <c r="AG281" s="384">
        <v>648000</v>
      </c>
      <c r="AH281" s="384">
        <v>99352000</v>
      </c>
      <c r="AI281" s="384">
        <v>0</v>
      </c>
      <c r="AJ281" s="384">
        <v>0</v>
      </c>
      <c r="AK281" s="384">
        <v>648000</v>
      </c>
      <c r="AL281" s="384">
        <v>0</v>
      </c>
      <c r="AM281" s="384">
        <v>648000</v>
      </c>
      <c r="AN281" s="384">
        <v>0</v>
      </c>
      <c r="AO281" s="382">
        <v>99352000</v>
      </c>
      <c r="AP281" s="382">
        <v>0</v>
      </c>
    </row>
    <row r="282" spans="1:42">
      <c r="A282" s="202">
        <v>301020202</v>
      </c>
      <c r="B282" s="17" t="s">
        <v>475</v>
      </c>
      <c r="C282" s="18">
        <v>100000000</v>
      </c>
      <c r="D282" s="18">
        <v>0</v>
      </c>
      <c r="E282" s="18">
        <v>0</v>
      </c>
      <c r="F282" s="18">
        <v>0</v>
      </c>
      <c r="G282" s="299">
        <f t="shared" si="133"/>
        <v>100000000</v>
      </c>
      <c r="H282" s="299">
        <v>0</v>
      </c>
      <c r="I282" s="299">
        <v>648000</v>
      </c>
      <c r="J282" s="299">
        <f t="shared" si="130"/>
        <v>99352000</v>
      </c>
      <c r="K282" s="299">
        <v>0</v>
      </c>
      <c r="L282" s="299">
        <v>0</v>
      </c>
      <c r="M282" s="299">
        <f t="shared" si="128"/>
        <v>648000</v>
      </c>
      <c r="N282" s="299">
        <v>0</v>
      </c>
      <c r="O282" s="299">
        <v>648000</v>
      </c>
      <c r="P282" s="299">
        <f t="shared" si="134"/>
        <v>0</v>
      </c>
      <c r="Q282" s="299">
        <f t="shared" si="131"/>
        <v>99352000</v>
      </c>
      <c r="R282" s="299">
        <f t="shared" si="135"/>
        <v>0</v>
      </c>
      <c r="V282" s="290">
        <v>301020202</v>
      </c>
      <c r="W282" s="382" t="s">
        <v>475</v>
      </c>
      <c r="X282" s="384">
        <v>100000000</v>
      </c>
      <c r="Y282" s="384">
        <v>0</v>
      </c>
      <c r="Z282" s="384">
        <v>0</v>
      </c>
      <c r="AA282" s="384">
        <v>0</v>
      </c>
      <c r="AB282" s="384">
        <v>0</v>
      </c>
      <c r="AC282" s="384">
        <v>0</v>
      </c>
      <c r="AD282" s="384">
        <v>100000000</v>
      </c>
      <c r="AE282" s="384">
        <v>0</v>
      </c>
      <c r="AF282" s="384">
        <v>648000</v>
      </c>
      <c r="AG282" s="384">
        <v>648000</v>
      </c>
      <c r="AH282" s="384">
        <v>99352000</v>
      </c>
      <c r="AI282" s="384">
        <v>0</v>
      </c>
      <c r="AJ282" s="384">
        <v>0</v>
      </c>
      <c r="AK282" s="384">
        <v>648000</v>
      </c>
      <c r="AL282" s="384">
        <v>0</v>
      </c>
      <c r="AM282" s="384">
        <v>648000</v>
      </c>
      <c r="AN282" s="384">
        <v>0</v>
      </c>
      <c r="AO282" s="382">
        <v>99352000</v>
      </c>
      <c r="AP282" s="382">
        <v>0</v>
      </c>
    </row>
    <row r="283" spans="1:42">
      <c r="A283" s="13">
        <v>3010203</v>
      </c>
      <c r="B283" s="14" t="s">
        <v>476</v>
      </c>
      <c r="C283" s="15">
        <f>+C284</f>
        <v>1000</v>
      </c>
      <c r="D283" s="15">
        <f t="shared" ref="D283:R283" si="141">+D284</f>
        <v>0</v>
      </c>
      <c r="E283" s="15">
        <f t="shared" si="141"/>
        <v>0</v>
      </c>
      <c r="F283" s="15">
        <f t="shared" si="141"/>
        <v>0</v>
      </c>
      <c r="G283" s="298">
        <f t="shared" si="141"/>
        <v>1000</v>
      </c>
      <c r="H283" s="298">
        <v>0</v>
      </c>
      <c r="I283" s="298">
        <v>0</v>
      </c>
      <c r="J283" s="298">
        <f t="shared" si="141"/>
        <v>1000</v>
      </c>
      <c r="K283" s="298">
        <v>0</v>
      </c>
      <c r="L283" s="298">
        <v>0</v>
      </c>
      <c r="M283" s="298">
        <f t="shared" si="141"/>
        <v>0</v>
      </c>
      <c r="N283" s="298">
        <v>0</v>
      </c>
      <c r="O283" s="298">
        <v>0</v>
      </c>
      <c r="P283" s="298">
        <f t="shared" si="141"/>
        <v>0</v>
      </c>
      <c r="Q283" s="298">
        <f t="shared" si="141"/>
        <v>1000</v>
      </c>
      <c r="R283" s="298">
        <f t="shared" si="141"/>
        <v>0</v>
      </c>
      <c r="V283" s="290">
        <v>3010203</v>
      </c>
      <c r="W283" s="382" t="s">
        <v>476</v>
      </c>
      <c r="X283" s="384">
        <v>1000</v>
      </c>
      <c r="Y283" s="384">
        <v>0</v>
      </c>
      <c r="Z283" s="384">
        <v>0</v>
      </c>
      <c r="AA283" s="384">
        <v>0</v>
      </c>
      <c r="AB283" s="384">
        <v>0</v>
      </c>
      <c r="AC283" s="384">
        <v>0</v>
      </c>
      <c r="AD283" s="384">
        <v>1000</v>
      </c>
      <c r="AE283" s="384">
        <v>0</v>
      </c>
      <c r="AF283" s="384">
        <v>0</v>
      </c>
      <c r="AG283" s="384">
        <v>0</v>
      </c>
      <c r="AH283" s="384">
        <v>1000</v>
      </c>
      <c r="AI283" s="384">
        <v>0</v>
      </c>
      <c r="AJ283" s="384">
        <v>0</v>
      </c>
      <c r="AK283" s="384">
        <v>0</v>
      </c>
      <c r="AL283" s="384">
        <v>0</v>
      </c>
      <c r="AM283" s="384">
        <v>0</v>
      </c>
      <c r="AN283" s="384">
        <v>0</v>
      </c>
      <c r="AO283" s="382">
        <v>1000</v>
      </c>
      <c r="AP283" s="382">
        <v>0</v>
      </c>
    </row>
    <row r="284" spans="1:42">
      <c r="A284" s="17">
        <v>301020303</v>
      </c>
      <c r="B284" s="17" t="s">
        <v>477</v>
      </c>
      <c r="C284" s="18">
        <v>1000</v>
      </c>
      <c r="D284" s="18">
        <v>0</v>
      </c>
      <c r="E284" s="18">
        <v>0</v>
      </c>
      <c r="F284" s="348">
        <v>0</v>
      </c>
      <c r="G284" s="299">
        <f t="shared" si="133"/>
        <v>1000</v>
      </c>
      <c r="H284" s="299">
        <v>0</v>
      </c>
      <c r="I284" s="299">
        <v>0</v>
      </c>
      <c r="J284" s="299">
        <f t="shared" si="130"/>
        <v>1000</v>
      </c>
      <c r="K284" s="299">
        <v>0</v>
      </c>
      <c r="L284" s="299">
        <v>0</v>
      </c>
      <c r="M284" s="299">
        <f t="shared" si="128"/>
        <v>0</v>
      </c>
      <c r="N284" s="299">
        <v>0</v>
      </c>
      <c r="O284" s="299">
        <v>0</v>
      </c>
      <c r="P284" s="299">
        <f t="shared" si="134"/>
        <v>0</v>
      </c>
      <c r="Q284" s="299">
        <f t="shared" si="131"/>
        <v>1000</v>
      </c>
      <c r="R284" s="299">
        <f t="shared" si="135"/>
        <v>0</v>
      </c>
      <c r="V284" s="290">
        <v>301020303</v>
      </c>
      <c r="W284" s="382" t="s">
        <v>477</v>
      </c>
      <c r="X284" s="384">
        <v>1000</v>
      </c>
      <c r="Y284" s="384">
        <v>0</v>
      </c>
      <c r="Z284" s="384">
        <v>0</v>
      </c>
      <c r="AA284" s="384">
        <v>0</v>
      </c>
      <c r="AB284" s="384">
        <v>0</v>
      </c>
      <c r="AC284" s="384">
        <v>0</v>
      </c>
      <c r="AD284" s="384">
        <v>1000</v>
      </c>
      <c r="AE284" s="384">
        <v>0</v>
      </c>
      <c r="AF284" s="384">
        <v>0</v>
      </c>
      <c r="AG284" s="384">
        <v>0</v>
      </c>
      <c r="AH284" s="384">
        <v>1000</v>
      </c>
      <c r="AI284" s="384">
        <v>0</v>
      </c>
      <c r="AJ284" s="384">
        <v>0</v>
      </c>
      <c r="AK284" s="384">
        <v>0</v>
      </c>
      <c r="AL284" s="384">
        <v>0</v>
      </c>
      <c r="AM284" s="384">
        <v>0</v>
      </c>
      <c r="AN284" s="384">
        <v>0</v>
      </c>
      <c r="AO284" s="382">
        <v>1000</v>
      </c>
      <c r="AP284" s="382">
        <v>0</v>
      </c>
    </row>
    <row r="285" spans="1:42">
      <c r="A285" s="10">
        <v>30103</v>
      </c>
      <c r="B285" s="11" t="s">
        <v>478</v>
      </c>
      <c r="C285" s="12">
        <f>+C286</f>
        <v>1230000000</v>
      </c>
      <c r="D285" s="12">
        <f t="shared" ref="D285:R285" si="142">+D286</f>
        <v>0</v>
      </c>
      <c r="E285" s="12">
        <f t="shared" si="142"/>
        <v>0</v>
      </c>
      <c r="F285" s="12">
        <f t="shared" si="142"/>
        <v>0</v>
      </c>
      <c r="G285" s="297">
        <f t="shared" si="142"/>
        <v>1230000000</v>
      </c>
      <c r="H285" s="297">
        <v>0</v>
      </c>
      <c r="I285" s="297">
        <v>0</v>
      </c>
      <c r="J285" s="297">
        <f t="shared" si="142"/>
        <v>1230000000</v>
      </c>
      <c r="K285" s="297">
        <v>0</v>
      </c>
      <c r="L285" s="297">
        <v>0</v>
      </c>
      <c r="M285" s="297">
        <f t="shared" si="142"/>
        <v>0</v>
      </c>
      <c r="N285" s="297">
        <v>0</v>
      </c>
      <c r="O285" s="297">
        <v>0</v>
      </c>
      <c r="P285" s="297">
        <f t="shared" si="142"/>
        <v>0</v>
      </c>
      <c r="Q285" s="297">
        <f t="shared" si="142"/>
        <v>1230000000</v>
      </c>
      <c r="R285" s="297">
        <f t="shared" si="142"/>
        <v>0</v>
      </c>
      <c r="V285" s="290">
        <v>30103</v>
      </c>
      <c r="W285" s="382" t="s">
        <v>478</v>
      </c>
      <c r="X285" s="384">
        <v>1230000000</v>
      </c>
      <c r="Y285" s="384">
        <v>0</v>
      </c>
      <c r="Z285" s="384">
        <v>0</v>
      </c>
      <c r="AA285" s="384">
        <v>0</v>
      </c>
      <c r="AB285" s="384">
        <v>0</v>
      </c>
      <c r="AC285" s="384">
        <v>0</v>
      </c>
      <c r="AD285" s="384">
        <v>1230000000</v>
      </c>
      <c r="AE285" s="384">
        <v>0</v>
      </c>
      <c r="AF285" s="384">
        <v>0</v>
      </c>
      <c r="AG285" s="384">
        <v>0</v>
      </c>
      <c r="AH285" s="384">
        <v>1230000000</v>
      </c>
      <c r="AI285" s="384">
        <v>0</v>
      </c>
      <c r="AJ285" s="384">
        <v>0</v>
      </c>
      <c r="AK285" s="384">
        <v>0</v>
      </c>
      <c r="AL285" s="384">
        <v>0</v>
      </c>
      <c r="AM285" s="384">
        <v>0</v>
      </c>
      <c r="AN285" s="384">
        <v>0</v>
      </c>
      <c r="AO285" s="382">
        <v>1230000000</v>
      </c>
      <c r="AP285" s="382">
        <v>0</v>
      </c>
    </row>
    <row r="286" spans="1:42">
      <c r="A286" s="13">
        <v>3010301</v>
      </c>
      <c r="B286" s="14" t="s">
        <v>479</v>
      </c>
      <c r="C286" s="15">
        <f>+C287+C290</f>
        <v>1230000000</v>
      </c>
      <c r="D286" s="15">
        <f t="shared" ref="D286:R286" si="143">+D287+D290</f>
        <v>0</v>
      </c>
      <c r="E286" s="15">
        <f t="shared" si="143"/>
        <v>0</v>
      </c>
      <c r="F286" s="15">
        <f t="shared" si="143"/>
        <v>0</v>
      </c>
      <c r="G286" s="298">
        <f t="shared" si="143"/>
        <v>1230000000</v>
      </c>
      <c r="H286" s="298">
        <v>0</v>
      </c>
      <c r="I286" s="298">
        <v>0</v>
      </c>
      <c r="J286" s="298">
        <f t="shared" si="143"/>
        <v>1230000000</v>
      </c>
      <c r="K286" s="298">
        <v>0</v>
      </c>
      <c r="L286" s="298">
        <v>0</v>
      </c>
      <c r="M286" s="298">
        <f t="shared" si="143"/>
        <v>0</v>
      </c>
      <c r="N286" s="298">
        <v>0</v>
      </c>
      <c r="O286" s="298">
        <v>0</v>
      </c>
      <c r="P286" s="298">
        <f t="shared" si="143"/>
        <v>0</v>
      </c>
      <c r="Q286" s="298">
        <f t="shared" si="143"/>
        <v>1230000000</v>
      </c>
      <c r="R286" s="298">
        <f t="shared" si="143"/>
        <v>0</v>
      </c>
      <c r="V286" s="290">
        <v>3010301</v>
      </c>
      <c r="W286" s="382" t="s">
        <v>479</v>
      </c>
      <c r="X286" s="384">
        <v>1230000000</v>
      </c>
      <c r="Y286" s="384">
        <v>0</v>
      </c>
      <c r="Z286" s="384">
        <v>0</v>
      </c>
      <c r="AA286" s="384">
        <v>0</v>
      </c>
      <c r="AB286" s="384">
        <v>0</v>
      </c>
      <c r="AC286" s="384">
        <v>0</v>
      </c>
      <c r="AD286" s="384">
        <v>1230000000</v>
      </c>
      <c r="AE286" s="384">
        <v>0</v>
      </c>
      <c r="AF286" s="384">
        <v>0</v>
      </c>
      <c r="AG286" s="384">
        <v>0</v>
      </c>
      <c r="AH286" s="384">
        <v>1230000000</v>
      </c>
      <c r="AI286" s="384">
        <v>0</v>
      </c>
      <c r="AJ286" s="384">
        <v>0</v>
      </c>
      <c r="AK286" s="384">
        <v>0</v>
      </c>
      <c r="AL286" s="384">
        <v>0</v>
      </c>
      <c r="AM286" s="384">
        <v>0</v>
      </c>
      <c r="AN286" s="384">
        <v>0</v>
      </c>
      <c r="AO286" s="382">
        <v>1230000000</v>
      </c>
      <c r="AP286" s="382">
        <v>0</v>
      </c>
    </row>
    <row r="287" spans="1:42">
      <c r="A287" s="13">
        <v>301030101</v>
      </c>
      <c r="B287" s="14" t="s">
        <v>480</v>
      </c>
      <c r="C287" s="15">
        <f>+C288+C289</f>
        <v>1100000000</v>
      </c>
      <c r="D287" s="15">
        <f t="shared" ref="D287:R287" si="144">+D288+D289</f>
        <v>0</v>
      </c>
      <c r="E287" s="15">
        <f t="shared" si="144"/>
        <v>0</v>
      </c>
      <c r="F287" s="15">
        <f t="shared" si="144"/>
        <v>0</v>
      </c>
      <c r="G287" s="338">
        <f t="shared" si="144"/>
        <v>1100000000</v>
      </c>
      <c r="H287" s="298">
        <v>0</v>
      </c>
      <c r="I287" s="298">
        <v>0</v>
      </c>
      <c r="J287" s="298">
        <f t="shared" si="144"/>
        <v>1100000000</v>
      </c>
      <c r="K287" s="298">
        <v>0</v>
      </c>
      <c r="L287" s="298">
        <v>0</v>
      </c>
      <c r="M287" s="298">
        <f t="shared" si="144"/>
        <v>0</v>
      </c>
      <c r="N287" s="298">
        <v>0</v>
      </c>
      <c r="O287" s="298">
        <v>0</v>
      </c>
      <c r="P287" s="298">
        <f t="shared" si="144"/>
        <v>0</v>
      </c>
      <c r="Q287" s="298">
        <f t="shared" si="144"/>
        <v>1100000000</v>
      </c>
      <c r="R287" s="298">
        <f t="shared" si="144"/>
        <v>0</v>
      </c>
      <c r="V287" s="290">
        <v>301030101</v>
      </c>
      <c r="W287" s="382" t="s">
        <v>480</v>
      </c>
      <c r="X287" s="384">
        <v>1100000000</v>
      </c>
      <c r="Y287" s="384">
        <v>0</v>
      </c>
      <c r="Z287" s="384">
        <v>0</v>
      </c>
      <c r="AA287" s="384">
        <v>0</v>
      </c>
      <c r="AB287" s="384">
        <v>0</v>
      </c>
      <c r="AC287" s="384">
        <v>0</v>
      </c>
      <c r="AD287" s="384">
        <v>1100000000</v>
      </c>
      <c r="AE287" s="384">
        <v>0</v>
      </c>
      <c r="AF287" s="384">
        <v>0</v>
      </c>
      <c r="AG287" s="384">
        <v>0</v>
      </c>
      <c r="AH287" s="384">
        <v>1100000000</v>
      </c>
      <c r="AI287" s="384">
        <v>0</v>
      </c>
      <c r="AJ287" s="384">
        <v>0</v>
      </c>
      <c r="AK287" s="384">
        <v>0</v>
      </c>
      <c r="AL287" s="384">
        <v>0</v>
      </c>
      <c r="AM287" s="384">
        <v>0</v>
      </c>
      <c r="AN287" s="384">
        <v>0</v>
      </c>
      <c r="AO287" s="382">
        <v>1100000000</v>
      </c>
      <c r="AP287" s="382">
        <v>0</v>
      </c>
    </row>
    <row r="288" spans="1:42">
      <c r="A288" s="200">
        <v>30103010101</v>
      </c>
      <c r="B288" s="17" t="s">
        <v>481</v>
      </c>
      <c r="C288" s="18">
        <v>900000000</v>
      </c>
      <c r="D288" s="18">
        <v>0</v>
      </c>
      <c r="E288" s="18">
        <v>0</v>
      </c>
      <c r="F288" s="18">
        <v>0</v>
      </c>
      <c r="G288" s="299">
        <f t="shared" si="133"/>
        <v>900000000</v>
      </c>
      <c r="H288" s="299">
        <v>0</v>
      </c>
      <c r="I288" s="299">
        <v>0</v>
      </c>
      <c r="J288" s="299">
        <f t="shared" si="130"/>
        <v>900000000</v>
      </c>
      <c r="K288" s="299">
        <v>0</v>
      </c>
      <c r="L288" s="299">
        <v>0</v>
      </c>
      <c r="M288" s="299">
        <f t="shared" si="128"/>
        <v>0</v>
      </c>
      <c r="N288" s="299">
        <v>0</v>
      </c>
      <c r="O288" s="299">
        <v>0</v>
      </c>
      <c r="P288" s="299">
        <f t="shared" si="134"/>
        <v>0</v>
      </c>
      <c r="Q288" s="299">
        <f t="shared" si="131"/>
        <v>900000000</v>
      </c>
      <c r="R288" s="299">
        <f t="shared" si="135"/>
        <v>0</v>
      </c>
      <c r="V288" s="290">
        <v>30103010101</v>
      </c>
      <c r="W288" s="382" t="s">
        <v>481</v>
      </c>
      <c r="X288" s="384">
        <v>900000000</v>
      </c>
      <c r="Y288" s="384">
        <v>0</v>
      </c>
      <c r="Z288" s="384">
        <v>0</v>
      </c>
      <c r="AA288" s="384">
        <v>0</v>
      </c>
      <c r="AB288" s="384">
        <v>0</v>
      </c>
      <c r="AC288" s="384">
        <v>0</v>
      </c>
      <c r="AD288" s="384">
        <v>900000000</v>
      </c>
      <c r="AE288" s="384">
        <v>0</v>
      </c>
      <c r="AF288" s="384">
        <v>0</v>
      </c>
      <c r="AG288" s="384">
        <v>0</v>
      </c>
      <c r="AH288" s="384">
        <v>900000000</v>
      </c>
      <c r="AI288" s="384">
        <v>0</v>
      </c>
      <c r="AJ288" s="384">
        <v>0</v>
      </c>
      <c r="AK288" s="384">
        <v>0</v>
      </c>
      <c r="AL288" s="384">
        <v>0</v>
      </c>
      <c r="AM288" s="384">
        <v>0</v>
      </c>
      <c r="AN288" s="384">
        <v>0</v>
      </c>
      <c r="AO288" s="382">
        <v>900000000</v>
      </c>
      <c r="AP288" s="382">
        <v>0</v>
      </c>
    </row>
    <row r="289" spans="1:42">
      <c r="A289" s="202">
        <v>30103010102</v>
      </c>
      <c r="B289" s="17" t="s">
        <v>482</v>
      </c>
      <c r="C289" s="226">
        <v>200000000</v>
      </c>
      <c r="D289" s="18">
        <v>0</v>
      </c>
      <c r="E289" s="18">
        <v>0</v>
      </c>
      <c r="F289" s="18">
        <v>0</v>
      </c>
      <c r="G289" s="299">
        <f t="shared" si="133"/>
        <v>200000000</v>
      </c>
      <c r="H289" s="299">
        <v>0</v>
      </c>
      <c r="I289" s="299">
        <v>0</v>
      </c>
      <c r="J289" s="299">
        <f t="shared" si="130"/>
        <v>200000000</v>
      </c>
      <c r="K289" s="299">
        <v>0</v>
      </c>
      <c r="L289" s="299">
        <v>0</v>
      </c>
      <c r="M289" s="299">
        <f t="shared" si="128"/>
        <v>0</v>
      </c>
      <c r="N289" s="299">
        <v>0</v>
      </c>
      <c r="O289" s="299">
        <v>0</v>
      </c>
      <c r="P289" s="299">
        <f t="shared" si="134"/>
        <v>0</v>
      </c>
      <c r="Q289" s="299">
        <f t="shared" si="131"/>
        <v>200000000</v>
      </c>
      <c r="R289" s="299">
        <f t="shared" si="135"/>
        <v>0</v>
      </c>
      <c r="V289" s="290">
        <v>30103010102</v>
      </c>
      <c r="W289" s="382" t="s">
        <v>482</v>
      </c>
      <c r="X289" s="384">
        <v>200000000</v>
      </c>
      <c r="Y289" s="384">
        <v>0</v>
      </c>
      <c r="Z289" s="384">
        <v>0</v>
      </c>
      <c r="AA289" s="384">
        <v>0</v>
      </c>
      <c r="AB289" s="384">
        <v>0</v>
      </c>
      <c r="AC289" s="384">
        <v>0</v>
      </c>
      <c r="AD289" s="384">
        <v>200000000</v>
      </c>
      <c r="AE289" s="384">
        <v>0</v>
      </c>
      <c r="AF289" s="384">
        <v>0</v>
      </c>
      <c r="AG289" s="384">
        <v>0</v>
      </c>
      <c r="AH289" s="384">
        <v>200000000</v>
      </c>
      <c r="AI289" s="384">
        <v>0</v>
      </c>
      <c r="AJ289" s="384">
        <v>0</v>
      </c>
      <c r="AK289" s="384">
        <v>0</v>
      </c>
      <c r="AL289" s="384">
        <v>0</v>
      </c>
      <c r="AM289" s="384">
        <v>0</v>
      </c>
      <c r="AN289" s="384">
        <v>0</v>
      </c>
      <c r="AO289" s="382">
        <v>200000000</v>
      </c>
      <c r="AP289" s="382">
        <v>0</v>
      </c>
    </row>
    <row r="290" spans="1:42">
      <c r="A290" s="13">
        <v>301030102</v>
      </c>
      <c r="B290" s="14" t="s">
        <v>483</v>
      </c>
      <c r="C290" s="15">
        <f>+C291</f>
        <v>130000000</v>
      </c>
      <c r="D290" s="15">
        <f t="shared" ref="D290:R290" si="145">+D291</f>
        <v>0</v>
      </c>
      <c r="E290" s="15">
        <f t="shared" si="145"/>
        <v>0</v>
      </c>
      <c r="F290" s="15">
        <f t="shared" si="145"/>
        <v>0</v>
      </c>
      <c r="G290" s="298">
        <f t="shared" si="145"/>
        <v>130000000</v>
      </c>
      <c r="H290" s="298">
        <v>0</v>
      </c>
      <c r="I290" s="298">
        <v>0</v>
      </c>
      <c r="J290" s="298">
        <f t="shared" si="145"/>
        <v>130000000</v>
      </c>
      <c r="K290" s="298">
        <v>0</v>
      </c>
      <c r="L290" s="298">
        <v>0</v>
      </c>
      <c r="M290" s="298">
        <f t="shared" si="145"/>
        <v>0</v>
      </c>
      <c r="N290" s="298">
        <v>0</v>
      </c>
      <c r="O290" s="298">
        <v>0</v>
      </c>
      <c r="P290" s="298">
        <f t="shared" si="145"/>
        <v>0</v>
      </c>
      <c r="Q290" s="298">
        <f t="shared" si="145"/>
        <v>130000000</v>
      </c>
      <c r="R290" s="298">
        <f t="shared" si="145"/>
        <v>0</v>
      </c>
      <c r="V290" s="290">
        <v>301030102</v>
      </c>
      <c r="W290" s="382" t="s">
        <v>483</v>
      </c>
      <c r="X290" s="384">
        <v>130000000</v>
      </c>
      <c r="Y290" s="384">
        <v>0</v>
      </c>
      <c r="Z290" s="384">
        <v>0</v>
      </c>
      <c r="AA290" s="384">
        <v>0</v>
      </c>
      <c r="AB290" s="384">
        <v>0</v>
      </c>
      <c r="AC290" s="384">
        <v>0</v>
      </c>
      <c r="AD290" s="384">
        <v>130000000</v>
      </c>
      <c r="AE290" s="384">
        <v>0</v>
      </c>
      <c r="AF290" s="384">
        <v>0</v>
      </c>
      <c r="AG290" s="384">
        <v>0</v>
      </c>
      <c r="AH290" s="384">
        <v>130000000</v>
      </c>
      <c r="AI290" s="384">
        <v>0</v>
      </c>
      <c r="AJ290" s="384">
        <v>0</v>
      </c>
      <c r="AK290" s="384">
        <v>0</v>
      </c>
      <c r="AL290" s="384">
        <v>0</v>
      </c>
      <c r="AM290" s="384">
        <v>0</v>
      </c>
      <c r="AN290" s="384">
        <v>0</v>
      </c>
      <c r="AO290" s="382">
        <v>130000000</v>
      </c>
      <c r="AP290" s="382">
        <v>0</v>
      </c>
    </row>
    <row r="291" spans="1:42">
      <c r="A291" s="200">
        <v>30103010201</v>
      </c>
      <c r="B291" s="17" t="s">
        <v>484</v>
      </c>
      <c r="C291" s="18">
        <v>130000000</v>
      </c>
      <c r="D291" s="18">
        <v>0</v>
      </c>
      <c r="E291" s="18">
        <v>0</v>
      </c>
      <c r="F291" s="18">
        <v>0</v>
      </c>
      <c r="G291" s="299">
        <f t="shared" si="133"/>
        <v>130000000</v>
      </c>
      <c r="H291" s="299">
        <v>0</v>
      </c>
      <c r="I291" s="299">
        <v>0</v>
      </c>
      <c r="J291" s="299">
        <f t="shared" si="130"/>
        <v>130000000</v>
      </c>
      <c r="K291" s="299">
        <v>0</v>
      </c>
      <c r="L291" s="299">
        <v>0</v>
      </c>
      <c r="M291" s="299">
        <f t="shared" si="128"/>
        <v>0</v>
      </c>
      <c r="N291" s="299">
        <v>0</v>
      </c>
      <c r="O291" s="299">
        <v>0</v>
      </c>
      <c r="P291" s="299">
        <f t="shared" si="134"/>
        <v>0</v>
      </c>
      <c r="Q291" s="299">
        <f t="shared" si="131"/>
        <v>130000000</v>
      </c>
      <c r="R291" s="299">
        <f t="shared" si="135"/>
        <v>0</v>
      </c>
      <c r="V291" s="290">
        <v>30103010201</v>
      </c>
      <c r="W291" s="382" t="s">
        <v>484</v>
      </c>
      <c r="X291" s="384">
        <v>130000000</v>
      </c>
      <c r="Y291" s="384">
        <v>0</v>
      </c>
      <c r="Z291" s="384">
        <v>0</v>
      </c>
      <c r="AA291" s="384">
        <v>0</v>
      </c>
      <c r="AB291" s="384">
        <v>0</v>
      </c>
      <c r="AC291" s="384">
        <v>0</v>
      </c>
      <c r="AD291" s="384">
        <v>130000000</v>
      </c>
      <c r="AE291" s="384">
        <v>0</v>
      </c>
      <c r="AF291" s="384">
        <v>0</v>
      </c>
      <c r="AG291" s="384">
        <v>0</v>
      </c>
      <c r="AH291" s="384">
        <v>130000000</v>
      </c>
      <c r="AI291" s="384">
        <v>0</v>
      </c>
      <c r="AJ291" s="384">
        <v>0</v>
      </c>
      <c r="AK291" s="384">
        <v>0</v>
      </c>
      <c r="AL291" s="384">
        <v>0</v>
      </c>
      <c r="AM291" s="384">
        <v>0</v>
      </c>
      <c r="AN291" s="384">
        <v>0</v>
      </c>
      <c r="AO291" s="382">
        <v>130000000</v>
      </c>
      <c r="AP291" s="382">
        <v>0</v>
      </c>
    </row>
    <row r="292" spans="1:42">
      <c r="A292" s="10">
        <v>30104</v>
      </c>
      <c r="B292" s="11" t="s">
        <v>485</v>
      </c>
      <c r="C292" s="12">
        <f>+C293+C294+C295</f>
        <v>250000000</v>
      </c>
      <c r="D292" s="12">
        <f t="shared" ref="D292:R292" si="146">+D293+D294+D295</f>
        <v>0</v>
      </c>
      <c r="E292" s="12">
        <f t="shared" si="146"/>
        <v>0</v>
      </c>
      <c r="F292" s="12">
        <f t="shared" si="146"/>
        <v>300000000</v>
      </c>
      <c r="G292" s="297">
        <f t="shared" si="146"/>
        <v>550000000</v>
      </c>
      <c r="H292" s="297">
        <v>53200000</v>
      </c>
      <c r="I292" s="297">
        <v>267947580</v>
      </c>
      <c r="J292" s="297">
        <f t="shared" si="146"/>
        <v>282052420</v>
      </c>
      <c r="K292" s="297">
        <v>23993786</v>
      </c>
      <c r="L292" s="297">
        <v>46706936</v>
      </c>
      <c r="M292" s="297">
        <f t="shared" si="146"/>
        <v>221240644</v>
      </c>
      <c r="N292" s="297">
        <v>16000000</v>
      </c>
      <c r="O292" s="297">
        <v>299710000</v>
      </c>
      <c r="P292" s="297">
        <f t="shared" si="146"/>
        <v>31762420</v>
      </c>
      <c r="Q292" s="297">
        <f t="shared" si="146"/>
        <v>250290000</v>
      </c>
      <c r="R292" s="297">
        <f t="shared" si="146"/>
        <v>46706936</v>
      </c>
      <c r="V292" s="290">
        <v>30104</v>
      </c>
      <c r="W292" s="382" t="s">
        <v>485</v>
      </c>
      <c r="X292" s="384">
        <v>250000000</v>
      </c>
      <c r="Y292" s="384">
        <v>0</v>
      </c>
      <c r="Z292" s="384">
        <v>0</v>
      </c>
      <c r="AA292" s="384">
        <v>0</v>
      </c>
      <c r="AB292" s="384">
        <v>0</v>
      </c>
      <c r="AC292" s="384">
        <v>300000000</v>
      </c>
      <c r="AD292" s="384">
        <v>550000000</v>
      </c>
      <c r="AE292" s="384">
        <v>53200000</v>
      </c>
      <c r="AF292" s="384">
        <v>267947580</v>
      </c>
      <c r="AG292" s="384">
        <v>267947580</v>
      </c>
      <c r="AH292" s="384">
        <v>282052420</v>
      </c>
      <c r="AI292" s="384">
        <v>23993786</v>
      </c>
      <c r="AJ292" s="384">
        <v>46706936</v>
      </c>
      <c r="AK292" s="384">
        <v>221240644</v>
      </c>
      <c r="AL292" s="384">
        <v>16000000</v>
      </c>
      <c r="AM292" s="384">
        <v>299710000</v>
      </c>
      <c r="AN292" s="384">
        <v>31762420</v>
      </c>
      <c r="AO292" s="382">
        <v>250290000</v>
      </c>
      <c r="AP292" s="382">
        <v>0</v>
      </c>
    </row>
    <row r="293" spans="1:42">
      <c r="A293" s="200">
        <v>3010401</v>
      </c>
      <c r="B293" s="17" t="s">
        <v>486</v>
      </c>
      <c r="C293" s="18">
        <v>100000000</v>
      </c>
      <c r="D293" s="18">
        <v>0</v>
      </c>
      <c r="E293" s="18">
        <v>0</v>
      </c>
      <c r="F293" s="18">
        <v>0</v>
      </c>
      <c r="G293" s="299">
        <f t="shared" si="133"/>
        <v>100000000</v>
      </c>
      <c r="H293" s="299">
        <v>0</v>
      </c>
      <c r="I293" s="299">
        <v>0</v>
      </c>
      <c r="J293" s="299">
        <f t="shared" si="130"/>
        <v>100000000</v>
      </c>
      <c r="K293" s="299">
        <v>0</v>
      </c>
      <c r="L293" s="299">
        <v>0</v>
      </c>
      <c r="M293" s="299">
        <f t="shared" si="128"/>
        <v>0</v>
      </c>
      <c r="N293" s="299">
        <v>0</v>
      </c>
      <c r="O293" s="299">
        <v>0</v>
      </c>
      <c r="P293" s="299">
        <f t="shared" si="134"/>
        <v>0</v>
      </c>
      <c r="Q293" s="299">
        <f t="shared" si="131"/>
        <v>100000000</v>
      </c>
      <c r="R293" s="299">
        <f t="shared" si="135"/>
        <v>0</v>
      </c>
      <c r="V293" s="290">
        <v>3010401</v>
      </c>
      <c r="W293" s="382" t="s">
        <v>486</v>
      </c>
      <c r="X293" s="384">
        <v>100000000</v>
      </c>
      <c r="Y293" s="384">
        <v>0</v>
      </c>
      <c r="Z293" s="384">
        <v>0</v>
      </c>
      <c r="AA293" s="384">
        <v>0</v>
      </c>
      <c r="AB293" s="384">
        <v>0</v>
      </c>
      <c r="AC293" s="384">
        <v>0</v>
      </c>
      <c r="AD293" s="384">
        <v>100000000</v>
      </c>
      <c r="AE293" s="384">
        <v>0</v>
      </c>
      <c r="AF293" s="384">
        <v>0</v>
      </c>
      <c r="AG293" s="384">
        <v>0</v>
      </c>
      <c r="AH293" s="384">
        <v>100000000</v>
      </c>
      <c r="AI293" s="384">
        <v>0</v>
      </c>
      <c r="AJ293" s="384">
        <v>0</v>
      </c>
      <c r="AK293" s="384">
        <v>0</v>
      </c>
      <c r="AL293" s="384">
        <v>0</v>
      </c>
      <c r="AM293" s="384">
        <v>0</v>
      </c>
      <c r="AN293" s="384">
        <v>0</v>
      </c>
      <c r="AO293" s="382">
        <v>100000000</v>
      </c>
      <c r="AP293" s="382">
        <v>0</v>
      </c>
    </row>
    <row r="294" spans="1:42">
      <c r="A294" s="202">
        <v>3010402</v>
      </c>
      <c r="B294" s="17" t="s">
        <v>487</v>
      </c>
      <c r="C294" s="18">
        <v>150000000</v>
      </c>
      <c r="D294" s="18">
        <v>0</v>
      </c>
      <c r="E294" s="18">
        <v>0</v>
      </c>
      <c r="F294" s="18">
        <v>0</v>
      </c>
      <c r="G294" s="299">
        <f t="shared" si="133"/>
        <v>150000000</v>
      </c>
      <c r="H294" s="299">
        <v>0</v>
      </c>
      <c r="I294" s="299">
        <v>0</v>
      </c>
      <c r="J294" s="299">
        <f t="shared" si="130"/>
        <v>150000000</v>
      </c>
      <c r="K294" s="299">
        <v>0</v>
      </c>
      <c r="L294" s="299">
        <v>0</v>
      </c>
      <c r="M294" s="299">
        <f t="shared" si="128"/>
        <v>0</v>
      </c>
      <c r="N294" s="299">
        <v>0</v>
      </c>
      <c r="O294" s="299">
        <v>0</v>
      </c>
      <c r="P294" s="299">
        <f t="shared" si="134"/>
        <v>0</v>
      </c>
      <c r="Q294" s="299">
        <f t="shared" si="131"/>
        <v>150000000</v>
      </c>
      <c r="R294" s="299">
        <f t="shared" si="135"/>
        <v>0</v>
      </c>
      <c r="V294" s="290">
        <v>3010402</v>
      </c>
      <c r="W294" s="382" t="s">
        <v>487</v>
      </c>
      <c r="X294" s="384">
        <v>150000000</v>
      </c>
      <c r="Y294" s="384">
        <v>0</v>
      </c>
      <c r="Z294" s="384">
        <v>0</v>
      </c>
      <c r="AA294" s="384">
        <v>0</v>
      </c>
      <c r="AB294" s="384">
        <v>0</v>
      </c>
      <c r="AC294" s="384">
        <v>0</v>
      </c>
      <c r="AD294" s="384">
        <v>150000000</v>
      </c>
      <c r="AE294" s="384">
        <v>0</v>
      </c>
      <c r="AF294" s="384">
        <v>0</v>
      </c>
      <c r="AG294" s="384">
        <v>0</v>
      </c>
      <c r="AH294" s="384">
        <v>150000000</v>
      </c>
      <c r="AI294" s="384">
        <v>0</v>
      </c>
      <c r="AJ294" s="384">
        <v>0</v>
      </c>
      <c r="AK294" s="384">
        <v>0</v>
      </c>
      <c r="AL294" s="384">
        <v>0</v>
      </c>
      <c r="AM294" s="384">
        <v>0</v>
      </c>
      <c r="AN294" s="384">
        <v>0</v>
      </c>
      <c r="AO294" s="382">
        <v>150000000</v>
      </c>
      <c r="AP294" s="382">
        <v>0</v>
      </c>
    </row>
    <row r="295" spans="1:42">
      <c r="A295" s="17">
        <v>3010403</v>
      </c>
      <c r="B295" s="17" t="s">
        <v>847</v>
      </c>
      <c r="C295" s="197"/>
      <c r="D295" s="18"/>
      <c r="E295" s="18"/>
      <c r="F295" s="348">
        <v>300000000</v>
      </c>
      <c r="G295" s="299">
        <f t="shared" si="133"/>
        <v>300000000</v>
      </c>
      <c r="H295" s="299">
        <v>53200000</v>
      </c>
      <c r="I295" s="299">
        <v>267947580</v>
      </c>
      <c r="J295" s="299">
        <f t="shared" si="130"/>
        <v>32052420</v>
      </c>
      <c r="K295" s="299">
        <v>23993786</v>
      </c>
      <c r="L295" s="299">
        <v>46706936</v>
      </c>
      <c r="M295" s="299">
        <f t="shared" si="128"/>
        <v>221240644</v>
      </c>
      <c r="N295" s="299">
        <v>16000000</v>
      </c>
      <c r="O295" s="299">
        <v>299710000</v>
      </c>
      <c r="P295" s="299">
        <f t="shared" si="134"/>
        <v>31762420</v>
      </c>
      <c r="Q295" s="299">
        <f t="shared" si="131"/>
        <v>290000</v>
      </c>
      <c r="R295" s="299">
        <f t="shared" si="135"/>
        <v>46706936</v>
      </c>
      <c r="S295" s="83"/>
      <c r="T295" s="83"/>
      <c r="U295" s="83"/>
      <c r="V295" s="290">
        <v>3010403</v>
      </c>
      <c r="W295" s="382" t="s">
        <v>847</v>
      </c>
      <c r="X295" s="384">
        <v>0</v>
      </c>
      <c r="Y295" s="384">
        <v>0</v>
      </c>
      <c r="Z295" s="384">
        <v>0</v>
      </c>
      <c r="AA295" s="384">
        <v>0</v>
      </c>
      <c r="AB295" s="384">
        <v>0</v>
      </c>
      <c r="AC295" s="384">
        <v>300000000</v>
      </c>
      <c r="AD295" s="384">
        <v>300000000</v>
      </c>
      <c r="AE295" s="384">
        <v>53200000</v>
      </c>
      <c r="AF295" s="384">
        <v>267947580</v>
      </c>
      <c r="AG295" s="384">
        <v>267947580</v>
      </c>
      <c r="AH295" s="384">
        <v>32052420</v>
      </c>
      <c r="AI295" s="384">
        <v>23993786</v>
      </c>
      <c r="AJ295" s="384">
        <v>46706936</v>
      </c>
      <c r="AK295" s="384">
        <v>221240644</v>
      </c>
      <c r="AL295" s="384">
        <v>16000000</v>
      </c>
      <c r="AM295" s="384">
        <v>299710000</v>
      </c>
      <c r="AN295" s="384">
        <v>31762420</v>
      </c>
      <c r="AO295" s="382">
        <v>290000</v>
      </c>
      <c r="AP295" s="382">
        <v>0</v>
      </c>
    </row>
    <row r="296" spans="1:42">
      <c r="A296" s="10">
        <v>30105</v>
      </c>
      <c r="B296" s="11" t="s">
        <v>488</v>
      </c>
      <c r="C296" s="12">
        <f>+C297</f>
        <v>840320968</v>
      </c>
      <c r="D296" s="12">
        <f t="shared" ref="D296:R296" si="147">+D297</f>
        <v>0</v>
      </c>
      <c r="E296" s="12">
        <f t="shared" si="147"/>
        <v>0</v>
      </c>
      <c r="F296" s="12">
        <f t="shared" si="147"/>
        <v>10304489603</v>
      </c>
      <c r="G296" s="297">
        <f t="shared" si="147"/>
        <v>11144810571</v>
      </c>
      <c r="H296" s="297">
        <v>512023723.03999996</v>
      </c>
      <c r="I296" s="297">
        <v>684094416.03999996</v>
      </c>
      <c r="J296" s="297">
        <f t="shared" si="147"/>
        <v>9890716154.9599991</v>
      </c>
      <c r="K296" s="297">
        <v>331632823</v>
      </c>
      <c r="L296" s="297">
        <v>346612148</v>
      </c>
      <c r="M296" s="297">
        <f t="shared" si="147"/>
        <v>814482268.03999996</v>
      </c>
      <c r="N296" s="297">
        <v>1404461472.04</v>
      </c>
      <c r="O296" s="297">
        <v>2431746665.04</v>
      </c>
      <c r="P296" s="297">
        <f t="shared" si="147"/>
        <v>1747652249</v>
      </c>
      <c r="Q296" s="297">
        <f t="shared" si="147"/>
        <v>8143063905.96</v>
      </c>
      <c r="R296" s="297">
        <f t="shared" si="147"/>
        <v>439612148</v>
      </c>
      <c r="V296" s="290">
        <v>30105</v>
      </c>
      <c r="W296" s="382" t="s">
        <v>488</v>
      </c>
      <c r="X296" s="384">
        <v>840320968</v>
      </c>
      <c r="Y296" s="384">
        <v>0</v>
      </c>
      <c r="Z296" s="384">
        <v>0</v>
      </c>
      <c r="AA296" s="384">
        <v>0</v>
      </c>
      <c r="AB296" s="384">
        <v>0</v>
      </c>
      <c r="AC296" s="384">
        <v>9478489602.9899998</v>
      </c>
      <c r="AD296" s="384">
        <v>10318810570.99</v>
      </c>
      <c r="AE296" s="384">
        <v>512023723.03999996</v>
      </c>
      <c r="AF296" s="384">
        <v>684094416.03999996</v>
      </c>
      <c r="AG296" s="384">
        <v>684094416.03999996</v>
      </c>
      <c r="AH296" s="384">
        <v>9634716154.9500008</v>
      </c>
      <c r="AI296" s="384">
        <v>331632823</v>
      </c>
      <c r="AJ296" s="384">
        <v>346612148</v>
      </c>
      <c r="AK296" s="384">
        <v>337482268.03999996</v>
      </c>
      <c r="AL296" s="384">
        <v>1404461472.04</v>
      </c>
      <c r="AM296" s="384">
        <v>2431746665.04</v>
      </c>
      <c r="AN296" s="384">
        <v>1747652249</v>
      </c>
      <c r="AO296" s="382">
        <v>7887063905.9499998</v>
      </c>
      <c r="AP296" s="382">
        <v>0</v>
      </c>
    </row>
    <row r="297" spans="1:42">
      <c r="A297" s="13">
        <v>3010501</v>
      </c>
      <c r="B297" s="14" t="s">
        <v>489</v>
      </c>
      <c r="C297" s="15">
        <f t="shared" ref="C297:R297" si="148">SUM(C298:C313)</f>
        <v>840320968</v>
      </c>
      <c r="D297" s="15">
        <f t="shared" si="148"/>
        <v>0</v>
      </c>
      <c r="E297" s="15">
        <f t="shared" si="148"/>
        <v>0</v>
      </c>
      <c r="F297" s="15">
        <f t="shared" ref="F297" si="149">SUM(F298:F313)</f>
        <v>10304489603</v>
      </c>
      <c r="G297" s="298">
        <f t="shared" si="148"/>
        <v>11144810571</v>
      </c>
      <c r="H297" s="298">
        <v>512023723.03999996</v>
      </c>
      <c r="I297" s="298">
        <v>684094416.03999996</v>
      </c>
      <c r="J297" s="298">
        <f t="shared" si="148"/>
        <v>9890716154.9599991</v>
      </c>
      <c r="K297" s="298">
        <v>331632823</v>
      </c>
      <c r="L297" s="298">
        <v>346612148</v>
      </c>
      <c r="M297" s="298">
        <f t="shared" si="148"/>
        <v>814482268.03999996</v>
      </c>
      <c r="N297" s="298">
        <v>1404461472.04</v>
      </c>
      <c r="O297" s="298">
        <v>2431746665.04</v>
      </c>
      <c r="P297" s="298">
        <f t="shared" si="148"/>
        <v>1747652249</v>
      </c>
      <c r="Q297" s="298">
        <f t="shared" si="148"/>
        <v>8143063905.96</v>
      </c>
      <c r="R297" s="298">
        <f t="shared" si="148"/>
        <v>439612148</v>
      </c>
      <c r="V297" s="290">
        <v>3010501</v>
      </c>
      <c r="W297" s="382" t="s">
        <v>489</v>
      </c>
      <c r="X297" s="384">
        <v>840320968</v>
      </c>
      <c r="Y297" s="384">
        <v>0</v>
      </c>
      <c r="Z297" s="384">
        <v>0</v>
      </c>
      <c r="AA297" s="384">
        <v>0</v>
      </c>
      <c r="AB297" s="384">
        <v>0</v>
      </c>
      <c r="AC297" s="384">
        <v>9478489602.9899998</v>
      </c>
      <c r="AD297" s="384">
        <v>10318810570.99</v>
      </c>
      <c r="AE297" s="384">
        <v>512023723.03999996</v>
      </c>
      <c r="AF297" s="384">
        <v>684094416.03999996</v>
      </c>
      <c r="AG297" s="384">
        <v>684094416.03999996</v>
      </c>
      <c r="AH297" s="384">
        <v>9634716154.9500008</v>
      </c>
      <c r="AI297" s="384">
        <v>331632823</v>
      </c>
      <c r="AJ297" s="384">
        <v>346612148</v>
      </c>
      <c r="AK297" s="384">
        <v>337482268.03999996</v>
      </c>
      <c r="AL297" s="384">
        <v>1404461472.04</v>
      </c>
      <c r="AM297" s="384">
        <v>2431746665.04</v>
      </c>
      <c r="AN297" s="384">
        <v>1747652249</v>
      </c>
      <c r="AO297" s="382">
        <v>7887063905.9499998</v>
      </c>
      <c r="AP297" s="382">
        <v>0</v>
      </c>
    </row>
    <row r="298" spans="1:42">
      <c r="A298" s="200">
        <v>301050101</v>
      </c>
      <c r="B298" s="17" t="s">
        <v>490</v>
      </c>
      <c r="C298" s="18">
        <v>350000000</v>
      </c>
      <c r="D298" s="18">
        <v>0</v>
      </c>
      <c r="E298" s="18">
        <v>0</v>
      </c>
      <c r="F298" s="18">
        <v>0</v>
      </c>
      <c r="G298" s="299">
        <f t="shared" ref="G298:G313" si="150">+C298+D298-E298+F298</f>
        <v>350000000</v>
      </c>
      <c r="H298" s="299">
        <v>0</v>
      </c>
      <c r="I298" s="299">
        <v>0</v>
      </c>
      <c r="J298" s="299">
        <f t="shared" si="130"/>
        <v>350000000</v>
      </c>
      <c r="K298" s="299">
        <v>0</v>
      </c>
      <c r="L298" s="299">
        <v>0</v>
      </c>
      <c r="M298" s="299">
        <f t="shared" si="128"/>
        <v>0</v>
      </c>
      <c r="N298" s="299">
        <v>0</v>
      </c>
      <c r="O298" s="299">
        <v>0</v>
      </c>
      <c r="P298" s="299">
        <f t="shared" si="134"/>
        <v>0</v>
      </c>
      <c r="Q298" s="299">
        <f t="shared" si="131"/>
        <v>350000000</v>
      </c>
      <c r="R298" s="299">
        <f t="shared" si="135"/>
        <v>0</v>
      </c>
      <c r="V298" s="290">
        <v>301050101</v>
      </c>
      <c r="W298" s="382" t="s">
        <v>490</v>
      </c>
      <c r="X298" s="384">
        <v>350000000</v>
      </c>
      <c r="Y298" s="384">
        <v>0</v>
      </c>
      <c r="Z298" s="384">
        <v>0</v>
      </c>
      <c r="AA298" s="384">
        <v>0</v>
      </c>
      <c r="AB298" s="384">
        <v>0</v>
      </c>
      <c r="AC298" s="384">
        <v>0</v>
      </c>
      <c r="AD298" s="384">
        <v>350000000</v>
      </c>
      <c r="AE298" s="384">
        <v>0</v>
      </c>
      <c r="AF298" s="384">
        <v>0</v>
      </c>
      <c r="AG298" s="384">
        <v>0</v>
      </c>
      <c r="AH298" s="384">
        <v>350000000</v>
      </c>
      <c r="AI298" s="384">
        <v>0</v>
      </c>
      <c r="AJ298" s="384">
        <v>0</v>
      </c>
      <c r="AK298" s="384">
        <v>0</v>
      </c>
      <c r="AL298" s="384">
        <v>0</v>
      </c>
      <c r="AM298" s="384">
        <v>0</v>
      </c>
      <c r="AN298" s="384">
        <v>0</v>
      </c>
      <c r="AO298" s="382">
        <v>350000000</v>
      </c>
      <c r="AP298" s="382">
        <v>0</v>
      </c>
    </row>
    <row r="299" spans="1:42">
      <c r="A299" s="202">
        <v>301050102</v>
      </c>
      <c r="B299" s="17" t="s">
        <v>491</v>
      </c>
      <c r="C299" s="18">
        <v>490320968</v>
      </c>
      <c r="D299" s="18">
        <v>0</v>
      </c>
      <c r="E299" s="18">
        <v>0</v>
      </c>
      <c r="F299" s="18">
        <v>0</v>
      </c>
      <c r="G299" s="299">
        <f t="shared" si="150"/>
        <v>490320968</v>
      </c>
      <c r="H299" s="299">
        <v>0</v>
      </c>
      <c r="I299" s="299">
        <v>0</v>
      </c>
      <c r="J299" s="299">
        <f t="shared" si="130"/>
        <v>490320968</v>
      </c>
      <c r="K299" s="299">
        <v>0</v>
      </c>
      <c r="L299" s="299">
        <v>0</v>
      </c>
      <c r="M299" s="299">
        <f t="shared" si="128"/>
        <v>0</v>
      </c>
      <c r="N299" s="299">
        <v>0</v>
      </c>
      <c r="O299" s="299">
        <v>0</v>
      </c>
      <c r="P299" s="299">
        <f t="shared" si="134"/>
        <v>0</v>
      </c>
      <c r="Q299" s="299">
        <f t="shared" si="131"/>
        <v>490320968</v>
      </c>
      <c r="R299" s="299">
        <f t="shared" si="135"/>
        <v>0</v>
      </c>
      <c r="V299" s="290">
        <v>301050102</v>
      </c>
      <c r="W299" s="382" t="s">
        <v>491</v>
      </c>
      <c r="X299" s="384">
        <v>490320968</v>
      </c>
      <c r="Y299" s="384">
        <v>0</v>
      </c>
      <c r="Z299" s="384">
        <v>0</v>
      </c>
      <c r="AA299" s="384">
        <v>0</v>
      </c>
      <c r="AB299" s="384">
        <v>0</v>
      </c>
      <c r="AC299" s="384">
        <v>0</v>
      </c>
      <c r="AD299" s="384">
        <v>490320968</v>
      </c>
      <c r="AE299" s="384">
        <v>0</v>
      </c>
      <c r="AF299" s="384">
        <v>0</v>
      </c>
      <c r="AG299" s="384">
        <v>0</v>
      </c>
      <c r="AH299" s="384">
        <v>490320968</v>
      </c>
      <c r="AI299" s="384">
        <v>0</v>
      </c>
      <c r="AJ299" s="384">
        <v>0</v>
      </c>
      <c r="AK299" s="384">
        <v>0</v>
      </c>
      <c r="AL299" s="384">
        <v>0</v>
      </c>
      <c r="AM299" s="384">
        <v>0</v>
      </c>
      <c r="AN299" s="384">
        <v>0</v>
      </c>
      <c r="AO299" s="382">
        <v>490320968</v>
      </c>
      <c r="AP299" s="382">
        <v>0</v>
      </c>
    </row>
    <row r="300" spans="1:42">
      <c r="A300" s="17">
        <v>301050104</v>
      </c>
      <c r="B300" s="17" t="s">
        <v>808</v>
      </c>
      <c r="C300" s="18"/>
      <c r="D300" s="18"/>
      <c r="E300" s="18"/>
      <c r="F300" s="18">
        <v>826000000</v>
      </c>
      <c r="G300" s="299">
        <f t="shared" si="150"/>
        <v>826000000</v>
      </c>
      <c r="H300" s="299">
        <v>0</v>
      </c>
      <c r="I300" s="299">
        <v>570000000</v>
      </c>
      <c r="J300" s="299">
        <f t="shared" si="130"/>
        <v>256000000</v>
      </c>
      <c r="K300" s="299">
        <v>83000000</v>
      </c>
      <c r="L300" s="299">
        <v>93000000</v>
      </c>
      <c r="M300" s="299">
        <f t="shared" si="128"/>
        <v>477000000</v>
      </c>
      <c r="N300" s="299">
        <v>0</v>
      </c>
      <c r="O300" s="299">
        <v>570000000</v>
      </c>
      <c r="P300" s="299">
        <f t="shared" si="134"/>
        <v>0</v>
      </c>
      <c r="Q300" s="299">
        <f t="shared" si="131"/>
        <v>256000000</v>
      </c>
      <c r="R300" s="299">
        <f t="shared" si="135"/>
        <v>93000000</v>
      </c>
      <c r="S300" s="83"/>
      <c r="T300" s="83"/>
      <c r="U300" s="83"/>
      <c r="V300" s="290">
        <v>301050104</v>
      </c>
      <c r="W300" s="382" t="s">
        <v>808</v>
      </c>
      <c r="X300" s="384">
        <v>0</v>
      </c>
      <c r="Y300" s="384">
        <v>0</v>
      </c>
      <c r="Z300" s="384">
        <v>0</v>
      </c>
      <c r="AA300" s="384">
        <v>0</v>
      </c>
      <c r="AB300" s="384">
        <v>0</v>
      </c>
      <c r="AC300" s="384">
        <v>826000000</v>
      </c>
      <c r="AD300" s="384">
        <v>826000000</v>
      </c>
      <c r="AE300" s="384">
        <v>0</v>
      </c>
      <c r="AF300" s="384">
        <v>570000000</v>
      </c>
      <c r="AG300" s="384">
        <v>570000000</v>
      </c>
      <c r="AH300" s="384">
        <v>256000000</v>
      </c>
      <c r="AI300" s="384">
        <v>83000000</v>
      </c>
      <c r="AJ300" s="384">
        <v>93000000</v>
      </c>
      <c r="AK300" s="384">
        <v>477000000</v>
      </c>
      <c r="AL300" s="384">
        <v>0</v>
      </c>
      <c r="AM300" s="384">
        <v>570000000</v>
      </c>
      <c r="AN300" s="384">
        <v>0</v>
      </c>
      <c r="AO300" s="382">
        <v>256000000</v>
      </c>
      <c r="AP300" s="382">
        <v>0</v>
      </c>
    </row>
    <row r="301" spans="1:42">
      <c r="A301" s="17">
        <v>301050105</v>
      </c>
      <c r="B301" s="17" t="s">
        <v>1030</v>
      </c>
      <c r="C301" s="18"/>
      <c r="D301" s="18"/>
      <c r="E301" s="18"/>
      <c r="F301" s="18">
        <v>1144604746</v>
      </c>
      <c r="G301" s="299">
        <f t="shared" si="150"/>
        <v>1144604746</v>
      </c>
      <c r="H301" s="299">
        <v>40028619</v>
      </c>
      <c r="I301" s="299">
        <v>52323914</v>
      </c>
      <c r="J301" s="299">
        <f t="shared" si="130"/>
        <v>1092280832</v>
      </c>
      <c r="K301" s="299">
        <v>16384359</v>
      </c>
      <c r="L301" s="299">
        <v>16384359</v>
      </c>
      <c r="M301" s="299">
        <f t="shared" si="128"/>
        <v>35939555</v>
      </c>
      <c r="N301" s="299">
        <v>149965115</v>
      </c>
      <c r="O301" s="299">
        <v>216313410</v>
      </c>
      <c r="P301" s="299">
        <f t="shared" si="134"/>
        <v>163989496</v>
      </c>
      <c r="Q301" s="299">
        <f t="shared" si="131"/>
        <v>928291336</v>
      </c>
      <c r="R301" s="299">
        <f t="shared" si="135"/>
        <v>16384359</v>
      </c>
      <c r="S301" s="199"/>
      <c r="T301" s="199"/>
      <c r="U301" s="199"/>
      <c r="V301" s="290">
        <v>301050105</v>
      </c>
      <c r="W301" s="382" t="s">
        <v>1030</v>
      </c>
      <c r="X301" s="384">
        <v>0</v>
      </c>
      <c r="Y301" s="384">
        <v>0</v>
      </c>
      <c r="Z301" s="384">
        <v>0</v>
      </c>
      <c r="AA301" s="384">
        <v>0</v>
      </c>
      <c r="AB301" s="384">
        <v>0</v>
      </c>
      <c r="AC301" s="384">
        <v>1144604746</v>
      </c>
      <c r="AD301" s="384">
        <v>1144604746</v>
      </c>
      <c r="AE301" s="384">
        <v>40028619</v>
      </c>
      <c r="AF301" s="384">
        <v>52323914</v>
      </c>
      <c r="AG301" s="384">
        <v>52323914</v>
      </c>
      <c r="AH301" s="384">
        <v>1092280832</v>
      </c>
      <c r="AI301" s="384">
        <v>16384359</v>
      </c>
      <c r="AJ301" s="384">
        <v>16384359</v>
      </c>
      <c r="AK301" s="384">
        <v>35939555</v>
      </c>
      <c r="AL301" s="384">
        <v>149965115</v>
      </c>
      <c r="AM301" s="384">
        <v>216313410</v>
      </c>
      <c r="AN301" s="384">
        <v>163989496</v>
      </c>
      <c r="AO301" s="382">
        <v>928291336</v>
      </c>
      <c r="AP301" s="382">
        <v>0</v>
      </c>
    </row>
    <row r="302" spans="1:42">
      <c r="A302" s="17">
        <v>301050106</v>
      </c>
      <c r="B302" s="17" t="s">
        <v>1031</v>
      </c>
      <c r="C302" s="18"/>
      <c r="D302" s="18"/>
      <c r="E302" s="18"/>
      <c r="F302" s="18">
        <v>665859103</v>
      </c>
      <c r="G302" s="299">
        <f t="shared" si="150"/>
        <v>665859103</v>
      </c>
      <c r="H302" s="299">
        <v>0</v>
      </c>
      <c r="I302" s="299">
        <v>182100</v>
      </c>
      <c r="J302" s="299">
        <f t="shared" si="130"/>
        <v>665677003</v>
      </c>
      <c r="K302" s="299">
        <v>182100</v>
      </c>
      <c r="L302" s="299">
        <v>182100</v>
      </c>
      <c r="M302" s="299">
        <f t="shared" si="128"/>
        <v>0</v>
      </c>
      <c r="N302" s="299">
        <v>24340384</v>
      </c>
      <c r="O302" s="299">
        <v>61222484</v>
      </c>
      <c r="P302" s="299">
        <f t="shared" si="134"/>
        <v>61040384</v>
      </c>
      <c r="Q302" s="299">
        <f t="shared" si="131"/>
        <v>604636619</v>
      </c>
      <c r="R302" s="299">
        <f t="shared" si="135"/>
        <v>182100</v>
      </c>
      <c r="S302" s="199"/>
      <c r="T302" s="199"/>
      <c r="U302" s="199"/>
      <c r="V302" s="290">
        <v>301050106</v>
      </c>
      <c r="W302" s="382" t="s">
        <v>1031</v>
      </c>
      <c r="X302" s="384">
        <v>0</v>
      </c>
      <c r="Y302" s="384">
        <v>0</v>
      </c>
      <c r="Z302" s="384">
        <v>0</v>
      </c>
      <c r="AA302" s="384">
        <v>0</v>
      </c>
      <c r="AB302" s="384">
        <v>0</v>
      </c>
      <c r="AC302" s="384">
        <v>665859102.5</v>
      </c>
      <c r="AD302" s="384">
        <v>665859102.5</v>
      </c>
      <c r="AE302" s="384">
        <v>0</v>
      </c>
      <c r="AF302" s="384">
        <v>182100</v>
      </c>
      <c r="AG302" s="384">
        <v>182100</v>
      </c>
      <c r="AH302" s="384">
        <v>665677002.5</v>
      </c>
      <c r="AI302" s="384">
        <v>182100</v>
      </c>
      <c r="AJ302" s="384">
        <v>182100</v>
      </c>
      <c r="AK302" s="384">
        <v>0</v>
      </c>
      <c r="AL302" s="384">
        <v>24340384</v>
      </c>
      <c r="AM302" s="384">
        <v>61222484</v>
      </c>
      <c r="AN302" s="384">
        <v>61040384</v>
      </c>
      <c r="AO302" s="382">
        <v>604636618.5</v>
      </c>
      <c r="AP302" s="382">
        <v>0</v>
      </c>
    </row>
    <row r="303" spans="1:42">
      <c r="A303" s="17">
        <v>301050107</v>
      </c>
      <c r="B303" s="17" t="s">
        <v>1032</v>
      </c>
      <c r="C303" s="18"/>
      <c r="D303" s="18"/>
      <c r="E303" s="18"/>
      <c r="F303" s="18">
        <v>107374450</v>
      </c>
      <c r="G303" s="299">
        <f t="shared" si="150"/>
        <v>107374450</v>
      </c>
      <c r="H303" s="299">
        <v>2169000</v>
      </c>
      <c r="I303" s="299">
        <v>3629000</v>
      </c>
      <c r="J303" s="299">
        <f t="shared" si="130"/>
        <v>103745450</v>
      </c>
      <c r="K303" s="299">
        <v>3629000</v>
      </c>
      <c r="L303" s="299">
        <v>3629000</v>
      </c>
      <c r="M303" s="299">
        <f t="shared" si="128"/>
        <v>0</v>
      </c>
      <c r="N303" s="299">
        <v>2169000</v>
      </c>
      <c r="O303" s="299">
        <v>3629000</v>
      </c>
      <c r="P303" s="299">
        <f t="shared" si="134"/>
        <v>0</v>
      </c>
      <c r="Q303" s="299">
        <f t="shared" si="131"/>
        <v>103745450</v>
      </c>
      <c r="R303" s="299">
        <f t="shared" si="135"/>
        <v>3629000</v>
      </c>
      <c r="S303" s="199"/>
      <c r="T303" s="199"/>
      <c r="U303" s="199"/>
      <c r="V303" s="290">
        <v>301050107</v>
      </c>
      <c r="W303" s="382" t="s">
        <v>1032</v>
      </c>
      <c r="X303" s="384">
        <v>0</v>
      </c>
      <c r="Y303" s="384">
        <v>0</v>
      </c>
      <c r="Z303" s="384">
        <v>0</v>
      </c>
      <c r="AA303" s="384">
        <v>0</v>
      </c>
      <c r="AB303" s="384">
        <v>0</v>
      </c>
      <c r="AC303" s="384">
        <v>107374450</v>
      </c>
      <c r="AD303" s="384">
        <v>107374450</v>
      </c>
      <c r="AE303" s="384">
        <v>2169000</v>
      </c>
      <c r="AF303" s="384">
        <v>3629000</v>
      </c>
      <c r="AG303" s="384">
        <v>3629000</v>
      </c>
      <c r="AH303" s="384">
        <v>103745450</v>
      </c>
      <c r="AI303" s="384">
        <v>3629000</v>
      </c>
      <c r="AJ303" s="384">
        <v>3629000</v>
      </c>
      <c r="AK303" s="384">
        <v>0</v>
      </c>
      <c r="AL303" s="384">
        <v>2169000</v>
      </c>
      <c r="AM303" s="384">
        <v>3629000</v>
      </c>
      <c r="AN303" s="384">
        <v>0</v>
      </c>
      <c r="AO303" s="382">
        <v>103745450</v>
      </c>
      <c r="AP303" s="382">
        <v>0</v>
      </c>
    </row>
    <row r="304" spans="1:42">
      <c r="A304" s="17">
        <v>301050108</v>
      </c>
      <c r="B304" s="17" t="s">
        <v>1033</v>
      </c>
      <c r="C304" s="18"/>
      <c r="D304" s="18"/>
      <c r="E304" s="18"/>
      <c r="F304" s="18">
        <v>1245327514</v>
      </c>
      <c r="G304" s="299">
        <f t="shared" si="150"/>
        <v>1245327514</v>
      </c>
      <c r="H304" s="299">
        <v>6673521</v>
      </c>
      <c r="I304" s="299">
        <v>10651771</v>
      </c>
      <c r="J304" s="299">
        <f t="shared" si="130"/>
        <v>1234675743</v>
      </c>
      <c r="K304" s="299">
        <v>7851771</v>
      </c>
      <c r="L304" s="299">
        <v>10651771</v>
      </c>
      <c r="M304" s="299">
        <f t="shared" si="128"/>
        <v>0</v>
      </c>
      <c r="N304" s="299">
        <v>53220134</v>
      </c>
      <c r="O304" s="299">
        <v>57198384</v>
      </c>
      <c r="P304" s="299">
        <f t="shared" si="134"/>
        <v>46546613</v>
      </c>
      <c r="Q304" s="299">
        <f t="shared" si="131"/>
        <v>1188129130</v>
      </c>
      <c r="R304" s="299">
        <f t="shared" si="135"/>
        <v>10651771</v>
      </c>
      <c r="S304" s="199"/>
      <c r="T304" s="199"/>
      <c r="U304" s="199"/>
      <c r="V304" s="290">
        <v>301050108</v>
      </c>
      <c r="W304" s="382" t="s">
        <v>1033</v>
      </c>
      <c r="X304" s="384">
        <v>0</v>
      </c>
      <c r="Y304" s="384">
        <v>0</v>
      </c>
      <c r="Z304" s="384">
        <v>0</v>
      </c>
      <c r="AA304" s="384">
        <v>0</v>
      </c>
      <c r="AB304" s="384">
        <v>0</v>
      </c>
      <c r="AC304" s="384">
        <v>1245327514.01</v>
      </c>
      <c r="AD304" s="384">
        <v>1245327514.01</v>
      </c>
      <c r="AE304" s="384">
        <v>6673521</v>
      </c>
      <c r="AF304" s="384">
        <v>10651771</v>
      </c>
      <c r="AG304" s="384">
        <v>10651771</v>
      </c>
      <c r="AH304" s="384">
        <v>1234675743.01</v>
      </c>
      <c r="AI304" s="384">
        <v>7851771</v>
      </c>
      <c r="AJ304" s="384">
        <v>10651771</v>
      </c>
      <c r="AK304" s="384">
        <v>0</v>
      </c>
      <c r="AL304" s="384">
        <v>53220134</v>
      </c>
      <c r="AM304" s="384">
        <v>57198384</v>
      </c>
      <c r="AN304" s="384">
        <v>46546613</v>
      </c>
      <c r="AO304" s="382">
        <v>1188129130.01</v>
      </c>
      <c r="AP304" s="382">
        <v>0</v>
      </c>
    </row>
    <row r="305" spans="1:42">
      <c r="A305" s="17">
        <v>301050109</v>
      </c>
      <c r="B305" s="17" t="s">
        <v>1034</v>
      </c>
      <c r="C305" s="18"/>
      <c r="D305" s="18"/>
      <c r="E305" s="18"/>
      <c r="F305" s="18">
        <v>371254407</v>
      </c>
      <c r="G305" s="299">
        <f t="shared" si="150"/>
        <v>371254407</v>
      </c>
      <c r="H305" s="299">
        <v>1655353</v>
      </c>
      <c r="I305" s="299">
        <v>2427102</v>
      </c>
      <c r="J305" s="299">
        <f t="shared" si="130"/>
        <v>368827305</v>
      </c>
      <c r="K305" s="299">
        <v>1655353</v>
      </c>
      <c r="L305" s="299">
        <v>1655353</v>
      </c>
      <c r="M305" s="299">
        <f t="shared" si="128"/>
        <v>771749</v>
      </c>
      <c r="N305" s="299">
        <v>1655353</v>
      </c>
      <c r="O305" s="299">
        <v>2427102</v>
      </c>
      <c r="P305" s="299">
        <f t="shared" si="134"/>
        <v>0</v>
      </c>
      <c r="Q305" s="299">
        <f t="shared" si="131"/>
        <v>368827305</v>
      </c>
      <c r="R305" s="299">
        <f t="shared" si="135"/>
        <v>1655353</v>
      </c>
      <c r="S305" s="199"/>
      <c r="T305" s="199"/>
      <c r="U305" s="199"/>
      <c r="V305" s="290">
        <v>301050109</v>
      </c>
      <c r="W305" s="382" t="s">
        <v>1034</v>
      </c>
      <c r="X305" s="384">
        <v>0</v>
      </c>
      <c r="Y305" s="384">
        <v>0</v>
      </c>
      <c r="Z305" s="384">
        <v>0</v>
      </c>
      <c r="AA305" s="384">
        <v>0</v>
      </c>
      <c r="AB305" s="384">
        <v>0</v>
      </c>
      <c r="AC305" s="384">
        <v>371254407</v>
      </c>
      <c r="AD305" s="384">
        <v>371254407</v>
      </c>
      <c r="AE305" s="384">
        <v>1655353</v>
      </c>
      <c r="AF305" s="384">
        <v>2427102</v>
      </c>
      <c r="AG305" s="384">
        <v>2427102</v>
      </c>
      <c r="AH305" s="384">
        <v>368827305</v>
      </c>
      <c r="AI305" s="384">
        <v>1655353</v>
      </c>
      <c r="AJ305" s="384">
        <v>1655353</v>
      </c>
      <c r="AK305" s="384">
        <v>771749</v>
      </c>
      <c r="AL305" s="384">
        <v>1655353</v>
      </c>
      <c r="AM305" s="384">
        <v>2427102</v>
      </c>
      <c r="AN305" s="384">
        <v>0</v>
      </c>
      <c r="AO305" s="382">
        <v>368827305</v>
      </c>
      <c r="AP305" s="382">
        <v>0</v>
      </c>
    </row>
    <row r="306" spans="1:42">
      <c r="A306" s="17">
        <v>301050110</v>
      </c>
      <c r="B306" s="17" t="s">
        <v>1035</v>
      </c>
      <c r="C306" s="18"/>
      <c r="D306" s="18"/>
      <c r="E306" s="18"/>
      <c r="F306" s="18">
        <v>286263055</v>
      </c>
      <c r="G306" s="299">
        <f t="shared" si="150"/>
        <v>286263055</v>
      </c>
      <c r="H306" s="299">
        <v>0</v>
      </c>
      <c r="I306" s="299">
        <v>0</v>
      </c>
      <c r="J306" s="299">
        <f t="shared" si="130"/>
        <v>286263055</v>
      </c>
      <c r="K306" s="299">
        <v>0</v>
      </c>
      <c r="L306" s="299">
        <v>0</v>
      </c>
      <c r="M306" s="299">
        <f t="shared" si="128"/>
        <v>0</v>
      </c>
      <c r="N306" s="299">
        <v>0</v>
      </c>
      <c r="O306" s="299">
        <v>0</v>
      </c>
      <c r="P306" s="299">
        <f t="shared" si="134"/>
        <v>0</v>
      </c>
      <c r="Q306" s="299">
        <f t="shared" si="131"/>
        <v>286263055</v>
      </c>
      <c r="R306" s="299">
        <f t="shared" si="135"/>
        <v>0</v>
      </c>
      <c r="S306" s="199"/>
      <c r="T306" s="199"/>
      <c r="U306" s="199"/>
      <c r="V306" s="290">
        <v>301050110</v>
      </c>
      <c r="W306" s="382" t="s">
        <v>1035</v>
      </c>
      <c r="X306" s="384">
        <v>0</v>
      </c>
      <c r="Y306" s="384">
        <v>0</v>
      </c>
      <c r="Z306" s="384">
        <v>0</v>
      </c>
      <c r="AA306" s="384">
        <v>0</v>
      </c>
      <c r="AB306" s="384">
        <v>0</v>
      </c>
      <c r="AC306" s="384">
        <v>286263055</v>
      </c>
      <c r="AD306" s="384">
        <v>286263055</v>
      </c>
      <c r="AE306" s="384">
        <v>0</v>
      </c>
      <c r="AF306" s="384">
        <v>0</v>
      </c>
      <c r="AG306" s="384">
        <v>0</v>
      </c>
      <c r="AH306" s="384">
        <v>286263055</v>
      </c>
      <c r="AI306" s="384">
        <v>0</v>
      </c>
      <c r="AJ306" s="384">
        <v>0</v>
      </c>
      <c r="AK306" s="384">
        <v>0</v>
      </c>
      <c r="AL306" s="384">
        <v>0</v>
      </c>
      <c r="AM306" s="384">
        <v>0</v>
      </c>
      <c r="AN306" s="384">
        <v>0</v>
      </c>
      <c r="AO306" s="382">
        <v>286263055</v>
      </c>
      <c r="AP306" s="382">
        <v>0</v>
      </c>
    </row>
    <row r="307" spans="1:42">
      <c r="A307" s="17">
        <v>301050111</v>
      </c>
      <c r="B307" s="17" t="s">
        <v>1036</v>
      </c>
      <c r="C307" s="18"/>
      <c r="D307" s="18"/>
      <c r="E307" s="18"/>
      <c r="F307" s="18">
        <v>121350004</v>
      </c>
      <c r="G307" s="299">
        <f t="shared" si="150"/>
        <v>121350004</v>
      </c>
      <c r="H307" s="299">
        <v>9309292</v>
      </c>
      <c r="I307" s="299">
        <v>9309292</v>
      </c>
      <c r="J307" s="299">
        <f t="shared" si="130"/>
        <v>112040712</v>
      </c>
      <c r="K307" s="299">
        <v>9300239</v>
      </c>
      <c r="L307" s="299">
        <v>9300239</v>
      </c>
      <c r="M307" s="299">
        <f t="shared" si="128"/>
        <v>9053</v>
      </c>
      <c r="N307" s="299">
        <v>9309292</v>
      </c>
      <c r="O307" s="299">
        <v>9309292</v>
      </c>
      <c r="P307" s="299">
        <f t="shared" si="134"/>
        <v>0</v>
      </c>
      <c r="Q307" s="299">
        <f t="shared" si="131"/>
        <v>112040712</v>
      </c>
      <c r="R307" s="299">
        <f t="shared" si="135"/>
        <v>9300239</v>
      </c>
      <c r="S307" s="199"/>
      <c r="T307" s="199"/>
      <c r="U307" s="199"/>
      <c r="V307" s="290">
        <v>301050111</v>
      </c>
      <c r="W307" s="382" t="s">
        <v>1036</v>
      </c>
      <c r="X307" s="384">
        <v>0</v>
      </c>
      <c r="Y307" s="384">
        <v>0</v>
      </c>
      <c r="Z307" s="384">
        <v>0</v>
      </c>
      <c r="AA307" s="384">
        <v>0</v>
      </c>
      <c r="AB307" s="384">
        <v>0</v>
      </c>
      <c r="AC307" s="384">
        <v>121350004</v>
      </c>
      <c r="AD307" s="384">
        <v>121350004</v>
      </c>
      <c r="AE307" s="384">
        <v>9309292</v>
      </c>
      <c r="AF307" s="384">
        <v>9309292</v>
      </c>
      <c r="AG307" s="384">
        <v>9309292</v>
      </c>
      <c r="AH307" s="384">
        <v>112040712</v>
      </c>
      <c r="AI307" s="384">
        <v>9300239</v>
      </c>
      <c r="AJ307" s="384">
        <v>9300239</v>
      </c>
      <c r="AK307" s="384">
        <v>9053</v>
      </c>
      <c r="AL307" s="384">
        <v>9309292</v>
      </c>
      <c r="AM307" s="384">
        <v>9309292</v>
      </c>
      <c r="AN307" s="384">
        <v>0</v>
      </c>
      <c r="AO307" s="382">
        <v>112040712</v>
      </c>
      <c r="AP307" s="382">
        <v>0</v>
      </c>
    </row>
    <row r="308" spans="1:42">
      <c r="A308" s="17">
        <v>301050112</v>
      </c>
      <c r="B308" s="17" t="s">
        <v>1037</v>
      </c>
      <c r="C308" s="18"/>
      <c r="D308" s="18"/>
      <c r="E308" s="18"/>
      <c r="F308" s="18">
        <v>306450351</v>
      </c>
      <c r="G308" s="299">
        <f t="shared" si="150"/>
        <v>306450351</v>
      </c>
      <c r="H308" s="299">
        <v>90577</v>
      </c>
      <c r="I308" s="299">
        <v>10092619</v>
      </c>
      <c r="J308" s="299">
        <f t="shared" si="130"/>
        <v>296357732</v>
      </c>
      <c r="K308" s="299">
        <v>3090577</v>
      </c>
      <c r="L308" s="299">
        <v>10092619</v>
      </c>
      <c r="M308" s="299">
        <f t="shared" si="128"/>
        <v>0</v>
      </c>
      <c r="N308" s="299">
        <v>3090577</v>
      </c>
      <c r="O308" s="299">
        <v>13092619</v>
      </c>
      <c r="P308" s="299">
        <f t="shared" si="134"/>
        <v>3000000</v>
      </c>
      <c r="Q308" s="299">
        <f t="shared" si="131"/>
        <v>293357732</v>
      </c>
      <c r="R308" s="299">
        <f t="shared" si="135"/>
        <v>10092619</v>
      </c>
      <c r="S308" s="199"/>
      <c r="T308" s="199"/>
      <c r="U308" s="199"/>
      <c r="V308" s="290">
        <v>301050112</v>
      </c>
      <c r="W308" s="382" t="s">
        <v>1037</v>
      </c>
      <c r="X308" s="384">
        <v>0</v>
      </c>
      <c r="Y308" s="384">
        <v>0</v>
      </c>
      <c r="Z308" s="384">
        <v>0</v>
      </c>
      <c r="AA308" s="384">
        <v>0</v>
      </c>
      <c r="AB308" s="384">
        <v>0</v>
      </c>
      <c r="AC308" s="384">
        <v>306450351</v>
      </c>
      <c r="AD308" s="384">
        <v>306450351</v>
      </c>
      <c r="AE308" s="384">
        <v>90577</v>
      </c>
      <c r="AF308" s="384">
        <v>10092619</v>
      </c>
      <c r="AG308" s="384">
        <v>10092619</v>
      </c>
      <c r="AH308" s="384">
        <v>296357732</v>
      </c>
      <c r="AI308" s="384">
        <v>3090577</v>
      </c>
      <c r="AJ308" s="384">
        <v>10092619</v>
      </c>
      <c r="AK308" s="384">
        <v>0</v>
      </c>
      <c r="AL308" s="384">
        <v>3090577</v>
      </c>
      <c r="AM308" s="384">
        <v>13092619</v>
      </c>
      <c r="AN308" s="384">
        <v>3000000</v>
      </c>
      <c r="AO308" s="382">
        <v>293357732</v>
      </c>
      <c r="AP308" s="382">
        <v>0</v>
      </c>
    </row>
    <row r="309" spans="1:42">
      <c r="A309" s="17">
        <v>301050113</v>
      </c>
      <c r="B309" s="17" t="s">
        <v>1038</v>
      </c>
      <c r="C309" s="18"/>
      <c r="D309" s="18"/>
      <c r="E309" s="18"/>
      <c r="F309" s="18">
        <v>91151532</v>
      </c>
      <c r="G309" s="299">
        <f t="shared" si="150"/>
        <v>91151532</v>
      </c>
      <c r="H309" s="299">
        <v>900543</v>
      </c>
      <c r="I309" s="299">
        <v>27894843</v>
      </c>
      <c r="J309" s="299">
        <f t="shared" si="130"/>
        <v>63256689</v>
      </c>
      <c r="K309" s="299">
        <v>27894843</v>
      </c>
      <c r="L309" s="299">
        <v>27894843</v>
      </c>
      <c r="M309" s="299">
        <f t="shared" si="128"/>
        <v>0</v>
      </c>
      <c r="N309" s="299">
        <v>900543</v>
      </c>
      <c r="O309" s="299">
        <v>59894843</v>
      </c>
      <c r="P309" s="299">
        <f t="shared" si="134"/>
        <v>32000000</v>
      </c>
      <c r="Q309" s="299">
        <f t="shared" si="131"/>
        <v>31256689</v>
      </c>
      <c r="R309" s="299">
        <f t="shared" si="135"/>
        <v>27894843</v>
      </c>
      <c r="S309" s="199"/>
      <c r="T309" s="199"/>
      <c r="U309" s="199"/>
      <c r="V309" s="290">
        <v>301050113</v>
      </c>
      <c r="W309" s="382" t="s">
        <v>1038</v>
      </c>
      <c r="X309" s="384">
        <v>0</v>
      </c>
      <c r="Y309" s="384">
        <v>0</v>
      </c>
      <c r="Z309" s="384">
        <v>0</v>
      </c>
      <c r="AA309" s="384">
        <v>0</v>
      </c>
      <c r="AB309" s="384">
        <v>0</v>
      </c>
      <c r="AC309" s="384">
        <v>91151532</v>
      </c>
      <c r="AD309" s="384">
        <v>91151532</v>
      </c>
      <c r="AE309" s="384">
        <v>900543</v>
      </c>
      <c r="AF309" s="384">
        <v>27894843</v>
      </c>
      <c r="AG309" s="384">
        <v>27894843</v>
      </c>
      <c r="AH309" s="384">
        <v>63256689</v>
      </c>
      <c r="AI309" s="384">
        <v>27894843</v>
      </c>
      <c r="AJ309" s="384">
        <v>27894843</v>
      </c>
      <c r="AK309" s="384">
        <v>0</v>
      </c>
      <c r="AL309" s="384">
        <v>900543</v>
      </c>
      <c r="AM309" s="384">
        <v>59894843</v>
      </c>
      <c r="AN309" s="384">
        <v>32000000</v>
      </c>
      <c r="AO309" s="382">
        <v>31256689</v>
      </c>
      <c r="AP309" s="382">
        <v>0</v>
      </c>
    </row>
    <row r="310" spans="1:42">
      <c r="A310" s="17">
        <v>301050114</v>
      </c>
      <c r="B310" s="17" t="s">
        <v>1029</v>
      </c>
      <c r="C310" s="18"/>
      <c r="D310" s="18"/>
      <c r="E310" s="18"/>
      <c r="F310" s="18">
        <v>2485020407</v>
      </c>
      <c r="G310" s="299">
        <f t="shared" si="150"/>
        <v>2485020407</v>
      </c>
      <c r="H310" s="299">
        <v>211586871.03999999</v>
      </c>
      <c r="I310" s="299">
        <v>211586871.03999999</v>
      </c>
      <c r="J310" s="299">
        <f t="shared" si="130"/>
        <v>2273433535.96</v>
      </c>
      <c r="K310" s="299">
        <v>16720000</v>
      </c>
      <c r="L310" s="299">
        <v>16720000</v>
      </c>
      <c r="M310" s="299">
        <f t="shared" si="128"/>
        <v>194866871.03999999</v>
      </c>
      <c r="N310" s="299">
        <v>289986871.04000002</v>
      </c>
      <c r="O310" s="299">
        <v>899925871.03999996</v>
      </c>
      <c r="P310" s="299">
        <f t="shared" si="134"/>
        <v>688339000</v>
      </c>
      <c r="Q310" s="299">
        <f t="shared" si="131"/>
        <v>1585094535.96</v>
      </c>
      <c r="R310" s="299">
        <f t="shared" si="135"/>
        <v>16720000</v>
      </c>
      <c r="S310" s="199"/>
      <c r="T310" s="199"/>
      <c r="U310" s="199"/>
      <c r="V310" s="290">
        <v>301050114</v>
      </c>
      <c r="W310" s="382" t="s">
        <v>1029</v>
      </c>
      <c r="X310" s="384">
        <v>0</v>
      </c>
      <c r="Y310" s="384">
        <v>0</v>
      </c>
      <c r="Z310" s="384">
        <v>0</v>
      </c>
      <c r="AA310" s="384">
        <v>0</v>
      </c>
      <c r="AB310" s="384">
        <v>0</v>
      </c>
      <c r="AC310" s="384">
        <v>2485020407.3699999</v>
      </c>
      <c r="AD310" s="384">
        <v>2485020407.3699999</v>
      </c>
      <c r="AE310" s="384">
        <v>211586871.03999999</v>
      </c>
      <c r="AF310" s="384">
        <v>211586871.03999999</v>
      </c>
      <c r="AG310" s="384">
        <v>211586871.03999999</v>
      </c>
      <c r="AH310" s="384">
        <v>2273433536.3299999</v>
      </c>
      <c r="AI310" s="384">
        <v>16720000</v>
      </c>
      <c r="AJ310" s="384">
        <v>16720000</v>
      </c>
      <c r="AK310" s="384">
        <v>194866871.03999999</v>
      </c>
      <c r="AL310" s="384">
        <v>289986871.04000002</v>
      </c>
      <c r="AM310" s="384">
        <v>899925871.03999996</v>
      </c>
      <c r="AN310" s="384">
        <v>688339000</v>
      </c>
      <c r="AO310" s="382">
        <v>1585094536.3299999</v>
      </c>
      <c r="AP310" s="382">
        <v>0</v>
      </c>
    </row>
    <row r="311" spans="1:42">
      <c r="A311" s="17">
        <v>301050115</v>
      </c>
      <c r="B311" s="17" t="s">
        <v>960</v>
      </c>
      <c r="C311" s="18"/>
      <c r="D311" s="18"/>
      <c r="E311" s="18"/>
      <c r="F311" s="18">
        <v>286719532</v>
      </c>
      <c r="G311" s="299">
        <f t="shared" si="150"/>
        <v>286719532</v>
      </c>
      <c r="H311" s="299">
        <v>5862</v>
      </c>
      <c r="I311" s="299">
        <v>5862</v>
      </c>
      <c r="J311" s="299">
        <f t="shared" si="130"/>
        <v>286713670</v>
      </c>
      <c r="K311" s="299">
        <v>5862</v>
      </c>
      <c r="L311" s="299">
        <v>5862</v>
      </c>
      <c r="M311" s="299">
        <f t="shared" si="128"/>
        <v>0</v>
      </c>
      <c r="N311" s="299">
        <v>5862</v>
      </c>
      <c r="O311" s="299">
        <v>5862</v>
      </c>
      <c r="P311" s="299">
        <f t="shared" si="134"/>
        <v>0</v>
      </c>
      <c r="Q311" s="299">
        <f t="shared" si="131"/>
        <v>286713670</v>
      </c>
      <c r="R311" s="299">
        <f t="shared" si="135"/>
        <v>5862</v>
      </c>
      <c r="S311" s="199"/>
      <c r="T311" s="199"/>
      <c r="U311" s="199"/>
      <c r="V311" s="290">
        <v>301050115</v>
      </c>
      <c r="W311" s="382" t="s">
        <v>960</v>
      </c>
      <c r="X311" s="384">
        <v>0</v>
      </c>
      <c r="Y311" s="384">
        <v>0</v>
      </c>
      <c r="Z311" s="384">
        <v>0</v>
      </c>
      <c r="AA311" s="384">
        <v>0</v>
      </c>
      <c r="AB311" s="384">
        <v>0</v>
      </c>
      <c r="AC311" s="384">
        <v>286719532.47000003</v>
      </c>
      <c r="AD311" s="384">
        <v>286719532.47000003</v>
      </c>
      <c r="AE311" s="384">
        <v>5862</v>
      </c>
      <c r="AF311" s="384">
        <v>5862</v>
      </c>
      <c r="AG311" s="384">
        <v>5862</v>
      </c>
      <c r="AH311" s="384">
        <v>286713670.47000003</v>
      </c>
      <c r="AI311" s="384">
        <v>5862</v>
      </c>
      <c r="AJ311" s="384">
        <v>5862</v>
      </c>
      <c r="AK311" s="384">
        <v>0</v>
      </c>
      <c r="AL311" s="384">
        <v>5862</v>
      </c>
      <c r="AM311" s="384">
        <v>5862</v>
      </c>
      <c r="AN311" s="384">
        <v>0</v>
      </c>
      <c r="AO311" s="382">
        <v>286713670.47000003</v>
      </c>
      <c r="AP311" s="382">
        <v>0</v>
      </c>
    </row>
    <row r="312" spans="1:42">
      <c r="A312" s="17">
        <v>301050116</v>
      </c>
      <c r="B312" s="17" t="s">
        <v>808</v>
      </c>
      <c r="C312" s="18"/>
      <c r="D312" s="18"/>
      <c r="E312" s="18"/>
      <c r="F312" s="18">
        <v>1050838556</v>
      </c>
      <c r="G312" s="299">
        <f t="shared" si="150"/>
        <v>1050838556</v>
      </c>
      <c r="H312" s="299">
        <v>14694034</v>
      </c>
      <c r="I312" s="299">
        <v>56626317</v>
      </c>
      <c r="J312" s="299">
        <f t="shared" si="130"/>
        <v>994212239</v>
      </c>
      <c r="K312" s="299">
        <v>12804314</v>
      </c>
      <c r="L312" s="299">
        <v>14736597</v>
      </c>
      <c r="M312" s="299">
        <f t="shared" si="128"/>
        <v>41889720</v>
      </c>
      <c r="N312" s="299">
        <v>255238901</v>
      </c>
      <c r="O312" s="299">
        <v>300271184</v>
      </c>
      <c r="P312" s="299">
        <f t="shared" si="134"/>
        <v>243644867</v>
      </c>
      <c r="Q312" s="299">
        <f t="shared" si="131"/>
        <v>750567372</v>
      </c>
      <c r="R312" s="299">
        <f t="shared" si="135"/>
        <v>14736597</v>
      </c>
      <c r="S312" s="199"/>
      <c r="T312" s="199"/>
      <c r="U312" s="199"/>
      <c r="V312" s="290">
        <v>301050116</v>
      </c>
      <c r="W312" s="382" t="s">
        <v>808</v>
      </c>
      <c r="X312" s="384">
        <v>0</v>
      </c>
      <c r="Y312" s="384">
        <v>0</v>
      </c>
      <c r="Z312" s="384">
        <v>0</v>
      </c>
      <c r="AA312" s="384">
        <v>0</v>
      </c>
      <c r="AB312" s="384">
        <v>0</v>
      </c>
      <c r="AC312" s="384">
        <v>1050838556</v>
      </c>
      <c r="AD312" s="384">
        <v>1050838556</v>
      </c>
      <c r="AE312" s="384">
        <v>14694034</v>
      </c>
      <c r="AF312" s="384">
        <v>56626317</v>
      </c>
      <c r="AG312" s="384">
        <v>56626317</v>
      </c>
      <c r="AH312" s="384">
        <v>994212239</v>
      </c>
      <c r="AI312" s="384">
        <v>12804314</v>
      </c>
      <c r="AJ312" s="384">
        <v>14736597</v>
      </c>
      <c r="AK312" s="384">
        <v>41889720</v>
      </c>
      <c r="AL312" s="384">
        <v>255238901</v>
      </c>
      <c r="AM312" s="384">
        <v>300271184</v>
      </c>
      <c r="AN312" s="384">
        <v>243644867</v>
      </c>
      <c r="AO312" s="382">
        <v>750567372</v>
      </c>
      <c r="AP312" s="382">
        <v>0</v>
      </c>
    </row>
    <row r="313" spans="1:42">
      <c r="A313" s="17">
        <v>301050117</v>
      </c>
      <c r="B313" s="17" t="s">
        <v>1039</v>
      </c>
      <c r="C313" s="18"/>
      <c r="D313" s="18"/>
      <c r="E313" s="18"/>
      <c r="F313" s="18">
        <v>1316275946</v>
      </c>
      <c r="G313" s="299">
        <f t="shared" si="150"/>
        <v>1316275946</v>
      </c>
      <c r="H313" s="299">
        <v>224910051</v>
      </c>
      <c r="I313" s="299">
        <v>299364725</v>
      </c>
      <c r="J313" s="299">
        <f t="shared" si="130"/>
        <v>1016911221</v>
      </c>
      <c r="K313" s="299">
        <v>232114405</v>
      </c>
      <c r="L313" s="299">
        <v>235359405</v>
      </c>
      <c r="M313" s="299">
        <f t="shared" si="128"/>
        <v>64005320</v>
      </c>
      <c r="N313" s="299">
        <v>614579440</v>
      </c>
      <c r="O313" s="299">
        <v>808456614</v>
      </c>
      <c r="P313" s="299">
        <f t="shared" si="134"/>
        <v>509091889</v>
      </c>
      <c r="Q313" s="299">
        <f t="shared" si="131"/>
        <v>507819332</v>
      </c>
      <c r="R313" s="299">
        <f t="shared" si="135"/>
        <v>235359405</v>
      </c>
      <c r="S313" s="199"/>
      <c r="T313" s="199"/>
      <c r="U313" s="199"/>
      <c r="V313" s="290">
        <v>301050117</v>
      </c>
      <c r="W313" s="382" t="s">
        <v>1039</v>
      </c>
      <c r="X313" s="384">
        <v>0</v>
      </c>
      <c r="Y313" s="384">
        <v>0</v>
      </c>
      <c r="Z313" s="384">
        <v>0</v>
      </c>
      <c r="AA313" s="384">
        <v>0</v>
      </c>
      <c r="AB313" s="384">
        <v>0</v>
      </c>
      <c r="AC313" s="384">
        <v>1316275945.6400001</v>
      </c>
      <c r="AD313" s="384">
        <v>1316275945.6400001</v>
      </c>
      <c r="AE313" s="384">
        <v>224910051</v>
      </c>
      <c r="AF313" s="384">
        <v>299364725</v>
      </c>
      <c r="AG313" s="384">
        <v>299364725</v>
      </c>
      <c r="AH313" s="384">
        <v>1016911220.6400001</v>
      </c>
      <c r="AI313" s="384">
        <v>232114405</v>
      </c>
      <c r="AJ313" s="384">
        <v>235359405</v>
      </c>
      <c r="AK313" s="384">
        <v>64005320</v>
      </c>
      <c r="AL313" s="384">
        <v>614579440</v>
      </c>
      <c r="AM313" s="384">
        <v>808456614</v>
      </c>
      <c r="AN313" s="384">
        <v>509091889</v>
      </c>
      <c r="AO313" s="382">
        <v>507819331.6400001</v>
      </c>
      <c r="AP313" s="382">
        <v>0</v>
      </c>
    </row>
    <row r="314" spans="1:42">
      <c r="A314" s="10">
        <v>30106</v>
      </c>
      <c r="B314" s="11" t="s">
        <v>492</v>
      </c>
      <c r="C314" s="12">
        <f t="shared" ref="C314:R315" si="151">+C315</f>
        <v>565000000</v>
      </c>
      <c r="D314" s="12">
        <f t="shared" si="151"/>
        <v>12000000</v>
      </c>
      <c r="E314" s="12">
        <f t="shared" si="151"/>
        <v>0</v>
      </c>
      <c r="F314" s="12">
        <f t="shared" si="151"/>
        <v>0</v>
      </c>
      <c r="G314" s="297">
        <f t="shared" si="151"/>
        <v>577000000</v>
      </c>
      <c r="H314" s="297">
        <v>303089566</v>
      </c>
      <c r="I314" s="297">
        <v>312489566</v>
      </c>
      <c r="J314" s="297">
        <f t="shared" si="151"/>
        <v>264510434</v>
      </c>
      <c r="K314" s="297">
        <v>0</v>
      </c>
      <c r="L314" s="297">
        <v>0</v>
      </c>
      <c r="M314" s="297">
        <f t="shared" si="151"/>
        <v>312489566</v>
      </c>
      <c r="N314" s="297">
        <v>60000000</v>
      </c>
      <c r="O314" s="297">
        <v>372489566</v>
      </c>
      <c r="P314" s="297">
        <f t="shared" si="151"/>
        <v>60000000</v>
      </c>
      <c r="Q314" s="297">
        <f t="shared" si="151"/>
        <v>204510434</v>
      </c>
      <c r="R314" s="297">
        <f t="shared" si="151"/>
        <v>0</v>
      </c>
      <c r="V314" s="290">
        <v>30106</v>
      </c>
      <c r="W314" s="382" t="s">
        <v>492</v>
      </c>
      <c r="X314" s="384">
        <v>565000000</v>
      </c>
      <c r="Y314" s="384">
        <v>12000000</v>
      </c>
      <c r="Z314" s="384">
        <v>0</v>
      </c>
      <c r="AA314" s="384">
        <v>0</v>
      </c>
      <c r="AB314" s="384">
        <v>0</v>
      </c>
      <c r="AC314" s="384">
        <v>0</v>
      </c>
      <c r="AD314" s="384">
        <v>577000000</v>
      </c>
      <c r="AE314" s="384">
        <v>303089566</v>
      </c>
      <c r="AF314" s="384">
        <v>312489566</v>
      </c>
      <c r="AG314" s="384">
        <v>312489566</v>
      </c>
      <c r="AH314" s="384">
        <v>264510434</v>
      </c>
      <c r="AI314" s="384">
        <v>0</v>
      </c>
      <c r="AJ314" s="384">
        <v>0</v>
      </c>
      <c r="AK314" s="384">
        <v>312489566</v>
      </c>
      <c r="AL314" s="384">
        <v>60000000</v>
      </c>
      <c r="AM314" s="384">
        <v>372489566</v>
      </c>
      <c r="AN314" s="384">
        <v>60000000</v>
      </c>
      <c r="AO314" s="382">
        <v>204510434</v>
      </c>
      <c r="AP314" s="382">
        <v>0</v>
      </c>
    </row>
    <row r="315" spans="1:42">
      <c r="A315" s="13">
        <v>3010601</v>
      </c>
      <c r="B315" s="14" t="s">
        <v>493</v>
      </c>
      <c r="C315" s="15">
        <f t="shared" si="151"/>
        <v>565000000</v>
      </c>
      <c r="D315" s="15">
        <f t="shared" si="151"/>
        <v>12000000</v>
      </c>
      <c r="E315" s="15">
        <f t="shared" si="151"/>
        <v>0</v>
      </c>
      <c r="F315" s="15">
        <f t="shared" si="151"/>
        <v>0</v>
      </c>
      <c r="G315" s="298">
        <f t="shared" si="151"/>
        <v>577000000</v>
      </c>
      <c r="H315" s="298">
        <v>303089566</v>
      </c>
      <c r="I315" s="298">
        <v>312489566</v>
      </c>
      <c r="J315" s="298">
        <f t="shared" si="151"/>
        <v>264510434</v>
      </c>
      <c r="K315" s="298">
        <v>0</v>
      </c>
      <c r="L315" s="298">
        <v>0</v>
      </c>
      <c r="M315" s="298">
        <f t="shared" si="151"/>
        <v>312489566</v>
      </c>
      <c r="N315" s="298">
        <v>60000000</v>
      </c>
      <c r="O315" s="298">
        <v>372489566</v>
      </c>
      <c r="P315" s="298">
        <f t="shared" si="151"/>
        <v>60000000</v>
      </c>
      <c r="Q315" s="298">
        <f t="shared" si="151"/>
        <v>204510434</v>
      </c>
      <c r="R315" s="298">
        <f t="shared" si="151"/>
        <v>0</v>
      </c>
      <c r="V315" s="290">
        <v>3010601</v>
      </c>
      <c r="W315" s="382" t="s">
        <v>493</v>
      </c>
      <c r="X315" s="384">
        <v>565000000</v>
      </c>
      <c r="Y315" s="384">
        <v>12000000</v>
      </c>
      <c r="Z315" s="384">
        <v>0</v>
      </c>
      <c r="AA315" s="384">
        <v>0</v>
      </c>
      <c r="AB315" s="384">
        <v>0</v>
      </c>
      <c r="AC315" s="384">
        <v>0</v>
      </c>
      <c r="AD315" s="384">
        <v>577000000</v>
      </c>
      <c r="AE315" s="384">
        <v>303089566</v>
      </c>
      <c r="AF315" s="384">
        <v>312489566</v>
      </c>
      <c r="AG315" s="384">
        <v>312489566</v>
      </c>
      <c r="AH315" s="384">
        <v>264510434</v>
      </c>
      <c r="AI315" s="384">
        <v>0</v>
      </c>
      <c r="AJ315" s="384">
        <v>0</v>
      </c>
      <c r="AK315" s="384">
        <v>312489566</v>
      </c>
      <c r="AL315" s="384">
        <v>60000000</v>
      </c>
      <c r="AM315" s="384">
        <v>372489566</v>
      </c>
      <c r="AN315" s="384">
        <v>60000000</v>
      </c>
      <c r="AO315" s="382">
        <v>204510434</v>
      </c>
      <c r="AP315" s="382">
        <v>0</v>
      </c>
    </row>
    <row r="316" spans="1:42">
      <c r="A316" s="13">
        <v>301060101</v>
      </c>
      <c r="B316" s="14" t="s">
        <v>494</v>
      </c>
      <c r="C316" s="15">
        <f>+C317+C318+C319</f>
        <v>565000000</v>
      </c>
      <c r="D316" s="15">
        <f t="shared" ref="D316:R316" si="152">+D317+D318+D319</f>
        <v>12000000</v>
      </c>
      <c r="E316" s="15">
        <f t="shared" si="152"/>
        <v>0</v>
      </c>
      <c r="F316" s="15">
        <f t="shared" si="152"/>
        <v>0</v>
      </c>
      <c r="G316" s="298">
        <f t="shared" si="152"/>
        <v>577000000</v>
      </c>
      <c r="H316" s="298">
        <v>303089566</v>
      </c>
      <c r="I316" s="298">
        <v>312489566</v>
      </c>
      <c r="J316" s="298">
        <f t="shared" si="152"/>
        <v>264510434</v>
      </c>
      <c r="K316" s="298">
        <v>0</v>
      </c>
      <c r="L316" s="298">
        <v>0</v>
      </c>
      <c r="M316" s="298">
        <f t="shared" si="152"/>
        <v>312489566</v>
      </c>
      <c r="N316" s="298">
        <v>60000000</v>
      </c>
      <c r="O316" s="298">
        <v>372489566</v>
      </c>
      <c r="P316" s="298">
        <f t="shared" si="152"/>
        <v>60000000</v>
      </c>
      <c r="Q316" s="298">
        <f t="shared" si="152"/>
        <v>204510434</v>
      </c>
      <c r="R316" s="298">
        <f t="shared" si="152"/>
        <v>0</v>
      </c>
      <c r="V316" s="290">
        <v>301060101</v>
      </c>
      <c r="W316" s="382" t="s">
        <v>494</v>
      </c>
      <c r="X316" s="384">
        <v>565000000</v>
      </c>
      <c r="Y316" s="384">
        <v>12000000</v>
      </c>
      <c r="Z316" s="384">
        <v>0</v>
      </c>
      <c r="AA316" s="384">
        <v>0</v>
      </c>
      <c r="AB316" s="384">
        <v>0</v>
      </c>
      <c r="AC316" s="384">
        <v>0</v>
      </c>
      <c r="AD316" s="384">
        <v>577000000</v>
      </c>
      <c r="AE316" s="384">
        <v>303089566</v>
      </c>
      <c r="AF316" s="384">
        <v>312489566</v>
      </c>
      <c r="AG316" s="384">
        <v>312489566</v>
      </c>
      <c r="AH316" s="384">
        <v>264510434</v>
      </c>
      <c r="AI316" s="384">
        <v>0</v>
      </c>
      <c r="AJ316" s="384">
        <v>0</v>
      </c>
      <c r="AK316" s="384">
        <v>312489566</v>
      </c>
      <c r="AL316" s="384">
        <v>60000000</v>
      </c>
      <c r="AM316" s="384">
        <v>372489566</v>
      </c>
      <c r="AN316" s="384">
        <v>60000000</v>
      </c>
      <c r="AO316" s="382">
        <v>204510434</v>
      </c>
      <c r="AP316" s="382">
        <v>0</v>
      </c>
    </row>
    <row r="317" spans="1:42">
      <c r="A317" s="200">
        <v>30106010101</v>
      </c>
      <c r="B317" s="17" t="s">
        <v>495</v>
      </c>
      <c r="C317" s="18">
        <v>165000000</v>
      </c>
      <c r="D317" s="18">
        <v>0</v>
      </c>
      <c r="E317" s="18">
        <v>0</v>
      </c>
      <c r="F317" s="18">
        <v>0</v>
      </c>
      <c r="G317" s="299">
        <f t="shared" si="133"/>
        <v>165000000</v>
      </c>
      <c r="H317" s="299">
        <v>0</v>
      </c>
      <c r="I317" s="299">
        <v>0</v>
      </c>
      <c r="J317" s="299">
        <f t="shared" si="130"/>
        <v>165000000</v>
      </c>
      <c r="K317" s="299">
        <v>0</v>
      </c>
      <c r="L317" s="299">
        <v>0</v>
      </c>
      <c r="M317" s="299">
        <f t="shared" si="128"/>
        <v>0</v>
      </c>
      <c r="N317" s="299">
        <v>0</v>
      </c>
      <c r="O317" s="299">
        <v>0</v>
      </c>
      <c r="P317" s="299">
        <f t="shared" si="134"/>
        <v>0</v>
      </c>
      <c r="Q317" s="299">
        <f t="shared" si="131"/>
        <v>165000000</v>
      </c>
      <c r="R317" s="299">
        <f t="shared" si="135"/>
        <v>0</v>
      </c>
      <c r="V317" s="290">
        <v>30106010101</v>
      </c>
      <c r="W317" s="382" t="s">
        <v>495</v>
      </c>
      <c r="X317" s="384">
        <v>165000000</v>
      </c>
      <c r="Y317" s="384">
        <v>0</v>
      </c>
      <c r="Z317" s="384">
        <v>0</v>
      </c>
      <c r="AA317" s="384">
        <v>0</v>
      </c>
      <c r="AB317" s="384">
        <v>0</v>
      </c>
      <c r="AC317" s="384">
        <v>0</v>
      </c>
      <c r="AD317" s="384">
        <v>165000000</v>
      </c>
      <c r="AE317" s="384">
        <v>0</v>
      </c>
      <c r="AF317" s="384">
        <v>0</v>
      </c>
      <c r="AG317" s="384">
        <v>0</v>
      </c>
      <c r="AH317" s="384">
        <v>165000000</v>
      </c>
      <c r="AI317" s="384">
        <v>0</v>
      </c>
      <c r="AJ317" s="384">
        <v>0</v>
      </c>
      <c r="AK317" s="384">
        <v>0</v>
      </c>
      <c r="AL317" s="384">
        <v>0</v>
      </c>
      <c r="AM317" s="384">
        <v>0</v>
      </c>
      <c r="AN317" s="384">
        <v>0</v>
      </c>
      <c r="AO317" s="382">
        <v>165000000</v>
      </c>
      <c r="AP317" s="382">
        <v>0</v>
      </c>
    </row>
    <row r="318" spans="1:42">
      <c r="A318" s="202">
        <v>30106010102</v>
      </c>
      <c r="B318" s="17" t="s">
        <v>496</v>
      </c>
      <c r="C318" s="18">
        <v>400000000</v>
      </c>
      <c r="D318" s="18">
        <v>0</v>
      </c>
      <c r="E318" s="18">
        <v>0</v>
      </c>
      <c r="F318" s="18">
        <v>0</v>
      </c>
      <c r="G318" s="299">
        <f t="shared" si="133"/>
        <v>400000000</v>
      </c>
      <c r="H318" s="299">
        <v>303089566</v>
      </c>
      <c r="I318" s="299">
        <v>309289566</v>
      </c>
      <c r="J318" s="299">
        <f t="shared" si="130"/>
        <v>90710434</v>
      </c>
      <c r="K318" s="299">
        <v>0</v>
      </c>
      <c r="L318" s="299">
        <v>0</v>
      </c>
      <c r="M318" s="299">
        <f t="shared" si="128"/>
        <v>309289566</v>
      </c>
      <c r="N318" s="299">
        <v>60000000</v>
      </c>
      <c r="O318" s="299">
        <v>369289566</v>
      </c>
      <c r="P318" s="299">
        <f t="shared" si="134"/>
        <v>60000000</v>
      </c>
      <c r="Q318" s="299">
        <f t="shared" si="131"/>
        <v>30710434</v>
      </c>
      <c r="R318" s="299">
        <f t="shared" si="135"/>
        <v>0</v>
      </c>
      <c r="V318" s="290">
        <v>30106010102</v>
      </c>
      <c r="W318" s="382" t="s">
        <v>496</v>
      </c>
      <c r="X318" s="384">
        <v>400000000</v>
      </c>
      <c r="Y318" s="384">
        <v>0</v>
      </c>
      <c r="Z318" s="384">
        <v>0</v>
      </c>
      <c r="AA318" s="384">
        <v>0</v>
      </c>
      <c r="AB318" s="384">
        <v>0</v>
      </c>
      <c r="AC318" s="384">
        <v>0</v>
      </c>
      <c r="AD318" s="384">
        <v>400000000</v>
      </c>
      <c r="AE318" s="384">
        <v>303089566</v>
      </c>
      <c r="AF318" s="384">
        <v>309289566</v>
      </c>
      <c r="AG318" s="384">
        <v>309289566</v>
      </c>
      <c r="AH318" s="384">
        <v>90710434</v>
      </c>
      <c r="AI318" s="384">
        <v>0</v>
      </c>
      <c r="AJ318" s="384">
        <v>0</v>
      </c>
      <c r="AK318" s="384">
        <v>309289566</v>
      </c>
      <c r="AL318" s="384">
        <v>60000000</v>
      </c>
      <c r="AM318" s="384">
        <v>369289566</v>
      </c>
      <c r="AN318" s="384">
        <v>60000000</v>
      </c>
      <c r="AO318" s="382">
        <v>30710434</v>
      </c>
      <c r="AP318" s="382">
        <v>0</v>
      </c>
    </row>
    <row r="319" spans="1:42">
      <c r="A319" s="17">
        <v>30106010103</v>
      </c>
      <c r="B319" s="17" t="s">
        <v>848</v>
      </c>
      <c r="C319" s="18"/>
      <c r="D319" s="18">
        <v>12000000</v>
      </c>
      <c r="E319" s="18"/>
      <c r="F319" s="348">
        <v>0</v>
      </c>
      <c r="G319" s="299">
        <f t="shared" si="133"/>
        <v>12000000</v>
      </c>
      <c r="H319" s="299">
        <v>0</v>
      </c>
      <c r="I319" s="299">
        <v>3200000</v>
      </c>
      <c r="J319" s="299">
        <f t="shared" si="130"/>
        <v>8800000</v>
      </c>
      <c r="K319" s="299">
        <v>0</v>
      </c>
      <c r="L319" s="299">
        <v>0</v>
      </c>
      <c r="M319" s="299">
        <f t="shared" si="128"/>
        <v>3200000</v>
      </c>
      <c r="N319" s="299">
        <v>0</v>
      </c>
      <c r="O319" s="299">
        <v>3200000</v>
      </c>
      <c r="P319" s="299">
        <f t="shared" si="134"/>
        <v>0</v>
      </c>
      <c r="Q319" s="299">
        <f t="shared" si="131"/>
        <v>8800000</v>
      </c>
      <c r="R319" s="299">
        <f t="shared" si="135"/>
        <v>0</v>
      </c>
      <c r="S319" s="83"/>
      <c r="T319" s="83"/>
      <c r="U319" s="83"/>
      <c r="V319" s="290">
        <v>30106010103</v>
      </c>
      <c r="W319" s="382" t="s">
        <v>848</v>
      </c>
      <c r="X319" s="384">
        <v>0</v>
      </c>
      <c r="Y319" s="384">
        <v>12000000</v>
      </c>
      <c r="Z319" s="384">
        <v>0</v>
      </c>
      <c r="AA319" s="384">
        <v>0</v>
      </c>
      <c r="AB319" s="384">
        <v>0</v>
      </c>
      <c r="AC319" s="384">
        <v>0</v>
      </c>
      <c r="AD319" s="384">
        <v>12000000</v>
      </c>
      <c r="AE319" s="384">
        <v>0</v>
      </c>
      <c r="AF319" s="384">
        <v>3200000</v>
      </c>
      <c r="AG319" s="384">
        <v>3200000</v>
      </c>
      <c r="AH319" s="384">
        <v>8800000</v>
      </c>
      <c r="AI319" s="384">
        <v>0</v>
      </c>
      <c r="AJ319" s="384">
        <v>0</v>
      </c>
      <c r="AK319" s="384">
        <v>3200000</v>
      </c>
      <c r="AL319" s="384">
        <v>0</v>
      </c>
      <c r="AM319" s="384">
        <v>3200000</v>
      </c>
      <c r="AN319" s="384">
        <v>0</v>
      </c>
      <c r="AO319" s="382">
        <v>8800000</v>
      </c>
      <c r="AP319" s="382">
        <v>0</v>
      </c>
    </row>
    <row r="320" spans="1:42">
      <c r="A320" s="10">
        <v>30107</v>
      </c>
      <c r="B320" s="11" t="s">
        <v>497</v>
      </c>
      <c r="C320" s="12">
        <f t="shared" ref="C320:R321" si="153">+C321</f>
        <v>200000000</v>
      </c>
      <c r="D320" s="12">
        <f t="shared" si="153"/>
        <v>0</v>
      </c>
      <c r="E320" s="12">
        <f t="shared" si="153"/>
        <v>0</v>
      </c>
      <c r="F320" s="12">
        <f t="shared" si="153"/>
        <v>0</v>
      </c>
      <c r="G320" s="297">
        <f t="shared" si="153"/>
        <v>200000000</v>
      </c>
      <c r="H320" s="297">
        <v>0</v>
      </c>
      <c r="I320" s="297">
        <v>0</v>
      </c>
      <c r="J320" s="297">
        <f t="shared" si="153"/>
        <v>200000000</v>
      </c>
      <c r="K320" s="297">
        <v>0</v>
      </c>
      <c r="L320" s="297">
        <v>0</v>
      </c>
      <c r="M320" s="297">
        <f t="shared" si="153"/>
        <v>0</v>
      </c>
      <c r="N320" s="297">
        <v>0</v>
      </c>
      <c r="O320" s="297">
        <v>0</v>
      </c>
      <c r="P320" s="297">
        <f t="shared" si="153"/>
        <v>0</v>
      </c>
      <c r="Q320" s="297">
        <f t="shared" si="153"/>
        <v>200000000</v>
      </c>
      <c r="R320" s="297">
        <f t="shared" si="153"/>
        <v>0</v>
      </c>
      <c r="V320" s="290">
        <v>30107</v>
      </c>
      <c r="W320" s="382" t="s">
        <v>497</v>
      </c>
      <c r="X320" s="384">
        <v>200000000</v>
      </c>
      <c r="Y320" s="384">
        <v>0</v>
      </c>
      <c r="Z320" s="384">
        <v>0</v>
      </c>
      <c r="AA320" s="384">
        <v>0</v>
      </c>
      <c r="AB320" s="384">
        <v>0</v>
      </c>
      <c r="AC320" s="384">
        <v>0</v>
      </c>
      <c r="AD320" s="384">
        <v>200000000</v>
      </c>
      <c r="AE320" s="384">
        <v>0</v>
      </c>
      <c r="AF320" s="384">
        <v>0</v>
      </c>
      <c r="AG320" s="384">
        <v>0</v>
      </c>
      <c r="AH320" s="384">
        <v>200000000</v>
      </c>
      <c r="AI320" s="384">
        <v>0</v>
      </c>
      <c r="AJ320" s="384">
        <v>0</v>
      </c>
      <c r="AK320" s="384">
        <v>0</v>
      </c>
      <c r="AL320" s="384">
        <v>0</v>
      </c>
      <c r="AM320" s="384">
        <v>0</v>
      </c>
      <c r="AN320" s="384">
        <v>0</v>
      </c>
      <c r="AO320" s="382">
        <v>200000000</v>
      </c>
      <c r="AP320" s="382">
        <v>0</v>
      </c>
    </row>
    <row r="321" spans="1:42">
      <c r="A321" s="13">
        <v>3010701</v>
      </c>
      <c r="B321" s="14" t="s">
        <v>498</v>
      </c>
      <c r="C321" s="15">
        <f t="shared" si="153"/>
        <v>200000000</v>
      </c>
      <c r="D321" s="15">
        <f t="shared" si="153"/>
        <v>0</v>
      </c>
      <c r="E321" s="15">
        <f t="shared" si="153"/>
        <v>0</v>
      </c>
      <c r="F321" s="15">
        <f t="shared" si="153"/>
        <v>0</v>
      </c>
      <c r="G321" s="298">
        <f t="shared" si="153"/>
        <v>200000000</v>
      </c>
      <c r="H321" s="298">
        <v>0</v>
      </c>
      <c r="I321" s="298">
        <v>0</v>
      </c>
      <c r="J321" s="298">
        <f t="shared" si="153"/>
        <v>200000000</v>
      </c>
      <c r="K321" s="298">
        <v>0</v>
      </c>
      <c r="L321" s="298">
        <v>0</v>
      </c>
      <c r="M321" s="298">
        <f t="shared" si="153"/>
        <v>0</v>
      </c>
      <c r="N321" s="298">
        <v>0</v>
      </c>
      <c r="O321" s="298">
        <v>0</v>
      </c>
      <c r="P321" s="298">
        <f t="shared" si="153"/>
        <v>0</v>
      </c>
      <c r="Q321" s="298">
        <f t="shared" si="153"/>
        <v>200000000</v>
      </c>
      <c r="R321" s="298">
        <f t="shared" si="153"/>
        <v>0</v>
      </c>
      <c r="V321" s="290">
        <v>3010701</v>
      </c>
      <c r="W321" s="382" t="s">
        <v>498</v>
      </c>
      <c r="X321" s="384">
        <v>200000000</v>
      </c>
      <c r="Y321" s="384">
        <v>0</v>
      </c>
      <c r="Z321" s="384">
        <v>0</v>
      </c>
      <c r="AA321" s="384">
        <v>0</v>
      </c>
      <c r="AB321" s="384">
        <v>0</v>
      </c>
      <c r="AC321" s="384">
        <v>0</v>
      </c>
      <c r="AD321" s="384">
        <v>200000000</v>
      </c>
      <c r="AE321" s="384">
        <v>0</v>
      </c>
      <c r="AF321" s="384">
        <v>0</v>
      </c>
      <c r="AG321" s="384">
        <v>0</v>
      </c>
      <c r="AH321" s="384">
        <v>200000000</v>
      </c>
      <c r="AI321" s="384">
        <v>0</v>
      </c>
      <c r="AJ321" s="384">
        <v>0</v>
      </c>
      <c r="AK321" s="384">
        <v>0</v>
      </c>
      <c r="AL321" s="384">
        <v>0</v>
      </c>
      <c r="AM321" s="384">
        <v>0</v>
      </c>
      <c r="AN321" s="384">
        <v>0</v>
      </c>
      <c r="AO321" s="382">
        <v>200000000</v>
      </c>
      <c r="AP321" s="382">
        <v>0</v>
      </c>
    </row>
    <row r="322" spans="1:42">
      <c r="A322" s="202">
        <v>301070102</v>
      </c>
      <c r="B322" s="17" t="s">
        <v>499</v>
      </c>
      <c r="C322" s="18">
        <v>200000000</v>
      </c>
      <c r="D322" s="18">
        <v>0</v>
      </c>
      <c r="E322" s="18">
        <v>0</v>
      </c>
      <c r="F322" s="18">
        <v>0</v>
      </c>
      <c r="G322" s="299">
        <f t="shared" si="133"/>
        <v>200000000</v>
      </c>
      <c r="H322" s="299">
        <v>0</v>
      </c>
      <c r="I322" s="299">
        <v>0</v>
      </c>
      <c r="J322" s="299">
        <f t="shared" si="130"/>
        <v>200000000</v>
      </c>
      <c r="K322" s="299">
        <v>0</v>
      </c>
      <c r="L322" s="299">
        <v>0</v>
      </c>
      <c r="M322" s="299">
        <f t="shared" si="128"/>
        <v>0</v>
      </c>
      <c r="N322" s="299">
        <v>0</v>
      </c>
      <c r="O322" s="299">
        <v>0</v>
      </c>
      <c r="P322" s="299">
        <f t="shared" si="134"/>
        <v>0</v>
      </c>
      <c r="Q322" s="299">
        <f t="shared" si="131"/>
        <v>200000000</v>
      </c>
      <c r="R322" s="299">
        <f t="shared" si="135"/>
        <v>0</v>
      </c>
      <c r="V322" s="290">
        <v>301070102</v>
      </c>
      <c r="W322" s="382" t="s">
        <v>499</v>
      </c>
      <c r="X322" s="384">
        <v>200000000</v>
      </c>
      <c r="Y322" s="384">
        <v>0</v>
      </c>
      <c r="Z322" s="384">
        <v>0</v>
      </c>
      <c r="AA322" s="384">
        <v>0</v>
      </c>
      <c r="AB322" s="384">
        <v>0</v>
      </c>
      <c r="AC322" s="384">
        <v>0</v>
      </c>
      <c r="AD322" s="384">
        <v>200000000</v>
      </c>
      <c r="AE322" s="384">
        <v>0</v>
      </c>
      <c r="AF322" s="384">
        <v>0</v>
      </c>
      <c r="AG322" s="384">
        <v>0</v>
      </c>
      <c r="AH322" s="384">
        <v>200000000</v>
      </c>
      <c r="AI322" s="384">
        <v>0</v>
      </c>
      <c r="AJ322" s="384">
        <v>0</v>
      </c>
      <c r="AK322" s="384">
        <v>0</v>
      </c>
      <c r="AL322" s="384">
        <v>0</v>
      </c>
      <c r="AM322" s="384">
        <v>0</v>
      </c>
      <c r="AN322" s="384">
        <v>0</v>
      </c>
      <c r="AO322" s="382">
        <v>200000000</v>
      </c>
      <c r="AP322" s="382">
        <v>0</v>
      </c>
    </row>
    <row r="323" spans="1:42">
      <c r="A323" s="7">
        <v>302</v>
      </c>
      <c r="B323" s="8" t="s">
        <v>500</v>
      </c>
      <c r="C323" s="9">
        <f>+C324+C364+C372+C381+C393+C399+C402</f>
        <v>2353916830</v>
      </c>
      <c r="D323" s="9">
        <f t="shared" ref="D323:R323" si="154">+D324+D364+D372+D381+D393+D399+D402</f>
        <v>172109770</v>
      </c>
      <c r="E323" s="9">
        <f t="shared" si="154"/>
        <v>0</v>
      </c>
      <c r="F323" s="9">
        <f t="shared" si="154"/>
        <v>1134125979</v>
      </c>
      <c r="G323" s="296">
        <f t="shared" si="154"/>
        <v>3660152579</v>
      </c>
      <c r="H323" s="296">
        <v>67395651</v>
      </c>
      <c r="I323" s="296">
        <v>353626039</v>
      </c>
      <c r="J323" s="296">
        <f t="shared" si="154"/>
        <v>2979014396</v>
      </c>
      <c r="K323" s="296">
        <v>7220702</v>
      </c>
      <c r="L323" s="296">
        <v>60663791.730000004</v>
      </c>
      <c r="M323" s="296">
        <f t="shared" si="154"/>
        <v>296142088.26999998</v>
      </c>
      <c r="N323" s="296">
        <v>76241211</v>
      </c>
      <c r="O323" s="296">
        <v>711562141</v>
      </c>
      <c r="P323" s="296">
        <f t="shared" si="154"/>
        <v>357936102</v>
      </c>
      <c r="Q323" s="296">
        <f t="shared" si="154"/>
        <v>2621078294</v>
      </c>
      <c r="R323" s="296">
        <f t="shared" si="154"/>
        <v>384996094.73000002</v>
      </c>
      <c r="V323" s="290">
        <v>302</v>
      </c>
      <c r="W323" s="382" t="s">
        <v>500</v>
      </c>
      <c r="X323" s="384">
        <v>2279131504</v>
      </c>
      <c r="Y323" s="384">
        <v>172109770</v>
      </c>
      <c r="Z323" s="384">
        <v>0</v>
      </c>
      <c r="AA323" s="384">
        <v>0</v>
      </c>
      <c r="AB323" s="384">
        <v>0</v>
      </c>
      <c r="AC323" s="384">
        <v>684125979</v>
      </c>
      <c r="AD323" s="384">
        <v>3135367253</v>
      </c>
      <c r="AE323" s="384">
        <v>67395651</v>
      </c>
      <c r="AF323" s="384">
        <v>353626039</v>
      </c>
      <c r="AG323" s="384">
        <v>353626039</v>
      </c>
      <c r="AH323" s="384">
        <v>2781741214</v>
      </c>
      <c r="AI323" s="384">
        <v>7220702</v>
      </c>
      <c r="AJ323" s="384">
        <v>60663791.730000004</v>
      </c>
      <c r="AK323" s="384">
        <v>292962247.26999998</v>
      </c>
      <c r="AL323" s="384">
        <v>76241211</v>
      </c>
      <c r="AM323" s="384">
        <v>711562141</v>
      </c>
      <c r="AN323" s="384">
        <v>357936102</v>
      </c>
      <c r="AO323" s="382">
        <v>2423805112</v>
      </c>
      <c r="AP323" s="382">
        <v>0</v>
      </c>
    </row>
    <row r="324" spans="1:42">
      <c r="A324" s="10">
        <v>30201</v>
      </c>
      <c r="B324" s="11" t="s">
        <v>501</v>
      </c>
      <c r="C324" s="12">
        <f>+C325</f>
        <v>1938910830</v>
      </c>
      <c r="D324" s="12">
        <f t="shared" ref="D324:R324" si="155">+D325</f>
        <v>74000000</v>
      </c>
      <c r="E324" s="12">
        <f t="shared" si="155"/>
        <v>0</v>
      </c>
      <c r="F324" s="12">
        <f t="shared" si="155"/>
        <v>814374952</v>
      </c>
      <c r="G324" s="297">
        <f t="shared" si="155"/>
        <v>2827285782</v>
      </c>
      <c r="H324" s="297">
        <v>579700</v>
      </c>
      <c r="I324" s="297">
        <v>236900479</v>
      </c>
      <c r="J324" s="297">
        <f t="shared" si="155"/>
        <v>2262873159</v>
      </c>
      <c r="K324" s="297">
        <v>6730100</v>
      </c>
      <c r="L324" s="297">
        <v>15673508.73</v>
      </c>
      <c r="M324" s="297">
        <f t="shared" si="155"/>
        <v>224406811.27000001</v>
      </c>
      <c r="N324" s="297">
        <v>24291700</v>
      </c>
      <c r="O324" s="297">
        <v>381067318</v>
      </c>
      <c r="P324" s="297">
        <f t="shared" si="155"/>
        <v>144166839</v>
      </c>
      <c r="Q324" s="297">
        <f t="shared" si="155"/>
        <v>2118706320</v>
      </c>
      <c r="R324" s="297">
        <f t="shared" si="155"/>
        <v>340005811.73000002</v>
      </c>
      <c r="V324" s="290">
        <v>30201</v>
      </c>
      <c r="W324" s="382" t="s">
        <v>501</v>
      </c>
      <c r="X324" s="384">
        <v>1864125504</v>
      </c>
      <c r="Y324" s="384">
        <v>74000000</v>
      </c>
      <c r="Z324" s="384">
        <v>0</v>
      </c>
      <c r="AA324" s="384">
        <v>0</v>
      </c>
      <c r="AB324" s="384">
        <v>0</v>
      </c>
      <c r="AC324" s="384">
        <v>364374952</v>
      </c>
      <c r="AD324" s="384">
        <v>2302500456</v>
      </c>
      <c r="AE324" s="384">
        <v>579700</v>
      </c>
      <c r="AF324" s="384">
        <v>236900479</v>
      </c>
      <c r="AG324" s="384">
        <v>236900479</v>
      </c>
      <c r="AH324" s="384">
        <v>2065599977</v>
      </c>
      <c r="AI324" s="384">
        <v>6730100</v>
      </c>
      <c r="AJ324" s="384">
        <v>15673508.73</v>
      </c>
      <c r="AK324" s="384">
        <v>221226970.27000001</v>
      </c>
      <c r="AL324" s="384">
        <v>24291700</v>
      </c>
      <c r="AM324" s="384">
        <v>381067318</v>
      </c>
      <c r="AN324" s="384">
        <v>144166839</v>
      </c>
      <c r="AO324" s="382">
        <v>1921433138</v>
      </c>
      <c r="AP324" s="382">
        <v>0</v>
      </c>
    </row>
    <row r="325" spans="1:42">
      <c r="A325" s="13">
        <v>3020101</v>
      </c>
      <c r="B325" s="14" t="s">
        <v>502</v>
      </c>
      <c r="C325" s="15">
        <f>+C326+C329+C332+C336+C340+C343+C346+C350+C352+C354+C356+C360+C363</f>
        <v>1938910830</v>
      </c>
      <c r="D325" s="15">
        <f t="shared" ref="D325:R325" si="156">+D326+D329+D332+D336+D340+D343+D346+D350+D352+D354+D356+D360+D363</f>
        <v>74000000</v>
      </c>
      <c r="E325" s="15">
        <f t="shared" si="156"/>
        <v>0</v>
      </c>
      <c r="F325" s="15">
        <f t="shared" si="156"/>
        <v>814374952</v>
      </c>
      <c r="G325" s="298">
        <f t="shared" si="156"/>
        <v>2827285782</v>
      </c>
      <c r="H325" s="298">
        <v>579700</v>
      </c>
      <c r="I325" s="298">
        <v>236900479</v>
      </c>
      <c r="J325" s="298">
        <f t="shared" si="156"/>
        <v>2262873159</v>
      </c>
      <c r="K325" s="298">
        <v>6730100</v>
      </c>
      <c r="L325" s="298">
        <v>15673508.73</v>
      </c>
      <c r="M325" s="298">
        <f t="shared" si="156"/>
        <v>224406811.27000001</v>
      </c>
      <c r="N325" s="298">
        <v>24291700</v>
      </c>
      <c r="O325" s="298">
        <v>381067318</v>
      </c>
      <c r="P325" s="298">
        <f t="shared" si="156"/>
        <v>144166839</v>
      </c>
      <c r="Q325" s="298">
        <f t="shared" si="156"/>
        <v>2118706320</v>
      </c>
      <c r="R325" s="298">
        <f t="shared" si="156"/>
        <v>340005811.73000002</v>
      </c>
      <c r="V325" s="290">
        <v>3020101</v>
      </c>
      <c r="W325" s="382" t="s">
        <v>502</v>
      </c>
      <c r="X325" s="384">
        <v>1864125504</v>
      </c>
      <c r="Y325" s="384">
        <v>74000000</v>
      </c>
      <c r="Z325" s="384">
        <v>0</v>
      </c>
      <c r="AA325" s="384">
        <v>0</v>
      </c>
      <c r="AB325" s="384">
        <v>0</v>
      </c>
      <c r="AC325" s="384">
        <v>364374952</v>
      </c>
      <c r="AD325" s="384">
        <v>2302500456</v>
      </c>
      <c r="AE325" s="384">
        <v>579700</v>
      </c>
      <c r="AF325" s="384">
        <v>236900479</v>
      </c>
      <c r="AG325" s="384">
        <v>236900479</v>
      </c>
      <c r="AH325" s="384">
        <v>2065599977</v>
      </c>
      <c r="AI325" s="384">
        <v>6730100</v>
      </c>
      <c r="AJ325" s="384">
        <v>15673508.73</v>
      </c>
      <c r="AK325" s="384">
        <v>221226970.27000001</v>
      </c>
      <c r="AL325" s="384">
        <v>24291700</v>
      </c>
      <c r="AM325" s="384">
        <v>381067318</v>
      </c>
      <c r="AN325" s="384">
        <v>144166839</v>
      </c>
      <c r="AO325" s="382">
        <v>1921433138</v>
      </c>
      <c r="AP325" s="382">
        <v>0</v>
      </c>
    </row>
    <row r="326" spans="1:42">
      <c r="A326" s="13">
        <v>302010101</v>
      </c>
      <c r="B326" s="14" t="s">
        <v>503</v>
      </c>
      <c r="C326" s="15">
        <f>+C327+C328</f>
        <v>100000000</v>
      </c>
      <c r="D326" s="15">
        <f t="shared" ref="D326:R326" si="157">+D327+D328</f>
        <v>0</v>
      </c>
      <c r="E326" s="15">
        <f t="shared" si="157"/>
        <v>0</v>
      </c>
      <c r="F326" s="15">
        <f t="shared" si="157"/>
        <v>0</v>
      </c>
      <c r="G326" s="298">
        <f t="shared" si="157"/>
        <v>100000000</v>
      </c>
      <c r="H326" s="298">
        <v>0</v>
      </c>
      <c r="I326" s="298">
        <v>0</v>
      </c>
      <c r="J326" s="298">
        <f t="shared" si="157"/>
        <v>100000000</v>
      </c>
      <c r="K326" s="298">
        <v>0</v>
      </c>
      <c r="L326" s="298">
        <v>0</v>
      </c>
      <c r="M326" s="298">
        <f t="shared" si="157"/>
        <v>0</v>
      </c>
      <c r="N326" s="298">
        <v>0</v>
      </c>
      <c r="O326" s="298">
        <v>14020039</v>
      </c>
      <c r="P326" s="298">
        <f t="shared" si="157"/>
        <v>14020039</v>
      </c>
      <c r="Q326" s="298">
        <f t="shared" si="157"/>
        <v>85979961</v>
      </c>
      <c r="R326" s="298">
        <f t="shared" si="157"/>
        <v>0</v>
      </c>
      <c r="V326" s="290">
        <v>302010101</v>
      </c>
      <c r="W326" s="382" t="s">
        <v>503</v>
      </c>
      <c r="X326" s="384">
        <v>100000000</v>
      </c>
      <c r="Y326" s="384">
        <v>0</v>
      </c>
      <c r="Z326" s="384">
        <v>0</v>
      </c>
      <c r="AA326" s="384">
        <v>0</v>
      </c>
      <c r="AB326" s="384">
        <v>0</v>
      </c>
      <c r="AC326" s="384">
        <v>0</v>
      </c>
      <c r="AD326" s="384">
        <v>100000000</v>
      </c>
      <c r="AE326" s="384">
        <v>0</v>
      </c>
      <c r="AF326" s="384">
        <v>0</v>
      </c>
      <c r="AG326" s="384">
        <v>0</v>
      </c>
      <c r="AH326" s="384">
        <v>100000000</v>
      </c>
      <c r="AI326" s="384">
        <v>0</v>
      </c>
      <c r="AJ326" s="384">
        <v>0</v>
      </c>
      <c r="AK326" s="384">
        <v>0</v>
      </c>
      <c r="AL326" s="384">
        <v>0</v>
      </c>
      <c r="AM326" s="384">
        <v>14020039</v>
      </c>
      <c r="AN326" s="384">
        <v>14020039</v>
      </c>
      <c r="AO326" s="382">
        <v>85979961</v>
      </c>
      <c r="AP326" s="382">
        <v>0</v>
      </c>
    </row>
    <row r="327" spans="1:42">
      <c r="A327" s="200">
        <v>30201010101</v>
      </c>
      <c r="B327" s="17" t="s">
        <v>504</v>
      </c>
      <c r="C327" s="18">
        <v>40000000</v>
      </c>
      <c r="D327" s="18">
        <v>0</v>
      </c>
      <c r="E327" s="18">
        <v>0</v>
      </c>
      <c r="F327" s="18">
        <v>0</v>
      </c>
      <c r="G327" s="299">
        <f t="shared" si="133"/>
        <v>40000000</v>
      </c>
      <c r="H327" s="299">
        <v>0</v>
      </c>
      <c r="I327" s="299">
        <v>0</v>
      </c>
      <c r="J327" s="299">
        <f t="shared" si="130"/>
        <v>40000000</v>
      </c>
      <c r="K327" s="299">
        <v>0</v>
      </c>
      <c r="L327" s="299">
        <v>0</v>
      </c>
      <c r="M327" s="299">
        <f t="shared" si="128"/>
        <v>0</v>
      </c>
      <c r="N327" s="299">
        <v>0</v>
      </c>
      <c r="O327" s="299">
        <v>0</v>
      </c>
      <c r="P327" s="299">
        <f t="shared" si="134"/>
        <v>0</v>
      </c>
      <c r="Q327" s="299">
        <f t="shared" si="131"/>
        <v>40000000</v>
      </c>
      <c r="R327" s="299">
        <f t="shared" si="135"/>
        <v>0</v>
      </c>
      <c r="V327" s="290">
        <v>30201010101</v>
      </c>
      <c r="W327" s="382" t="s">
        <v>504</v>
      </c>
      <c r="X327" s="384">
        <v>40000000</v>
      </c>
      <c r="Y327" s="384">
        <v>0</v>
      </c>
      <c r="Z327" s="384">
        <v>0</v>
      </c>
      <c r="AA327" s="384">
        <v>0</v>
      </c>
      <c r="AB327" s="384">
        <v>0</v>
      </c>
      <c r="AC327" s="384">
        <v>0</v>
      </c>
      <c r="AD327" s="384">
        <v>40000000</v>
      </c>
      <c r="AE327" s="384">
        <v>0</v>
      </c>
      <c r="AF327" s="384">
        <v>0</v>
      </c>
      <c r="AG327" s="384">
        <v>0</v>
      </c>
      <c r="AH327" s="384">
        <v>40000000</v>
      </c>
      <c r="AI327" s="384">
        <v>0</v>
      </c>
      <c r="AJ327" s="384">
        <v>0</v>
      </c>
      <c r="AK327" s="384">
        <v>0</v>
      </c>
      <c r="AL327" s="384">
        <v>0</v>
      </c>
      <c r="AM327" s="384">
        <v>0</v>
      </c>
      <c r="AN327" s="384">
        <v>0</v>
      </c>
      <c r="AO327" s="382">
        <v>40000000</v>
      </c>
      <c r="AP327" s="382">
        <v>0</v>
      </c>
    </row>
    <row r="328" spans="1:42">
      <c r="A328" s="202">
        <v>30201010102</v>
      </c>
      <c r="B328" s="17" t="s">
        <v>505</v>
      </c>
      <c r="C328" s="18">
        <v>60000000</v>
      </c>
      <c r="D328" s="18">
        <v>0</v>
      </c>
      <c r="E328" s="18">
        <v>0</v>
      </c>
      <c r="F328" s="18">
        <v>0</v>
      </c>
      <c r="G328" s="299">
        <f t="shared" si="133"/>
        <v>60000000</v>
      </c>
      <c r="H328" s="299">
        <v>0</v>
      </c>
      <c r="I328" s="299">
        <v>0</v>
      </c>
      <c r="J328" s="299">
        <f t="shared" si="130"/>
        <v>60000000</v>
      </c>
      <c r="K328" s="299">
        <v>0</v>
      </c>
      <c r="L328" s="299">
        <v>0</v>
      </c>
      <c r="M328" s="299">
        <f t="shared" si="128"/>
        <v>0</v>
      </c>
      <c r="N328" s="299">
        <v>0</v>
      </c>
      <c r="O328" s="299">
        <v>14020039</v>
      </c>
      <c r="P328" s="299">
        <f t="shared" si="134"/>
        <v>14020039</v>
      </c>
      <c r="Q328" s="299">
        <f t="shared" si="131"/>
        <v>45979961</v>
      </c>
      <c r="R328" s="299">
        <f t="shared" si="135"/>
        <v>0</v>
      </c>
      <c r="V328" s="290">
        <v>30201010102</v>
      </c>
      <c r="W328" s="382" t="s">
        <v>505</v>
      </c>
      <c r="X328" s="384">
        <v>60000000</v>
      </c>
      <c r="Y328" s="384">
        <v>0</v>
      </c>
      <c r="Z328" s="384">
        <v>0</v>
      </c>
      <c r="AA328" s="384">
        <v>0</v>
      </c>
      <c r="AB328" s="384">
        <v>0</v>
      </c>
      <c r="AC328" s="384">
        <v>0</v>
      </c>
      <c r="AD328" s="384">
        <v>60000000</v>
      </c>
      <c r="AE328" s="384">
        <v>0</v>
      </c>
      <c r="AF328" s="384">
        <v>0</v>
      </c>
      <c r="AG328" s="384">
        <v>0</v>
      </c>
      <c r="AH328" s="384">
        <v>60000000</v>
      </c>
      <c r="AI328" s="384">
        <v>0</v>
      </c>
      <c r="AJ328" s="384">
        <v>0</v>
      </c>
      <c r="AK328" s="384">
        <v>0</v>
      </c>
      <c r="AL328" s="384">
        <v>0</v>
      </c>
      <c r="AM328" s="384">
        <v>14020039</v>
      </c>
      <c r="AN328" s="384">
        <v>14020039</v>
      </c>
      <c r="AO328" s="382">
        <v>45979961</v>
      </c>
      <c r="AP328" s="382">
        <v>0</v>
      </c>
    </row>
    <row r="329" spans="1:42">
      <c r="A329" s="13">
        <v>302010102</v>
      </c>
      <c r="B329" s="14" t="s">
        <v>506</v>
      </c>
      <c r="C329" s="15">
        <f>+C330+C331</f>
        <v>165000000</v>
      </c>
      <c r="D329" s="15">
        <f t="shared" ref="D329:R329" si="158">+D330+D331</f>
        <v>0</v>
      </c>
      <c r="E329" s="15">
        <f t="shared" si="158"/>
        <v>0</v>
      </c>
      <c r="F329" s="15">
        <f t="shared" si="158"/>
        <v>0</v>
      </c>
      <c r="G329" s="298">
        <f t="shared" si="158"/>
        <v>165000000</v>
      </c>
      <c r="H329" s="298">
        <v>0</v>
      </c>
      <c r="I329" s="298">
        <v>0</v>
      </c>
      <c r="J329" s="298">
        <f t="shared" si="158"/>
        <v>165000000</v>
      </c>
      <c r="K329" s="298">
        <v>0</v>
      </c>
      <c r="L329" s="298">
        <v>0</v>
      </c>
      <c r="M329" s="298">
        <f t="shared" si="158"/>
        <v>0</v>
      </c>
      <c r="N329" s="298">
        <v>23712000</v>
      </c>
      <c r="O329" s="298">
        <v>110461536</v>
      </c>
      <c r="P329" s="298">
        <f t="shared" si="158"/>
        <v>110461536</v>
      </c>
      <c r="Q329" s="298">
        <f t="shared" si="158"/>
        <v>54538464</v>
      </c>
      <c r="R329" s="298">
        <f t="shared" si="158"/>
        <v>0</v>
      </c>
      <c r="V329" s="290">
        <v>302010102</v>
      </c>
      <c r="W329" s="382" t="s">
        <v>506</v>
      </c>
      <c r="X329" s="384">
        <v>165000000</v>
      </c>
      <c r="Y329" s="384">
        <v>0</v>
      </c>
      <c r="Z329" s="384">
        <v>0</v>
      </c>
      <c r="AA329" s="384">
        <v>0</v>
      </c>
      <c r="AB329" s="384">
        <v>0</v>
      </c>
      <c r="AC329" s="384">
        <v>0</v>
      </c>
      <c r="AD329" s="384">
        <v>165000000</v>
      </c>
      <c r="AE329" s="384">
        <v>0</v>
      </c>
      <c r="AF329" s="384">
        <v>0</v>
      </c>
      <c r="AG329" s="384">
        <v>0</v>
      </c>
      <c r="AH329" s="384">
        <v>165000000</v>
      </c>
      <c r="AI329" s="384">
        <v>0</v>
      </c>
      <c r="AJ329" s="384">
        <v>0</v>
      </c>
      <c r="AK329" s="384">
        <v>0</v>
      </c>
      <c r="AL329" s="384">
        <v>23712000</v>
      </c>
      <c r="AM329" s="384">
        <v>110461536</v>
      </c>
      <c r="AN329" s="384">
        <v>110461536</v>
      </c>
      <c r="AO329" s="382">
        <v>54538464</v>
      </c>
      <c r="AP329" s="382">
        <v>0</v>
      </c>
    </row>
    <row r="330" spans="1:42">
      <c r="A330" s="200">
        <v>30201010201</v>
      </c>
      <c r="B330" s="17" t="s">
        <v>507</v>
      </c>
      <c r="C330" s="18">
        <v>15000000</v>
      </c>
      <c r="D330" s="18">
        <v>0</v>
      </c>
      <c r="E330" s="18">
        <v>0</v>
      </c>
      <c r="F330" s="18">
        <v>0</v>
      </c>
      <c r="G330" s="299">
        <f t="shared" si="133"/>
        <v>15000000</v>
      </c>
      <c r="H330" s="299">
        <v>0</v>
      </c>
      <c r="I330" s="299">
        <v>0</v>
      </c>
      <c r="J330" s="299">
        <f t="shared" si="130"/>
        <v>15000000</v>
      </c>
      <c r="K330" s="299">
        <v>0</v>
      </c>
      <c r="L330" s="299">
        <v>0</v>
      </c>
      <c r="M330" s="299">
        <f t="shared" ref="M330:M392" si="159">+I330-L330</f>
        <v>0</v>
      </c>
      <c r="N330" s="299">
        <v>0</v>
      </c>
      <c r="O330" s="299">
        <v>0</v>
      </c>
      <c r="P330" s="299">
        <f t="shared" si="134"/>
        <v>0</v>
      </c>
      <c r="Q330" s="299">
        <f t="shared" si="131"/>
        <v>15000000</v>
      </c>
      <c r="R330" s="299">
        <f t="shared" si="135"/>
        <v>0</v>
      </c>
      <c r="V330" s="290">
        <v>30201010201</v>
      </c>
      <c r="W330" s="382" t="s">
        <v>507</v>
      </c>
      <c r="X330" s="384">
        <v>15000000</v>
      </c>
      <c r="Y330" s="384">
        <v>0</v>
      </c>
      <c r="Z330" s="384">
        <v>0</v>
      </c>
      <c r="AA330" s="384">
        <v>0</v>
      </c>
      <c r="AB330" s="384">
        <v>0</v>
      </c>
      <c r="AC330" s="384">
        <v>0</v>
      </c>
      <c r="AD330" s="384">
        <v>15000000</v>
      </c>
      <c r="AE330" s="384">
        <v>0</v>
      </c>
      <c r="AF330" s="384">
        <v>0</v>
      </c>
      <c r="AG330" s="384">
        <v>0</v>
      </c>
      <c r="AH330" s="384">
        <v>15000000</v>
      </c>
      <c r="AI330" s="384">
        <v>0</v>
      </c>
      <c r="AJ330" s="384">
        <v>0</v>
      </c>
      <c r="AK330" s="384">
        <v>0</v>
      </c>
      <c r="AL330" s="384">
        <v>0</v>
      </c>
      <c r="AM330" s="384">
        <v>0</v>
      </c>
      <c r="AN330" s="384">
        <v>0</v>
      </c>
      <c r="AO330" s="382">
        <v>15000000</v>
      </c>
      <c r="AP330" s="382">
        <v>0</v>
      </c>
    </row>
    <row r="331" spans="1:42">
      <c r="A331" s="202">
        <v>30201010202</v>
      </c>
      <c r="B331" s="17" t="s">
        <v>508</v>
      </c>
      <c r="C331" s="18">
        <v>150000000</v>
      </c>
      <c r="D331" s="18">
        <v>0</v>
      </c>
      <c r="E331" s="18">
        <v>0</v>
      </c>
      <c r="F331" s="18">
        <v>0</v>
      </c>
      <c r="G331" s="299">
        <f t="shared" si="133"/>
        <v>150000000</v>
      </c>
      <c r="H331" s="299">
        <v>0</v>
      </c>
      <c r="I331" s="299">
        <v>0</v>
      </c>
      <c r="J331" s="299">
        <f t="shared" si="130"/>
        <v>150000000</v>
      </c>
      <c r="K331" s="299">
        <v>0</v>
      </c>
      <c r="L331" s="299">
        <v>0</v>
      </c>
      <c r="M331" s="299">
        <f t="shared" si="159"/>
        <v>0</v>
      </c>
      <c r="N331" s="299">
        <v>23712000</v>
      </c>
      <c r="O331" s="299">
        <v>110461536</v>
      </c>
      <c r="P331" s="299">
        <f t="shared" si="134"/>
        <v>110461536</v>
      </c>
      <c r="Q331" s="299">
        <f t="shared" si="131"/>
        <v>39538464</v>
      </c>
      <c r="R331" s="299">
        <f t="shared" si="135"/>
        <v>0</v>
      </c>
      <c r="V331" s="290">
        <v>30201010202</v>
      </c>
      <c r="W331" s="382" t="s">
        <v>508</v>
      </c>
      <c r="X331" s="384">
        <v>150000000</v>
      </c>
      <c r="Y331" s="384">
        <v>0</v>
      </c>
      <c r="Z331" s="384">
        <v>0</v>
      </c>
      <c r="AA331" s="384">
        <v>0</v>
      </c>
      <c r="AB331" s="384">
        <v>0</v>
      </c>
      <c r="AC331" s="384">
        <v>0</v>
      </c>
      <c r="AD331" s="384">
        <v>150000000</v>
      </c>
      <c r="AE331" s="384">
        <v>0</v>
      </c>
      <c r="AF331" s="384">
        <v>0</v>
      </c>
      <c r="AG331" s="384">
        <v>0</v>
      </c>
      <c r="AH331" s="384">
        <v>150000000</v>
      </c>
      <c r="AI331" s="384">
        <v>0</v>
      </c>
      <c r="AJ331" s="384">
        <v>0</v>
      </c>
      <c r="AK331" s="384">
        <v>0</v>
      </c>
      <c r="AL331" s="384">
        <v>23712000</v>
      </c>
      <c r="AM331" s="384">
        <v>110461536</v>
      </c>
      <c r="AN331" s="384">
        <v>110461536</v>
      </c>
      <c r="AO331" s="382">
        <v>39538464</v>
      </c>
      <c r="AP331" s="382">
        <v>0</v>
      </c>
    </row>
    <row r="332" spans="1:42">
      <c r="A332" s="13">
        <v>302010103</v>
      </c>
      <c r="B332" s="14" t="s">
        <v>509</v>
      </c>
      <c r="C332" s="15">
        <f>+C333+C334+C335</f>
        <v>849124504</v>
      </c>
      <c r="D332" s="15">
        <f t="shared" ref="D332:R332" si="160">+D333+D334+D335</f>
        <v>0</v>
      </c>
      <c r="E332" s="15">
        <f t="shared" si="160"/>
        <v>0</v>
      </c>
      <c r="F332" s="15">
        <f t="shared" si="160"/>
        <v>134374952</v>
      </c>
      <c r="G332" s="338">
        <f t="shared" si="160"/>
        <v>983499456</v>
      </c>
      <c r="H332" s="298">
        <v>0</v>
      </c>
      <c r="I332" s="298">
        <v>34995000</v>
      </c>
      <c r="J332" s="298">
        <f t="shared" si="160"/>
        <v>948504456</v>
      </c>
      <c r="K332" s="298">
        <v>5160000</v>
      </c>
      <c r="L332" s="298">
        <v>5160000</v>
      </c>
      <c r="M332" s="298">
        <f t="shared" si="160"/>
        <v>29835000</v>
      </c>
      <c r="N332" s="298">
        <v>0</v>
      </c>
      <c r="O332" s="298">
        <v>35000000</v>
      </c>
      <c r="P332" s="298">
        <f t="shared" si="160"/>
        <v>5000</v>
      </c>
      <c r="Q332" s="298">
        <f t="shared" si="160"/>
        <v>948499456</v>
      </c>
      <c r="R332" s="298">
        <f t="shared" si="160"/>
        <v>5160000</v>
      </c>
      <c r="V332" s="290">
        <v>302010103</v>
      </c>
      <c r="W332" s="382" t="s">
        <v>509</v>
      </c>
      <c r="X332" s="384">
        <v>849124504</v>
      </c>
      <c r="Y332" s="384">
        <v>0</v>
      </c>
      <c r="Z332" s="384">
        <v>0</v>
      </c>
      <c r="AA332" s="384">
        <v>0</v>
      </c>
      <c r="AB332" s="384">
        <v>0</v>
      </c>
      <c r="AC332" s="384">
        <v>134374952</v>
      </c>
      <c r="AD332" s="384">
        <v>983499456</v>
      </c>
      <c r="AE332" s="384">
        <v>0</v>
      </c>
      <c r="AF332" s="384">
        <v>34995000</v>
      </c>
      <c r="AG332" s="384">
        <v>34995000</v>
      </c>
      <c r="AH332" s="384">
        <v>948504456</v>
      </c>
      <c r="AI332" s="384">
        <v>5160000</v>
      </c>
      <c r="AJ332" s="384">
        <v>5160000</v>
      </c>
      <c r="AK332" s="384">
        <v>29835000</v>
      </c>
      <c r="AL332" s="384">
        <v>0</v>
      </c>
      <c r="AM332" s="384">
        <v>35000000</v>
      </c>
      <c r="AN332" s="384">
        <v>5000</v>
      </c>
      <c r="AO332" s="382">
        <v>948499456</v>
      </c>
      <c r="AP332" s="382">
        <v>0</v>
      </c>
    </row>
    <row r="333" spans="1:42">
      <c r="A333" s="200">
        <v>30201010301</v>
      </c>
      <c r="B333" s="17" t="s">
        <v>510</v>
      </c>
      <c r="C333" s="18">
        <v>699124504</v>
      </c>
      <c r="D333" s="18">
        <v>0</v>
      </c>
      <c r="E333" s="18">
        <v>0</v>
      </c>
      <c r="F333" s="18">
        <v>0</v>
      </c>
      <c r="G333" s="299">
        <f t="shared" si="133"/>
        <v>699124504</v>
      </c>
      <c r="H333" s="299">
        <v>0</v>
      </c>
      <c r="I333" s="299">
        <v>0</v>
      </c>
      <c r="J333" s="299">
        <f t="shared" si="130"/>
        <v>699124504</v>
      </c>
      <c r="K333" s="299">
        <v>0</v>
      </c>
      <c r="L333" s="299">
        <v>0</v>
      </c>
      <c r="M333" s="299">
        <f t="shared" si="159"/>
        <v>0</v>
      </c>
      <c r="N333" s="299">
        <v>0</v>
      </c>
      <c r="O333" s="299">
        <v>0</v>
      </c>
      <c r="P333" s="299">
        <f t="shared" si="134"/>
        <v>0</v>
      </c>
      <c r="Q333" s="299">
        <f t="shared" si="131"/>
        <v>699124504</v>
      </c>
      <c r="R333" s="299">
        <f t="shared" si="135"/>
        <v>0</v>
      </c>
      <c r="V333" s="290">
        <v>30201010301</v>
      </c>
      <c r="W333" s="382" t="s">
        <v>510</v>
      </c>
      <c r="X333" s="384">
        <v>699124504</v>
      </c>
      <c r="Y333" s="384">
        <v>0</v>
      </c>
      <c r="Z333" s="384">
        <v>0</v>
      </c>
      <c r="AA333" s="384">
        <v>0</v>
      </c>
      <c r="AB333" s="384">
        <v>0</v>
      </c>
      <c r="AC333" s="384">
        <v>0</v>
      </c>
      <c r="AD333" s="384">
        <v>699124504</v>
      </c>
      <c r="AE333" s="384">
        <v>0</v>
      </c>
      <c r="AF333" s="384">
        <v>0</v>
      </c>
      <c r="AG333" s="384">
        <v>0</v>
      </c>
      <c r="AH333" s="384">
        <v>699124504</v>
      </c>
      <c r="AI333" s="384">
        <v>0</v>
      </c>
      <c r="AJ333" s="384">
        <v>0</v>
      </c>
      <c r="AK333" s="384">
        <v>0</v>
      </c>
      <c r="AL333" s="384">
        <v>0</v>
      </c>
      <c r="AM333" s="384">
        <v>0</v>
      </c>
      <c r="AN333" s="384">
        <v>0</v>
      </c>
      <c r="AO333" s="382">
        <v>699124504</v>
      </c>
      <c r="AP333" s="382">
        <v>0</v>
      </c>
    </row>
    <row r="334" spans="1:42">
      <c r="A334" s="202">
        <v>30201010302</v>
      </c>
      <c r="B334" s="17" t="s">
        <v>511</v>
      </c>
      <c r="C334" s="226">
        <v>150000000</v>
      </c>
      <c r="D334" s="18">
        <v>0</v>
      </c>
      <c r="E334" s="18">
        <v>0</v>
      </c>
      <c r="F334" s="18">
        <v>0</v>
      </c>
      <c r="G334" s="299">
        <f t="shared" si="133"/>
        <v>150000000</v>
      </c>
      <c r="H334" s="299">
        <v>0</v>
      </c>
      <c r="I334" s="299">
        <v>0</v>
      </c>
      <c r="J334" s="299">
        <f t="shared" si="130"/>
        <v>150000000</v>
      </c>
      <c r="K334" s="299">
        <v>0</v>
      </c>
      <c r="L334" s="299">
        <v>0</v>
      </c>
      <c r="M334" s="299">
        <f t="shared" si="159"/>
        <v>0</v>
      </c>
      <c r="N334" s="299">
        <v>0</v>
      </c>
      <c r="O334" s="299">
        <v>0</v>
      </c>
      <c r="P334" s="299">
        <f t="shared" si="134"/>
        <v>0</v>
      </c>
      <c r="Q334" s="299">
        <f t="shared" si="131"/>
        <v>150000000</v>
      </c>
      <c r="R334" s="299">
        <f t="shared" si="135"/>
        <v>0</v>
      </c>
      <c r="V334" s="290">
        <v>30201010302</v>
      </c>
      <c r="W334" s="382" t="s">
        <v>511</v>
      </c>
      <c r="X334" s="384">
        <v>150000000</v>
      </c>
      <c r="Y334" s="384">
        <v>0</v>
      </c>
      <c r="Z334" s="384">
        <v>0</v>
      </c>
      <c r="AA334" s="384">
        <v>0</v>
      </c>
      <c r="AB334" s="384">
        <v>0</v>
      </c>
      <c r="AC334" s="384">
        <v>0</v>
      </c>
      <c r="AD334" s="384">
        <v>150000000</v>
      </c>
      <c r="AE334" s="384">
        <v>0</v>
      </c>
      <c r="AF334" s="384">
        <v>0</v>
      </c>
      <c r="AG334" s="384">
        <v>0</v>
      </c>
      <c r="AH334" s="384">
        <v>150000000</v>
      </c>
      <c r="AI334" s="384">
        <v>0</v>
      </c>
      <c r="AJ334" s="384">
        <v>0</v>
      </c>
      <c r="AK334" s="384">
        <v>0</v>
      </c>
      <c r="AL334" s="384">
        <v>0</v>
      </c>
      <c r="AM334" s="384">
        <v>0</v>
      </c>
      <c r="AN334" s="384">
        <v>0</v>
      </c>
      <c r="AO334" s="382">
        <v>150000000</v>
      </c>
      <c r="AP334" s="382">
        <v>0</v>
      </c>
    </row>
    <row r="335" spans="1:42">
      <c r="A335" s="17">
        <v>30201010303</v>
      </c>
      <c r="B335" s="17" t="s">
        <v>849</v>
      </c>
      <c r="C335" s="18"/>
      <c r="D335" s="18"/>
      <c r="E335" s="18"/>
      <c r="F335" s="348">
        <v>134374952</v>
      </c>
      <c r="G335" s="299">
        <f t="shared" si="133"/>
        <v>134374952</v>
      </c>
      <c r="H335" s="299">
        <v>0</v>
      </c>
      <c r="I335" s="299">
        <v>34995000</v>
      </c>
      <c r="J335" s="299">
        <f t="shared" si="130"/>
        <v>99379952</v>
      </c>
      <c r="K335" s="299">
        <v>5160000</v>
      </c>
      <c r="L335" s="299">
        <v>5160000</v>
      </c>
      <c r="M335" s="299">
        <f t="shared" si="159"/>
        <v>29835000</v>
      </c>
      <c r="N335" s="299">
        <v>0</v>
      </c>
      <c r="O335" s="299">
        <v>35000000</v>
      </c>
      <c r="P335" s="299">
        <f t="shared" si="134"/>
        <v>5000</v>
      </c>
      <c r="Q335" s="299">
        <f t="shared" si="131"/>
        <v>99374952</v>
      </c>
      <c r="R335" s="299">
        <f t="shared" si="135"/>
        <v>5160000</v>
      </c>
      <c r="S335" s="83"/>
      <c r="T335" s="83"/>
      <c r="U335" s="83"/>
      <c r="V335" s="290">
        <v>30201010303</v>
      </c>
      <c r="W335" s="382" t="s">
        <v>849</v>
      </c>
      <c r="X335" s="384">
        <v>0</v>
      </c>
      <c r="Y335" s="384">
        <v>0</v>
      </c>
      <c r="Z335" s="384">
        <v>0</v>
      </c>
      <c r="AA335" s="384">
        <v>0</v>
      </c>
      <c r="AB335" s="384">
        <v>0</v>
      </c>
      <c r="AC335" s="384">
        <v>134374952</v>
      </c>
      <c r="AD335" s="384">
        <v>134374952</v>
      </c>
      <c r="AE335" s="384">
        <v>0</v>
      </c>
      <c r="AF335" s="384">
        <v>34995000</v>
      </c>
      <c r="AG335" s="384">
        <v>34995000</v>
      </c>
      <c r="AH335" s="384">
        <v>99379952</v>
      </c>
      <c r="AI335" s="384">
        <v>5160000</v>
      </c>
      <c r="AJ335" s="384">
        <v>5160000</v>
      </c>
      <c r="AK335" s="384">
        <v>29835000</v>
      </c>
      <c r="AL335" s="384">
        <v>0</v>
      </c>
      <c r="AM335" s="384">
        <v>35000000</v>
      </c>
      <c r="AN335" s="384">
        <v>5000</v>
      </c>
      <c r="AO335" s="382">
        <v>99374952</v>
      </c>
      <c r="AP335" s="382">
        <v>0</v>
      </c>
    </row>
    <row r="336" spans="1:42">
      <c r="A336" s="13">
        <v>302010104</v>
      </c>
      <c r="B336" s="14" t="s">
        <v>512</v>
      </c>
      <c r="C336" s="15">
        <f>+C337+C338+C339</f>
        <v>45000000</v>
      </c>
      <c r="D336" s="15">
        <f t="shared" ref="D336:R336" si="161">+D337+D338+D339</f>
        <v>1000000</v>
      </c>
      <c r="E336" s="15">
        <f t="shared" si="161"/>
        <v>0</v>
      </c>
      <c r="F336" s="15">
        <f t="shared" si="161"/>
        <v>0</v>
      </c>
      <c r="G336" s="298">
        <f t="shared" si="161"/>
        <v>46000000</v>
      </c>
      <c r="H336" s="298">
        <v>0</v>
      </c>
      <c r="I336" s="298">
        <v>990400</v>
      </c>
      <c r="J336" s="298">
        <f t="shared" si="161"/>
        <v>45009600</v>
      </c>
      <c r="K336" s="298">
        <v>990400</v>
      </c>
      <c r="L336" s="298">
        <v>990400</v>
      </c>
      <c r="M336" s="298">
        <f t="shared" si="161"/>
        <v>0</v>
      </c>
      <c r="N336" s="298">
        <v>0</v>
      </c>
      <c r="O336" s="298">
        <v>990400</v>
      </c>
      <c r="P336" s="298">
        <f t="shared" si="161"/>
        <v>0</v>
      </c>
      <c r="Q336" s="298">
        <f t="shared" si="161"/>
        <v>45009600</v>
      </c>
      <c r="R336" s="298">
        <f t="shared" si="161"/>
        <v>990400</v>
      </c>
      <c r="V336" s="290">
        <v>302010104</v>
      </c>
      <c r="W336" s="382" t="s">
        <v>512</v>
      </c>
      <c r="X336" s="384">
        <v>45000000</v>
      </c>
      <c r="Y336" s="384">
        <v>1000000</v>
      </c>
      <c r="Z336" s="384">
        <v>0</v>
      </c>
      <c r="AA336" s="384">
        <v>0</v>
      </c>
      <c r="AB336" s="384">
        <v>0</v>
      </c>
      <c r="AC336" s="384">
        <v>0</v>
      </c>
      <c r="AD336" s="384">
        <v>46000000</v>
      </c>
      <c r="AE336" s="384">
        <v>0</v>
      </c>
      <c r="AF336" s="384">
        <v>990400</v>
      </c>
      <c r="AG336" s="384">
        <v>990400</v>
      </c>
      <c r="AH336" s="384">
        <v>45009600</v>
      </c>
      <c r="AI336" s="384">
        <v>990400</v>
      </c>
      <c r="AJ336" s="384">
        <v>990400</v>
      </c>
      <c r="AK336" s="384">
        <v>0</v>
      </c>
      <c r="AL336" s="384">
        <v>0</v>
      </c>
      <c r="AM336" s="384">
        <v>990400</v>
      </c>
      <c r="AN336" s="384">
        <v>0</v>
      </c>
      <c r="AO336" s="382">
        <v>45009600</v>
      </c>
      <c r="AP336" s="382">
        <v>0</v>
      </c>
    </row>
    <row r="337" spans="1:42">
      <c r="A337" s="200">
        <v>30201010401</v>
      </c>
      <c r="B337" s="17" t="s">
        <v>513</v>
      </c>
      <c r="C337" s="18">
        <v>5000000</v>
      </c>
      <c r="D337" s="18">
        <v>0</v>
      </c>
      <c r="E337" s="18">
        <v>0</v>
      </c>
      <c r="F337" s="18">
        <v>0</v>
      </c>
      <c r="G337" s="299">
        <f t="shared" si="133"/>
        <v>5000000</v>
      </c>
      <c r="H337" s="299">
        <v>0</v>
      </c>
      <c r="I337" s="299">
        <v>0</v>
      </c>
      <c r="J337" s="299">
        <f t="shared" si="130"/>
        <v>5000000</v>
      </c>
      <c r="K337" s="299">
        <v>0</v>
      </c>
      <c r="L337" s="299">
        <v>0</v>
      </c>
      <c r="M337" s="299">
        <f t="shared" si="159"/>
        <v>0</v>
      </c>
      <c r="N337" s="299">
        <v>0</v>
      </c>
      <c r="O337" s="299">
        <v>0</v>
      </c>
      <c r="P337" s="299">
        <f t="shared" si="134"/>
        <v>0</v>
      </c>
      <c r="Q337" s="299">
        <f t="shared" si="131"/>
        <v>5000000</v>
      </c>
      <c r="R337" s="299">
        <f t="shared" si="135"/>
        <v>0</v>
      </c>
      <c r="V337" s="290">
        <v>30201010401</v>
      </c>
      <c r="W337" s="382" t="s">
        <v>513</v>
      </c>
      <c r="X337" s="384">
        <v>5000000</v>
      </c>
      <c r="Y337" s="384">
        <v>0</v>
      </c>
      <c r="Z337" s="384">
        <v>0</v>
      </c>
      <c r="AA337" s="384">
        <v>0</v>
      </c>
      <c r="AB337" s="384">
        <v>0</v>
      </c>
      <c r="AC337" s="384">
        <v>0</v>
      </c>
      <c r="AD337" s="384">
        <v>5000000</v>
      </c>
      <c r="AE337" s="384">
        <v>0</v>
      </c>
      <c r="AF337" s="384">
        <v>0</v>
      </c>
      <c r="AG337" s="384">
        <v>0</v>
      </c>
      <c r="AH337" s="384">
        <v>5000000</v>
      </c>
      <c r="AI337" s="384">
        <v>0</v>
      </c>
      <c r="AJ337" s="384">
        <v>0</v>
      </c>
      <c r="AK337" s="384">
        <v>0</v>
      </c>
      <c r="AL337" s="384">
        <v>0</v>
      </c>
      <c r="AM337" s="384">
        <v>0</v>
      </c>
      <c r="AN337" s="384">
        <v>0</v>
      </c>
      <c r="AO337" s="382">
        <v>5000000</v>
      </c>
      <c r="AP337" s="382">
        <v>0</v>
      </c>
    </row>
    <row r="338" spans="1:42">
      <c r="A338" s="202">
        <v>30201010402</v>
      </c>
      <c r="B338" s="17" t="s">
        <v>514</v>
      </c>
      <c r="C338" s="18">
        <v>40000000</v>
      </c>
      <c r="D338" s="18">
        <v>0</v>
      </c>
      <c r="E338" s="18">
        <v>0</v>
      </c>
      <c r="F338" s="18">
        <v>0</v>
      </c>
      <c r="G338" s="299">
        <f t="shared" si="133"/>
        <v>40000000</v>
      </c>
      <c r="H338" s="299">
        <v>0</v>
      </c>
      <c r="I338" s="299">
        <v>0</v>
      </c>
      <c r="J338" s="299">
        <f t="shared" si="130"/>
        <v>40000000</v>
      </c>
      <c r="K338" s="299">
        <v>0</v>
      </c>
      <c r="L338" s="299">
        <v>0</v>
      </c>
      <c r="M338" s="299">
        <f t="shared" si="159"/>
        <v>0</v>
      </c>
      <c r="N338" s="299">
        <v>0</v>
      </c>
      <c r="O338" s="299">
        <v>0</v>
      </c>
      <c r="P338" s="299">
        <f t="shared" si="134"/>
        <v>0</v>
      </c>
      <c r="Q338" s="299">
        <f t="shared" si="131"/>
        <v>40000000</v>
      </c>
      <c r="R338" s="299">
        <f t="shared" si="135"/>
        <v>0</v>
      </c>
      <c r="V338" s="290">
        <v>30201010402</v>
      </c>
      <c r="W338" s="382" t="s">
        <v>514</v>
      </c>
      <c r="X338" s="384">
        <v>40000000</v>
      </c>
      <c r="Y338" s="384">
        <v>0</v>
      </c>
      <c r="Z338" s="384">
        <v>0</v>
      </c>
      <c r="AA338" s="384">
        <v>0</v>
      </c>
      <c r="AB338" s="384">
        <v>0</v>
      </c>
      <c r="AC338" s="384">
        <v>0</v>
      </c>
      <c r="AD338" s="384">
        <v>40000000</v>
      </c>
      <c r="AE338" s="384">
        <v>0</v>
      </c>
      <c r="AF338" s="384">
        <v>0</v>
      </c>
      <c r="AG338" s="384">
        <v>0</v>
      </c>
      <c r="AH338" s="384">
        <v>40000000</v>
      </c>
      <c r="AI338" s="384">
        <v>0</v>
      </c>
      <c r="AJ338" s="384">
        <v>0</v>
      </c>
      <c r="AK338" s="384">
        <v>0</v>
      </c>
      <c r="AL338" s="384">
        <v>0</v>
      </c>
      <c r="AM338" s="384">
        <v>0</v>
      </c>
      <c r="AN338" s="384">
        <v>0</v>
      </c>
      <c r="AO338" s="382">
        <v>40000000</v>
      </c>
      <c r="AP338" s="382">
        <v>0</v>
      </c>
    </row>
    <row r="339" spans="1:42">
      <c r="A339" s="17">
        <v>30201010403</v>
      </c>
      <c r="B339" s="17" t="s">
        <v>850</v>
      </c>
      <c r="C339" s="18"/>
      <c r="D339" s="18">
        <v>1000000</v>
      </c>
      <c r="E339" s="18"/>
      <c r="F339" s="348">
        <v>0</v>
      </c>
      <c r="G339" s="299">
        <f t="shared" si="133"/>
        <v>1000000</v>
      </c>
      <c r="H339" s="299">
        <v>0</v>
      </c>
      <c r="I339" s="299">
        <v>990400</v>
      </c>
      <c r="J339" s="299">
        <f t="shared" si="130"/>
        <v>9600</v>
      </c>
      <c r="K339" s="299">
        <v>990400</v>
      </c>
      <c r="L339" s="299">
        <v>990400</v>
      </c>
      <c r="M339" s="299">
        <f t="shared" si="159"/>
        <v>0</v>
      </c>
      <c r="N339" s="299">
        <v>0</v>
      </c>
      <c r="O339" s="299">
        <v>990400</v>
      </c>
      <c r="P339" s="299">
        <f t="shared" si="134"/>
        <v>0</v>
      </c>
      <c r="Q339" s="299">
        <f t="shared" si="131"/>
        <v>9600</v>
      </c>
      <c r="R339" s="299">
        <f t="shared" si="135"/>
        <v>990400</v>
      </c>
      <c r="S339" s="83"/>
      <c r="T339" s="83"/>
      <c r="U339" s="83"/>
      <c r="V339" s="290">
        <v>30201010403</v>
      </c>
      <c r="W339" s="382" t="s">
        <v>850</v>
      </c>
      <c r="X339" s="384">
        <v>0</v>
      </c>
      <c r="Y339" s="384">
        <v>1000000</v>
      </c>
      <c r="Z339" s="384">
        <v>0</v>
      </c>
      <c r="AA339" s="384">
        <v>0</v>
      </c>
      <c r="AB339" s="384">
        <v>0</v>
      </c>
      <c r="AC339" s="384">
        <v>0</v>
      </c>
      <c r="AD339" s="384">
        <v>1000000</v>
      </c>
      <c r="AE339" s="384">
        <v>0</v>
      </c>
      <c r="AF339" s="384">
        <v>990400</v>
      </c>
      <c r="AG339" s="384">
        <v>990400</v>
      </c>
      <c r="AH339" s="384">
        <v>9600</v>
      </c>
      <c r="AI339" s="384">
        <v>990400</v>
      </c>
      <c r="AJ339" s="384">
        <v>990400</v>
      </c>
      <c r="AK339" s="384">
        <v>0</v>
      </c>
      <c r="AL339" s="384">
        <v>0</v>
      </c>
      <c r="AM339" s="384">
        <v>990400</v>
      </c>
      <c r="AN339" s="384">
        <v>0</v>
      </c>
      <c r="AO339" s="382">
        <v>9600</v>
      </c>
      <c r="AP339" s="382">
        <v>0</v>
      </c>
    </row>
    <row r="340" spans="1:42">
      <c r="A340" s="13">
        <v>302010105</v>
      </c>
      <c r="B340" s="14" t="s">
        <v>515</v>
      </c>
      <c r="C340" s="15">
        <f>+C341+C342</f>
        <v>130000000</v>
      </c>
      <c r="D340" s="15">
        <f t="shared" ref="D340:R340" si="162">+D341+D342</f>
        <v>3000000</v>
      </c>
      <c r="E340" s="15">
        <f t="shared" si="162"/>
        <v>0</v>
      </c>
      <c r="F340" s="15">
        <f t="shared" si="162"/>
        <v>0</v>
      </c>
      <c r="G340" s="298">
        <f t="shared" si="162"/>
        <v>133000000</v>
      </c>
      <c r="H340" s="298">
        <v>0</v>
      </c>
      <c r="I340" s="298">
        <v>2633409</v>
      </c>
      <c r="J340" s="298">
        <f t="shared" si="162"/>
        <v>130366591</v>
      </c>
      <c r="K340" s="298">
        <v>0</v>
      </c>
      <c r="L340" s="298">
        <v>2633409</v>
      </c>
      <c r="M340" s="298">
        <f t="shared" si="162"/>
        <v>0</v>
      </c>
      <c r="N340" s="298">
        <v>0</v>
      </c>
      <c r="O340" s="298">
        <v>2633409</v>
      </c>
      <c r="P340" s="298">
        <f t="shared" si="162"/>
        <v>0</v>
      </c>
      <c r="Q340" s="298">
        <f t="shared" si="162"/>
        <v>130366591</v>
      </c>
      <c r="R340" s="298">
        <f t="shared" si="162"/>
        <v>2633409</v>
      </c>
      <c r="V340" s="290">
        <v>302010105</v>
      </c>
      <c r="W340" s="382" t="s">
        <v>515</v>
      </c>
      <c r="X340" s="384">
        <v>130000000</v>
      </c>
      <c r="Y340" s="384">
        <v>3000000</v>
      </c>
      <c r="Z340" s="384">
        <v>0</v>
      </c>
      <c r="AA340" s="384">
        <v>0</v>
      </c>
      <c r="AB340" s="384">
        <v>0</v>
      </c>
      <c r="AC340" s="384">
        <v>0</v>
      </c>
      <c r="AD340" s="384">
        <v>133000000</v>
      </c>
      <c r="AE340" s="384">
        <v>0</v>
      </c>
      <c r="AF340" s="384">
        <v>2633409</v>
      </c>
      <c r="AG340" s="384">
        <v>2633409</v>
      </c>
      <c r="AH340" s="384">
        <v>130366591</v>
      </c>
      <c r="AI340" s="384">
        <v>0</v>
      </c>
      <c r="AJ340" s="384">
        <v>2633409</v>
      </c>
      <c r="AK340" s="384">
        <v>0</v>
      </c>
      <c r="AL340" s="384">
        <v>0</v>
      </c>
      <c r="AM340" s="384">
        <v>2633409</v>
      </c>
      <c r="AN340" s="384">
        <v>0</v>
      </c>
      <c r="AO340" s="382">
        <v>130366591</v>
      </c>
      <c r="AP340" s="382">
        <v>0</v>
      </c>
    </row>
    <row r="341" spans="1:42">
      <c r="A341" s="200">
        <v>30201010501</v>
      </c>
      <c r="B341" s="17" t="s">
        <v>516</v>
      </c>
      <c r="C341" s="18">
        <v>130000000</v>
      </c>
      <c r="D341" s="18">
        <v>0</v>
      </c>
      <c r="E341" s="18">
        <v>0</v>
      </c>
      <c r="F341" s="18">
        <v>0</v>
      </c>
      <c r="G341" s="299">
        <f t="shared" si="133"/>
        <v>130000000</v>
      </c>
      <c r="H341" s="299">
        <v>0</v>
      </c>
      <c r="I341" s="299">
        <v>0</v>
      </c>
      <c r="J341" s="299">
        <f t="shared" si="130"/>
        <v>130000000</v>
      </c>
      <c r="K341" s="299">
        <v>0</v>
      </c>
      <c r="L341" s="299">
        <v>0</v>
      </c>
      <c r="M341" s="299">
        <f t="shared" si="159"/>
        <v>0</v>
      </c>
      <c r="N341" s="299">
        <v>0</v>
      </c>
      <c r="O341" s="299">
        <v>0</v>
      </c>
      <c r="P341" s="299">
        <f t="shared" si="134"/>
        <v>0</v>
      </c>
      <c r="Q341" s="299">
        <f t="shared" si="131"/>
        <v>130000000</v>
      </c>
      <c r="R341" s="299">
        <f t="shared" si="135"/>
        <v>0</v>
      </c>
      <c r="V341" s="290">
        <v>30201010501</v>
      </c>
      <c r="W341" s="382" t="s">
        <v>516</v>
      </c>
      <c r="X341" s="384">
        <v>130000000</v>
      </c>
      <c r="Y341" s="384">
        <v>0</v>
      </c>
      <c r="Z341" s="384">
        <v>0</v>
      </c>
      <c r="AA341" s="384">
        <v>0</v>
      </c>
      <c r="AB341" s="384">
        <v>0</v>
      </c>
      <c r="AC341" s="384">
        <v>0</v>
      </c>
      <c r="AD341" s="384">
        <v>130000000</v>
      </c>
      <c r="AE341" s="384">
        <v>0</v>
      </c>
      <c r="AF341" s="384">
        <v>0</v>
      </c>
      <c r="AG341" s="384">
        <v>0</v>
      </c>
      <c r="AH341" s="384">
        <v>130000000</v>
      </c>
      <c r="AI341" s="384">
        <v>0</v>
      </c>
      <c r="AJ341" s="384">
        <v>0</v>
      </c>
      <c r="AK341" s="384">
        <v>0</v>
      </c>
      <c r="AL341" s="384">
        <v>0</v>
      </c>
      <c r="AM341" s="384">
        <v>0</v>
      </c>
      <c r="AN341" s="384">
        <v>0</v>
      </c>
      <c r="AO341" s="382">
        <v>130000000</v>
      </c>
      <c r="AP341" s="382">
        <v>0</v>
      </c>
    </row>
    <row r="342" spans="1:42">
      <c r="A342" s="17">
        <v>30201010503</v>
      </c>
      <c r="B342" s="17" t="s">
        <v>851</v>
      </c>
      <c r="C342" s="18"/>
      <c r="D342" s="18">
        <v>3000000</v>
      </c>
      <c r="E342" s="18"/>
      <c r="F342" s="348">
        <v>0</v>
      </c>
      <c r="G342" s="299">
        <f t="shared" si="133"/>
        <v>3000000</v>
      </c>
      <c r="H342" s="299">
        <v>0</v>
      </c>
      <c r="I342" s="299">
        <v>2633409</v>
      </c>
      <c r="J342" s="299">
        <f t="shared" si="130"/>
        <v>366591</v>
      </c>
      <c r="K342" s="299">
        <v>0</v>
      </c>
      <c r="L342" s="299">
        <v>2633409</v>
      </c>
      <c r="M342" s="299">
        <f t="shared" si="159"/>
        <v>0</v>
      </c>
      <c r="N342" s="299">
        <v>0</v>
      </c>
      <c r="O342" s="299">
        <v>2633409</v>
      </c>
      <c r="P342" s="299">
        <f t="shared" si="134"/>
        <v>0</v>
      </c>
      <c r="Q342" s="299">
        <f t="shared" si="131"/>
        <v>366591</v>
      </c>
      <c r="R342" s="299">
        <f t="shared" si="135"/>
        <v>2633409</v>
      </c>
      <c r="S342" s="83"/>
      <c r="T342" s="83"/>
      <c r="U342" s="83"/>
      <c r="V342" s="290">
        <v>30201010503</v>
      </c>
      <c r="W342" s="382" t="s">
        <v>851</v>
      </c>
      <c r="X342" s="384">
        <v>0</v>
      </c>
      <c r="Y342" s="384">
        <v>3000000</v>
      </c>
      <c r="Z342" s="384">
        <v>0</v>
      </c>
      <c r="AA342" s="384">
        <v>0</v>
      </c>
      <c r="AB342" s="384">
        <v>0</v>
      </c>
      <c r="AC342" s="384">
        <v>0</v>
      </c>
      <c r="AD342" s="384">
        <v>3000000</v>
      </c>
      <c r="AE342" s="384">
        <v>0</v>
      </c>
      <c r="AF342" s="384">
        <v>2633409</v>
      </c>
      <c r="AG342" s="384">
        <v>2633409</v>
      </c>
      <c r="AH342" s="384">
        <v>366591</v>
      </c>
      <c r="AI342" s="384">
        <v>0</v>
      </c>
      <c r="AJ342" s="384">
        <v>2633409</v>
      </c>
      <c r="AK342" s="384">
        <v>0</v>
      </c>
      <c r="AL342" s="384">
        <v>0</v>
      </c>
      <c r="AM342" s="384">
        <v>2633409</v>
      </c>
      <c r="AN342" s="384">
        <v>0</v>
      </c>
      <c r="AO342" s="382">
        <v>366591</v>
      </c>
      <c r="AP342" s="382">
        <v>0</v>
      </c>
    </row>
    <row r="343" spans="1:42">
      <c r="A343" s="13">
        <v>302010106</v>
      </c>
      <c r="B343" s="14" t="s">
        <v>517</v>
      </c>
      <c r="C343" s="15">
        <f>+C344+C345</f>
        <v>60000000</v>
      </c>
      <c r="D343" s="15">
        <f t="shared" ref="D343:R343" si="163">+D344+D345</f>
        <v>0</v>
      </c>
      <c r="E343" s="15">
        <f t="shared" si="163"/>
        <v>0</v>
      </c>
      <c r="F343" s="15">
        <f t="shared" si="163"/>
        <v>0</v>
      </c>
      <c r="G343" s="298">
        <f t="shared" si="163"/>
        <v>60000000</v>
      </c>
      <c r="H343" s="298">
        <v>0</v>
      </c>
      <c r="I343" s="298">
        <v>0</v>
      </c>
      <c r="J343" s="298">
        <f t="shared" si="163"/>
        <v>60000000</v>
      </c>
      <c r="K343" s="298">
        <v>0</v>
      </c>
      <c r="L343" s="298">
        <v>0</v>
      </c>
      <c r="M343" s="298">
        <f t="shared" si="163"/>
        <v>0</v>
      </c>
      <c r="N343" s="298">
        <v>0</v>
      </c>
      <c r="O343" s="298">
        <v>0</v>
      </c>
      <c r="P343" s="298">
        <f t="shared" si="163"/>
        <v>0</v>
      </c>
      <c r="Q343" s="298">
        <f t="shared" si="163"/>
        <v>60000000</v>
      </c>
      <c r="R343" s="298">
        <f t="shared" si="163"/>
        <v>0</v>
      </c>
      <c r="V343" s="290">
        <v>302010106</v>
      </c>
      <c r="W343" s="382" t="s">
        <v>517</v>
      </c>
      <c r="X343" s="384">
        <v>60000000</v>
      </c>
      <c r="Y343" s="384">
        <v>0</v>
      </c>
      <c r="Z343" s="384">
        <v>0</v>
      </c>
      <c r="AA343" s="384">
        <v>0</v>
      </c>
      <c r="AB343" s="384">
        <v>0</v>
      </c>
      <c r="AC343" s="384">
        <v>0</v>
      </c>
      <c r="AD343" s="384">
        <v>60000000</v>
      </c>
      <c r="AE343" s="384">
        <v>0</v>
      </c>
      <c r="AF343" s="384">
        <v>0</v>
      </c>
      <c r="AG343" s="384">
        <v>0</v>
      </c>
      <c r="AH343" s="384">
        <v>60000000</v>
      </c>
      <c r="AI343" s="384">
        <v>0</v>
      </c>
      <c r="AJ343" s="384">
        <v>0</v>
      </c>
      <c r="AK343" s="384">
        <v>0</v>
      </c>
      <c r="AL343" s="384">
        <v>0</v>
      </c>
      <c r="AM343" s="384">
        <v>0</v>
      </c>
      <c r="AN343" s="384">
        <v>0</v>
      </c>
      <c r="AO343" s="382">
        <v>60000000</v>
      </c>
      <c r="AP343" s="382">
        <v>0</v>
      </c>
    </row>
    <row r="344" spans="1:42">
      <c r="A344" s="200">
        <v>30201010601</v>
      </c>
      <c r="B344" s="17" t="s">
        <v>518</v>
      </c>
      <c r="C344" s="18">
        <v>10000000</v>
      </c>
      <c r="D344" s="18">
        <v>0</v>
      </c>
      <c r="E344" s="18">
        <v>0</v>
      </c>
      <c r="F344" s="18">
        <v>0</v>
      </c>
      <c r="G344" s="299">
        <f t="shared" si="133"/>
        <v>10000000</v>
      </c>
      <c r="H344" s="299">
        <v>0</v>
      </c>
      <c r="I344" s="299">
        <v>0</v>
      </c>
      <c r="J344" s="299">
        <f t="shared" si="130"/>
        <v>10000000</v>
      </c>
      <c r="K344" s="299">
        <v>0</v>
      </c>
      <c r="L344" s="299">
        <v>0</v>
      </c>
      <c r="M344" s="299">
        <f t="shared" si="159"/>
        <v>0</v>
      </c>
      <c r="N344" s="299">
        <v>0</v>
      </c>
      <c r="O344" s="299">
        <v>0</v>
      </c>
      <c r="P344" s="299">
        <f t="shared" si="134"/>
        <v>0</v>
      </c>
      <c r="Q344" s="299">
        <f t="shared" si="131"/>
        <v>10000000</v>
      </c>
      <c r="R344" s="299">
        <f t="shared" si="135"/>
        <v>0</v>
      </c>
      <c r="V344" s="290">
        <v>30201010601</v>
      </c>
      <c r="W344" s="382" t="s">
        <v>518</v>
      </c>
      <c r="X344" s="384">
        <v>10000000</v>
      </c>
      <c r="Y344" s="384">
        <v>0</v>
      </c>
      <c r="Z344" s="384">
        <v>0</v>
      </c>
      <c r="AA344" s="384">
        <v>0</v>
      </c>
      <c r="AB344" s="384">
        <v>0</v>
      </c>
      <c r="AC344" s="384">
        <v>0</v>
      </c>
      <c r="AD344" s="384">
        <v>10000000</v>
      </c>
      <c r="AE344" s="384">
        <v>0</v>
      </c>
      <c r="AF344" s="384">
        <v>0</v>
      </c>
      <c r="AG344" s="384">
        <v>0</v>
      </c>
      <c r="AH344" s="384">
        <v>10000000</v>
      </c>
      <c r="AI344" s="384">
        <v>0</v>
      </c>
      <c r="AJ344" s="384">
        <v>0</v>
      </c>
      <c r="AK344" s="384">
        <v>0</v>
      </c>
      <c r="AL344" s="384">
        <v>0</v>
      </c>
      <c r="AM344" s="384">
        <v>0</v>
      </c>
      <c r="AN344" s="384">
        <v>0</v>
      </c>
      <c r="AO344" s="382">
        <v>10000000</v>
      </c>
      <c r="AP344" s="382">
        <v>0</v>
      </c>
    </row>
    <row r="345" spans="1:42">
      <c r="A345" s="202">
        <v>30201010602</v>
      </c>
      <c r="B345" s="17" t="s">
        <v>519</v>
      </c>
      <c r="C345" s="18">
        <v>50000000</v>
      </c>
      <c r="D345" s="18">
        <v>0</v>
      </c>
      <c r="E345" s="18">
        <v>0</v>
      </c>
      <c r="F345" s="18">
        <v>0</v>
      </c>
      <c r="G345" s="299">
        <f t="shared" si="133"/>
        <v>50000000</v>
      </c>
      <c r="H345" s="299">
        <v>0</v>
      </c>
      <c r="I345" s="299">
        <v>0</v>
      </c>
      <c r="J345" s="299">
        <f t="shared" si="130"/>
        <v>50000000</v>
      </c>
      <c r="K345" s="299">
        <v>0</v>
      </c>
      <c r="L345" s="299">
        <v>0</v>
      </c>
      <c r="M345" s="299">
        <f t="shared" si="159"/>
        <v>0</v>
      </c>
      <c r="N345" s="299">
        <v>0</v>
      </c>
      <c r="O345" s="299">
        <v>0</v>
      </c>
      <c r="P345" s="299">
        <f t="shared" si="134"/>
        <v>0</v>
      </c>
      <c r="Q345" s="299">
        <f t="shared" si="131"/>
        <v>50000000</v>
      </c>
      <c r="R345" s="299">
        <f t="shared" si="135"/>
        <v>0</v>
      </c>
      <c r="V345" s="290">
        <v>30201010602</v>
      </c>
      <c r="W345" s="382" t="s">
        <v>519</v>
      </c>
      <c r="X345" s="384">
        <v>50000000</v>
      </c>
      <c r="Y345" s="384">
        <v>0</v>
      </c>
      <c r="Z345" s="384">
        <v>0</v>
      </c>
      <c r="AA345" s="384">
        <v>0</v>
      </c>
      <c r="AB345" s="384">
        <v>0</v>
      </c>
      <c r="AC345" s="384">
        <v>0</v>
      </c>
      <c r="AD345" s="384">
        <v>50000000</v>
      </c>
      <c r="AE345" s="384">
        <v>0</v>
      </c>
      <c r="AF345" s="384">
        <v>0</v>
      </c>
      <c r="AG345" s="384">
        <v>0</v>
      </c>
      <c r="AH345" s="384">
        <v>50000000</v>
      </c>
      <c r="AI345" s="384">
        <v>0</v>
      </c>
      <c r="AJ345" s="384">
        <v>0</v>
      </c>
      <c r="AK345" s="384">
        <v>0</v>
      </c>
      <c r="AL345" s="384">
        <v>0</v>
      </c>
      <c r="AM345" s="384">
        <v>0</v>
      </c>
      <c r="AN345" s="384">
        <v>0</v>
      </c>
      <c r="AO345" s="382">
        <v>50000000</v>
      </c>
      <c r="AP345" s="382">
        <v>0</v>
      </c>
    </row>
    <row r="346" spans="1:42">
      <c r="A346" s="13">
        <v>302010107</v>
      </c>
      <c r="B346" s="14" t="s">
        <v>520</v>
      </c>
      <c r="C346" s="15">
        <f>+C347+C348+C349</f>
        <v>305000000</v>
      </c>
      <c r="D346" s="15">
        <f t="shared" ref="D346:R346" si="164">+D347+D348+D349</f>
        <v>60000000</v>
      </c>
      <c r="E346" s="15">
        <f t="shared" si="164"/>
        <v>0</v>
      </c>
      <c r="F346" s="15">
        <f t="shared" si="164"/>
        <v>0</v>
      </c>
      <c r="G346" s="298">
        <f t="shared" si="164"/>
        <v>365000000</v>
      </c>
      <c r="H346" s="298">
        <v>0</v>
      </c>
      <c r="I346" s="298">
        <v>191391970</v>
      </c>
      <c r="J346" s="298">
        <f t="shared" si="164"/>
        <v>173608030</v>
      </c>
      <c r="K346" s="298">
        <v>0</v>
      </c>
      <c r="L346" s="298">
        <v>0</v>
      </c>
      <c r="M346" s="298">
        <f t="shared" si="164"/>
        <v>191391970</v>
      </c>
      <c r="N346" s="298">
        <v>0</v>
      </c>
      <c r="O346" s="298">
        <v>191391970</v>
      </c>
      <c r="P346" s="298">
        <f t="shared" si="164"/>
        <v>0</v>
      </c>
      <c r="Q346" s="298">
        <f t="shared" si="164"/>
        <v>173608030</v>
      </c>
      <c r="R346" s="298">
        <f t="shared" si="164"/>
        <v>0</v>
      </c>
      <c r="V346" s="290">
        <v>302010107</v>
      </c>
      <c r="W346" s="382" t="s">
        <v>520</v>
      </c>
      <c r="X346" s="384">
        <v>305000000</v>
      </c>
      <c r="Y346" s="384">
        <v>60000000</v>
      </c>
      <c r="Z346" s="384">
        <v>0</v>
      </c>
      <c r="AA346" s="384">
        <v>0</v>
      </c>
      <c r="AB346" s="384">
        <v>0</v>
      </c>
      <c r="AC346" s="384">
        <v>0</v>
      </c>
      <c r="AD346" s="384">
        <v>365000000</v>
      </c>
      <c r="AE346" s="384">
        <v>0</v>
      </c>
      <c r="AF346" s="384">
        <v>191391970</v>
      </c>
      <c r="AG346" s="384">
        <v>191391970</v>
      </c>
      <c r="AH346" s="384">
        <v>173608030</v>
      </c>
      <c r="AI346" s="384">
        <v>0</v>
      </c>
      <c r="AJ346" s="384">
        <v>0</v>
      </c>
      <c r="AK346" s="384">
        <v>191391970</v>
      </c>
      <c r="AL346" s="384">
        <v>0</v>
      </c>
      <c r="AM346" s="384">
        <v>191391970</v>
      </c>
      <c r="AN346" s="384">
        <v>0</v>
      </c>
      <c r="AO346" s="382">
        <v>173608030</v>
      </c>
      <c r="AP346" s="382">
        <v>0</v>
      </c>
    </row>
    <row r="347" spans="1:42">
      <c r="A347" s="200">
        <v>30201010701</v>
      </c>
      <c r="B347" s="17" t="s">
        <v>521</v>
      </c>
      <c r="C347" s="18">
        <v>45000000</v>
      </c>
      <c r="D347" s="18">
        <v>0</v>
      </c>
      <c r="E347" s="18">
        <v>0</v>
      </c>
      <c r="F347" s="18">
        <v>0</v>
      </c>
      <c r="G347" s="299">
        <f t="shared" si="133"/>
        <v>45000000</v>
      </c>
      <c r="H347" s="299">
        <v>0</v>
      </c>
      <c r="I347" s="299">
        <v>0</v>
      </c>
      <c r="J347" s="299">
        <f t="shared" si="130"/>
        <v>45000000</v>
      </c>
      <c r="K347" s="299">
        <v>0</v>
      </c>
      <c r="L347" s="299">
        <v>0</v>
      </c>
      <c r="M347" s="299">
        <f t="shared" si="159"/>
        <v>0</v>
      </c>
      <c r="N347" s="299">
        <v>0</v>
      </c>
      <c r="O347" s="299">
        <v>0</v>
      </c>
      <c r="P347" s="299">
        <f t="shared" si="134"/>
        <v>0</v>
      </c>
      <c r="Q347" s="299">
        <f t="shared" si="131"/>
        <v>45000000</v>
      </c>
      <c r="R347" s="299">
        <f t="shared" si="135"/>
        <v>0</v>
      </c>
      <c r="V347" s="290">
        <v>30201010701</v>
      </c>
      <c r="W347" s="382" t="s">
        <v>521</v>
      </c>
      <c r="X347" s="384">
        <v>45000000</v>
      </c>
      <c r="Y347" s="384">
        <v>0</v>
      </c>
      <c r="Z347" s="384">
        <v>0</v>
      </c>
      <c r="AA347" s="384">
        <v>0</v>
      </c>
      <c r="AB347" s="384">
        <v>0</v>
      </c>
      <c r="AC347" s="384">
        <v>0</v>
      </c>
      <c r="AD347" s="384">
        <v>45000000</v>
      </c>
      <c r="AE347" s="384">
        <v>0</v>
      </c>
      <c r="AF347" s="384">
        <v>0</v>
      </c>
      <c r="AG347" s="384">
        <v>0</v>
      </c>
      <c r="AH347" s="384">
        <v>45000000</v>
      </c>
      <c r="AI347" s="384">
        <v>0</v>
      </c>
      <c r="AJ347" s="384">
        <v>0</v>
      </c>
      <c r="AK347" s="384">
        <v>0</v>
      </c>
      <c r="AL347" s="384">
        <v>0</v>
      </c>
      <c r="AM347" s="384">
        <v>0</v>
      </c>
      <c r="AN347" s="384">
        <v>0</v>
      </c>
      <c r="AO347" s="382">
        <v>45000000</v>
      </c>
      <c r="AP347" s="382">
        <v>0</v>
      </c>
    </row>
    <row r="348" spans="1:42">
      <c r="A348" s="202">
        <v>30201010702</v>
      </c>
      <c r="B348" s="17" t="s">
        <v>522</v>
      </c>
      <c r="C348" s="18">
        <v>260000000</v>
      </c>
      <c r="D348" s="18">
        <v>0</v>
      </c>
      <c r="E348" s="18">
        <v>0</v>
      </c>
      <c r="F348" s="18">
        <v>0</v>
      </c>
      <c r="G348" s="299">
        <f t="shared" si="133"/>
        <v>260000000</v>
      </c>
      <c r="H348" s="299">
        <v>0</v>
      </c>
      <c r="I348" s="299">
        <v>131391970</v>
      </c>
      <c r="J348" s="299">
        <f t="shared" ref="J348:J410" si="165">+G348-I348</f>
        <v>128608030</v>
      </c>
      <c r="K348" s="299">
        <v>0</v>
      </c>
      <c r="L348" s="299">
        <v>0</v>
      </c>
      <c r="M348" s="299">
        <f t="shared" si="159"/>
        <v>131391970</v>
      </c>
      <c r="N348" s="299">
        <v>0</v>
      </c>
      <c r="O348" s="299">
        <v>131391970</v>
      </c>
      <c r="P348" s="299">
        <f t="shared" si="134"/>
        <v>0</v>
      </c>
      <c r="Q348" s="299">
        <f t="shared" ref="Q348:Q410" si="166">+G348-O348</f>
        <v>128608030</v>
      </c>
      <c r="R348" s="299">
        <f t="shared" si="135"/>
        <v>0</v>
      </c>
      <c r="V348" s="290">
        <v>30201010702</v>
      </c>
      <c r="W348" s="382" t="s">
        <v>522</v>
      </c>
      <c r="X348" s="384">
        <v>260000000</v>
      </c>
      <c r="Y348" s="384">
        <v>0</v>
      </c>
      <c r="Z348" s="384">
        <v>0</v>
      </c>
      <c r="AA348" s="384">
        <v>0</v>
      </c>
      <c r="AB348" s="384">
        <v>0</v>
      </c>
      <c r="AC348" s="384">
        <v>0</v>
      </c>
      <c r="AD348" s="384">
        <v>260000000</v>
      </c>
      <c r="AE348" s="384">
        <v>0</v>
      </c>
      <c r="AF348" s="384">
        <v>131391970</v>
      </c>
      <c r="AG348" s="384">
        <v>131391970</v>
      </c>
      <c r="AH348" s="384">
        <v>128608030</v>
      </c>
      <c r="AI348" s="384">
        <v>0</v>
      </c>
      <c r="AJ348" s="384">
        <v>0</v>
      </c>
      <c r="AK348" s="384">
        <v>131391970</v>
      </c>
      <c r="AL348" s="384">
        <v>0</v>
      </c>
      <c r="AM348" s="384">
        <v>131391970</v>
      </c>
      <c r="AN348" s="384">
        <v>0</v>
      </c>
      <c r="AO348" s="382">
        <v>128608030</v>
      </c>
      <c r="AP348" s="382">
        <v>0</v>
      </c>
    </row>
    <row r="349" spans="1:42" s="83" customFormat="1">
      <c r="A349" s="17">
        <v>30201010703</v>
      </c>
      <c r="B349" s="17" t="s">
        <v>852</v>
      </c>
      <c r="C349" s="18"/>
      <c r="D349" s="18">
        <v>60000000</v>
      </c>
      <c r="E349" s="18"/>
      <c r="F349" s="348">
        <v>0</v>
      </c>
      <c r="G349" s="299">
        <f t="shared" ref="G349:G410" si="167">+C349+D349-E349+F349</f>
        <v>60000000</v>
      </c>
      <c r="H349" s="299">
        <v>0</v>
      </c>
      <c r="I349" s="299">
        <v>60000000</v>
      </c>
      <c r="J349" s="299">
        <f t="shared" si="165"/>
        <v>0</v>
      </c>
      <c r="K349" s="299">
        <v>0</v>
      </c>
      <c r="L349" s="299">
        <v>0</v>
      </c>
      <c r="M349" s="299">
        <f t="shared" si="159"/>
        <v>60000000</v>
      </c>
      <c r="N349" s="299">
        <v>0</v>
      </c>
      <c r="O349" s="299">
        <v>60000000</v>
      </c>
      <c r="P349" s="299">
        <f t="shared" ref="P349:P410" si="168">+O349-I349</f>
        <v>0</v>
      </c>
      <c r="Q349" s="299">
        <f t="shared" si="166"/>
        <v>0</v>
      </c>
      <c r="R349" s="299">
        <f t="shared" ref="R349:R410" si="169">+L349</f>
        <v>0</v>
      </c>
      <c r="V349" s="290">
        <v>30201010703</v>
      </c>
      <c r="W349" s="382" t="s">
        <v>852</v>
      </c>
      <c r="X349" s="384">
        <v>0</v>
      </c>
      <c r="Y349" s="384">
        <v>60000000</v>
      </c>
      <c r="Z349" s="384">
        <v>0</v>
      </c>
      <c r="AA349" s="384">
        <v>0</v>
      </c>
      <c r="AB349" s="384">
        <v>0</v>
      </c>
      <c r="AC349" s="384">
        <v>0</v>
      </c>
      <c r="AD349" s="384">
        <v>60000000</v>
      </c>
      <c r="AE349" s="384">
        <v>0</v>
      </c>
      <c r="AF349" s="384">
        <v>60000000</v>
      </c>
      <c r="AG349" s="384">
        <v>60000000</v>
      </c>
      <c r="AH349" s="384">
        <v>0</v>
      </c>
      <c r="AI349" s="384">
        <v>0</v>
      </c>
      <c r="AJ349" s="384">
        <v>0</v>
      </c>
      <c r="AK349" s="384">
        <v>60000000</v>
      </c>
      <c r="AL349" s="384">
        <v>0</v>
      </c>
      <c r="AM349" s="384">
        <v>60000000</v>
      </c>
      <c r="AN349" s="384">
        <v>0</v>
      </c>
      <c r="AO349" s="382">
        <v>0</v>
      </c>
      <c r="AP349" s="382">
        <v>0</v>
      </c>
    </row>
    <row r="350" spans="1:42">
      <c r="A350" s="13">
        <v>302010108</v>
      </c>
      <c r="B350" s="14" t="s">
        <v>523</v>
      </c>
      <c r="C350" s="15">
        <f>+C351</f>
        <v>5000000</v>
      </c>
      <c r="D350" s="15">
        <f t="shared" ref="D350:R350" si="170">+D351</f>
        <v>0</v>
      </c>
      <c r="E350" s="15">
        <f t="shared" si="170"/>
        <v>0</v>
      </c>
      <c r="F350" s="15">
        <f t="shared" si="170"/>
        <v>0</v>
      </c>
      <c r="G350" s="298">
        <f t="shared" si="170"/>
        <v>5000000</v>
      </c>
      <c r="H350" s="298">
        <v>0</v>
      </c>
      <c r="I350" s="298">
        <v>0</v>
      </c>
      <c r="J350" s="298">
        <f t="shared" si="170"/>
        <v>5000000</v>
      </c>
      <c r="K350" s="298">
        <v>0</v>
      </c>
      <c r="L350" s="298">
        <v>0</v>
      </c>
      <c r="M350" s="298">
        <f t="shared" si="170"/>
        <v>0</v>
      </c>
      <c r="N350" s="298">
        <v>0</v>
      </c>
      <c r="O350" s="298">
        <v>0</v>
      </c>
      <c r="P350" s="298">
        <f t="shared" si="170"/>
        <v>0</v>
      </c>
      <c r="Q350" s="298">
        <f t="shared" si="170"/>
        <v>5000000</v>
      </c>
      <c r="R350" s="298">
        <f t="shared" si="170"/>
        <v>0</v>
      </c>
      <c r="V350" s="290">
        <v>302010108</v>
      </c>
      <c r="W350" s="382" t="s">
        <v>523</v>
      </c>
      <c r="X350" s="384">
        <v>5000000</v>
      </c>
      <c r="Y350" s="384">
        <v>0</v>
      </c>
      <c r="Z350" s="384">
        <v>0</v>
      </c>
      <c r="AA350" s="384">
        <v>0</v>
      </c>
      <c r="AB350" s="384">
        <v>0</v>
      </c>
      <c r="AC350" s="384">
        <v>0</v>
      </c>
      <c r="AD350" s="384">
        <v>5000000</v>
      </c>
      <c r="AE350" s="384">
        <v>0</v>
      </c>
      <c r="AF350" s="384">
        <v>0</v>
      </c>
      <c r="AG350" s="384">
        <v>0</v>
      </c>
      <c r="AH350" s="384">
        <v>5000000</v>
      </c>
      <c r="AI350" s="384">
        <v>0</v>
      </c>
      <c r="AJ350" s="384">
        <v>0</v>
      </c>
      <c r="AK350" s="384">
        <v>0</v>
      </c>
      <c r="AL350" s="384">
        <v>0</v>
      </c>
      <c r="AM350" s="384">
        <v>0</v>
      </c>
      <c r="AN350" s="384">
        <v>0</v>
      </c>
      <c r="AO350" s="382">
        <v>5000000</v>
      </c>
      <c r="AP350" s="382">
        <v>0</v>
      </c>
    </row>
    <row r="351" spans="1:42">
      <c r="A351" s="202">
        <v>30201010802</v>
      </c>
      <c r="B351" s="17" t="s">
        <v>524</v>
      </c>
      <c r="C351" s="18">
        <v>5000000</v>
      </c>
      <c r="D351" s="18">
        <v>0</v>
      </c>
      <c r="E351" s="18">
        <v>0</v>
      </c>
      <c r="F351" s="18">
        <v>0</v>
      </c>
      <c r="G351" s="299">
        <f t="shared" si="167"/>
        <v>5000000</v>
      </c>
      <c r="H351" s="299">
        <v>0</v>
      </c>
      <c r="I351" s="299">
        <v>0</v>
      </c>
      <c r="J351" s="299">
        <f t="shared" si="165"/>
        <v>5000000</v>
      </c>
      <c r="K351" s="299">
        <v>0</v>
      </c>
      <c r="L351" s="299">
        <v>0</v>
      </c>
      <c r="M351" s="299">
        <f t="shared" si="159"/>
        <v>0</v>
      </c>
      <c r="N351" s="299">
        <v>0</v>
      </c>
      <c r="O351" s="299">
        <v>0</v>
      </c>
      <c r="P351" s="299">
        <f t="shared" si="168"/>
        <v>0</v>
      </c>
      <c r="Q351" s="299">
        <f t="shared" si="166"/>
        <v>5000000</v>
      </c>
      <c r="R351" s="299">
        <f t="shared" si="169"/>
        <v>0</v>
      </c>
      <c r="V351" s="290">
        <v>30201010802</v>
      </c>
      <c r="W351" s="382" t="s">
        <v>524</v>
      </c>
      <c r="X351" s="384">
        <v>5000000</v>
      </c>
      <c r="Y351" s="384">
        <v>0</v>
      </c>
      <c r="Z351" s="384">
        <v>0</v>
      </c>
      <c r="AA351" s="384">
        <v>0</v>
      </c>
      <c r="AB351" s="384">
        <v>0</v>
      </c>
      <c r="AC351" s="384">
        <v>0</v>
      </c>
      <c r="AD351" s="384">
        <v>5000000</v>
      </c>
      <c r="AE351" s="384">
        <v>0</v>
      </c>
      <c r="AF351" s="384">
        <v>0</v>
      </c>
      <c r="AG351" s="384">
        <v>0</v>
      </c>
      <c r="AH351" s="384">
        <v>5000000</v>
      </c>
      <c r="AI351" s="384">
        <v>0</v>
      </c>
      <c r="AJ351" s="384">
        <v>0</v>
      </c>
      <c r="AK351" s="384">
        <v>0</v>
      </c>
      <c r="AL351" s="384">
        <v>0</v>
      </c>
      <c r="AM351" s="384">
        <v>0</v>
      </c>
      <c r="AN351" s="384">
        <v>0</v>
      </c>
      <c r="AO351" s="382">
        <v>5000000</v>
      </c>
      <c r="AP351" s="382">
        <v>0</v>
      </c>
    </row>
    <row r="352" spans="1:42">
      <c r="A352" s="13">
        <v>302010109</v>
      </c>
      <c r="B352" s="14" t="s">
        <v>525</v>
      </c>
      <c r="C352" s="15">
        <f>+C353</f>
        <v>15000000</v>
      </c>
      <c r="D352" s="15">
        <f t="shared" ref="D352:R352" si="171">+D353</f>
        <v>0</v>
      </c>
      <c r="E352" s="15">
        <f t="shared" si="171"/>
        <v>0</v>
      </c>
      <c r="F352" s="15">
        <f t="shared" si="171"/>
        <v>0</v>
      </c>
      <c r="G352" s="298">
        <f t="shared" si="171"/>
        <v>15000000</v>
      </c>
      <c r="H352" s="298">
        <v>0</v>
      </c>
      <c r="I352" s="298">
        <v>0</v>
      </c>
      <c r="J352" s="298">
        <f t="shared" si="171"/>
        <v>15000000</v>
      </c>
      <c r="K352" s="298">
        <v>0</v>
      </c>
      <c r="L352" s="298">
        <v>0</v>
      </c>
      <c r="M352" s="298">
        <f t="shared" si="171"/>
        <v>0</v>
      </c>
      <c r="N352" s="298">
        <v>0</v>
      </c>
      <c r="O352" s="298">
        <v>6650264</v>
      </c>
      <c r="P352" s="298">
        <f t="shared" si="171"/>
        <v>6650264</v>
      </c>
      <c r="Q352" s="298">
        <f t="shared" si="171"/>
        <v>8349736</v>
      </c>
      <c r="R352" s="298">
        <f t="shared" si="171"/>
        <v>0</v>
      </c>
      <c r="V352" s="290">
        <v>302010109</v>
      </c>
      <c r="W352" s="382" t="s">
        <v>525</v>
      </c>
      <c r="X352" s="384">
        <v>15000000</v>
      </c>
      <c r="Y352" s="384">
        <v>0</v>
      </c>
      <c r="Z352" s="384">
        <v>0</v>
      </c>
      <c r="AA352" s="384">
        <v>0</v>
      </c>
      <c r="AB352" s="384">
        <v>0</v>
      </c>
      <c r="AC352" s="384">
        <v>0</v>
      </c>
      <c r="AD352" s="384">
        <v>15000000</v>
      </c>
      <c r="AE352" s="384">
        <v>0</v>
      </c>
      <c r="AF352" s="384">
        <v>0</v>
      </c>
      <c r="AG352" s="384">
        <v>0</v>
      </c>
      <c r="AH352" s="384">
        <v>15000000</v>
      </c>
      <c r="AI352" s="384">
        <v>0</v>
      </c>
      <c r="AJ352" s="384">
        <v>0</v>
      </c>
      <c r="AK352" s="384">
        <v>0</v>
      </c>
      <c r="AL352" s="384">
        <v>0</v>
      </c>
      <c r="AM352" s="384">
        <v>6650264</v>
      </c>
      <c r="AN352" s="384">
        <v>6650264</v>
      </c>
      <c r="AO352" s="382">
        <v>8349736</v>
      </c>
      <c r="AP352" s="382">
        <v>0</v>
      </c>
    </row>
    <row r="353" spans="1:42">
      <c r="A353" s="202">
        <v>30201010902</v>
      </c>
      <c r="B353" s="17" t="s">
        <v>526</v>
      </c>
      <c r="C353" s="18">
        <v>15000000</v>
      </c>
      <c r="D353" s="18">
        <v>0</v>
      </c>
      <c r="E353" s="18">
        <v>0</v>
      </c>
      <c r="F353" s="18">
        <v>0</v>
      </c>
      <c r="G353" s="299">
        <f t="shared" si="167"/>
        <v>15000000</v>
      </c>
      <c r="H353" s="299">
        <v>0</v>
      </c>
      <c r="I353" s="299">
        <v>0</v>
      </c>
      <c r="J353" s="299">
        <f t="shared" si="165"/>
        <v>15000000</v>
      </c>
      <c r="K353" s="299">
        <v>0</v>
      </c>
      <c r="L353" s="299">
        <v>0</v>
      </c>
      <c r="M353" s="299">
        <f t="shared" si="159"/>
        <v>0</v>
      </c>
      <c r="N353" s="299">
        <v>0</v>
      </c>
      <c r="O353" s="299">
        <v>6650264</v>
      </c>
      <c r="P353" s="299">
        <f t="shared" si="168"/>
        <v>6650264</v>
      </c>
      <c r="Q353" s="299">
        <f t="shared" si="166"/>
        <v>8349736</v>
      </c>
      <c r="R353" s="299">
        <f t="shared" si="169"/>
        <v>0</v>
      </c>
      <c r="V353" s="290">
        <v>30201010902</v>
      </c>
      <c r="W353" s="382" t="s">
        <v>526</v>
      </c>
      <c r="X353" s="384">
        <v>15000000</v>
      </c>
      <c r="Y353" s="384">
        <v>0</v>
      </c>
      <c r="Z353" s="384">
        <v>0</v>
      </c>
      <c r="AA353" s="384">
        <v>0</v>
      </c>
      <c r="AB353" s="384">
        <v>0</v>
      </c>
      <c r="AC353" s="384">
        <v>0</v>
      </c>
      <c r="AD353" s="384">
        <v>15000000</v>
      </c>
      <c r="AE353" s="384">
        <v>0</v>
      </c>
      <c r="AF353" s="384">
        <v>0</v>
      </c>
      <c r="AG353" s="384">
        <v>0</v>
      </c>
      <c r="AH353" s="384">
        <v>15000000</v>
      </c>
      <c r="AI353" s="384">
        <v>0</v>
      </c>
      <c r="AJ353" s="384">
        <v>0</v>
      </c>
      <c r="AK353" s="384">
        <v>0</v>
      </c>
      <c r="AL353" s="384">
        <v>0</v>
      </c>
      <c r="AM353" s="384">
        <v>6650264</v>
      </c>
      <c r="AN353" s="384">
        <v>6650264</v>
      </c>
      <c r="AO353" s="382">
        <v>8349736</v>
      </c>
      <c r="AP353" s="382">
        <v>0</v>
      </c>
    </row>
    <row r="354" spans="1:42">
      <c r="A354" s="13">
        <v>302010110</v>
      </c>
      <c r="B354" s="14" t="s">
        <v>527</v>
      </c>
      <c r="C354" s="15">
        <f>+C355</f>
        <v>1000</v>
      </c>
      <c r="D354" s="15">
        <f t="shared" ref="D354:R354" si="172">+D355</f>
        <v>0</v>
      </c>
      <c r="E354" s="15">
        <f t="shared" si="172"/>
        <v>0</v>
      </c>
      <c r="F354" s="15">
        <f t="shared" si="172"/>
        <v>80000000</v>
      </c>
      <c r="G354" s="298">
        <f t="shared" si="172"/>
        <v>80001000</v>
      </c>
      <c r="H354" s="298">
        <v>0</v>
      </c>
      <c r="I354" s="298">
        <v>2000000</v>
      </c>
      <c r="J354" s="298">
        <f t="shared" si="172"/>
        <v>78001000</v>
      </c>
      <c r="K354" s="298">
        <v>0</v>
      </c>
      <c r="L354" s="298">
        <v>2000000</v>
      </c>
      <c r="M354" s="298">
        <f t="shared" si="172"/>
        <v>0</v>
      </c>
      <c r="N354" s="298">
        <v>0</v>
      </c>
      <c r="O354" s="298">
        <v>2000000</v>
      </c>
      <c r="P354" s="298">
        <f t="shared" si="172"/>
        <v>0</v>
      </c>
      <c r="Q354" s="298">
        <f t="shared" si="172"/>
        <v>78001000</v>
      </c>
      <c r="R354" s="298">
        <f t="shared" si="172"/>
        <v>2000000</v>
      </c>
      <c r="V354" s="290">
        <v>302010110</v>
      </c>
      <c r="W354" s="382" t="s">
        <v>527</v>
      </c>
      <c r="X354" s="384">
        <v>1000</v>
      </c>
      <c r="Y354" s="384">
        <v>0</v>
      </c>
      <c r="Z354" s="384">
        <v>0</v>
      </c>
      <c r="AA354" s="384">
        <v>0</v>
      </c>
      <c r="AB354" s="384">
        <v>0</v>
      </c>
      <c r="AC354" s="384">
        <v>80000000</v>
      </c>
      <c r="AD354" s="384">
        <v>80001000</v>
      </c>
      <c r="AE354" s="384">
        <v>0</v>
      </c>
      <c r="AF354" s="384">
        <v>2000000</v>
      </c>
      <c r="AG354" s="384">
        <v>2000000</v>
      </c>
      <c r="AH354" s="384">
        <v>78001000</v>
      </c>
      <c r="AI354" s="384">
        <v>0</v>
      </c>
      <c r="AJ354" s="384">
        <v>2000000</v>
      </c>
      <c r="AK354" s="384">
        <v>0</v>
      </c>
      <c r="AL354" s="384">
        <v>0</v>
      </c>
      <c r="AM354" s="384">
        <v>2000000</v>
      </c>
      <c r="AN354" s="384">
        <v>0</v>
      </c>
      <c r="AO354" s="382">
        <v>78001000</v>
      </c>
      <c r="AP354" s="382">
        <v>0</v>
      </c>
    </row>
    <row r="355" spans="1:42">
      <c r="A355" s="17">
        <v>30201011003</v>
      </c>
      <c r="B355" s="17" t="s">
        <v>528</v>
      </c>
      <c r="C355" s="18">
        <v>1000</v>
      </c>
      <c r="D355" s="18">
        <v>0</v>
      </c>
      <c r="E355" s="18">
        <v>0</v>
      </c>
      <c r="F355" s="348">
        <v>80000000</v>
      </c>
      <c r="G355" s="299">
        <f t="shared" si="167"/>
        <v>80001000</v>
      </c>
      <c r="H355" s="299">
        <v>0</v>
      </c>
      <c r="I355" s="299">
        <v>2000000</v>
      </c>
      <c r="J355" s="299">
        <f t="shared" si="165"/>
        <v>78001000</v>
      </c>
      <c r="K355" s="299">
        <v>0</v>
      </c>
      <c r="L355" s="299">
        <v>2000000</v>
      </c>
      <c r="M355" s="299">
        <f t="shared" si="159"/>
        <v>0</v>
      </c>
      <c r="N355" s="299">
        <v>0</v>
      </c>
      <c r="O355" s="299">
        <v>2000000</v>
      </c>
      <c r="P355" s="299">
        <f t="shared" si="168"/>
        <v>0</v>
      </c>
      <c r="Q355" s="299">
        <f t="shared" si="166"/>
        <v>78001000</v>
      </c>
      <c r="R355" s="299">
        <f t="shared" si="169"/>
        <v>2000000</v>
      </c>
      <c r="V355" s="290">
        <v>30201011003</v>
      </c>
      <c r="W355" s="382" t="s">
        <v>528</v>
      </c>
      <c r="X355" s="384">
        <v>1000</v>
      </c>
      <c r="Y355" s="384">
        <v>0</v>
      </c>
      <c r="Z355" s="384">
        <v>0</v>
      </c>
      <c r="AA355" s="384">
        <v>0</v>
      </c>
      <c r="AB355" s="384">
        <v>0</v>
      </c>
      <c r="AC355" s="384">
        <v>80000000</v>
      </c>
      <c r="AD355" s="384">
        <v>80001000</v>
      </c>
      <c r="AE355" s="384">
        <v>0</v>
      </c>
      <c r="AF355" s="384">
        <v>2000000</v>
      </c>
      <c r="AG355" s="384">
        <v>2000000</v>
      </c>
      <c r="AH355" s="384">
        <v>78001000</v>
      </c>
      <c r="AI355" s="384">
        <v>0</v>
      </c>
      <c r="AJ355" s="384">
        <v>2000000</v>
      </c>
      <c r="AK355" s="384">
        <v>0</v>
      </c>
      <c r="AL355" s="384">
        <v>0</v>
      </c>
      <c r="AM355" s="384">
        <v>2000000</v>
      </c>
      <c r="AN355" s="384">
        <v>0</v>
      </c>
      <c r="AO355" s="382">
        <v>78001000</v>
      </c>
      <c r="AP355" s="382">
        <v>0</v>
      </c>
    </row>
    <row r="356" spans="1:42">
      <c r="A356" s="13">
        <v>302010111</v>
      </c>
      <c r="B356" s="14" t="s">
        <v>529</v>
      </c>
      <c r="C356" s="15">
        <f>+C357+C358+C359</f>
        <v>175000000</v>
      </c>
      <c r="D356" s="15">
        <f t="shared" ref="D356:R356" si="173">+D357+D358+D359</f>
        <v>0</v>
      </c>
      <c r="E356" s="15">
        <f t="shared" si="173"/>
        <v>0</v>
      </c>
      <c r="F356" s="15">
        <f t="shared" si="173"/>
        <v>100000000</v>
      </c>
      <c r="G356" s="298">
        <f t="shared" si="173"/>
        <v>275000000</v>
      </c>
      <c r="H356" s="298">
        <v>329700</v>
      </c>
      <c r="I356" s="298">
        <v>3139700</v>
      </c>
      <c r="J356" s="298">
        <f t="shared" si="173"/>
        <v>271860300</v>
      </c>
      <c r="K356" s="298">
        <v>329700</v>
      </c>
      <c r="L356" s="298">
        <v>3139699.73</v>
      </c>
      <c r="M356" s="298">
        <f t="shared" si="173"/>
        <v>0.27000000001862645</v>
      </c>
      <c r="N356" s="298">
        <v>329700</v>
      </c>
      <c r="O356" s="298">
        <v>3139700</v>
      </c>
      <c r="P356" s="298">
        <f t="shared" si="173"/>
        <v>0</v>
      </c>
      <c r="Q356" s="298">
        <f t="shared" si="173"/>
        <v>271860300</v>
      </c>
      <c r="R356" s="298">
        <f t="shared" si="173"/>
        <v>3139699.73</v>
      </c>
      <c r="V356" s="290">
        <v>302010111</v>
      </c>
      <c r="W356" s="382" t="s">
        <v>529</v>
      </c>
      <c r="X356" s="384">
        <v>175000000</v>
      </c>
      <c r="Y356" s="384">
        <v>0</v>
      </c>
      <c r="Z356" s="384">
        <v>0</v>
      </c>
      <c r="AA356" s="384">
        <v>0</v>
      </c>
      <c r="AB356" s="384">
        <v>0</v>
      </c>
      <c r="AC356" s="384">
        <v>100000000</v>
      </c>
      <c r="AD356" s="384">
        <v>275000000</v>
      </c>
      <c r="AE356" s="384">
        <v>329700</v>
      </c>
      <c r="AF356" s="384">
        <v>3139700</v>
      </c>
      <c r="AG356" s="384">
        <v>3139700</v>
      </c>
      <c r="AH356" s="384">
        <v>271860300</v>
      </c>
      <c r="AI356" s="384">
        <v>329700</v>
      </c>
      <c r="AJ356" s="384">
        <v>3139699.73</v>
      </c>
      <c r="AK356" s="384">
        <v>0.27000000001862645</v>
      </c>
      <c r="AL356" s="384">
        <v>329700</v>
      </c>
      <c r="AM356" s="384">
        <v>3139700</v>
      </c>
      <c r="AN356" s="384">
        <v>0</v>
      </c>
      <c r="AO356" s="382">
        <v>271860300</v>
      </c>
      <c r="AP356" s="382">
        <v>0</v>
      </c>
    </row>
    <row r="357" spans="1:42">
      <c r="A357" s="200">
        <v>30201011101</v>
      </c>
      <c r="B357" s="17" t="s">
        <v>530</v>
      </c>
      <c r="C357" s="18">
        <v>65000000</v>
      </c>
      <c r="D357" s="18">
        <v>0</v>
      </c>
      <c r="E357" s="18">
        <v>0</v>
      </c>
      <c r="F357" s="18">
        <v>0</v>
      </c>
      <c r="G357" s="299">
        <f t="shared" si="167"/>
        <v>65000000</v>
      </c>
      <c r="H357" s="299">
        <v>0</v>
      </c>
      <c r="I357" s="299">
        <v>0</v>
      </c>
      <c r="J357" s="299">
        <f t="shared" si="165"/>
        <v>65000000</v>
      </c>
      <c r="K357" s="299">
        <v>0</v>
      </c>
      <c r="L357" s="299">
        <v>0</v>
      </c>
      <c r="M357" s="299">
        <f t="shared" si="159"/>
        <v>0</v>
      </c>
      <c r="N357" s="299">
        <v>0</v>
      </c>
      <c r="O357" s="299">
        <v>0</v>
      </c>
      <c r="P357" s="299">
        <f t="shared" si="168"/>
        <v>0</v>
      </c>
      <c r="Q357" s="299">
        <f t="shared" si="166"/>
        <v>65000000</v>
      </c>
      <c r="R357" s="299">
        <f t="shared" si="169"/>
        <v>0</v>
      </c>
      <c r="V357" s="290">
        <v>30201011101</v>
      </c>
      <c r="W357" s="382" t="s">
        <v>530</v>
      </c>
      <c r="X357" s="384">
        <v>65000000</v>
      </c>
      <c r="Y357" s="384">
        <v>0</v>
      </c>
      <c r="Z357" s="384">
        <v>0</v>
      </c>
      <c r="AA357" s="384">
        <v>0</v>
      </c>
      <c r="AB357" s="384">
        <v>0</v>
      </c>
      <c r="AC357" s="384">
        <v>0</v>
      </c>
      <c r="AD357" s="384">
        <v>65000000</v>
      </c>
      <c r="AE357" s="384">
        <v>0</v>
      </c>
      <c r="AF357" s="384">
        <v>0</v>
      </c>
      <c r="AG357" s="384">
        <v>0</v>
      </c>
      <c r="AH357" s="384">
        <v>65000000</v>
      </c>
      <c r="AI357" s="384">
        <v>0</v>
      </c>
      <c r="AJ357" s="384">
        <v>0</v>
      </c>
      <c r="AK357" s="384">
        <v>0</v>
      </c>
      <c r="AL357" s="384">
        <v>0</v>
      </c>
      <c r="AM357" s="384">
        <v>0</v>
      </c>
      <c r="AN357" s="384">
        <v>0</v>
      </c>
      <c r="AO357" s="382">
        <v>65000000</v>
      </c>
      <c r="AP357" s="382">
        <v>0</v>
      </c>
    </row>
    <row r="358" spans="1:42">
      <c r="A358" s="202">
        <v>30201011102</v>
      </c>
      <c r="B358" s="17" t="s">
        <v>531</v>
      </c>
      <c r="C358" s="18">
        <v>110000000</v>
      </c>
      <c r="D358" s="18">
        <v>0</v>
      </c>
      <c r="E358" s="18">
        <v>0</v>
      </c>
      <c r="F358" s="18">
        <v>0</v>
      </c>
      <c r="G358" s="299">
        <f t="shared" si="167"/>
        <v>110000000</v>
      </c>
      <c r="H358" s="299">
        <v>329700</v>
      </c>
      <c r="I358" s="299">
        <v>1329700</v>
      </c>
      <c r="J358" s="299">
        <f t="shared" si="165"/>
        <v>108670300</v>
      </c>
      <c r="K358" s="299">
        <v>329700</v>
      </c>
      <c r="L358" s="299">
        <v>1329700</v>
      </c>
      <c r="M358" s="299">
        <f t="shared" si="159"/>
        <v>0</v>
      </c>
      <c r="N358" s="299">
        <v>329700</v>
      </c>
      <c r="O358" s="299">
        <v>1329700</v>
      </c>
      <c r="P358" s="299">
        <f t="shared" si="168"/>
        <v>0</v>
      </c>
      <c r="Q358" s="299">
        <f t="shared" si="166"/>
        <v>108670300</v>
      </c>
      <c r="R358" s="299">
        <f t="shared" si="169"/>
        <v>1329700</v>
      </c>
      <c r="V358" s="290">
        <v>30201011102</v>
      </c>
      <c r="W358" s="382" t="s">
        <v>531</v>
      </c>
      <c r="X358" s="384">
        <v>110000000</v>
      </c>
      <c r="Y358" s="384">
        <v>0</v>
      </c>
      <c r="Z358" s="384">
        <v>0</v>
      </c>
      <c r="AA358" s="384">
        <v>0</v>
      </c>
      <c r="AB358" s="384">
        <v>0</v>
      </c>
      <c r="AC358" s="384">
        <v>0</v>
      </c>
      <c r="AD358" s="384">
        <v>110000000</v>
      </c>
      <c r="AE358" s="384">
        <v>329700</v>
      </c>
      <c r="AF358" s="384">
        <v>1329700</v>
      </c>
      <c r="AG358" s="384">
        <v>1329700</v>
      </c>
      <c r="AH358" s="384">
        <v>108670300</v>
      </c>
      <c r="AI358" s="384">
        <v>329700</v>
      </c>
      <c r="AJ358" s="384">
        <v>1329700</v>
      </c>
      <c r="AK358" s="384">
        <v>0</v>
      </c>
      <c r="AL358" s="384">
        <v>329700</v>
      </c>
      <c r="AM358" s="384">
        <v>1329700</v>
      </c>
      <c r="AN358" s="384">
        <v>0</v>
      </c>
      <c r="AO358" s="382">
        <v>108670300</v>
      </c>
      <c r="AP358" s="382">
        <v>0</v>
      </c>
    </row>
    <row r="359" spans="1:42">
      <c r="A359" s="17">
        <v>30201011103</v>
      </c>
      <c r="B359" s="17" t="s">
        <v>853</v>
      </c>
      <c r="C359" s="18"/>
      <c r="D359" s="18"/>
      <c r="E359" s="18"/>
      <c r="F359" s="348">
        <v>100000000</v>
      </c>
      <c r="G359" s="299">
        <f t="shared" si="167"/>
        <v>100000000</v>
      </c>
      <c r="H359" s="299">
        <v>0</v>
      </c>
      <c r="I359" s="299">
        <v>1810000</v>
      </c>
      <c r="J359" s="299">
        <f t="shared" si="165"/>
        <v>98190000</v>
      </c>
      <c r="K359" s="299">
        <v>0</v>
      </c>
      <c r="L359" s="299">
        <v>1809999.73</v>
      </c>
      <c r="M359" s="299">
        <f t="shared" si="159"/>
        <v>0.27000000001862645</v>
      </c>
      <c r="N359" s="299">
        <v>0</v>
      </c>
      <c r="O359" s="299">
        <v>1810000</v>
      </c>
      <c r="P359" s="299">
        <f t="shared" si="168"/>
        <v>0</v>
      </c>
      <c r="Q359" s="299">
        <f t="shared" si="166"/>
        <v>98190000</v>
      </c>
      <c r="R359" s="299">
        <f t="shared" si="169"/>
        <v>1809999.73</v>
      </c>
      <c r="S359" s="83"/>
      <c r="T359" s="83"/>
      <c r="U359" s="83"/>
      <c r="V359" s="290">
        <v>30201011103</v>
      </c>
      <c r="W359" s="382" t="s">
        <v>853</v>
      </c>
      <c r="X359" s="384">
        <v>0</v>
      </c>
      <c r="Y359" s="384">
        <v>0</v>
      </c>
      <c r="Z359" s="384">
        <v>0</v>
      </c>
      <c r="AA359" s="384">
        <v>0</v>
      </c>
      <c r="AB359" s="384">
        <v>0</v>
      </c>
      <c r="AC359" s="384">
        <v>100000000</v>
      </c>
      <c r="AD359" s="384">
        <v>100000000</v>
      </c>
      <c r="AE359" s="384">
        <v>0</v>
      </c>
      <c r="AF359" s="384">
        <v>1810000</v>
      </c>
      <c r="AG359" s="384">
        <v>1810000</v>
      </c>
      <c r="AH359" s="384">
        <v>98190000</v>
      </c>
      <c r="AI359" s="384">
        <v>0</v>
      </c>
      <c r="AJ359" s="384">
        <v>1809999.73</v>
      </c>
      <c r="AK359" s="384">
        <v>0.27000000001862645</v>
      </c>
      <c r="AL359" s="384">
        <v>0</v>
      </c>
      <c r="AM359" s="384">
        <v>1810000</v>
      </c>
      <c r="AN359" s="384">
        <v>0</v>
      </c>
      <c r="AO359" s="382">
        <v>98190000</v>
      </c>
      <c r="AP359" s="382">
        <v>0</v>
      </c>
    </row>
    <row r="360" spans="1:42">
      <c r="A360" s="13">
        <v>302010112</v>
      </c>
      <c r="B360" s="14" t="s">
        <v>532</v>
      </c>
      <c r="C360" s="15">
        <f>+C361+C362</f>
        <v>15000000</v>
      </c>
      <c r="D360" s="15">
        <f t="shared" ref="D360:R360" si="174">+D361+D362</f>
        <v>10000000</v>
      </c>
      <c r="E360" s="15">
        <f t="shared" si="174"/>
        <v>0</v>
      </c>
      <c r="F360" s="15">
        <f t="shared" si="174"/>
        <v>50000000</v>
      </c>
      <c r="G360" s="298">
        <f t="shared" si="174"/>
        <v>75000000</v>
      </c>
      <c r="H360" s="298">
        <v>250000</v>
      </c>
      <c r="I360" s="298">
        <v>1750000</v>
      </c>
      <c r="J360" s="298">
        <f t="shared" si="174"/>
        <v>73250000</v>
      </c>
      <c r="K360" s="298">
        <v>250000</v>
      </c>
      <c r="L360" s="298">
        <v>1750000</v>
      </c>
      <c r="M360" s="298">
        <f t="shared" si="174"/>
        <v>0</v>
      </c>
      <c r="N360" s="298">
        <v>250000</v>
      </c>
      <c r="O360" s="298">
        <v>14780000</v>
      </c>
      <c r="P360" s="298">
        <f t="shared" si="174"/>
        <v>13030000</v>
      </c>
      <c r="Q360" s="298">
        <f t="shared" si="174"/>
        <v>60220000</v>
      </c>
      <c r="R360" s="298">
        <f t="shared" si="174"/>
        <v>1750000</v>
      </c>
      <c r="V360" s="290">
        <v>302010112</v>
      </c>
      <c r="W360" s="382" t="s">
        <v>532</v>
      </c>
      <c r="X360" s="384">
        <v>15000000</v>
      </c>
      <c r="Y360" s="384">
        <v>10000000</v>
      </c>
      <c r="Z360" s="384">
        <v>0</v>
      </c>
      <c r="AA360" s="384">
        <v>0</v>
      </c>
      <c r="AB360" s="384">
        <v>0</v>
      </c>
      <c r="AC360" s="384">
        <v>50000000</v>
      </c>
      <c r="AD360" s="384">
        <v>75000000</v>
      </c>
      <c r="AE360" s="384">
        <v>250000</v>
      </c>
      <c r="AF360" s="384">
        <v>1750000</v>
      </c>
      <c r="AG360" s="384">
        <v>1750000</v>
      </c>
      <c r="AH360" s="384">
        <v>73250000</v>
      </c>
      <c r="AI360" s="384">
        <v>250000</v>
      </c>
      <c r="AJ360" s="384">
        <v>1750000</v>
      </c>
      <c r="AK360" s="384">
        <v>0</v>
      </c>
      <c r="AL360" s="384">
        <v>250000</v>
      </c>
      <c r="AM360" s="384">
        <v>14780000</v>
      </c>
      <c r="AN360" s="384">
        <v>13030000</v>
      </c>
      <c r="AO360" s="382">
        <v>60220000</v>
      </c>
      <c r="AP360" s="382">
        <v>0</v>
      </c>
    </row>
    <row r="361" spans="1:42">
      <c r="A361" s="200">
        <v>30201011201</v>
      </c>
      <c r="B361" s="17" t="s">
        <v>533</v>
      </c>
      <c r="C361" s="18">
        <v>15000000</v>
      </c>
      <c r="D361" s="18">
        <v>0</v>
      </c>
      <c r="E361" s="18">
        <v>0</v>
      </c>
      <c r="F361" s="18">
        <v>0</v>
      </c>
      <c r="G361" s="299">
        <f t="shared" si="167"/>
        <v>15000000</v>
      </c>
      <c r="H361" s="299">
        <v>0</v>
      </c>
      <c r="I361" s="299">
        <v>0</v>
      </c>
      <c r="J361" s="299">
        <f t="shared" si="165"/>
        <v>15000000</v>
      </c>
      <c r="K361" s="299">
        <v>0</v>
      </c>
      <c r="L361" s="299">
        <v>0</v>
      </c>
      <c r="M361" s="299">
        <f t="shared" si="159"/>
        <v>0</v>
      </c>
      <c r="N361" s="299">
        <v>0</v>
      </c>
      <c r="O361" s="299">
        <v>0</v>
      </c>
      <c r="P361" s="299">
        <f t="shared" si="168"/>
        <v>0</v>
      </c>
      <c r="Q361" s="299">
        <f t="shared" si="166"/>
        <v>15000000</v>
      </c>
      <c r="R361" s="299">
        <f t="shared" si="169"/>
        <v>0</v>
      </c>
      <c r="V361" s="290">
        <v>30201011201</v>
      </c>
      <c r="W361" s="382" t="s">
        <v>533</v>
      </c>
      <c r="X361" s="384">
        <v>15000000</v>
      </c>
      <c r="Y361" s="384">
        <v>0</v>
      </c>
      <c r="Z361" s="384">
        <v>0</v>
      </c>
      <c r="AA361" s="384">
        <v>0</v>
      </c>
      <c r="AB361" s="384">
        <v>0</v>
      </c>
      <c r="AC361" s="384">
        <v>0</v>
      </c>
      <c r="AD361" s="384">
        <v>15000000</v>
      </c>
      <c r="AE361" s="384">
        <v>0</v>
      </c>
      <c r="AF361" s="384">
        <v>0</v>
      </c>
      <c r="AG361" s="384">
        <v>0</v>
      </c>
      <c r="AH361" s="384">
        <v>15000000</v>
      </c>
      <c r="AI361" s="384">
        <v>0</v>
      </c>
      <c r="AJ361" s="384">
        <v>0</v>
      </c>
      <c r="AK361" s="384">
        <v>0</v>
      </c>
      <c r="AL361" s="384">
        <v>0</v>
      </c>
      <c r="AM361" s="384">
        <v>0</v>
      </c>
      <c r="AN361" s="384">
        <v>0</v>
      </c>
      <c r="AO361" s="382">
        <v>15000000</v>
      </c>
      <c r="AP361" s="382">
        <v>0</v>
      </c>
    </row>
    <row r="362" spans="1:42">
      <c r="A362" s="17">
        <v>30201011203</v>
      </c>
      <c r="B362" s="17" t="s">
        <v>854</v>
      </c>
      <c r="C362" s="18"/>
      <c r="D362" s="18">
        <v>10000000</v>
      </c>
      <c r="E362" s="18"/>
      <c r="F362" s="348">
        <v>50000000</v>
      </c>
      <c r="G362" s="299">
        <f t="shared" si="167"/>
        <v>60000000</v>
      </c>
      <c r="H362" s="299">
        <v>250000</v>
      </c>
      <c r="I362" s="299">
        <v>1750000</v>
      </c>
      <c r="J362" s="299">
        <f t="shared" si="165"/>
        <v>58250000</v>
      </c>
      <c r="K362" s="299">
        <v>250000</v>
      </c>
      <c r="L362" s="299">
        <v>1750000</v>
      </c>
      <c r="M362" s="299">
        <f t="shared" si="159"/>
        <v>0</v>
      </c>
      <c r="N362" s="299">
        <v>250000</v>
      </c>
      <c r="O362" s="299">
        <v>14780000</v>
      </c>
      <c r="P362" s="299">
        <f t="shared" si="168"/>
        <v>13030000</v>
      </c>
      <c r="Q362" s="299">
        <f t="shared" si="166"/>
        <v>45220000</v>
      </c>
      <c r="R362" s="299">
        <f t="shared" si="169"/>
        <v>1750000</v>
      </c>
      <c r="S362" s="83"/>
      <c r="T362" s="83"/>
      <c r="U362" s="83"/>
      <c r="V362" s="290">
        <v>30201011203</v>
      </c>
      <c r="W362" s="382" t="s">
        <v>854</v>
      </c>
      <c r="X362" s="384">
        <v>0</v>
      </c>
      <c r="Y362" s="384">
        <v>10000000</v>
      </c>
      <c r="Z362" s="384">
        <v>0</v>
      </c>
      <c r="AA362" s="384">
        <v>0</v>
      </c>
      <c r="AB362" s="384">
        <v>0</v>
      </c>
      <c r="AC362" s="384">
        <v>50000000</v>
      </c>
      <c r="AD362" s="384">
        <v>60000000</v>
      </c>
      <c r="AE362" s="384">
        <v>250000</v>
      </c>
      <c r="AF362" s="384">
        <v>1750000</v>
      </c>
      <c r="AG362" s="384">
        <v>1750000</v>
      </c>
      <c r="AH362" s="384">
        <v>58250000</v>
      </c>
      <c r="AI362" s="384">
        <v>250000</v>
      </c>
      <c r="AJ362" s="384">
        <v>1750000</v>
      </c>
      <c r="AK362" s="384">
        <v>0</v>
      </c>
      <c r="AL362" s="384">
        <v>250000</v>
      </c>
      <c r="AM362" s="384">
        <v>14780000</v>
      </c>
      <c r="AN362" s="384">
        <v>13030000</v>
      </c>
      <c r="AO362" s="382">
        <v>45220000</v>
      </c>
      <c r="AP362" s="382">
        <v>0</v>
      </c>
    </row>
    <row r="363" spans="1:42">
      <c r="A363" s="13">
        <v>302010113</v>
      </c>
      <c r="B363" s="14" t="s">
        <v>534</v>
      </c>
      <c r="C363" s="15">
        <v>74785326</v>
      </c>
      <c r="D363" s="15">
        <v>0</v>
      </c>
      <c r="E363" s="15">
        <v>0</v>
      </c>
      <c r="F363" s="349">
        <v>450000000</v>
      </c>
      <c r="G363" s="298">
        <f t="shared" si="167"/>
        <v>524785326</v>
      </c>
      <c r="H363" s="298">
        <v>243217621</v>
      </c>
      <c r="I363" s="298">
        <v>327512144</v>
      </c>
      <c r="J363" s="298">
        <f t="shared" si="165"/>
        <v>197273182</v>
      </c>
      <c r="K363" s="298">
        <v>240037780</v>
      </c>
      <c r="L363" s="298">
        <v>324332303</v>
      </c>
      <c r="M363" s="298">
        <f t="shared" si="159"/>
        <v>3179841</v>
      </c>
      <c r="N363" s="298">
        <v>238117621</v>
      </c>
      <c r="O363" s="298">
        <v>327512144</v>
      </c>
      <c r="P363" s="298">
        <f t="shared" si="168"/>
        <v>0</v>
      </c>
      <c r="Q363" s="298">
        <f t="shared" si="166"/>
        <v>197273182</v>
      </c>
      <c r="R363" s="298">
        <f t="shared" si="169"/>
        <v>324332303</v>
      </c>
      <c r="S363" s="83"/>
      <c r="T363" s="83"/>
      <c r="U363" s="83"/>
      <c r="V363" s="290">
        <v>302010113</v>
      </c>
      <c r="W363" s="382" t="s">
        <v>534</v>
      </c>
      <c r="X363" s="384">
        <v>74785326</v>
      </c>
      <c r="Y363" s="384">
        <v>0</v>
      </c>
      <c r="Z363" s="384">
        <v>0</v>
      </c>
      <c r="AA363" s="384">
        <v>0</v>
      </c>
      <c r="AB363" s="384">
        <v>0</v>
      </c>
      <c r="AC363" s="384">
        <v>450000000</v>
      </c>
      <c r="AD363" s="384">
        <v>524785326</v>
      </c>
      <c r="AE363" s="384">
        <v>243217621</v>
      </c>
      <c r="AF363" s="384">
        <v>327512144</v>
      </c>
      <c r="AG363" s="384">
        <v>327512144</v>
      </c>
      <c r="AH363" s="384">
        <v>197273182</v>
      </c>
      <c r="AI363" s="384">
        <v>240037780</v>
      </c>
      <c r="AJ363" s="384">
        <v>324332303</v>
      </c>
      <c r="AK363" s="384">
        <v>3179841</v>
      </c>
      <c r="AL363" s="384">
        <v>238117621</v>
      </c>
      <c r="AM363" s="384">
        <v>327512144</v>
      </c>
      <c r="AN363" s="384">
        <v>0</v>
      </c>
      <c r="AO363" s="382">
        <v>197273182</v>
      </c>
      <c r="AP363" s="382">
        <v>0</v>
      </c>
    </row>
    <row r="364" spans="1:42">
      <c r="A364" s="10">
        <v>30202</v>
      </c>
      <c r="B364" s="11" t="s">
        <v>535</v>
      </c>
      <c r="C364" s="12">
        <f>+C365+C368+C370</f>
        <v>55001000</v>
      </c>
      <c r="D364" s="12">
        <f t="shared" ref="D364:R364" si="175">+D365+D368+D370</f>
        <v>58109770</v>
      </c>
      <c r="E364" s="12">
        <f t="shared" si="175"/>
        <v>0</v>
      </c>
      <c r="F364" s="12">
        <f t="shared" si="175"/>
        <v>238751027</v>
      </c>
      <c r="G364" s="297">
        <f t="shared" si="175"/>
        <v>351861797</v>
      </c>
      <c r="H364" s="297">
        <v>14866440</v>
      </c>
      <c r="I364" s="297">
        <v>64776049</v>
      </c>
      <c r="J364" s="297">
        <f t="shared" si="175"/>
        <v>287085748</v>
      </c>
      <c r="K364" s="297">
        <v>490602</v>
      </c>
      <c r="L364" s="297">
        <v>44990283</v>
      </c>
      <c r="M364" s="297">
        <f t="shared" si="175"/>
        <v>19785766</v>
      </c>
      <c r="N364" s="297">
        <v>0</v>
      </c>
      <c r="O364" s="297">
        <v>278545312</v>
      </c>
      <c r="P364" s="297">
        <f t="shared" si="175"/>
        <v>213769263</v>
      </c>
      <c r="Q364" s="297">
        <f t="shared" si="175"/>
        <v>73316485</v>
      </c>
      <c r="R364" s="297">
        <f t="shared" si="175"/>
        <v>44990283</v>
      </c>
      <c r="V364" s="290">
        <v>30202</v>
      </c>
      <c r="W364" s="382" t="s">
        <v>535</v>
      </c>
      <c r="X364" s="384">
        <v>55001000</v>
      </c>
      <c r="Y364" s="384">
        <v>58109770</v>
      </c>
      <c r="Z364" s="384">
        <v>0</v>
      </c>
      <c r="AA364" s="384">
        <v>0</v>
      </c>
      <c r="AB364" s="384">
        <v>0</v>
      </c>
      <c r="AC364" s="384">
        <v>238751027</v>
      </c>
      <c r="AD364" s="384">
        <v>351861797</v>
      </c>
      <c r="AE364" s="384">
        <v>14866440</v>
      </c>
      <c r="AF364" s="384">
        <v>64776049</v>
      </c>
      <c r="AG364" s="384">
        <v>64776049</v>
      </c>
      <c r="AH364" s="384">
        <v>287085748</v>
      </c>
      <c r="AI364" s="384">
        <v>490602</v>
      </c>
      <c r="AJ364" s="384">
        <v>44990283</v>
      </c>
      <c r="AK364" s="384">
        <v>19785766</v>
      </c>
      <c r="AL364" s="384">
        <v>0</v>
      </c>
      <c r="AM364" s="384">
        <v>278545312</v>
      </c>
      <c r="AN364" s="384">
        <v>213769263</v>
      </c>
      <c r="AO364" s="382">
        <v>73316485</v>
      </c>
      <c r="AP364" s="382">
        <v>0</v>
      </c>
    </row>
    <row r="365" spans="1:42">
      <c r="A365" s="13">
        <v>3020201</v>
      </c>
      <c r="B365" s="14" t="s">
        <v>536</v>
      </c>
      <c r="C365" s="15">
        <f>+C366+C367</f>
        <v>30000000</v>
      </c>
      <c r="D365" s="15">
        <f t="shared" ref="D365:R365" si="176">+D366+D367</f>
        <v>58109770</v>
      </c>
      <c r="E365" s="15">
        <f t="shared" si="176"/>
        <v>0</v>
      </c>
      <c r="F365" s="15">
        <f t="shared" si="176"/>
        <v>220435542</v>
      </c>
      <c r="G365" s="298">
        <f t="shared" si="176"/>
        <v>308545312</v>
      </c>
      <c r="H365" s="298">
        <v>14866440</v>
      </c>
      <c r="I365" s="340">
        <v>64776049</v>
      </c>
      <c r="J365" s="340">
        <f t="shared" si="176"/>
        <v>243769263</v>
      </c>
      <c r="K365" s="298">
        <v>490602</v>
      </c>
      <c r="L365" s="298">
        <v>44990283</v>
      </c>
      <c r="M365" s="298">
        <f t="shared" si="176"/>
        <v>19785766</v>
      </c>
      <c r="N365" s="298">
        <v>0</v>
      </c>
      <c r="O365" s="298">
        <v>278545312</v>
      </c>
      <c r="P365" s="298">
        <f t="shared" si="176"/>
        <v>213769263</v>
      </c>
      <c r="Q365" s="298">
        <f t="shared" si="176"/>
        <v>30000000</v>
      </c>
      <c r="R365" s="298">
        <f t="shared" si="176"/>
        <v>44990283</v>
      </c>
      <c r="V365" s="290">
        <v>3020201</v>
      </c>
      <c r="W365" s="382" t="s">
        <v>536</v>
      </c>
      <c r="X365" s="384">
        <v>30000000</v>
      </c>
      <c r="Y365" s="384">
        <v>58109770</v>
      </c>
      <c r="Z365" s="384">
        <v>0</v>
      </c>
      <c r="AA365" s="384">
        <v>0</v>
      </c>
      <c r="AB365" s="384">
        <v>0</v>
      </c>
      <c r="AC365" s="384">
        <v>220435542</v>
      </c>
      <c r="AD365" s="384">
        <v>308545312</v>
      </c>
      <c r="AE365" s="384">
        <v>14866440</v>
      </c>
      <c r="AF365" s="384">
        <v>64776049</v>
      </c>
      <c r="AG365" s="384">
        <v>64776049</v>
      </c>
      <c r="AH365" s="384">
        <v>243769263</v>
      </c>
      <c r="AI365" s="384">
        <v>490602</v>
      </c>
      <c r="AJ365" s="384">
        <v>44990283</v>
      </c>
      <c r="AK365" s="384">
        <v>19785766</v>
      </c>
      <c r="AL365" s="384">
        <v>0</v>
      </c>
      <c r="AM365" s="384">
        <v>278545312</v>
      </c>
      <c r="AN365" s="384">
        <v>213769263</v>
      </c>
      <c r="AO365" s="382">
        <v>30000000</v>
      </c>
      <c r="AP365" s="382">
        <v>0</v>
      </c>
    </row>
    <row r="366" spans="1:42">
      <c r="A366" s="200">
        <v>302020101</v>
      </c>
      <c r="B366" s="17" t="s">
        <v>537</v>
      </c>
      <c r="C366" s="18">
        <v>30000000</v>
      </c>
      <c r="D366" s="18">
        <v>0</v>
      </c>
      <c r="E366" s="18">
        <v>0</v>
      </c>
      <c r="F366" s="18">
        <v>0</v>
      </c>
      <c r="G366" s="299">
        <f t="shared" si="167"/>
        <v>30000000</v>
      </c>
      <c r="H366" s="299">
        <v>0</v>
      </c>
      <c r="I366" s="299">
        <v>0</v>
      </c>
      <c r="J366" s="299">
        <f t="shared" si="165"/>
        <v>30000000</v>
      </c>
      <c r="K366" s="299">
        <v>0</v>
      </c>
      <c r="L366" s="299">
        <v>0</v>
      </c>
      <c r="M366" s="299">
        <f t="shared" si="159"/>
        <v>0</v>
      </c>
      <c r="N366" s="299">
        <v>0</v>
      </c>
      <c r="O366" s="299">
        <v>0</v>
      </c>
      <c r="P366" s="299">
        <f t="shared" si="168"/>
        <v>0</v>
      </c>
      <c r="Q366" s="299">
        <f t="shared" si="166"/>
        <v>30000000</v>
      </c>
      <c r="R366" s="299">
        <f t="shared" si="169"/>
        <v>0</v>
      </c>
      <c r="V366" s="290">
        <v>302020101</v>
      </c>
      <c r="W366" s="382" t="s">
        <v>537</v>
      </c>
      <c r="X366" s="384">
        <v>30000000</v>
      </c>
      <c r="Y366" s="384">
        <v>0</v>
      </c>
      <c r="Z366" s="384">
        <v>0</v>
      </c>
      <c r="AA366" s="384">
        <v>0</v>
      </c>
      <c r="AB366" s="384">
        <v>0</v>
      </c>
      <c r="AC366" s="384">
        <v>0</v>
      </c>
      <c r="AD366" s="384">
        <v>30000000</v>
      </c>
      <c r="AE366" s="384">
        <v>0</v>
      </c>
      <c r="AF366" s="384">
        <v>0</v>
      </c>
      <c r="AG366" s="384">
        <v>0</v>
      </c>
      <c r="AH366" s="384">
        <v>30000000</v>
      </c>
      <c r="AI366" s="384">
        <v>0</v>
      </c>
      <c r="AJ366" s="384">
        <v>0</v>
      </c>
      <c r="AK366" s="384">
        <v>0</v>
      </c>
      <c r="AL366" s="384">
        <v>0</v>
      </c>
      <c r="AM366" s="384">
        <v>0</v>
      </c>
      <c r="AN366" s="384">
        <v>0</v>
      </c>
      <c r="AO366" s="382">
        <v>30000000</v>
      </c>
      <c r="AP366" s="382">
        <v>0</v>
      </c>
    </row>
    <row r="367" spans="1:42">
      <c r="A367" s="17">
        <v>302020103</v>
      </c>
      <c r="B367" s="17" t="s">
        <v>538</v>
      </c>
      <c r="C367" s="18">
        <v>0</v>
      </c>
      <c r="D367" s="18">
        <v>58109770</v>
      </c>
      <c r="E367" s="18">
        <v>0</v>
      </c>
      <c r="F367" s="348">
        <v>220435542</v>
      </c>
      <c r="G367" s="299">
        <f t="shared" si="167"/>
        <v>278545312</v>
      </c>
      <c r="H367" s="299">
        <v>14866440</v>
      </c>
      <c r="I367" s="299">
        <v>64776049</v>
      </c>
      <c r="J367" s="299">
        <f t="shared" si="165"/>
        <v>213769263</v>
      </c>
      <c r="K367" s="299">
        <v>490602</v>
      </c>
      <c r="L367" s="299">
        <v>44990283</v>
      </c>
      <c r="M367" s="299">
        <f t="shared" si="159"/>
        <v>19785766</v>
      </c>
      <c r="N367" s="299">
        <v>0</v>
      </c>
      <c r="O367" s="299">
        <v>278545312</v>
      </c>
      <c r="P367" s="299">
        <f t="shared" si="168"/>
        <v>213769263</v>
      </c>
      <c r="Q367" s="299">
        <f t="shared" si="166"/>
        <v>0</v>
      </c>
      <c r="R367" s="299">
        <f t="shared" si="169"/>
        <v>44990283</v>
      </c>
      <c r="V367" s="290">
        <v>302020103</v>
      </c>
      <c r="W367" s="382" t="s">
        <v>538</v>
      </c>
      <c r="X367" s="384">
        <v>0</v>
      </c>
      <c r="Y367" s="384">
        <v>58109770</v>
      </c>
      <c r="Z367" s="384">
        <v>0</v>
      </c>
      <c r="AA367" s="384">
        <v>0</v>
      </c>
      <c r="AB367" s="384">
        <v>0</v>
      </c>
      <c r="AC367" s="384">
        <v>220435542</v>
      </c>
      <c r="AD367" s="384">
        <v>278545312</v>
      </c>
      <c r="AE367" s="384">
        <v>14866440</v>
      </c>
      <c r="AF367" s="384">
        <v>64776049</v>
      </c>
      <c r="AG367" s="384">
        <v>64776049</v>
      </c>
      <c r="AH367" s="384">
        <v>213769263</v>
      </c>
      <c r="AI367" s="384">
        <v>490602</v>
      </c>
      <c r="AJ367" s="384">
        <v>44990283</v>
      </c>
      <c r="AK367" s="384">
        <v>19785766</v>
      </c>
      <c r="AL367" s="384">
        <v>0</v>
      </c>
      <c r="AM367" s="384">
        <v>278545312</v>
      </c>
      <c r="AN367" s="384">
        <v>213769263</v>
      </c>
      <c r="AO367" s="382">
        <v>0</v>
      </c>
      <c r="AP367" s="382">
        <v>0</v>
      </c>
    </row>
    <row r="368" spans="1:42">
      <c r="A368" s="13">
        <v>3020202</v>
      </c>
      <c r="B368" s="14" t="s">
        <v>539</v>
      </c>
      <c r="C368" s="15">
        <f>+C369</f>
        <v>1000</v>
      </c>
      <c r="D368" s="15">
        <f t="shared" ref="D368:R368" si="177">+D369</f>
        <v>0</v>
      </c>
      <c r="E368" s="15">
        <f t="shared" si="177"/>
        <v>0</v>
      </c>
      <c r="F368" s="15">
        <f t="shared" si="177"/>
        <v>18315485</v>
      </c>
      <c r="G368" s="298">
        <f t="shared" si="177"/>
        <v>18316485</v>
      </c>
      <c r="H368" s="298">
        <v>0</v>
      </c>
      <c r="I368" s="298">
        <v>0</v>
      </c>
      <c r="J368" s="298">
        <f t="shared" si="177"/>
        <v>18316485</v>
      </c>
      <c r="K368" s="298">
        <v>0</v>
      </c>
      <c r="L368" s="298">
        <v>0</v>
      </c>
      <c r="M368" s="298">
        <f t="shared" si="177"/>
        <v>0</v>
      </c>
      <c r="N368" s="298">
        <v>0</v>
      </c>
      <c r="O368" s="298">
        <v>0</v>
      </c>
      <c r="P368" s="298">
        <f t="shared" si="177"/>
        <v>0</v>
      </c>
      <c r="Q368" s="298">
        <f t="shared" si="177"/>
        <v>18316485</v>
      </c>
      <c r="R368" s="298">
        <f t="shared" si="177"/>
        <v>0</v>
      </c>
      <c r="V368" s="290">
        <v>3020202</v>
      </c>
      <c r="W368" s="382" t="s">
        <v>539</v>
      </c>
      <c r="X368" s="384">
        <v>1000</v>
      </c>
      <c r="Y368" s="384">
        <v>0</v>
      </c>
      <c r="Z368" s="384">
        <v>0</v>
      </c>
      <c r="AA368" s="384">
        <v>0</v>
      </c>
      <c r="AB368" s="384">
        <v>0</v>
      </c>
      <c r="AC368" s="384">
        <v>18315485</v>
      </c>
      <c r="AD368" s="384">
        <v>18316485</v>
      </c>
      <c r="AE368" s="384">
        <v>0</v>
      </c>
      <c r="AF368" s="384">
        <v>0</v>
      </c>
      <c r="AG368" s="384">
        <v>0</v>
      </c>
      <c r="AH368" s="384">
        <v>18316485</v>
      </c>
      <c r="AI368" s="384">
        <v>0</v>
      </c>
      <c r="AJ368" s="384">
        <v>0</v>
      </c>
      <c r="AK368" s="384">
        <v>0</v>
      </c>
      <c r="AL368" s="384">
        <v>0</v>
      </c>
      <c r="AM368" s="384">
        <v>0</v>
      </c>
      <c r="AN368" s="384">
        <v>0</v>
      </c>
      <c r="AO368" s="382">
        <v>18316485</v>
      </c>
      <c r="AP368" s="382">
        <v>0</v>
      </c>
    </row>
    <row r="369" spans="1:42">
      <c r="A369" s="17">
        <v>302020203</v>
      </c>
      <c r="B369" s="17" t="s">
        <v>540</v>
      </c>
      <c r="C369" s="18">
        <v>1000</v>
      </c>
      <c r="D369" s="18">
        <v>0</v>
      </c>
      <c r="E369" s="18">
        <v>0</v>
      </c>
      <c r="F369" s="348">
        <v>18315485</v>
      </c>
      <c r="G369" s="299">
        <f t="shared" si="167"/>
        <v>18316485</v>
      </c>
      <c r="H369" s="299">
        <v>0</v>
      </c>
      <c r="I369" s="299">
        <v>0</v>
      </c>
      <c r="J369" s="299">
        <f t="shared" si="165"/>
        <v>18316485</v>
      </c>
      <c r="K369" s="299">
        <v>0</v>
      </c>
      <c r="L369" s="299">
        <v>0</v>
      </c>
      <c r="M369" s="299">
        <f t="shared" si="159"/>
        <v>0</v>
      </c>
      <c r="N369" s="299">
        <v>0</v>
      </c>
      <c r="O369" s="299">
        <v>0</v>
      </c>
      <c r="P369" s="299">
        <f t="shared" si="168"/>
        <v>0</v>
      </c>
      <c r="Q369" s="299">
        <f t="shared" si="166"/>
        <v>18316485</v>
      </c>
      <c r="R369" s="299">
        <f t="shared" si="169"/>
        <v>0</v>
      </c>
      <c r="V369" s="290">
        <v>302020203</v>
      </c>
      <c r="W369" s="382" t="s">
        <v>540</v>
      </c>
      <c r="X369" s="384">
        <v>1000</v>
      </c>
      <c r="Y369" s="384">
        <v>0</v>
      </c>
      <c r="Z369" s="384">
        <v>0</v>
      </c>
      <c r="AA369" s="384">
        <v>0</v>
      </c>
      <c r="AB369" s="384">
        <v>0</v>
      </c>
      <c r="AC369" s="384">
        <v>18315485</v>
      </c>
      <c r="AD369" s="384">
        <v>18316485</v>
      </c>
      <c r="AE369" s="384">
        <v>0</v>
      </c>
      <c r="AF369" s="384">
        <v>0</v>
      </c>
      <c r="AG369" s="384">
        <v>0</v>
      </c>
      <c r="AH369" s="384">
        <v>18316485</v>
      </c>
      <c r="AI369" s="384">
        <v>0</v>
      </c>
      <c r="AJ369" s="384">
        <v>0</v>
      </c>
      <c r="AK369" s="384">
        <v>0</v>
      </c>
      <c r="AL369" s="384">
        <v>0</v>
      </c>
      <c r="AM369" s="384">
        <v>0</v>
      </c>
      <c r="AN369" s="384">
        <v>0</v>
      </c>
      <c r="AO369" s="382">
        <v>18316485</v>
      </c>
      <c r="AP369" s="382">
        <v>0</v>
      </c>
    </row>
    <row r="370" spans="1:42">
      <c r="A370" s="13">
        <v>3020203</v>
      </c>
      <c r="B370" s="14" t="s">
        <v>541</v>
      </c>
      <c r="C370" s="15">
        <f>+C371</f>
        <v>25000000</v>
      </c>
      <c r="D370" s="15">
        <f t="shared" ref="D370:R370" si="178">+D371</f>
        <v>0</v>
      </c>
      <c r="E370" s="15">
        <f t="shared" si="178"/>
        <v>0</v>
      </c>
      <c r="F370" s="15">
        <f t="shared" si="178"/>
        <v>0</v>
      </c>
      <c r="G370" s="298">
        <f t="shared" si="178"/>
        <v>25000000</v>
      </c>
      <c r="H370" s="298">
        <v>0</v>
      </c>
      <c r="I370" s="298">
        <v>0</v>
      </c>
      <c r="J370" s="298">
        <f t="shared" si="178"/>
        <v>25000000</v>
      </c>
      <c r="K370" s="298">
        <v>0</v>
      </c>
      <c r="L370" s="298">
        <v>0</v>
      </c>
      <c r="M370" s="298">
        <f t="shared" si="178"/>
        <v>0</v>
      </c>
      <c r="N370" s="298">
        <v>0</v>
      </c>
      <c r="O370" s="298">
        <v>0</v>
      </c>
      <c r="P370" s="298">
        <f t="shared" si="178"/>
        <v>0</v>
      </c>
      <c r="Q370" s="298">
        <f t="shared" si="178"/>
        <v>25000000</v>
      </c>
      <c r="R370" s="298">
        <f t="shared" si="178"/>
        <v>0</v>
      </c>
      <c r="V370" s="290">
        <v>3020203</v>
      </c>
      <c r="W370" s="382" t="s">
        <v>541</v>
      </c>
      <c r="X370" s="384">
        <v>25000000</v>
      </c>
      <c r="Y370" s="384">
        <v>0</v>
      </c>
      <c r="Z370" s="384">
        <v>0</v>
      </c>
      <c r="AA370" s="384">
        <v>0</v>
      </c>
      <c r="AB370" s="384">
        <v>0</v>
      </c>
      <c r="AC370" s="384">
        <v>0</v>
      </c>
      <c r="AD370" s="384">
        <v>25000000</v>
      </c>
      <c r="AE370" s="384">
        <v>0</v>
      </c>
      <c r="AF370" s="384">
        <v>0</v>
      </c>
      <c r="AG370" s="384">
        <v>0</v>
      </c>
      <c r="AH370" s="384">
        <v>25000000</v>
      </c>
      <c r="AI370" s="384">
        <v>0</v>
      </c>
      <c r="AJ370" s="384">
        <v>0</v>
      </c>
      <c r="AK370" s="384">
        <v>0</v>
      </c>
      <c r="AL370" s="384">
        <v>0</v>
      </c>
      <c r="AM370" s="384">
        <v>0</v>
      </c>
      <c r="AN370" s="384">
        <v>0</v>
      </c>
      <c r="AO370" s="382">
        <v>25000000</v>
      </c>
      <c r="AP370" s="382">
        <v>0</v>
      </c>
    </row>
    <row r="371" spans="1:42">
      <c r="A371" s="202">
        <v>302020302</v>
      </c>
      <c r="B371" s="17" t="s">
        <v>542</v>
      </c>
      <c r="C371" s="226">
        <v>25000000</v>
      </c>
      <c r="D371" s="18">
        <v>0</v>
      </c>
      <c r="E371" s="18">
        <v>0</v>
      </c>
      <c r="F371" s="18">
        <v>0</v>
      </c>
      <c r="G371" s="299">
        <f t="shared" si="167"/>
        <v>25000000</v>
      </c>
      <c r="H371" s="299">
        <v>0</v>
      </c>
      <c r="I371" s="299">
        <v>0</v>
      </c>
      <c r="J371" s="299">
        <f t="shared" si="165"/>
        <v>25000000</v>
      </c>
      <c r="K371" s="299">
        <v>0</v>
      </c>
      <c r="L371" s="299">
        <v>0</v>
      </c>
      <c r="M371" s="299">
        <f t="shared" si="159"/>
        <v>0</v>
      </c>
      <c r="N371" s="299">
        <v>0</v>
      </c>
      <c r="O371" s="299">
        <v>0</v>
      </c>
      <c r="P371" s="299">
        <f t="shared" si="168"/>
        <v>0</v>
      </c>
      <c r="Q371" s="299">
        <f t="shared" si="166"/>
        <v>25000000</v>
      </c>
      <c r="R371" s="299">
        <f t="shared" si="169"/>
        <v>0</v>
      </c>
      <c r="V371" s="290">
        <v>302020302</v>
      </c>
      <c r="W371" s="382" t="s">
        <v>542</v>
      </c>
      <c r="X371" s="384">
        <v>25000000</v>
      </c>
      <c r="Y371" s="384">
        <v>0</v>
      </c>
      <c r="Z371" s="384">
        <v>0</v>
      </c>
      <c r="AA371" s="384">
        <v>0</v>
      </c>
      <c r="AB371" s="384">
        <v>0</v>
      </c>
      <c r="AC371" s="384">
        <v>0</v>
      </c>
      <c r="AD371" s="384">
        <v>25000000</v>
      </c>
      <c r="AE371" s="384">
        <v>0</v>
      </c>
      <c r="AF371" s="384">
        <v>0</v>
      </c>
      <c r="AG371" s="384">
        <v>0</v>
      </c>
      <c r="AH371" s="384">
        <v>25000000</v>
      </c>
      <c r="AI371" s="384">
        <v>0</v>
      </c>
      <c r="AJ371" s="384">
        <v>0</v>
      </c>
      <c r="AK371" s="384">
        <v>0</v>
      </c>
      <c r="AL371" s="384">
        <v>0</v>
      </c>
      <c r="AM371" s="384">
        <v>0</v>
      </c>
      <c r="AN371" s="384">
        <v>0</v>
      </c>
      <c r="AO371" s="382">
        <v>25000000</v>
      </c>
      <c r="AP371" s="382">
        <v>0</v>
      </c>
    </row>
    <row r="372" spans="1:42">
      <c r="A372" s="13">
        <v>30203</v>
      </c>
      <c r="B372" s="14" t="s">
        <v>543</v>
      </c>
      <c r="C372" s="15">
        <f>+C373+C375+C377+C379</f>
        <v>4000</v>
      </c>
      <c r="D372" s="15">
        <f t="shared" ref="D372:R372" si="179">+D373+D375+D377+D379</f>
        <v>0</v>
      </c>
      <c r="E372" s="15">
        <f t="shared" si="179"/>
        <v>0</v>
      </c>
      <c r="F372" s="15">
        <f t="shared" si="179"/>
        <v>0</v>
      </c>
      <c r="G372" s="298">
        <f t="shared" si="179"/>
        <v>4000</v>
      </c>
      <c r="H372" s="298">
        <v>0</v>
      </c>
      <c r="I372" s="298">
        <v>0</v>
      </c>
      <c r="J372" s="298">
        <f t="shared" si="179"/>
        <v>4000</v>
      </c>
      <c r="K372" s="298">
        <v>0</v>
      </c>
      <c r="L372" s="298">
        <v>0</v>
      </c>
      <c r="M372" s="298">
        <f t="shared" si="179"/>
        <v>0</v>
      </c>
      <c r="N372" s="298">
        <v>0</v>
      </c>
      <c r="O372" s="298">
        <v>0</v>
      </c>
      <c r="P372" s="298">
        <f t="shared" si="179"/>
        <v>0</v>
      </c>
      <c r="Q372" s="298">
        <f t="shared" si="179"/>
        <v>4000</v>
      </c>
      <c r="R372" s="298">
        <f t="shared" si="179"/>
        <v>0</v>
      </c>
      <c r="V372" s="290">
        <v>30203</v>
      </c>
      <c r="W372" s="382" t="s">
        <v>543</v>
      </c>
      <c r="X372" s="384">
        <v>4000</v>
      </c>
      <c r="Y372" s="384">
        <v>0</v>
      </c>
      <c r="Z372" s="384">
        <v>0</v>
      </c>
      <c r="AA372" s="384">
        <v>0</v>
      </c>
      <c r="AB372" s="384">
        <v>0</v>
      </c>
      <c r="AC372" s="384">
        <v>0</v>
      </c>
      <c r="AD372" s="384">
        <v>4000</v>
      </c>
      <c r="AE372" s="384">
        <v>0</v>
      </c>
      <c r="AF372" s="384">
        <v>0</v>
      </c>
      <c r="AG372" s="384">
        <v>0</v>
      </c>
      <c r="AH372" s="384">
        <v>4000</v>
      </c>
      <c r="AI372" s="384">
        <v>0</v>
      </c>
      <c r="AJ372" s="384">
        <v>0</v>
      </c>
      <c r="AK372" s="384">
        <v>0</v>
      </c>
      <c r="AL372" s="384">
        <v>0</v>
      </c>
      <c r="AM372" s="384">
        <v>0</v>
      </c>
      <c r="AN372" s="384">
        <v>0</v>
      </c>
      <c r="AO372" s="382">
        <v>4000</v>
      </c>
      <c r="AP372" s="382">
        <v>0</v>
      </c>
    </row>
    <row r="373" spans="1:42">
      <c r="A373" s="13">
        <v>3020301</v>
      </c>
      <c r="B373" s="14" t="s">
        <v>544</v>
      </c>
      <c r="C373" s="15">
        <f>+C374</f>
        <v>1000</v>
      </c>
      <c r="D373" s="15">
        <f t="shared" ref="D373:R373" si="180">+D374</f>
        <v>0</v>
      </c>
      <c r="E373" s="15">
        <f t="shared" si="180"/>
        <v>0</v>
      </c>
      <c r="F373" s="15">
        <f t="shared" si="180"/>
        <v>0</v>
      </c>
      <c r="G373" s="298">
        <f t="shared" si="180"/>
        <v>1000</v>
      </c>
      <c r="H373" s="298">
        <v>0</v>
      </c>
      <c r="I373" s="298">
        <v>0</v>
      </c>
      <c r="J373" s="298">
        <f t="shared" si="180"/>
        <v>1000</v>
      </c>
      <c r="K373" s="298">
        <v>0</v>
      </c>
      <c r="L373" s="298">
        <v>0</v>
      </c>
      <c r="M373" s="298">
        <f t="shared" si="180"/>
        <v>0</v>
      </c>
      <c r="N373" s="298">
        <v>0</v>
      </c>
      <c r="O373" s="298">
        <v>0</v>
      </c>
      <c r="P373" s="298">
        <f t="shared" si="180"/>
        <v>0</v>
      </c>
      <c r="Q373" s="298">
        <f t="shared" si="180"/>
        <v>1000</v>
      </c>
      <c r="R373" s="298">
        <f t="shared" si="180"/>
        <v>0</v>
      </c>
      <c r="V373" s="290">
        <v>3020301</v>
      </c>
      <c r="W373" s="382" t="s">
        <v>544</v>
      </c>
      <c r="X373" s="384">
        <v>1000</v>
      </c>
      <c r="Y373" s="384">
        <v>0</v>
      </c>
      <c r="Z373" s="384">
        <v>0</v>
      </c>
      <c r="AA373" s="384">
        <v>0</v>
      </c>
      <c r="AB373" s="384">
        <v>0</v>
      </c>
      <c r="AC373" s="384">
        <v>0</v>
      </c>
      <c r="AD373" s="384">
        <v>1000</v>
      </c>
      <c r="AE373" s="384">
        <v>0</v>
      </c>
      <c r="AF373" s="384">
        <v>0</v>
      </c>
      <c r="AG373" s="384">
        <v>0</v>
      </c>
      <c r="AH373" s="384">
        <v>1000</v>
      </c>
      <c r="AI373" s="384">
        <v>0</v>
      </c>
      <c r="AJ373" s="384">
        <v>0</v>
      </c>
      <c r="AK373" s="384">
        <v>0</v>
      </c>
      <c r="AL373" s="384">
        <v>0</v>
      </c>
      <c r="AM373" s="384">
        <v>0</v>
      </c>
      <c r="AN373" s="384">
        <v>0</v>
      </c>
      <c r="AO373" s="382">
        <v>1000</v>
      </c>
      <c r="AP373" s="382">
        <v>0</v>
      </c>
    </row>
    <row r="374" spans="1:42">
      <c r="A374" s="17">
        <v>302030103</v>
      </c>
      <c r="B374" s="17" t="s">
        <v>545</v>
      </c>
      <c r="C374" s="18">
        <v>1000</v>
      </c>
      <c r="D374" s="18">
        <v>0</v>
      </c>
      <c r="E374" s="18">
        <v>0</v>
      </c>
      <c r="F374" s="348">
        <v>0</v>
      </c>
      <c r="G374" s="299">
        <f t="shared" si="167"/>
        <v>1000</v>
      </c>
      <c r="H374" s="299">
        <v>0</v>
      </c>
      <c r="I374" s="299">
        <v>0</v>
      </c>
      <c r="J374" s="299">
        <f t="shared" si="165"/>
        <v>1000</v>
      </c>
      <c r="K374" s="299">
        <v>0</v>
      </c>
      <c r="L374" s="299">
        <v>0</v>
      </c>
      <c r="M374" s="299">
        <f t="shared" si="159"/>
        <v>0</v>
      </c>
      <c r="N374" s="299">
        <v>0</v>
      </c>
      <c r="O374" s="299">
        <v>0</v>
      </c>
      <c r="P374" s="299">
        <f t="shared" si="168"/>
        <v>0</v>
      </c>
      <c r="Q374" s="299">
        <f t="shared" si="166"/>
        <v>1000</v>
      </c>
      <c r="R374" s="299">
        <f t="shared" si="169"/>
        <v>0</v>
      </c>
      <c r="V374" s="290">
        <v>302030103</v>
      </c>
      <c r="W374" s="382" t="s">
        <v>545</v>
      </c>
      <c r="X374" s="384">
        <v>1000</v>
      </c>
      <c r="Y374" s="384">
        <v>0</v>
      </c>
      <c r="Z374" s="384">
        <v>0</v>
      </c>
      <c r="AA374" s="384">
        <v>0</v>
      </c>
      <c r="AB374" s="384">
        <v>0</v>
      </c>
      <c r="AC374" s="384">
        <v>0</v>
      </c>
      <c r="AD374" s="384">
        <v>1000</v>
      </c>
      <c r="AE374" s="384">
        <v>0</v>
      </c>
      <c r="AF374" s="384">
        <v>0</v>
      </c>
      <c r="AG374" s="384">
        <v>0</v>
      </c>
      <c r="AH374" s="384">
        <v>1000</v>
      </c>
      <c r="AI374" s="384">
        <v>0</v>
      </c>
      <c r="AJ374" s="384">
        <v>0</v>
      </c>
      <c r="AK374" s="384">
        <v>0</v>
      </c>
      <c r="AL374" s="384">
        <v>0</v>
      </c>
      <c r="AM374" s="384">
        <v>0</v>
      </c>
      <c r="AN374" s="384">
        <v>0</v>
      </c>
      <c r="AO374" s="382">
        <v>1000</v>
      </c>
      <c r="AP374" s="382">
        <v>0</v>
      </c>
    </row>
    <row r="375" spans="1:42">
      <c r="A375" s="13">
        <v>3020302</v>
      </c>
      <c r="B375" s="14" t="s">
        <v>546</v>
      </c>
      <c r="C375" s="15">
        <f>+C376</f>
        <v>1000</v>
      </c>
      <c r="D375" s="15">
        <f t="shared" ref="D375:R375" si="181">+D376</f>
        <v>0</v>
      </c>
      <c r="E375" s="15">
        <f t="shared" si="181"/>
        <v>0</v>
      </c>
      <c r="F375" s="15">
        <f t="shared" si="181"/>
        <v>0</v>
      </c>
      <c r="G375" s="298">
        <f t="shared" si="181"/>
        <v>1000</v>
      </c>
      <c r="H375" s="298">
        <v>0</v>
      </c>
      <c r="I375" s="298">
        <v>0</v>
      </c>
      <c r="J375" s="298">
        <f t="shared" si="181"/>
        <v>1000</v>
      </c>
      <c r="K375" s="298">
        <v>0</v>
      </c>
      <c r="L375" s="298">
        <v>0</v>
      </c>
      <c r="M375" s="298">
        <f t="shared" si="181"/>
        <v>0</v>
      </c>
      <c r="N375" s="298">
        <v>0</v>
      </c>
      <c r="O375" s="298">
        <v>0</v>
      </c>
      <c r="P375" s="298">
        <f t="shared" si="181"/>
        <v>0</v>
      </c>
      <c r="Q375" s="298">
        <f t="shared" si="181"/>
        <v>1000</v>
      </c>
      <c r="R375" s="298">
        <f t="shared" si="181"/>
        <v>0</v>
      </c>
      <c r="V375" s="290">
        <v>3020302</v>
      </c>
      <c r="W375" s="382" t="s">
        <v>546</v>
      </c>
      <c r="X375" s="384">
        <v>1000</v>
      </c>
      <c r="Y375" s="384">
        <v>0</v>
      </c>
      <c r="Z375" s="384">
        <v>0</v>
      </c>
      <c r="AA375" s="384">
        <v>0</v>
      </c>
      <c r="AB375" s="384">
        <v>0</v>
      </c>
      <c r="AC375" s="384">
        <v>0</v>
      </c>
      <c r="AD375" s="384">
        <v>1000</v>
      </c>
      <c r="AE375" s="384">
        <v>0</v>
      </c>
      <c r="AF375" s="384">
        <v>0</v>
      </c>
      <c r="AG375" s="384">
        <v>0</v>
      </c>
      <c r="AH375" s="384">
        <v>1000</v>
      </c>
      <c r="AI375" s="384">
        <v>0</v>
      </c>
      <c r="AJ375" s="384">
        <v>0</v>
      </c>
      <c r="AK375" s="384">
        <v>0</v>
      </c>
      <c r="AL375" s="384">
        <v>0</v>
      </c>
      <c r="AM375" s="384">
        <v>0</v>
      </c>
      <c r="AN375" s="384">
        <v>0</v>
      </c>
      <c r="AO375" s="382">
        <v>1000</v>
      </c>
      <c r="AP375" s="382">
        <v>0</v>
      </c>
    </row>
    <row r="376" spans="1:42">
      <c r="A376" s="17">
        <v>302030203</v>
      </c>
      <c r="B376" s="17" t="s">
        <v>547</v>
      </c>
      <c r="C376" s="18">
        <v>1000</v>
      </c>
      <c r="D376" s="18">
        <v>0</v>
      </c>
      <c r="E376" s="18">
        <v>0</v>
      </c>
      <c r="F376" s="348">
        <v>0</v>
      </c>
      <c r="G376" s="299">
        <f t="shared" si="167"/>
        <v>1000</v>
      </c>
      <c r="H376" s="299">
        <v>0</v>
      </c>
      <c r="I376" s="299">
        <v>0</v>
      </c>
      <c r="J376" s="299">
        <f t="shared" si="165"/>
        <v>1000</v>
      </c>
      <c r="K376" s="299">
        <v>0</v>
      </c>
      <c r="L376" s="299">
        <v>0</v>
      </c>
      <c r="M376" s="299">
        <f t="shared" si="159"/>
        <v>0</v>
      </c>
      <c r="N376" s="299">
        <v>0</v>
      </c>
      <c r="O376" s="299">
        <v>0</v>
      </c>
      <c r="P376" s="299">
        <f t="shared" si="168"/>
        <v>0</v>
      </c>
      <c r="Q376" s="299">
        <f t="shared" si="166"/>
        <v>1000</v>
      </c>
      <c r="R376" s="299">
        <f t="shared" si="169"/>
        <v>0</v>
      </c>
      <c r="V376" s="290">
        <v>302030203</v>
      </c>
      <c r="W376" s="382" t="s">
        <v>547</v>
      </c>
      <c r="X376" s="384">
        <v>1000</v>
      </c>
      <c r="Y376" s="384">
        <v>0</v>
      </c>
      <c r="Z376" s="384">
        <v>0</v>
      </c>
      <c r="AA376" s="384">
        <v>0</v>
      </c>
      <c r="AB376" s="384">
        <v>0</v>
      </c>
      <c r="AC376" s="384">
        <v>0</v>
      </c>
      <c r="AD376" s="384">
        <v>1000</v>
      </c>
      <c r="AE376" s="384">
        <v>0</v>
      </c>
      <c r="AF376" s="384">
        <v>0</v>
      </c>
      <c r="AG376" s="384">
        <v>0</v>
      </c>
      <c r="AH376" s="384">
        <v>1000</v>
      </c>
      <c r="AI376" s="384">
        <v>0</v>
      </c>
      <c r="AJ376" s="384">
        <v>0</v>
      </c>
      <c r="AK376" s="384">
        <v>0</v>
      </c>
      <c r="AL376" s="384">
        <v>0</v>
      </c>
      <c r="AM376" s="384">
        <v>0</v>
      </c>
      <c r="AN376" s="384">
        <v>0</v>
      </c>
      <c r="AO376" s="382">
        <v>1000</v>
      </c>
      <c r="AP376" s="382">
        <v>0</v>
      </c>
    </row>
    <row r="377" spans="1:42">
      <c r="A377" s="13">
        <v>3020303</v>
      </c>
      <c r="B377" s="14" t="s">
        <v>548</v>
      </c>
      <c r="C377" s="15">
        <f>+C378</f>
        <v>1000</v>
      </c>
      <c r="D377" s="15">
        <f t="shared" ref="D377:R377" si="182">+D378</f>
        <v>0</v>
      </c>
      <c r="E377" s="15">
        <f t="shared" si="182"/>
        <v>0</v>
      </c>
      <c r="F377" s="15">
        <f t="shared" si="182"/>
        <v>0</v>
      </c>
      <c r="G377" s="298">
        <f t="shared" si="182"/>
        <v>1000</v>
      </c>
      <c r="H377" s="298">
        <v>0</v>
      </c>
      <c r="I377" s="298">
        <v>0</v>
      </c>
      <c r="J377" s="298">
        <f t="shared" si="182"/>
        <v>1000</v>
      </c>
      <c r="K377" s="298">
        <v>0</v>
      </c>
      <c r="L377" s="298">
        <v>0</v>
      </c>
      <c r="M377" s="298">
        <f t="shared" si="159"/>
        <v>0</v>
      </c>
      <c r="N377" s="298">
        <v>0</v>
      </c>
      <c r="O377" s="298">
        <v>0</v>
      </c>
      <c r="P377" s="298">
        <f t="shared" si="182"/>
        <v>0</v>
      </c>
      <c r="Q377" s="298">
        <f t="shared" si="182"/>
        <v>1000</v>
      </c>
      <c r="R377" s="298">
        <f t="shared" si="182"/>
        <v>0</v>
      </c>
      <c r="V377" s="290">
        <v>3020303</v>
      </c>
      <c r="W377" s="382" t="s">
        <v>548</v>
      </c>
      <c r="X377" s="384">
        <v>1000</v>
      </c>
      <c r="Y377" s="384">
        <v>0</v>
      </c>
      <c r="Z377" s="384">
        <v>0</v>
      </c>
      <c r="AA377" s="384">
        <v>0</v>
      </c>
      <c r="AB377" s="384">
        <v>0</v>
      </c>
      <c r="AC377" s="384">
        <v>0</v>
      </c>
      <c r="AD377" s="384">
        <v>1000</v>
      </c>
      <c r="AE377" s="384">
        <v>0</v>
      </c>
      <c r="AF377" s="384">
        <v>0</v>
      </c>
      <c r="AG377" s="384">
        <v>0</v>
      </c>
      <c r="AH377" s="384">
        <v>1000</v>
      </c>
      <c r="AI377" s="384">
        <v>0</v>
      </c>
      <c r="AJ377" s="384">
        <v>0</v>
      </c>
      <c r="AK377" s="384">
        <v>0</v>
      </c>
      <c r="AL377" s="384">
        <v>0</v>
      </c>
      <c r="AM377" s="384">
        <v>0</v>
      </c>
      <c r="AN377" s="384">
        <v>0</v>
      </c>
      <c r="AO377" s="382">
        <v>1000</v>
      </c>
      <c r="AP377" s="382">
        <v>0</v>
      </c>
    </row>
    <row r="378" spans="1:42">
      <c r="A378" s="17">
        <v>302030303</v>
      </c>
      <c r="B378" s="17" t="s">
        <v>549</v>
      </c>
      <c r="C378" s="18">
        <v>1000</v>
      </c>
      <c r="D378" s="18">
        <v>0</v>
      </c>
      <c r="E378" s="18">
        <v>0</v>
      </c>
      <c r="F378" s="348">
        <v>0</v>
      </c>
      <c r="G378" s="299">
        <f t="shared" si="167"/>
        <v>1000</v>
      </c>
      <c r="H378" s="299">
        <v>0</v>
      </c>
      <c r="I378" s="299">
        <v>0</v>
      </c>
      <c r="J378" s="299">
        <f t="shared" si="165"/>
        <v>1000</v>
      </c>
      <c r="K378" s="299">
        <v>0</v>
      </c>
      <c r="L378" s="299">
        <v>0</v>
      </c>
      <c r="M378" s="299">
        <f t="shared" si="159"/>
        <v>0</v>
      </c>
      <c r="N378" s="299">
        <v>0</v>
      </c>
      <c r="O378" s="299">
        <v>0</v>
      </c>
      <c r="P378" s="299">
        <f t="shared" si="168"/>
        <v>0</v>
      </c>
      <c r="Q378" s="299">
        <f t="shared" si="166"/>
        <v>1000</v>
      </c>
      <c r="R378" s="299">
        <f t="shared" si="169"/>
        <v>0</v>
      </c>
      <c r="V378" s="290">
        <v>302030303</v>
      </c>
      <c r="W378" s="382" t="s">
        <v>549</v>
      </c>
      <c r="X378" s="384">
        <v>1000</v>
      </c>
      <c r="Y378" s="384">
        <v>0</v>
      </c>
      <c r="Z378" s="384">
        <v>0</v>
      </c>
      <c r="AA378" s="384">
        <v>0</v>
      </c>
      <c r="AB378" s="384">
        <v>0</v>
      </c>
      <c r="AC378" s="384">
        <v>0</v>
      </c>
      <c r="AD378" s="384">
        <v>1000</v>
      </c>
      <c r="AE378" s="384">
        <v>0</v>
      </c>
      <c r="AF378" s="384">
        <v>0</v>
      </c>
      <c r="AG378" s="384">
        <v>0</v>
      </c>
      <c r="AH378" s="384">
        <v>1000</v>
      </c>
      <c r="AI378" s="384">
        <v>0</v>
      </c>
      <c r="AJ378" s="384">
        <v>0</v>
      </c>
      <c r="AK378" s="384">
        <v>0</v>
      </c>
      <c r="AL378" s="384">
        <v>0</v>
      </c>
      <c r="AM378" s="384">
        <v>0</v>
      </c>
      <c r="AN378" s="384">
        <v>0</v>
      </c>
      <c r="AO378" s="382">
        <v>1000</v>
      </c>
      <c r="AP378" s="382">
        <v>0</v>
      </c>
    </row>
    <row r="379" spans="1:42">
      <c r="A379" s="13">
        <v>3020304</v>
      </c>
      <c r="B379" s="14" t="s">
        <v>550</v>
      </c>
      <c r="C379" s="15">
        <f>+C380</f>
        <v>1000</v>
      </c>
      <c r="D379" s="15">
        <f t="shared" ref="D379:R379" si="183">+D380</f>
        <v>0</v>
      </c>
      <c r="E379" s="15">
        <f t="shared" si="183"/>
        <v>0</v>
      </c>
      <c r="F379" s="15">
        <f t="shared" si="183"/>
        <v>0</v>
      </c>
      <c r="G379" s="298">
        <f t="shared" si="183"/>
        <v>1000</v>
      </c>
      <c r="H379" s="298">
        <v>0</v>
      </c>
      <c r="I379" s="298">
        <v>0</v>
      </c>
      <c r="J379" s="298">
        <f t="shared" si="183"/>
        <v>1000</v>
      </c>
      <c r="K379" s="298">
        <v>0</v>
      </c>
      <c r="L379" s="298">
        <v>0</v>
      </c>
      <c r="M379" s="298">
        <f t="shared" si="159"/>
        <v>0</v>
      </c>
      <c r="N379" s="298">
        <v>0</v>
      </c>
      <c r="O379" s="298">
        <v>0</v>
      </c>
      <c r="P379" s="298">
        <f t="shared" si="183"/>
        <v>0</v>
      </c>
      <c r="Q379" s="298">
        <f t="shared" si="183"/>
        <v>1000</v>
      </c>
      <c r="R379" s="298">
        <f t="shared" si="183"/>
        <v>0</v>
      </c>
      <c r="V379" s="290">
        <v>3020304</v>
      </c>
      <c r="W379" s="382" t="s">
        <v>550</v>
      </c>
      <c r="X379" s="384">
        <v>1000</v>
      </c>
      <c r="Y379" s="384">
        <v>0</v>
      </c>
      <c r="Z379" s="384">
        <v>0</v>
      </c>
      <c r="AA379" s="384">
        <v>0</v>
      </c>
      <c r="AB379" s="384">
        <v>0</v>
      </c>
      <c r="AC379" s="384">
        <v>0</v>
      </c>
      <c r="AD379" s="384">
        <v>1000</v>
      </c>
      <c r="AE379" s="384">
        <v>0</v>
      </c>
      <c r="AF379" s="384">
        <v>0</v>
      </c>
      <c r="AG379" s="384">
        <v>0</v>
      </c>
      <c r="AH379" s="384">
        <v>1000</v>
      </c>
      <c r="AI379" s="384">
        <v>0</v>
      </c>
      <c r="AJ379" s="384">
        <v>0</v>
      </c>
      <c r="AK379" s="384">
        <v>0</v>
      </c>
      <c r="AL379" s="384">
        <v>0</v>
      </c>
      <c r="AM379" s="384">
        <v>0</v>
      </c>
      <c r="AN379" s="384">
        <v>0</v>
      </c>
      <c r="AO379" s="382">
        <v>1000</v>
      </c>
      <c r="AP379" s="382">
        <v>0</v>
      </c>
    </row>
    <row r="380" spans="1:42">
      <c r="A380" s="17">
        <v>302030403</v>
      </c>
      <c r="B380" s="17" t="s">
        <v>551</v>
      </c>
      <c r="C380" s="18">
        <v>1000</v>
      </c>
      <c r="D380" s="18">
        <v>0</v>
      </c>
      <c r="E380" s="18">
        <v>0</v>
      </c>
      <c r="F380" s="348">
        <v>0</v>
      </c>
      <c r="G380" s="299">
        <f t="shared" si="167"/>
        <v>1000</v>
      </c>
      <c r="H380" s="299">
        <v>0</v>
      </c>
      <c r="I380" s="299">
        <v>0</v>
      </c>
      <c r="J380" s="299">
        <f t="shared" si="165"/>
        <v>1000</v>
      </c>
      <c r="K380" s="299">
        <v>0</v>
      </c>
      <c r="L380" s="299">
        <v>0</v>
      </c>
      <c r="M380" s="299">
        <f t="shared" si="159"/>
        <v>0</v>
      </c>
      <c r="N380" s="299">
        <v>0</v>
      </c>
      <c r="O380" s="299">
        <v>0</v>
      </c>
      <c r="P380" s="299">
        <f t="shared" si="168"/>
        <v>0</v>
      </c>
      <c r="Q380" s="299">
        <f t="shared" si="166"/>
        <v>1000</v>
      </c>
      <c r="R380" s="299">
        <f t="shared" si="169"/>
        <v>0</v>
      </c>
      <c r="V380" s="290">
        <v>302030403</v>
      </c>
      <c r="W380" s="382" t="s">
        <v>551</v>
      </c>
      <c r="X380" s="384">
        <v>1000</v>
      </c>
      <c r="Y380" s="384">
        <v>0</v>
      </c>
      <c r="Z380" s="384">
        <v>0</v>
      </c>
      <c r="AA380" s="384">
        <v>0</v>
      </c>
      <c r="AB380" s="384">
        <v>0</v>
      </c>
      <c r="AC380" s="384">
        <v>0</v>
      </c>
      <c r="AD380" s="384">
        <v>1000</v>
      </c>
      <c r="AE380" s="384">
        <v>0</v>
      </c>
      <c r="AF380" s="384">
        <v>0</v>
      </c>
      <c r="AG380" s="384">
        <v>0</v>
      </c>
      <c r="AH380" s="384">
        <v>1000</v>
      </c>
      <c r="AI380" s="384">
        <v>0</v>
      </c>
      <c r="AJ380" s="384">
        <v>0</v>
      </c>
      <c r="AK380" s="384">
        <v>0</v>
      </c>
      <c r="AL380" s="384">
        <v>0</v>
      </c>
      <c r="AM380" s="384">
        <v>0</v>
      </c>
      <c r="AN380" s="384">
        <v>0</v>
      </c>
      <c r="AO380" s="382">
        <v>1000</v>
      </c>
      <c r="AP380" s="382">
        <v>0</v>
      </c>
    </row>
    <row r="381" spans="1:42">
      <c r="A381" s="10">
        <v>30204</v>
      </c>
      <c r="B381" s="11" t="s">
        <v>552</v>
      </c>
      <c r="C381" s="12">
        <f>+C382+C385+C388+C390</f>
        <v>190000000</v>
      </c>
      <c r="D381" s="12">
        <f t="shared" ref="D381:R381" si="184">+D382+D385+D388+D390</f>
        <v>40000000</v>
      </c>
      <c r="E381" s="12">
        <f t="shared" si="184"/>
        <v>0</v>
      </c>
      <c r="F381" s="12">
        <f t="shared" si="184"/>
        <v>81000000</v>
      </c>
      <c r="G381" s="297">
        <f t="shared" si="184"/>
        <v>311000000</v>
      </c>
      <c r="H381" s="297">
        <v>51949511</v>
      </c>
      <c r="I381" s="297">
        <v>51949511</v>
      </c>
      <c r="J381" s="297">
        <f t="shared" si="184"/>
        <v>259050489</v>
      </c>
      <c r="K381" s="297">
        <v>0</v>
      </c>
      <c r="L381" s="297">
        <v>0</v>
      </c>
      <c r="M381" s="297">
        <f t="shared" si="184"/>
        <v>51949511</v>
      </c>
      <c r="N381" s="297">
        <v>51949511</v>
      </c>
      <c r="O381" s="297">
        <v>51949511</v>
      </c>
      <c r="P381" s="297">
        <f t="shared" si="184"/>
        <v>0</v>
      </c>
      <c r="Q381" s="297">
        <f t="shared" si="184"/>
        <v>259050489</v>
      </c>
      <c r="R381" s="297">
        <f t="shared" si="184"/>
        <v>0</v>
      </c>
      <c r="V381" s="290">
        <v>30204</v>
      </c>
      <c r="W381" s="382" t="s">
        <v>552</v>
      </c>
      <c r="X381" s="384">
        <v>190000000</v>
      </c>
      <c r="Y381" s="384">
        <v>40000000</v>
      </c>
      <c r="Z381" s="384">
        <v>0</v>
      </c>
      <c r="AA381" s="384">
        <v>0</v>
      </c>
      <c r="AB381" s="384">
        <v>0</v>
      </c>
      <c r="AC381" s="384">
        <v>81000000</v>
      </c>
      <c r="AD381" s="384">
        <v>311000000</v>
      </c>
      <c r="AE381" s="384">
        <v>51949511</v>
      </c>
      <c r="AF381" s="384">
        <v>51949511</v>
      </c>
      <c r="AG381" s="384">
        <v>51949511</v>
      </c>
      <c r="AH381" s="384">
        <v>259050489</v>
      </c>
      <c r="AI381" s="384">
        <v>0</v>
      </c>
      <c r="AJ381" s="384">
        <v>0</v>
      </c>
      <c r="AK381" s="384">
        <v>51949511</v>
      </c>
      <c r="AL381" s="384">
        <v>51949511</v>
      </c>
      <c r="AM381" s="384">
        <v>51949511</v>
      </c>
      <c r="AN381" s="384">
        <v>0</v>
      </c>
      <c r="AO381" s="382">
        <v>259050489</v>
      </c>
      <c r="AP381" s="382">
        <v>0</v>
      </c>
    </row>
    <row r="382" spans="1:42">
      <c r="A382" s="13">
        <v>3020401</v>
      </c>
      <c r="B382" s="14" t="s">
        <v>553</v>
      </c>
      <c r="C382" s="15">
        <f>+C383+C384</f>
        <v>60000000</v>
      </c>
      <c r="D382" s="15">
        <f t="shared" ref="D382:R382" si="185">+D383+D384</f>
        <v>40000000</v>
      </c>
      <c r="E382" s="15">
        <f t="shared" si="185"/>
        <v>0</v>
      </c>
      <c r="F382" s="15">
        <f t="shared" si="185"/>
        <v>0</v>
      </c>
      <c r="G382" s="298">
        <f t="shared" si="185"/>
        <v>100000000</v>
      </c>
      <c r="H382" s="298">
        <v>0</v>
      </c>
      <c r="I382" s="298">
        <v>0</v>
      </c>
      <c r="J382" s="298">
        <f t="shared" si="185"/>
        <v>100000000</v>
      </c>
      <c r="K382" s="298">
        <v>0</v>
      </c>
      <c r="L382" s="298">
        <v>0</v>
      </c>
      <c r="M382" s="298">
        <f t="shared" si="185"/>
        <v>0</v>
      </c>
      <c r="N382" s="298">
        <v>0</v>
      </c>
      <c r="O382" s="298">
        <v>0</v>
      </c>
      <c r="P382" s="298">
        <f t="shared" si="185"/>
        <v>0</v>
      </c>
      <c r="Q382" s="298">
        <f t="shared" si="185"/>
        <v>100000000</v>
      </c>
      <c r="R382" s="298">
        <f t="shared" si="185"/>
        <v>0</v>
      </c>
      <c r="V382" s="290">
        <v>3020401</v>
      </c>
      <c r="W382" s="382" t="s">
        <v>553</v>
      </c>
      <c r="X382" s="384">
        <v>60000000</v>
      </c>
      <c r="Y382" s="384">
        <v>40000000</v>
      </c>
      <c r="Z382" s="384">
        <v>0</v>
      </c>
      <c r="AA382" s="384">
        <v>0</v>
      </c>
      <c r="AB382" s="384">
        <v>0</v>
      </c>
      <c r="AC382" s="384">
        <v>0</v>
      </c>
      <c r="AD382" s="384">
        <v>100000000</v>
      </c>
      <c r="AE382" s="384">
        <v>0</v>
      </c>
      <c r="AF382" s="384">
        <v>0</v>
      </c>
      <c r="AG382" s="384">
        <v>0</v>
      </c>
      <c r="AH382" s="384">
        <v>100000000</v>
      </c>
      <c r="AI382" s="384">
        <v>0</v>
      </c>
      <c r="AJ382" s="384">
        <v>0</v>
      </c>
      <c r="AK382" s="384">
        <v>0</v>
      </c>
      <c r="AL382" s="384">
        <v>0</v>
      </c>
      <c r="AM382" s="384">
        <v>0</v>
      </c>
      <c r="AN382" s="384">
        <v>0</v>
      </c>
      <c r="AO382" s="382">
        <v>100000000</v>
      </c>
      <c r="AP382" s="382">
        <v>0</v>
      </c>
    </row>
    <row r="383" spans="1:42">
      <c r="A383" s="200">
        <v>302040101</v>
      </c>
      <c r="B383" s="17" t="s">
        <v>554</v>
      </c>
      <c r="C383" s="18">
        <v>60000000</v>
      </c>
      <c r="D383" s="18">
        <v>0</v>
      </c>
      <c r="E383" s="18">
        <v>0</v>
      </c>
      <c r="F383" s="18">
        <v>0</v>
      </c>
      <c r="G383" s="299">
        <f t="shared" si="167"/>
        <v>60000000</v>
      </c>
      <c r="H383" s="299">
        <v>0</v>
      </c>
      <c r="I383" s="299">
        <v>0</v>
      </c>
      <c r="J383" s="299">
        <f t="shared" si="165"/>
        <v>60000000</v>
      </c>
      <c r="K383" s="299">
        <v>0</v>
      </c>
      <c r="L383" s="299">
        <v>0</v>
      </c>
      <c r="M383" s="299">
        <f t="shared" si="159"/>
        <v>0</v>
      </c>
      <c r="N383" s="299">
        <v>0</v>
      </c>
      <c r="O383" s="299">
        <v>0</v>
      </c>
      <c r="P383" s="299">
        <f t="shared" si="168"/>
        <v>0</v>
      </c>
      <c r="Q383" s="299">
        <f t="shared" si="166"/>
        <v>60000000</v>
      </c>
      <c r="R383" s="299">
        <f t="shared" si="169"/>
        <v>0</v>
      </c>
      <c r="V383" s="290">
        <v>302040101</v>
      </c>
      <c r="W383" s="382" t="s">
        <v>554</v>
      </c>
      <c r="X383" s="384">
        <v>60000000</v>
      </c>
      <c r="Y383" s="384">
        <v>0</v>
      </c>
      <c r="Z383" s="384">
        <v>0</v>
      </c>
      <c r="AA383" s="384">
        <v>0</v>
      </c>
      <c r="AB383" s="384">
        <v>0</v>
      </c>
      <c r="AC383" s="384">
        <v>0</v>
      </c>
      <c r="AD383" s="384">
        <v>60000000</v>
      </c>
      <c r="AE383" s="384">
        <v>0</v>
      </c>
      <c r="AF383" s="384">
        <v>0</v>
      </c>
      <c r="AG383" s="384">
        <v>0</v>
      </c>
      <c r="AH383" s="384">
        <v>60000000</v>
      </c>
      <c r="AI383" s="384">
        <v>0</v>
      </c>
      <c r="AJ383" s="384">
        <v>0</v>
      </c>
      <c r="AK383" s="384">
        <v>0</v>
      </c>
      <c r="AL383" s="384">
        <v>0</v>
      </c>
      <c r="AM383" s="384">
        <v>0</v>
      </c>
      <c r="AN383" s="384">
        <v>0</v>
      </c>
      <c r="AO383" s="382">
        <v>60000000</v>
      </c>
      <c r="AP383" s="382">
        <v>0</v>
      </c>
    </row>
    <row r="384" spans="1:42">
      <c r="A384" s="17">
        <v>302040103</v>
      </c>
      <c r="B384" s="17" t="s">
        <v>855</v>
      </c>
      <c r="C384" s="18"/>
      <c r="D384" s="18">
        <v>40000000</v>
      </c>
      <c r="E384" s="18"/>
      <c r="F384" s="348">
        <v>0</v>
      </c>
      <c r="G384" s="299">
        <f t="shared" si="167"/>
        <v>40000000</v>
      </c>
      <c r="H384" s="299">
        <v>0</v>
      </c>
      <c r="I384" s="299">
        <v>0</v>
      </c>
      <c r="J384" s="299">
        <f t="shared" si="165"/>
        <v>40000000</v>
      </c>
      <c r="K384" s="299">
        <v>0</v>
      </c>
      <c r="L384" s="299">
        <v>0</v>
      </c>
      <c r="M384" s="299">
        <f t="shared" si="159"/>
        <v>0</v>
      </c>
      <c r="N384" s="299">
        <v>0</v>
      </c>
      <c r="O384" s="299">
        <v>0</v>
      </c>
      <c r="P384" s="299">
        <f t="shared" si="168"/>
        <v>0</v>
      </c>
      <c r="Q384" s="299">
        <f t="shared" si="166"/>
        <v>40000000</v>
      </c>
      <c r="R384" s="299">
        <f t="shared" si="169"/>
        <v>0</v>
      </c>
      <c r="S384" s="83"/>
      <c r="T384" s="83"/>
      <c r="U384" s="83"/>
      <c r="V384" s="290">
        <v>302040103</v>
      </c>
      <c r="W384" s="382" t="s">
        <v>855</v>
      </c>
      <c r="X384" s="384">
        <v>0</v>
      </c>
      <c r="Y384" s="384">
        <v>40000000</v>
      </c>
      <c r="Z384" s="384">
        <v>0</v>
      </c>
      <c r="AA384" s="384">
        <v>0</v>
      </c>
      <c r="AB384" s="384">
        <v>0</v>
      </c>
      <c r="AC384" s="384">
        <v>0</v>
      </c>
      <c r="AD384" s="384">
        <v>40000000</v>
      </c>
      <c r="AE384" s="384">
        <v>0</v>
      </c>
      <c r="AF384" s="384">
        <v>0</v>
      </c>
      <c r="AG384" s="384">
        <v>0</v>
      </c>
      <c r="AH384" s="384">
        <v>40000000</v>
      </c>
      <c r="AI384" s="384">
        <v>0</v>
      </c>
      <c r="AJ384" s="384">
        <v>0</v>
      </c>
      <c r="AK384" s="384">
        <v>0</v>
      </c>
      <c r="AL384" s="384">
        <v>0</v>
      </c>
      <c r="AM384" s="384">
        <v>0</v>
      </c>
      <c r="AN384" s="384">
        <v>0</v>
      </c>
      <c r="AO384" s="382">
        <v>40000000</v>
      </c>
      <c r="AP384" s="382">
        <v>0</v>
      </c>
    </row>
    <row r="385" spans="1:42">
      <c r="A385" s="13">
        <v>3020402</v>
      </c>
      <c r="B385" s="14" t="s">
        <v>555</v>
      </c>
      <c r="C385" s="15">
        <f>+C386+C387</f>
        <v>60000000</v>
      </c>
      <c r="D385" s="15">
        <f t="shared" ref="D385:R385" si="186">+D386+D387</f>
        <v>0</v>
      </c>
      <c r="E385" s="15">
        <f t="shared" si="186"/>
        <v>0</v>
      </c>
      <c r="F385" s="15">
        <f t="shared" si="186"/>
        <v>61000000</v>
      </c>
      <c r="G385" s="298">
        <f t="shared" si="186"/>
        <v>121000000</v>
      </c>
      <c r="H385" s="298">
        <v>51949511</v>
      </c>
      <c r="I385" s="298">
        <v>51949511</v>
      </c>
      <c r="J385" s="298">
        <f t="shared" si="186"/>
        <v>69050489</v>
      </c>
      <c r="K385" s="298">
        <v>0</v>
      </c>
      <c r="L385" s="298">
        <v>0</v>
      </c>
      <c r="M385" s="298">
        <f t="shared" si="186"/>
        <v>51949511</v>
      </c>
      <c r="N385" s="298">
        <v>51949511</v>
      </c>
      <c r="O385" s="298">
        <v>51949511</v>
      </c>
      <c r="P385" s="298">
        <f t="shared" si="186"/>
        <v>0</v>
      </c>
      <c r="Q385" s="298">
        <f t="shared" si="186"/>
        <v>69050489</v>
      </c>
      <c r="R385" s="298">
        <f t="shared" si="186"/>
        <v>0</v>
      </c>
      <c r="V385" s="290">
        <v>3020402</v>
      </c>
      <c r="W385" s="382" t="s">
        <v>555</v>
      </c>
      <c r="X385" s="384">
        <v>60000000</v>
      </c>
      <c r="Y385" s="384">
        <v>0</v>
      </c>
      <c r="Z385" s="384">
        <v>0</v>
      </c>
      <c r="AA385" s="384">
        <v>0</v>
      </c>
      <c r="AB385" s="384">
        <v>0</v>
      </c>
      <c r="AC385" s="384">
        <v>61000000</v>
      </c>
      <c r="AD385" s="384">
        <v>121000000</v>
      </c>
      <c r="AE385" s="384">
        <v>51949511</v>
      </c>
      <c r="AF385" s="384">
        <v>51949511</v>
      </c>
      <c r="AG385" s="384">
        <v>51949511</v>
      </c>
      <c r="AH385" s="384">
        <v>69050489</v>
      </c>
      <c r="AI385" s="384">
        <v>0</v>
      </c>
      <c r="AJ385" s="384">
        <v>0</v>
      </c>
      <c r="AK385" s="384">
        <v>51949511</v>
      </c>
      <c r="AL385" s="384">
        <v>51949511</v>
      </c>
      <c r="AM385" s="384">
        <v>51949511</v>
      </c>
      <c r="AN385" s="384">
        <v>0</v>
      </c>
      <c r="AO385" s="382">
        <v>69050489</v>
      </c>
      <c r="AP385" s="382">
        <v>0</v>
      </c>
    </row>
    <row r="386" spans="1:42">
      <c r="A386" s="200">
        <v>302040201</v>
      </c>
      <c r="B386" s="17" t="s">
        <v>556</v>
      </c>
      <c r="C386" s="18">
        <v>60000000</v>
      </c>
      <c r="D386" s="18">
        <v>0</v>
      </c>
      <c r="E386" s="18">
        <v>0</v>
      </c>
      <c r="F386" s="18">
        <v>0</v>
      </c>
      <c r="G386" s="299">
        <f t="shared" si="167"/>
        <v>60000000</v>
      </c>
      <c r="H386" s="299">
        <v>0</v>
      </c>
      <c r="I386" s="299">
        <v>0</v>
      </c>
      <c r="J386" s="299">
        <f t="shared" si="165"/>
        <v>60000000</v>
      </c>
      <c r="K386" s="299">
        <v>0</v>
      </c>
      <c r="L386" s="299">
        <v>0</v>
      </c>
      <c r="M386" s="299">
        <f t="shared" si="159"/>
        <v>0</v>
      </c>
      <c r="N386" s="299">
        <v>0</v>
      </c>
      <c r="O386" s="299">
        <v>0</v>
      </c>
      <c r="P386" s="299">
        <f t="shared" si="168"/>
        <v>0</v>
      </c>
      <c r="Q386" s="299">
        <f t="shared" si="166"/>
        <v>60000000</v>
      </c>
      <c r="R386" s="299">
        <f t="shared" si="169"/>
        <v>0</v>
      </c>
      <c r="V386" s="290">
        <v>302040201</v>
      </c>
      <c r="W386" s="382" t="s">
        <v>556</v>
      </c>
      <c r="X386" s="384">
        <v>60000000</v>
      </c>
      <c r="Y386" s="384">
        <v>0</v>
      </c>
      <c r="Z386" s="384">
        <v>0</v>
      </c>
      <c r="AA386" s="384">
        <v>0</v>
      </c>
      <c r="AB386" s="384">
        <v>0</v>
      </c>
      <c r="AC386" s="384">
        <v>0</v>
      </c>
      <c r="AD386" s="384">
        <v>60000000</v>
      </c>
      <c r="AE386" s="384">
        <v>0</v>
      </c>
      <c r="AF386" s="384">
        <v>0</v>
      </c>
      <c r="AG386" s="384">
        <v>0</v>
      </c>
      <c r="AH386" s="384">
        <v>60000000</v>
      </c>
      <c r="AI386" s="384">
        <v>0</v>
      </c>
      <c r="AJ386" s="384">
        <v>0</v>
      </c>
      <c r="AK386" s="384">
        <v>0</v>
      </c>
      <c r="AL386" s="384">
        <v>0</v>
      </c>
      <c r="AM386" s="384">
        <v>0</v>
      </c>
      <c r="AN386" s="384">
        <v>0</v>
      </c>
      <c r="AO386" s="382">
        <v>60000000</v>
      </c>
      <c r="AP386" s="382">
        <v>0</v>
      </c>
    </row>
    <row r="387" spans="1:42">
      <c r="A387" s="17">
        <v>302040203</v>
      </c>
      <c r="B387" s="17" t="s">
        <v>856</v>
      </c>
      <c r="C387" s="18"/>
      <c r="D387" s="18"/>
      <c r="E387" s="18"/>
      <c r="F387" s="348">
        <v>61000000</v>
      </c>
      <c r="G387" s="299">
        <f t="shared" si="167"/>
        <v>61000000</v>
      </c>
      <c r="H387" s="299">
        <v>51949511</v>
      </c>
      <c r="I387" s="299">
        <v>51949511</v>
      </c>
      <c r="J387" s="299">
        <f t="shared" si="165"/>
        <v>9050489</v>
      </c>
      <c r="K387" s="299">
        <v>0</v>
      </c>
      <c r="L387" s="299">
        <v>0</v>
      </c>
      <c r="M387" s="299">
        <f t="shared" si="159"/>
        <v>51949511</v>
      </c>
      <c r="N387" s="299">
        <v>51949511</v>
      </c>
      <c r="O387" s="299">
        <v>51949511</v>
      </c>
      <c r="P387" s="299">
        <f t="shared" si="168"/>
        <v>0</v>
      </c>
      <c r="Q387" s="299">
        <f t="shared" si="166"/>
        <v>9050489</v>
      </c>
      <c r="R387" s="299">
        <f t="shared" si="169"/>
        <v>0</v>
      </c>
      <c r="S387" s="83"/>
      <c r="T387" s="83"/>
      <c r="U387" s="83"/>
      <c r="V387" s="290">
        <v>302040203</v>
      </c>
      <c r="W387" s="382" t="s">
        <v>856</v>
      </c>
      <c r="X387" s="384">
        <v>0</v>
      </c>
      <c r="Y387" s="384">
        <v>0</v>
      </c>
      <c r="Z387" s="384">
        <v>0</v>
      </c>
      <c r="AA387" s="384">
        <v>0</v>
      </c>
      <c r="AB387" s="384">
        <v>0</v>
      </c>
      <c r="AC387" s="384">
        <v>61000000</v>
      </c>
      <c r="AD387" s="384">
        <v>61000000</v>
      </c>
      <c r="AE387" s="384">
        <v>51949511</v>
      </c>
      <c r="AF387" s="384">
        <v>51949511</v>
      </c>
      <c r="AG387" s="384">
        <v>51949511</v>
      </c>
      <c r="AH387" s="384">
        <v>9050489</v>
      </c>
      <c r="AI387" s="384">
        <v>0</v>
      </c>
      <c r="AJ387" s="384">
        <v>0</v>
      </c>
      <c r="AK387" s="384">
        <v>51949511</v>
      </c>
      <c r="AL387" s="384">
        <v>51949511</v>
      </c>
      <c r="AM387" s="384">
        <v>51949511</v>
      </c>
      <c r="AN387" s="384">
        <v>0</v>
      </c>
      <c r="AO387" s="382">
        <v>9050489</v>
      </c>
      <c r="AP387" s="382">
        <v>0</v>
      </c>
    </row>
    <row r="388" spans="1:42">
      <c r="A388" s="13">
        <v>3020403</v>
      </c>
      <c r="B388" s="14" t="s">
        <v>557</v>
      </c>
      <c r="C388" s="15">
        <f>+C389</f>
        <v>50000000</v>
      </c>
      <c r="D388" s="15">
        <f t="shared" ref="D388:R388" si="187">+D389</f>
        <v>0</v>
      </c>
      <c r="E388" s="15">
        <f t="shared" si="187"/>
        <v>0</v>
      </c>
      <c r="F388" s="15">
        <f t="shared" si="187"/>
        <v>0</v>
      </c>
      <c r="G388" s="298">
        <f t="shared" si="187"/>
        <v>50000000</v>
      </c>
      <c r="H388" s="298">
        <v>0</v>
      </c>
      <c r="I388" s="298">
        <v>0</v>
      </c>
      <c r="J388" s="298">
        <f t="shared" si="187"/>
        <v>50000000</v>
      </c>
      <c r="K388" s="298">
        <v>0</v>
      </c>
      <c r="L388" s="298">
        <v>0</v>
      </c>
      <c r="M388" s="298">
        <f t="shared" si="187"/>
        <v>0</v>
      </c>
      <c r="N388" s="298">
        <v>0</v>
      </c>
      <c r="O388" s="298">
        <v>0</v>
      </c>
      <c r="P388" s="298">
        <f t="shared" si="187"/>
        <v>0</v>
      </c>
      <c r="Q388" s="298">
        <f t="shared" si="187"/>
        <v>50000000</v>
      </c>
      <c r="R388" s="298">
        <f t="shared" si="187"/>
        <v>0</v>
      </c>
      <c r="V388" s="290">
        <v>3020403</v>
      </c>
      <c r="W388" s="382" t="s">
        <v>557</v>
      </c>
      <c r="X388" s="384">
        <v>50000000</v>
      </c>
      <c r="Y388" s="384">
        <v>0</v>
      </c>
      <c r="Z388" s="384">
        <v>0</v>
      </c>
      <c r="AA388" s="384">
        <v>0</v>
      </c>
      <c r="AB388" s="384">
        <v>0</v>
      </c>
      <c r="AC388" s="384">
        <v>0</v>
      </c>
      <c r="AD388" s="384">
        <v>50000000</v>
      </c>
      <c r="AE388" s="384">
        <v>0</v>
      </c>
      <c r="AF388" s="384">
        <v>0</v>
      </c>
      <c r="AG388" s="384">
        <v>0</v>
      </c>
      <c r="AH388" s="384">
        <v>50000000</v>
      </c>
      <c r="AI388" s="384">
        <v>0</v>
      </c>
      <c r="AJ388" s="384">
        <v>0</v>
      </c>
      <c r="AK388" s="384">
        <v>0</v>
      </c>
      <c r="AL388" s="384">
        <v>0</v>
      </c>
      <c r="AM388" s="384">
        <v>0</v>
      </c>
      <c r="AN388" s="384">
        <v>0</v>
      </c>
      <c r="AO388" s="382">
        <v>50000000</v>
      </c>
      <c r="AP388" s="382">
        <v>0</v>
      </c>
    </row>
    <row r="389" spans="1:42">
      <c r="A389" s="200">
        <v>302040301</v>
      </c>
      <c r="B389" s="17" t="s">
        <v>558</v>
      </c>
      <c r="C389" s="18">
        <v>50000000</v>
      </c>
      <c r="D389" s="18">
        <v>0</v>
      </c>
      <c r="E389" s="18">
        <v>0</v>
      </c>
      <c r="F389" s="18">
        <v>0</v>
      </c>
      <c r="G389" s="299">
        <f t="shared" si="167"/>
        <v>50000000</v>
      </c>
      <c r="H389" s="299">
        <v>0</v>
      </c>
      <c r="I389" s="299">
        <v>0</v>
      </c>
      <c r="J389" s="299">
        <f t="shared" si="165"/>
        <v>50000000</v>
      </c>
      <c r="K389" s="299">
        <v>0</v>
      </c>
      <c r="L389" s="299">
        <v>0</v>
      </c>
      <c r="M389" s="299">
        <f t="shared" si="159"/>
        <v>0</v>
      </c>
      <c r="N389" s="299">
        <v>0</v>
      </c>
      <c r="O389" s="299">
        <v>0</v>
      </c>
      <c r="P389" s="299">
        <f t="shared" si="168"/>
        <v>0</v>
      </c>
      <c r="Q389" s="299">
        <f t="shared" si="166"/>
        <v>50000000</v>
      </c>
      <c r="R389" s="299">
        <f t="shared" si="169"/>
        <v>0</v>
      </c>
      <c r="V389" s="290">
        <v>302040301</v>
      </c>
      <c r="W389" s="382" t="s">
        <v>558</v>
      </c>
      <c r="X389" s="384">
        <v>50000000</v>
      </c>
      <c r="Y389" s="384">
        <v>0</v>
      </c>
      <c r="Z389" s="384">
        <v>0</v>
      </c>
      <c r="AA389" s="384">
        <v>0</v>
      </c>
      <c r="AB389" s="384">
        <v>0</v>
      </c>
      <c r="AC389" s="384">
        <v>0</v>
      </c>
      <c r="AD389" s="384">
        <v>50000000</v>
      </c>
      <c r="AE389" s="384">
        <v>0</v>
      </c>
      <c r="AF389" s="384">
        <v>0</v>
      </c>
      <c r="AG389" s="384">
        <v>0</v>
      </c>
      <c r="AH389" s="384">
        <v>50000000</v>
      </c>
      <c r="AI389" s="384">
        <v>0</v>
      </c>
      <c r="AJ389" s="384">
        <v>0</v>
      </c>
      <c r="AK389" s="384">
        <v>0</v>
      </c>
      <c r="AL389" s="384">
        <v>0</v>
      </c>
      <c r="AM389" s="384">
        <v>0</v>
      </c>
      <c r="AN389" s="384">
        <v>0</v>
      </c>
      <c r="AO389" s="382">
        <v>50000000</v>
      </c>
      <c r="AP389" s="382">
        <v>0</v>
      </c>
    </row>
    <row r="390" spans="1:42">
      <c r="A390" s="13">
        <v>3020404</v>
      </c>
      <c r="B390" s="14" t="s">
        <v>559</v>
      </c>
      <c r="C390" s="15">
        <f>+C391+C392</f>
        <v>20000000</v>
      </c>
      <c r="D390" s="15">
        <f t="shared" ref="D390:R390" si="188">+D391+D392</f>
        <v>0</v>
      </c>
      <c r="E390" s="15">
        <f t="shared" si="188"/>
        <v>0</v>
      </c>
      <c r="F390" s="15">
        <f t="shared" si="188"/>
        <v>20000000</v>
      </c>
      <c r="G390" s="298">
        <f t="shared" si="188"/>
        <v>40000000</v>
      </c>
      <c r="H390" s="298">
        <v>0</v>
      </c>
      <c r="I390" s="298">
        <v>0</v>
      </c>
      <c r="J390" s="298">
        <f t="shared" si="188"/>
        <v>40000000</v>
      </c>
      <c r="K390" s="298">
        <v>0</v>
      </c>
      <c r="L390" s="298">
        <v>0</v>
      </c>
      <c r="M390" s="298">
        <f t="shared" si="188"/>
        <v>0</v>
      </c>
      <c r="N390" s="298">
        <v>0</v>
      </c>
      <c r="O390" s="298">
        <v>0</v>
      </c>
      <c r="P390" s="298">
        <f t="shared" si="188"/>
        <v>0</v>
      </c>
      <c r="Q390" s="298">
        <f t="shared" si="188"/>
        <v>40000000</v>
      </c>
      <c r="R390" s="298">
        <f t="shared" si="188"/>
        <v>0</v>
      </c>
      <c r="V390" s="290">
        <v>3020404</v>
      </c>
      <c r="W390" s="382" t="s">
        <v>559</v>
      </c>
      <c r="X390" s="384">
        <v>20000000</v>
      </c>
      <c r="Y390" s="384">
        <v>0</v>
      </c>
      <c r="Z390" s="384">
        <v>0</v>
      </c>
      <c r="AA390" s="384">
        <v>0</v>
      </c>
      <c r="AB390" s="384">
        <v>0</v>
      </c>
      <c r="AC390" s="384">
        <v>20000000</v>
      </c>
      <c r="AD390" s="384">
        <v>40000000</v>
      </c>
      <c r="AE390" s="384">
        <v>0</v>
      </c>
      <c r="AF390" s="384">
        <v>0</v>
      </c>
      <c r="AG390" s="384">
        <v>0</v>
      </c>
      <c r="AH390" s="384">
        <v>40000000</v>
      </c>
      <c r="AI390" s="384">
        <v>0</v>
      </c>
      <c r="AJ390" s="384">
        <v>0</v>
      </c>
      <c r="AK390" s="384">
        <v>0</v>
      </c>
      <c r="AL390" s="384">
        <v>0</v>
      </c>
      <c r="AM390" s="384">
        <v>0</v>
      </c>
      <c r="AN390" s="384">
        <v>0</v>
      </c>
      <c r="AO390" s="382">
        <v>40000000</v>
      </c>
      <c r="AP390" s="382">
        <v>0</v>
      </c>
    </row>
    <row r="391" spans="1:42">
      <c r="A391" s="200">
        <v>302040401</v>
      </c>
      <c r="B391" s="17" t="s">
        <v>560</v>
      </c>
      <c r="C391" s="18">
        <v>20000000</v>
      </c>
      <c r="D391" s="18">
        <v>0</v>
      </c>
      <c r="E391" s="18">
        <v>0</v>
      </c>
      <c r="F391" s="18">
        <v>0</v>
      </c>
      <c r="G391" s="299">
        <f t="shared" si="167"/>
        <v>20000000</v>
      </c>
      <c r="H391" s="299">
        <v>0</v>
      </c>
      <c r="I391" s="299">
        <v>0</v>
      </c>
      <c r="J391" s="299">
        <f t="shared" si="165"/>
        <v>20000000</v>
      </c>
      <c r="K391" s="299">
        <v>0</v>
      </c>
      <c r="L391" s="299">
        <v>0</v>
      </c>
      <c r="M391" s="299">
        <f t="shared" si="159"/>
        <v>0</v>
      </c>
      <c r="N391" s="299">
        <v>0</v>
      </c>
      <c r="O391" s="299">
        <v>0</v>
      </c>
      <c r="P391" s="299">
        <f t="shared" si="168"/>
        <v>0</v>
      </c>
      <c r="Q391" s="299">
        <f t="shared" si="166"/>
        <v>20000000</v>
      </c>
      <c r="R391" s="299">
        <f t="shared" si="169"/>
        <v>0</v>
      </c>
      <c r="V391" s="290">
        <v>302040401</v>
      </c>
      <c r="W391" s="382" t="s">
        <v>560</v>
      </c>
      <c r="X391" s="384">
        <v>20000000</v>
      </c>
      <c r="Y391" s="384">
        <v>0</v>
      </c>
      <c r="Z391" s="384">
        <v>0</v>
      </c>
      <c r="AA391" s="384">
        <v>0</v>
      </c>
      <c r="AB391" s="384">
        <v>0</v>
      </c>
      <c r="AC391" s="384">
        <v>0</v>
      </c>
      <c r="AD391" s="384">
        <v>20000000</v>
      </c>
      <c r="AE391" s="384">
        <v>0</v>
      </c>
      <c r="AF391" s="384">
        <v>0</v>
      </c>
      <c r="AG391" s="384">
        <v>0</v>
      </c>
      <c r="AH391" s="384">
        <v>20000000</v>
      </c>
      <c r="AI391" s="384">
        <v>0</v>
      </c>
      <c r="AJ391" s="384">
        <v>0</v>
      </c>
      <c r="AK391" s="384">
        <v>0</v>
      </c>
      <c r="AL391" s="384">
        <v>0</v>
      </c>
      <c r="AM391" s="384">
        <v>0</v>
      </c>
      <c r="AN391" s="384">
        <v>0</v>
      </c>
      <c r="AO391" s="382">
        <v>20000000</v>
      </c>
      <c r="AP391" s="382">
        <v>0</v>
      </c>
    </row>
    <row r="392" spans="1:42">
      <c r="A392" s="17">
        <v>302040403</v>
      </c>
      <c r="B392" s="17" t="s">
        <v>857</v>
      </c>
      <c r="C392" s="18"/>
      <c r="D392" s="18"/>
      <c r="E392" s="18"/>
      <c r="F392" s="348">
        <v>20000000</v>
      </c>
      <c r="G392" s="299">
        <f t="shared" si="167"/>
        <v>20000000</v>
      </c>
      <c r="H392" s="299">
        <v>0</v>
      </c>
      <c r="I392" s="299">
        <v>0</v>
      </c>
      <c r="J392" s="299">
        <f t="shared" si="165"/>
        <v>20000000</v>
      </c>
      <c r="K392" s="299">
        <v>0</v>
      </c>
      <c r="L392" s="299">
        <v>0</v>
      </c>
      <c r="M392" s="299">
        <f t="shared" si="159"/>
        <v>0</v>
      </c>
      <c r="N392" s="299">
        <v>0</v>
      </c>
      <c r="O392" s="299">
        <v>0</v>
      </c>
      <c r="P392" s="299">
        <f t="shared" si="168"/>
        <v>0</v>
      </c>
      <c r="Q392" s="299">
        <f t="shared" si="166"/>
        <v>20000000</v>
      </c>
      <c r="R392" s="299">
        <f t="shared" si="169"/>
        <v>0</v>
      </c>
      <c r="S392" s="83"/>
      <c r="T392" s="83"/>
      <c r="U392" s="83"/>
      <c r="V392" s="290">
        <v>302040403</v>
      </c>
      <c r="W392" s="382" t="s">
        <v>857</v>
      </c>
      <c r="X392" s="384">
        <v>0</v>
      </c>
      <c r="Y392" s="384">
        <v>0</v>
      </c>
      <c r="Z392" s="384">
        <v>0</v>
      </c>
      <c r="AA392" s="384">
        <v>0</v>
      </c>
      <c r="AB392" s="384">
        <v>0</v>
      </c>
      <c r="AC392" s="384">
        <v>20000000</v>
      </c>
      <c r="AD392" s="384">
        <v>20000000</v>
      </c>
      <c r="AE392" s="384">
        <v>0</v>
      </c>
      <c r="AF392" s="384">
        <v>0</v>
      </c>
      <c r="AG392" s="384">
        <v>0</v>
      </c>
      <c r="AH392" s="384">
        <v>20000000</v>
      </c>
      <c r="AI392" s="384">
        <v>0</v>
      </c>
      <c r="AJ392" s="384">
        <v>0</v>
      </c>
      <c r="AK392" s="384">
        <v>0</v>
      </c>
      <c r="AL392" s="384">
        <v>0</v>
      </c>
      <c r="AM392" s="384">
        <v>0</v>
      </c>
      <c r="AN392" s="384">
        <v>0</v>
      </c>
      <c r="AO392" s="382">
        <v>20000000</v>
      </c>
      <c r="AP392" s="382">
        <v>0</v>
      </c>
    </row>
    <row r="393" spans="1:42">
      <c r="A393" s="10">
        <v>30205</v>
      </c>
      <c r="B393" s="11" t="s">
        <v>561</v>
      </c>
      <c r="C393" s="12">
        <f>+C394+C397</f>
        <v>120000000</v>
      </c>
      <c r="D393" s="12">
        <f t="shared" ref="D393:R393" si="189">+D394+D397</f>
        <v>0</v>
      </c>
      <c r="E393" s="12">
        <f t="shared" si="189"/>
        <v>0</v>
      </c>
      <c r="F393" s="12">
        <f t="shared" si="189"/>
        <v>0</v>
      </c>
      <c r="G393" s="297">
        <f t="shared" si="189"/>
        <v>120000000</v>
      </c>
      <c r="H393" s="297">
        <v>0</v>
      </c>
      <c r="I393" s="297">
        <v>0</v>
      </c>
      <c r="J393" s="297">
        <f t="shared" si="189"/>
        <v>120000000</v>
      </c>
      <c r="K393" s="297">
        <v>0</v>
      </c>
      <c r="L393" s="297">
        <v>0</v>
      </c>
      <c r="M393" s="297">
        <f t="shared" si="189"/>
        <v>0</v>
      </c>
      <c r="N393" s="297">
        <v>0</v>
      </c>
      <c r="O393" s="297">
        <v>0</v>
      </c>
      <c r="P393" s="297">
        <f t="shared" si="189"/>
        <v>0</v>
      </c>
      <c r="Q393" s="297">
        <f t="shared" si="189"/>
        <v>120000000</v>
      </c>
      <c r="R393" s="297">
        <f t="shared" si="189"/>
        <v>0</v>
      </c>
      <c r="V393" s="290">
        <v>30205</v>
      </c>
      <c r="W393" s="382" t="s">
        <v>561</v>
      </c>
      <c r="X393" s="384">
        <v>120000000</v>
      </c>
      <c r="Y393" s="384">
        <v>0</v>
      </c>
      <c r="Z393" s="384">
        <v>0</v>
      </c>
      <c r="AA393" s="384">
        <v>0</v>
      </c>
      <c r="AB393" s="384">
        <v>0</v>
      </c>
      <c r="AC393" s="384">
        <v>0</v>
      </c>
      <c r="AD393" s="384">
        <v>120000000</v>
      </c>
      <c r="AE393" s="384">
        <v>0</v>
      </c>
      <c r="AF393" s="384">
        <v>0</v>
      </c>
      <c r="AG393" s="384">
        <v>0</v>
      </c>
      <c r="AH393" s="384">
        <v>120000000</v>
      </c>
      <c r="AI393" s="384">
        <v>0</v>
      </c>
      <c r="AJ393" s="384">
        <v>0</v>
      </c>
      <c r="AK393" s="384">
        <v>0</v>
      </c>
      <c r="AL393" s="384">
        <v>0</v>
      </c>
      <c r="AM393" s="384">
        <v>0</v>
      </c>
      <c r="AN393" s="384">
        <v>0</v>
      </c>
      <c r="AO393" s="382">
        <v>120000000</v>
      </c>
      <c r="AP393" s="382">
        <v>0</v>
      </c>
    </row>
    <row r="394" spans="1:42">
      <c r="A394" s="13">
        <v>3020501</v>
      </c>
      <c r="B394" s="14" t="s">
        <v>562</v>
      </c>
      <c r="C394" s="15">
        <f>+C395+C396</f>
        <v>90000000</v>
      </c>
      <c r="D394" s="15">
        <f t="shared" ref="D394:R394" si="190">+D395+D396</f>
        <v>0</v>
      </c>
      <c r="E394" s="15">
        <f t="shared" si="190"/>
        <v>0</v>
      </c>
      <c r="F394" s="15">
        <f t="shared" si="190"/>
        <v>0</v>
      </c>
      <c r="G394" s="298">
        <f t="shared" si="190"/>
        <v>90000000</v>
      </c>
      <c r="H394" s="298">
        <v>0</v>
      </c>
      <c r="I394" s="298">
        <v>0</v>
      </c>
      <c r="J394" s="298">
        <f t="shared" si="190"/>
        <v>90000000</v>
      </c>
      <c r="K394" s="298">
        <v>0</v>
      </c>
      <c r="L394" s="298">
        <v>0</v>
      </c>
      <c r="M394" s="298">
        <f t="shared" si="190"/>
        <v>0</v>
      </c>
      <c r="N394" s="298">
        <v>0</v>
      </c>
      <c r="O394" s="298">
        <v>0</v>
      </c>
      <c r="P394" s="298">
        <f t="shared" si="190"/>
        <v>0</v>
      </c>
      <c r="Q394" s="298">
        <f t="shared" si="190"/>
        <v>90000000</v>
      </c>
      <c r="R394" s="298">
        <f t="shared" si="190"/>
        <v>0</v>
      </c>
      <c r="V394" s="290">
        <v>3020501</v>
      </c>
      <c r="W394" s="382" t="s">
        <v>562</v>
      </c>
      <c r="X394" s="384">
        <v>90000000</v>
      </c>
      <c r="Y394" s="384">
        <v>0</v>
      </c>
      <c r="Z394" s="384">
        <v>0</v>
      </c>
      <c r="AA394" s="384">
        <v>0</v>
      </c>
      <c r="AB394" s="384">
        <v>0</v>
      </c>
      <c r="AC394" s="384">
        <v>0</v>
      </c>
      <c r="AD394" s="384">
        <v>90000000</v>
      </c>
      <c r="AE394" s="384">
        <v>0</v>
      </c>
      <c r="AF394" s="384">
        <v>0</v>
      </c>
      <c r="AG394" s="384">
        <v>0</v>
      </c>
      <c r="AH394" s="384">
        <v>90000000</v>
      </c>
      <c r="AI394" s="384">
        <v>0</v>
      </c>
      <c r="AJ394" s="384">
        <v>0</v>
      </c>
      <c r="AK394" s="384">
        <v>0</v>
      </c>
      <c r="AL394" s="384">
        <v>0</v>
      </c>
      <c r="AM394" s="384">
        <v>0</v>
      </c>
      <c r="AN394" s="384">
        <v>0</v>
      </c>
      <c r="AO394" s="382">
        <v>90000000</v>
      </c>
      <c r="AP394" s="382">
        <v>0</v>
      </c>
    </row>
    <row r="395" spans="1:42">
      <c r="A395" s="200">
        <v>302050101</v>
      </c>
      <c r="B395" s="17" t="s">
        <v>563</v>
      </c>
      <c r="C395" s="18">
        <v>40000000</v>
      </c>
      <c r="D395" s="18">
        <v>0</v>
      </c>
      <c r="E395" s="18">
        <v>0</v>
      </c>
      <c r="F395" s="18">
        <v>0</v>
      </c>
      <c r="G395" s="299">
        <f t="shared" si="167"/>
        <v>40000000</v>
      </c>
      <c r="H395" s="299">
        <v>0</v>
      </c>
      <c r="I395" s="299">
        <v>0</v>
      </c>
      <c r="J395" s="299">
        <f t="shared" si="165"/>
        <v>40000000</v>
      </c>
      <c r="K395" s="299">
        <v>0</v>
      </c>
      <c r="L395" s="299">
        <v>0</v>
      </c>
      <c r="M395" s="299">
        <f t="shared" ref="M395:M456" si="191">+I395-L395</f>
        <v>0</v>
      </c>
      <c r="N395" s="299">
        <v>0</v>
      </c>
      <c r="O395" s="299">
        <v>0</v>
      </c>
      <c r="P395" s="299">
        <f t="shared" si="168"/>
        <v>0</v>
      </c>
      <c r="Q395" s="299">
        <f t="shared" si="166"/>
        <v>40000000</v>
      </c>
      <c r="R395" s="299">
        <f t="shared" si="169"/>
        <v>0</v>
      </c>
      <c r="V395" s="290">
        <v>302050101</v>
      </c>
      <c r="W395" s="382" t="s">
        <v>563</v>
      </c>
      <c r="X395" s="384">
        <v>40000000</v>
      </c>
      <c r="Y395" s="384">
        <v>0</v>
      </c>
      <c r="Z395" s="384">
        <v>0</v>
      </c>
      <c r="AA395" s="384">
        <v>0</v>
      </c>
      <c r="AB395" s="384">
        <v>0</v>
      </c>
      <c r="AC395" s="384">
        <v>0</v>
      </c>
      <c r="AD395" s="384">
        <v>40000000</v>
      </c>
      <c r="AE395" s="384">
        <v>0</v>
      </c>
      <c r="AF395" s="384">
        <v>0</v>
      </c>
      <c r="AG395" s="384">
        <v>0</v>
      </c>
      <c r="AH395" s="384">
        <v>40000000</v>
      </c>
      <c r="AI395" s="384">
        <v>0</v>
      </c>
      <c r="AJ395" s="384">
        <v>0</v>
      </c>
      <c r="AK395" s="384">
        <v>0</v>
      </c>
      <c r="AL395" s="384">
        <v>0</v>
      </c>
      <c r="AM395" s="384">
        <v>0</v>
      </c>
      <c r="AN395" s="384">
        <v>0</v>
      </c>
      <c r="AO395" s="382">
        <v>40000000</v>
      </c>
      <c r="AP395" s="382">
        <v>0</v>
      </c>
    </row>
    <row r="396" spans="1:42">
      <c r="A396" s="202">
        <v>302050102</v>
      </c>
      <c r="B396" s="17" t="s">
        <v>564</v>
      </c>
      <c r="C396" s="226">
        <v>50000000</v>
      </c>
      <c r="D396" s="18">
        <v>0</v>
      </c>
      <c r="E396" s="18">
        <v>0</v>
      </c>
      <c r="F396" s="18">
        <v>0</v>
      </c>
      <c r="G396" s="299">
        <f t="shared" si="167"/>
        <v>50000000</v>
      </c>
      <c r="H396" s="299">
        <v>0</v>
      </c>
      <c r="I396" s="299">
        <v>0</v>
      </c>
      <c r="J396" s="299">
        <f t="shared" si="165"/>
        <v>50000000</v>
      </c>
      <c r="K396" s="299">
        <v>0</v>
      </c>
      <c r="L396" s="299">
        <v>0</v>
      </c>
      <c r="M396" s="299">
        <f t="shared" si="191"/>
        <v>0</v>
      </c>
      <c r="N396" s="299">
        <v>0</v>
      </c>
      <c r="O396" s="299">
        <v>0</v>
      </c>
      <c r="P396" s="299">
        <f t="shared" si="168"/>
        <v>0</v>
      </c>
      <c r="Q396" s="299">
        <f t="shared" si="166"/>
        <v>50000000</v>
      </c>
      <c r="R396" s="299">
        <f t="shared" si="169"/>
        <v>0</v>
      </c>
      <c r="V396" s="290">
        <v>302050102</v>
      </c>
      <c r="W396" s="382" t="s">
        <v>564</v>
      </c>
      <c r="X396" s="384">
        <v>50000000</v>
      </c>
      <c r="Y396" s="384">
        <v>0</v>
      </c>
      <c r="Z396" s="384">
        <v>0</v>
      </c>
      <c r="AA396" s="384">
        <v>0</v>
      </c>
      <c r="AB396" s="384">
        <v>0</v>
      </c>
      <c r="AC396" s="384">
        <v>0</v>
      </c>
      <c r="AD396" s="384">
        <v>50000000</v>
      </c>
      <c r="AE396" s="384">
        <v>0</v>
      </c>
      <c r="AF396" s="384">
        <v>0</v>
      </c>
      <c r="AG396" s="384">
        <v>0</v>
      </c>
      <c r="AH396" s="384">
        <v>50000000</v>
      </c>
      <c r="AI396" s="384">
        <v>0</v>
      </c>
      <c r="AJ396" s="384">
        <v>0</v>
      </c>
      <c r="AK396" s="384">
        <v>0</v>
      </c>
      <c r="AL396" s="384">
        <v>0</v>
      </c>
      <c r="AM396" s="384">
        <v>0</v>
      </c>
      <c r="AN396" s="384">
        <v>0</v>
      </c>
      <c r="AO396" s="382">
        <v>50000000</v>
      </c>
      <c r="AP396" s="382">
        <v>0</v>
      </c>
    </row>
    <row r="397" spans="1:42">
      <c r="A397" s="13">
        <v>3020502</v>
      </c>
      <c r="B397" s="14" t="s">
        <v>565</v>
      </c>
      <c r="C397" s="15">
        <f>+C398</f>
        <v>30000000</v>
      </c>
      <c r="D397" s="15">
        <f t="shared" ref="D397:R397" si="192">+D398</f>
        <v>0</v>
      </c>
      <c r="E397" s="15">
        <f t="shared" si="192"/>
        <v>0</v>
      </c>
      <c r="F397" s="15">
        <f t="shared" si="192"/>
        <v>0</v>
      </c>
      <c r="G397" s="298">
        <f t="shared" si="192"/>
        <v>30000000</v>
      </c>
      <c r="H397" s="298">
        <v>0</v>
      </c>
      <c r="I397" s="298">
        <v>0</v>
      </c>
      <c r="J397" s="298">
        <f t="shared" si="192"/>
        <v>30000000</v>
      </c>
      <c r="K397" s="298">
        <v>0</v>
      </c>
      <c r="L397" s="298">
        <v>0</v>
      </c>
      <c r="M397" s="298">
        <f t="shared" si="192"/>
        <v>0</v>
      </c>
      <c r="N397" s="298">
        <v>0</v>
      </c>
      <c r="O397" s="298">
        <v>0</v>
      </c>
      <c r="P397" s="298">
        <f t="shared" si="192"/>
        <v>0</v>
      </c>
      <c r="Q397" s="298">
        <f t="shared" si="192"/>
        <v>30000000</v>
      </c>
      <c r="R397" s="298">
        <f t="shared" si="192"/>
        <v>0</v>
      </c>
      <c r="V397" s="290">
        <v>3020502</v>
      </c>
      <c r="W397" s="382" t="s">
        <v>565</v>
      </c>
      <c r="X397" s="384">
        <v>30000000</v>
      </c>
      <c r="Y397" s="384">
        <v>0</v>
      </c>
      <c r="Z397" s="384">
        <v>0</v>
      </c>
      <c r="AA397" s="384">
        <v>0</v>
      </c>
      <c r="AB397" s="384">
        <v>0</v>
      </c>
      <c r="AC397" s="384">
        <v>0</v>
      </c>
      <c r="AD397" s="384">
        <v>30000000</v>
      </c>
      <c r="AE397" s="384">
        <v>0</v>
      </c>
      <c r="AF397" s="384">
        <v>0</v>
      </c>
      <c r="AG397" s="384">
        <v>0</v>
      </c>
      <c r="AH397" s="384">
        <v>30000000</v>
      </c>
      <c r="AI397" s="384">
        <v>0</v>
      </c>
      <c r="AJ397" s="384">
        <v>0</v>
      </c>
      <c r="AK397" s="384">
        <v>0</v>
      </c>
      <c r="AL397" s="384">
        <v>0</v>
      </c>
      <c r="AM397" s="384">
        <v>0</v>
      </c>
      <c r="AN397" s="384">
        <v>0</v>
      </c>
      <c r="AO397" s="382">
        <v>30000000</v>
      </c>
      <c r="AP397" s="382">
        <v>0</v>
      </c>
    </row>
    <row r="398" spans="1:42">
      <c r="A398" s="200">
        <v>302050201</v>
      </c>
      <c r="B398" s="17" t="s">
        <v>566</v>
      </c>
      <c r="C398" s="18">
        <v>30000000</v>
      </c>
      <c r="D398" s="18">
        <v>0</v>
      </c>
      <c r="E398" s="18">
        <v>0</v>
      </c>
      <c r="F398" s="18">
        <v>0</v>
      </c>
      <c r="G398" s="299">
        <f t="shared" si="167"/>
        <v>30000000</v>
      </c>
      <c r="H398" s="299">
        <v>0</v>
      </c>
      <c r="I398" s="299">
        <v>0</v>
      </c>
      <c r="J398" s="299">
        <f t="shared" si="165"/>
        <v>30000000</v>
      </c>
      <c r="K398" s="299">
        <v>0</v>
      </c>
      <c r="L398" s="299">
        <v>0</v>
      </c>
      <c r="M398" s="299">
        <f t="shared" si="191"/>
        <v>0</v>
      </c>
      <c r="N398" s="299">
        <v>0</v>
      </c>
      <c r="O398" s="299">
        <v>0</v>
      </c>
      <c r="P398" s="299">
        <f t="shared" si="168"/>
        <v>0</v>
      </c>
      <c r="Q398" s="299">
        <f t="shared" si="166"/>
        <v>30000000</v>
      </c>
      <c r="R398" s="299">
        <f t="shared" si="169"/>
        <v>0</v>
      </c>
      <c r="V398" s="290">
        <v>302050201</v>
      </c>
      <c r="W398" s="382" t="s">
        <v>566</v>
      </c>
      <c r="X398" s="384">
        <v>30000000</v>
      </c>
      <c r="Y398" s="384">
        <v>0</v>
      </c>
      <c r="Z398" s="384">
        <v>0</v>
      </c>
      <c r="AA398" s="384">
        <v>0</v>
      </c>
      <c r="AB398" s="384">
        <v>0</v>
      </c>
      <c r="AC398" s="384">
        <v>0</v>
      </c>
      <c r="AD398" s="384">
        <v>30000000</v>
      </c>
      <c r="AE398" s="384">
        <v>0</v>
      </c>
      <c r="AF398" s="384">
        <v>0</v>
      </c>
      <c r="AG398" s="384">
        <v>0</v>
      </c>
      <c r="AH398" s="384">
        <v>30000000</v>
      </c>
      <c r="AI398" s="384">
        <v>0</v>
      </c>
      <c r="AJ398" s="384">
        <v>0</v>
      </c>
      <c r="AK398" s="384">
        <v>0</v>
      </c>
      <c r="AL398" s="384">
        <v>0</v>
      </c>
      <c r="AM398" s="384">
        <v>0</v>
      </c>
      <c r="AN398" s="384">
        <v>0</v>
      </c>
      <c r="AO398" s="382">
        <v>30000000</v>
      </c>
      <c r="AP398" s="382">
        <v>0</v>
      </c>
    </row>
    <row r="399" spans="1:42">
      <c r="A399" s="10">
        <v>30206</v>
      </c>
      <c r="B399" s="11" t="s">
        <v>567</v>
      </c>
      <c r="C399" s="12">
        <f t="shared" ref="C399:R400" si="193">+C400</f>
        <v>50000000</v>
      </c>
      <c r="D399" s="12">
        <f t="shared" si="193"/>
        <v>0</v>
      </c>
      <c r="E399" s="12">
        <f t="shared" si="193"/>
        <v>0</v>
      </c>
      <c r="F399" s="12">
        <f t="shared" si="193"/>
        <v>0</v>
      </c>
      <c r="G399" s="297">
        <f t="shared" si="193"/>
        <v>50000000</v>
      </c>
      <c r="H399" s="297">
        <v>0</v>
      </c>
      <c r="I399" s="297">
        <v>0</v>
      </c>
      <c r="J399" s="297">
        <f t="shared" si="193"/>
        <v>50000000</v>
      </c>
      <c r="K399" s="297">
        <v>0</v>
      </c>
      <c r="L399" s="297">
        <v>0</v>
      </c>
      <c r="M399" s="297">
        <f t="shared" si="193"/>
        <v>0</v>
      </c>
      <c r="N399" s="297">
        <v>0</v>
      </c>
      <c r="O399" s="297">
        <v>0</v>
      </c>
      <c r="P399" s="297">
        <f t="shared" si="193"/>
        <v>0</v>
      </c>
      <c r="Q399" s="297">
        <f t="shared" si="193"/>
        <v>50000000</v>
      </c>
      <c r="R399" s="297">
        <f t="shared" si="193"/>
        <v>0</v>
      </c>
      <c r="V399" s="290">
        <v>30206</v>
      </c>
      <c r="W399" s="382" t="s">
        <v>567</v>
      </c>
      <c r="X399" s="384">
        <v>50000000</v>
      </c>
      <c r="Y399" s="384">
        <v>0</v>
      </c>
      <c r="Z399" s="384">
        <v>0</v>
      </c>
      <c r="AA399" s="384">
        <v>0</v>
      </c>
      <c r="AB399" s="384">
        <v>0</v>
      </c>
      <c r="AC399" s="384">
        <v>0</v>
      </c>
      <c r="AD399" s="384">
        <v>50000000</v>
      </c>
      <c r="AE399" s="384">
        <v>0</v>
      </c>
      <c r="AF399" s="384">
        <v>0</v>
      </c>
      <c r="AG399" s="384">
        <v>0</v>
      </c>
      <c r="AH399" s="384">
        <v>50000000</v>
      </c>
      <c r="AI399" s="384">
        <v>0</v>
      </c>
      <c r="AJ399" s="384">
        <v>0</v>
      </c>
      <c r="AK399" s="384">
        <v>0</v>
      </c>
      <c r="AL399" s="384">
        <v>0</v>
      </c>
      <c r="AM399" s="384">
        <v>0</v>
      </c>
      <c r="AN399" s="384">
        <v>0</v>
      </c>
      <c r="AO399" s="382">
        <v>50000000</v>
      </c>
      <c r="AP399" s="382">
        <v>0</v>
      </c>
    </row>
    <row r="400" spans="1:42">
      <c r="A400" s="13">
        <v>3020601</v>
      </c>
      <c r="B400" s="14" t="s">
        <v>568</v>
      </c>
      <c r="C400" s="15">
        <f t="shared" si="193"/>
        <v>50000000</v>
      </c>
      <c r="D400" s="15">
        <f t="shared" si="193"/>
        <v>0</v>
      </c>
      <c r="E400" s="15">
        <f t="shared" si="193"/>
        <v>0</v>
      </c>
      <c r="F400" s="15">
        <f t="shared" si="193"/>
        <v>0</v>
      </c>
      <c r="G400" s="298">
        <f t="shared" si="193"/>
        <v>50000000</v>
      </c>
      <c r="H400" s="298">
        <v>0</v>
      </c>
      <c r="I400" s="298">
        <v>0</v>
      </c>
      <c r="J400" s="298">
        <f t="shared" si="193"/>
        <v>50000000</v>
      </c>
      <c r="K400" s="298">
        <v>0</v>
      </c>
      <c r="L400" s="298">
        <v>0</v>
      </c>
      <c r="M400" s="298">
        <f t="shared" si="193"/>
        <v>0</v>
      </c>
      <c r="N400" s="298">
        <v>0</v>
      </c>
      <c r="O400" s="298">
        <v>0</v>
      </c>
      <c r="P400" s="298">
        <f t="shared" si="193"/>
        <v>0</v>
      </c>
      <c r="Q400" s="298">
        <f t="shared" si="193"/>
        <v>50000000</v>
      </c>
      <c r="R400" s="298">
        <f t="shared" si="193"/>
        <v>0</v>
      </c>
      <c r="V400" s="290">
        <v>3020601</v>
      </c>
      <c r="W400" s="382" t="s">
        <v>568</v>
      </c>
      <c r="X400" s="384">
        <v>50000000</v>
      </c>
      <c r="Y400" s="384">
        <v>0</v>
      </c>
      <c r="Z400" s="384">
        <v>0</v>
      </c>
      <c r="AA400" s="384">
        <v>0</v>
      </c>
      <c r="AB400" s="384">
        <v>0</v>
      </c>
      <c r="AC400" s="384">
        <v>0</v>
      </c>
      <c r="AD400" s="384">
        <v>50000000</v>
      </c>
      <c r="AE400" s="384">
        <v>0</v>
      </c>
      <c r="AF400" s="384">
        <v>0</v>
      </c>
      <c r="AG400" s="384">
        <v>0</v>
      </c>
      <c r="AH400" s="384">
        <v>50000000</v>
      </c>
      <c r="AI400" s="384">
        <v>0</v>
      </c>
      <c r="AJ400" s="384">
        <v>0</v>
      </c>
      <c r="AK400" s="384">
        <v>0</v>
      </c>
      <c r="AL400" s="384">
        <v>0</v>
      </c>
      <c r="AM400" s="384">
        <v>0</v>
      </c>
      <c r="AN400" s="384">
        <v>0</v>
      </c>
      <c r="AO400" s="382">
        <v>50000000</v>
      </c>
      <c r="AP400" s="382">
        <v>0</v>
      </c>
    </row>
    <row r="401" spans="1:42" s="19" customFormat="1">
      <c r="A401" s="200">
        <v>302060101</v>
      </c>
      <c r="B401" s="17" t="s">
        <v>569</v>
      </c>
      <c r="C401" s="18">
        <v>50000000</v>
      </c>
      <c r="D401" s="18">
        <v>0</v>
      </c>
      <c r="E401" s="18">
        <v>0</v>
      </c>
      <c r="F401" s="18">
        <v>0</v>
      </c>
      <c r="G401" s="299">
        <f t="shared" si="167"/>
        <v>50000000</v>
      </c>
      <c r="H401" s="299">
        <v>0</v>
      </c>
      <c r="I401" s="299">
        <v>0</v>
      </c>
      <c r="J401" s="299">
        <f t="shared" si="165"/>
        <v>50000000</v>
      </c>
      <c r="K401" s="299">
        <v>0</v>
      </c>
      <c r="L401" s="299">
        <v>0</v>
      </c>
      <c r="M401" s="299">
        <f t="shared" si="191"/>
        <v>0</v>
      </c>
      <c r="N401" s="299">
        <v>0</v>
      </c>
      <c r="O401" s="299">
        <v>0</v>
      </c>
      <c r="P401" s="299">
        <f t="shared" si="168"/>
        <v>0</v>
      </c>
      <c r="Q401" s="299">
        <f t="shared" si="166"/>
        <v>50000000</v>
      </c>
      <c r="R401" s="299">
        <f t="shared" si="169"/>
        <v>0</v>
      </c>
      <c r="S401"/>
      <c r="T401"/>
      <c r="U401"/>
      <c r="V401" s="290">
        <v>302060101</v>
      </c>
      <c r="W401" s="382" t="s">
        <v>569</v>
      </c>
      <c r="X401" s="384">
        <v>50000000</v>
      </c>
      <c r="Y401" s="384">
        <v>0</v>
      </c>
      <c r="Z401" s="384">
        <v>0</v>
      </c>
      <c r="AA401" s="384">
        <v>0</v>
      </c>
      <c r="AB401" s="384">
        <v>0</v>
      </c>
      <c r="AC401" s="384">
        <v>0</v>
      </c>
      <c r="AD401" s="384">
        <v>50000000</v>
      </c>
      <c r="AE401" s="384">
        <v>0</v>
      </c>
      <c r="AF401" s="384">
        <v>0</v>
      </c>
      <c r="AG401" s="384">
        <v>0</v>
      </c>
      <c r="AH401" s="384">
        <v>50000000</v>
      </c>
      <c r="AI401" s="384">
        <v>0</v>
      </c>
      <c r="AJ401" s="384">
        <v>0</v>
      </c>
      <c r="AK401" s="384">
        <v>0</v>
      </c>
      <c r="AL401" s="384">
        <v>0</v>
      </c>
      <c r="AM401" s="384">
        <v>0</v>
      </c>
      <c r="AN401" s="384">
        <v>0</v>
      </c>
      <c r="AO401" s="382">
        <v>50000000</v>
      </c>
      <c r="AP401" s="382">
        <v>0</v>
      </c>
    </row>
    <row r="402" spans="1:42">
      <c r="A402" s="10">
        <v>30207</v>
      </c>
      <c r="B402" s="11" t="s">
        <v>570</v>
      </c>
      <c r="C402" s="12">
        <f>+C403</f>
        <v>1000</v>
      </c>
      <c r="D402" s="12">
        <f t="shared" ref="D402:R402" si="194">+D403</f>
        <v>0</v>
      </c>
      <c r="E402" s="12">
        <f t="shared" si="194"/>
        <v>0</v>
      </c>
      <c r="F402" s="12">
        <f t="shared" si="194"/>
        <v>0</v>
      </c>
      <c r="G402" s="297">
        <f t="shared" si="194"/>
        <v>1000</v>
      </c>
      <c r="H402" s="297">
        <v>0</v>
      </c>
      <c r="I402" s="297">
        <v>0</v>
      </c>
      <c r="J402" s="297">
        <f t="shared" si="194"/>
        <v>1000</v>
      </c>
      <c r="K402" s="297">
        <v>0</v>
      </c>
      <c r="L402" s="297">
        <v>0</v>
      </c>
      <c r="M402" s="297">
        <f t="shared" si="194"/>
        <v>0</v>
      </c>
      <c r="N402" s="297">
        <v>0</v>
      </c>
      <c r="O402" s="297">
        <v>0</v>
      </c>
      <c r="P402" s="297">
        <f t="shared" si="194"/>
        <v>0</v>
      </c>
      <c r="Q402" s="297">
        <f t="shared" si="194"/>
        <v>1000</v>
      </c>
      <c r="R402" s="297">
        <f t="shared" si="194"/>
        <v>0</v>
      </c>
      <c r="V402" s="290">
        <v>30207</v>
      </c>
      <c r="W402" s="382" t="s">
        <v>570</v>
      </c>
      <c r="X402" s="384">
        <v>1000</v>
      </c>
      <c r="Y402" s="384">
        <v>0</v>
      </c>
      <c r="Z402" s="384">
        <v>0</v>
      </c>
      <c r="AA402" s="384">
        <v>0</v>
      </c>
      <c r="AB402" s="384">
        <v>0</v>
      </c>
      <c r="AC402" s="384">
        <v>0</v>
      </c>
      <c r="AD402" s="384">
        <v>1000</v>
      </c>
      <c r="AE402" s="384">
        <v>0</v>
      </c>
      <c r="AF402" s="384">
        <v>0</v>
      </c>
      <c r="AG402" s="384">
        <v>0</v>
      </c>
      <c r="AH402" s="384">
        <v>1000</v>
      </c>
      <c r="AI402" s="384">
        <v>0</v>
      </c>
      <c r="AJ402" s="384">
        <v>0</v>
      </c>
      <c r="AK402" s="384">
        <v>0</v>
      </c>
      <c r="AL402" s="384">
        <v>0</v>
      </c>
      <c r="AM402" s="384">
        <v>0</v>
      </c>
      <c r="AN402" s="384">
        <v>0</v>
      </c>
      <c r="AO402" s="382">
        <v>1000</v>
      </c>
      <c r="AP402" s="382">
        <v>0</v>
      </c>
    </row>
    <row r="403" spans="1:42">
      <c r="A403" s="17">
        <v>3020703</v>
      </c>
      <c r="B403" s="17" t="s">
        <v>571</v>
      </c>
      <c r="C403" s="18">
        <v>1000</v>
      </c>
      <c r="D403" s="18">
        <v>0</v>
      </c>
      <c r="E403" s="18">
        <v>0</v>
      </c>
      <c r="F403" s="348">
        <v>0</v>
      </c>
      <c r="G403" s="299">
        <f t="shared" si="167"/>
        <v>1000</v>
      </c>
      <c r="H403" s="299">
        <v>0</v>
      </c>
      <c r="I403" s="299">
        <v>0</v>
      </c>
      <c r="J403" s="299">
        <f t="shared" si="165"/>
        <v>1000</v>
      </c>
      <c r="K403" s="299">
        <v>0</v>
      </c>
      <c r="L403" s="299">
        <v>0</v>
      </c>
      <c r="M403" s="299">
        <f t="shared" si="191"/>
        <v>0</v>
      </c>
      <c r="N403" s="299">
        <v>0</v>
      </c>
      <c r="O403" s="299">
        <v>0</v>
      </c>
      <c r="P403" s="299">
        <f t="shared" si="168"/>
        <v>0</v>
      </c>
      <c r="Q403" s="299">
        <f t="shared" si="166"/>
        <v>1000</v>
      </c>
      <c r="R403" s="299">
        <f t="shared" si="169"/>
        <v>0</v>
      </c>
      <c r="V403" s="290">
        <v>3020703</v>
      </c>
      <c r="W403" s="382" t="s">
        <v>571</v>
      </c>
      <c r="X403" s="384">
        <v>1000</v>
      </c>
      <c r="Y403" s="384">
        <v>0</v>
      </c>
      <c r="Z403" s="384">
        <v>0</v>
      </c>
      <c r="AA403" s="384">
        <v>0</v>
      </c>
      <c r="AB403" s="384">
        <v>0</v>
      </c>
      <c r="AC403" s="384">
        <v>0</v>
      </c>
      <c r="AD403" s="384">
        <v>1000</v>
      </c>
      <c r="AE403" s="384">
        <v>0</v>
      </c>
      <c r="AF403" s="384">
        <v>0</v>
      </c>
      <c r="AG403" s="384">
        <v>0</v>
      </c>
      <c r="AH403" s="384">
        <v>1000</v>
      </c>
      <c r="AI403" s="384">
        <v>0</v>
      </c>
      <c r="AJ403" s="384">
        <v>0</v>
      </c>
      <c r="AK403" s="384">
        <v>0</v>
      </c>
      <c r="AL403" s="384">
        <v>0</v>
      </c>
      <c r="AM403" s="384">
        <v>0</v>
      </c>
      <c r="AN403" s="384">
        <v>0</v>
      </c>
      <c r="AO403" s="382">
        <v>1000</v>
      </c>
      <c r="AP403" s="382">
        <v>0</v>
      </c>
    </row>
    <row r="404" spans="1:42">
      <c r="A404" s="7">
        <v>303</v>
      </c>
      <c r="B404" s="8" t="s">
        <v>572</v>
      </c>
      <c r="C404" s="9">
        <f>+C405+C408</f>
        <v>5001000</v>
      </c>
      <c r="D404" s="9">
        <f>+D405+D408</f>
        <v>0</v>
      </c>
      <c r="E404" s="9">
        <f>+E405+E408</f>
        <v>0</v>
      </c>
      <c r="F404" s="9">
        <f>+F405+F408</f>
        <v>120000000</v>
      </c>
      <c r="G404" s="296">
        <f>+G405+G408</f>
        <v>125001000</v>
      </c>
      <c r="H404" s="296">
        <v>9486</v>
      </c>
      <c r="I404" s="296">
        <v>9486</v>
      </c>
      <c r="J404" s="296">
        <f>+J405+J408</f>
        <v>124991514</v>
      </c>
      <c r="K404" s="296">
        <v>0</v>
      </c>
      <c r="L404" s="296">
        <v>0</v>
      </c>
      <c r="M404" s="296">
        <f>+M405+M408</f>
        <v>9486</v>
      </c>
      <c r="N404" s="296">
        <v>509486</v>
      </c>
      <c r="O404" s="296">
        <v>17509486</v>
      </c>
      <c r="P404" s="296">
        <f>+P405+P408</f>
        <v>17500000</v>
      </c>
      <c r="Q404" s="296">
        <f>+Q405+Q408</f>
        <v>107491514</v>
      </c>
      <c r="R404" s="296">
        <f>+R405+R408</f>
        <v>0</v>
      </c>
      <c r="V404" s="290">
        <v>303</v>
      </c>
      <c r="W404" s="382" t="s">
        <v>572</v>
      </c>
      <c r="X404" s="384">
        <v>5001000</v>
      </c>
      <c r="Y404" s="384">
        <v>0</v>
      </c>
      <c r="Z404" s="384">
        <v>0</v>
      </c>
      <c r="AA404" s="384">
        <v>0</v>
      </c>
      <c r="AB404" s="384">
        <v>0</v>
      </c>
      <c r="AC404" s="384">
        <v>120000000</v>
      </c>
      <c r="AD404" s="384">
        <v>125001000</v>
      </c>
      <c r="AE404" s="384">
        <v>9486</v>
      </c>
      <c r="AF404" s="384">
        <v>9486</v>
      </c>
      <c r="AG404" s="384">
        <v>9486</v>
      </c>
      <c r="AH404" s="384">
        <v>124991514</v>
      </c>
      <c r="AI404" s="384">
        <v>0</v>
      </c>
      <c r="AJ404" s="384">
        <v>0</v>
      </c>
      <c r="AK404" s="384">
        <v>9486</v>
      </c>
      <c r="AL404" s="384">
        <v>509486</v>
      </c>
      <c r="AM404" s="384">
        <v>17509486</v>
      </c>
      <c r="AN404" s="384">
        <v>17500000</v>
      </c>
      <c r="AO404" s="382">
        <v>107491514</v>
      </c>
      <c r="AP404" s="382">
        <v>0</v>
      </c>
    </row>
    <row r="405" spans="1:42">
      <c r="A405" s="10">
        <v>30301</v>
      </c>
      <c r="B405" s="11" t="s">
        <v>573</v>
      </c>
      <c r="C405" s="12">
        <f t="shared" ref="C405:R406" si="195">+C406</f>
        <v>5000000</v>
      </c>
      <c r="D405" s="12">
        <f t="shared" si="195"/>
        <v>0</v>
      </c>
      <c r="E405" s="12">
        <f t="shared" si="195"/>
        <v>0</v>
      </c>
      <c r="F405" s="12">
        <f t="shared" si="195"/>
        <v>0</v>
      </c>
      <c r="G405" s="297">
        <f t="shared" si="195"/>
        <v>5000000</v>
      </c>
      <c r="H405" s="297">
        <v>0</v>
      </c>
      <c r="I405" s="297">
        <v>0</v>
      </c>
      <c r="J405" s="297">
        <f t="shared" si="195"/>
        <v>5000000</v>
      </c>
      <c r="K405" s="297">
        <v>0</v>
      </c>
      <c r="L405" s="297">
        <v>0</v>
      </c>
      <c r="M405" s="297">
        <f t="shared" si="195"/>
        <v>0</v>
      </c>
      <c r="N405" s="297">
        <v>0</v>
      </c>
      <c r="O405" s="297">
        <v>0</v>
      </c>
      <c r="P405" s="297">
        <f t="shared" si="195"/>
        <v>0</v>
      </c>
      <c r="Q405" s="297">
        <f t="shared" si="195"/>
        <v>5000000</v>
      </c>
      <c r="R405" s="297">
        <f t="shared" si="195"/>
        <v>0</v>
      </c>
      <c r="V405" s="290">
        <v>30301</v>
      </c>
      <c r="W405" s="382" t="s">
        <v>573</v>
      </c>
      <c r="X405" s="384">
        <v>5000000</v>
      </c>
      <c r="Y405" s="384">
        <v>0</v>
      </c>
      <c r="Z405" s="384">
        <v>0</v>
      </c>
      <c r="AA405" s="384">
        <v>0</v>
      </c>
      <c r="AB405" s="384">
        <v>0</v>
      </c>
      <c r="AC405" s="384">
        <v>0</v>
      </c>
      <c r="AD405" s="384">
        <v>5000000</v>
      </c>
      <c r="AE405" s="384">
        <v>0</v>
      </c>
      <c r="AF405" s="384">
        <v>0</v>
      </c>
      <c r="AG405" s="384">
        <v>0</v>
      </c>
      <c r="AH405" s="384">
        <v>5000000</v>
      </c>
      <c r="AI405" s="384">
        <v>0</v>
      </c>
      <c r="AJ405" s="384">
        <v>0</v>
      </c>
      <c r="AK405" s="384">
        <v>0</v>
      </c>
      <c r="AL405" s="384">
        <v>0</v>
      </c>
      <c r="AM405" s="384">
        <v>0</v>
      </c>
      <c r="AN405" s="384">
        <v>0</v>
      </c>
      <c r="AO405" s="382">
        <v>5000000</v>
      </c>
      <c r="AP405" s="382">
        <v>0</v>
      </c>
    </row>
    <row r="406" spans="1:42">
      <c r="A406" s="13">
        <v>3030101</v>
      </c>
      <c r="B406" s="14" t="s">
        <v>574</v>
      </c>
      <c r="C406" s="15">
        <f t="shared" si="195"/>
        <v>5000000</v>
      </c>
      <c r="D406" s="15">
        <f t="shared" si="195"/>
        <v>0</v>
      </c>
      <c r="E406" s="15">
        <f t="shared" si="195"/>
        <v>0</v>
      </c>
      <c r="F406" s="15">
        <f t="shared" si="195"/>
        <v>0</v>
      </c>
      <c r="G406" s="298">
        <f t="shared" si="195"/>
        <v>5000000</v>
      </c>
      <c r="H406" s="298">
        <v>0</v>
      </c>
      <c r="I406" s="298">
        <v>0</v>
      </c>
      <c r="J406" s="298">
        <f t="shared" si="195"/>
        <v>5000000</v>
      </c>
      <c r="K406" s="298">
        <v>0</v>
      </c>
      <c r="L406" s="298">
        <v>0</v>
      </c>
      <c r="M406" s="298">
        <f t="shared" si="195"/>
        <v>0</v>
      </c>
      <c r="N406" s="298">
        <v>0</v>
      </c>
      <c r="O406" s="298">
        <v>0</v>
      </c>
      <c r="P406" s="298">
        <f t="shared" si="195"/>
        <v>0</v>
      </c>
      <c r="Q406" s="298">
        <f t="shared" si="195"/>
        <v>5000000</v>
      </c>
      <c r="R406" s="298">
        <f t="shared" si="195"/>
        <v>0</v>
      </c>
      <c r="V406" s="290">
        <v>3030101</v>
      </c>
      <c r="W406" s="382" t="s">
        <v>574</v>
      </c>
      <c r="X406" s="384">
        <v>5000000</v>
      </c>
      <c r="Y406" s="384">
        <v>0</v>
      </c>
      <c r="Z406" s="384">
        <v>0</v>
      </c>
      <c r="AA406" s="384">
        <v>0</v>
      </c>
      <c r="AB406" s="384">
        <v>0</v>
      </c>
      <c r="AC406" s="384">
        <v>0</v>
      </c>
      <c r="AD406" s="384">
        <v>5000000</v>
      </c>
      <c r="AE406" s="384">
        <v>0</v>
      </c>
      <c r="AF406" s="384">
        <v>0</v>
      </c>
      <c r="AG406" s="384">
        <v>0</v>
      </c>
      <c r="AH406" s="384">
        <v>5000000</v>
      </c>
      <c r="AI406" s="384">
        <v>0</v>
      </c>
      <c r="AJ406" s="384">
        <v>0</v>
      </c>
      <c r="AK406" s="384">
        <v>0</v>
      </c>
      <c r="AL406" s="384">
        <v>0</v>
      </c>
      <c r="AM406" s="384">
        <v>0</v>
      </c>
      <c r="AN406" s="384">
        <v>0</v>
      </c>
      <c r="AO406" s="382">
        <v>5000000</v>
      </c>
      <c r="AP406" s="382">
        <v>0</v>
      </c>
    </row>
    <row r="407" spans="1:42">
      <c r="A407" s="202">
        <v>303010102</v>
      </c>
      <c r="B407" s="17" t="s">
        <v>575</v>
      </c>
      <c r="C407" s="226">
        <v>5000000</v>
      </c>
      <c r="D407" s="18">
        <v>0</v>
      </c>
      <c r="E407" s="18">
        <v>0</v>
      </c>
      <c r="F407" s="18">
        <v>0</v>
      </c>
      <c r="G407" s="299">
        <f t="shared" si="167"/>
        <v>5000000</v>
      </c>
      <c r="H407" s="299">
        <v>0</v>
      </c>
      <c r="I407" s="299">
        <v>0</v>
      </c>
      <c r="J407" s="299">
        <f t="shared" si="165"/>
        <v>5000000</v>
      </c>
      <c r="K407" s="299">
        <v>0</v>
      </c>
      <c r="L407" s="299">
        <v>0</v>
      </c>
      <c r="M407" s="299">
        <f t="shared" si="191"/>
        <v>0</v>
      </c>
      <c r="N407" s="299">
        <v>0</v>
      </c>
      <c r="O407" s="299">
        <v>0</v>
      </c>
      <c r="P407" s="299">
        <f t="shared" si="168"/>
        <v>0</v>
      </c>
      <c r="Q407" s="299">
        <f t="shared" si="166"/>
        <v>5000000</v>
      </c>
      <c r="R407" s="299">
        <f t="shared" si="169"/>
        <v>0</v>
      </c>
      <c r="V407" s="290">
        <v>303010102</v>
      </c>
      <c r="W407" s="382" t="s">
        <v>575</v>
      </c>
      <c r="X407" s="384">
        <v>5000000</v>
      </c>
      <c r="Y407" s="384">
        <v>0</v>
      </c>
      <c r="Z407" s="384">
        <v>0</v>
      </c>
      <c r="AA407" s="384">
        <v>0</v>
      </c>
      <c r="AB407" s="384">
        <v>0</v>
      </c>
      <c r="AC407" s="384">
        <v>0</v>
      </c>
      <c r="AD407" s="384">
        <v>5000000</v>
      </c>
      <c r="AE407" s="384">
        <v>0</v>
      </c>
      <c r="AF407" s="384">
        <v>0</v>
      </c>
      <c r="AG407" s="384">
        <v>0</v>
      </c>
      <c r="AH407" s="384">
        <v>5000000</v>
      </c>
      <c r="AI407" s="384">
        <v>0</v>
      </c>
      <c r="AJ407" s="384">
        <v>0</v>
      </c>
      <c r="AK407" s="384">
        <v>0</v>
      </c>
      <c r="AL407" s="384">
        <v>0</v>
      </c>
      <c r="AM407" s="384">
        <v>0</v>
      </c>
      <c r="AN407" s="384">
        <v>0</v>
      </c>
      <c r="AO407" s="382">
        <v>5000000</v>
      </c>
      <c r="AP407" s="382">
        <v>0</v>
      </c>
    </row>
    <row r="408" spans="1:42" s="201" customFormat="1">
      <c r="A408" s="10">
        <v>30302</v>
      </c>
      <c r="B408" s="11" t="s">
        <v>576</v>
      </c>
      <c r="C408" s="12">
        <f t="shared" ref="C408:R409" si="196">+C409</f>
        <v>1000</v>
      </c>
      <c r="D408" s="12">
        <f t="shared" si="196"/>
        <v>0</v>
      </c>
      <c r="E408" s="12">
        <f t="shared" si="196"/>
        <v>0</v>
      </c>
      <c r="F408" s="12">
        <f t="shared" si="196"/>
        <v>120000000</v>
      </c>
      <c r="G408" s="297">
        <f t="shared" si="196"/>
        <v>120001000</v>
      </c>
      <c r="H408" s="297">
        <v>9486</v>
      </c>
      <c r="I408" s="297">
        <v>9486</v>
      </c>
      <c r="J408" s="297">
        <f t="shared" si="196"/>
        <v>119991514</v>
      </c>
      <c r="K408" s="297">
        <v>0</v>
      </c>
      <c r="L408" s="297">
        <v>0</v>
      </c>
      <c r="M408" s="297">
        <f t="shared" si="196"/>
        <v>9486</v>
      </c>
      <c r="N408" s="297">
        <v>509486</v>
      </c>
      <c r="O408" s="297">
        <v>17509486</v>
      </c>
      <c r="P408" s="297">
        <f t="shared" si="196"/>
        <v>17500000</v>
      </c>
      <c r="Q408" s="297">
        <f t="shared" si="196"/>
        <v>102491514</v>
      </c>
      <c r="R408" s="297">
        <f t="shared" si="196"/>
        <v>0</v>
      </c>
      <c r="V408" s="290">
        <v>30302</v>
      </c>
      <c r="W408" s="382" t="s">
        <v>576</v>
      </c>
      <c r="X408" s="384">
        <v>1000</v>
      </c>
      <c r="Y408" s="384">
        <v>0</v>
      </c>
      <c r="Z408" s="384">
        <v>0</v>
      </c>
      <c r="AA408" s="384">
        <v>0</v>
      </c>
      <c r="AB408" s="384">
        <v>0</v>
      </c>
      <c r="AC408" s="384">
        <v>120000000</v>
      </c>
      <c r="AD408" s="384">
        <v>120001000</v>
      </c>
      <c r="AE408" s="384">
        <v>9486</v>
      </c>
      <c r="AF408" s="384">
        <v>9486</v>
      </c>
      <c r="AG408" s="384">
        <v>9486</v>
      </c>
      <c r="AH408" s="384">
        <v>119991514</v>
      </c>
      <c r="AI408" s="384">
        <v>0</v>
      </c>
      <c r="AJ408" s="384">
        <v>0</v>
      </c>
      <c r="AK408" s="384">
        <v>9486</v>
      </c>
      <c r="AL408" s="384">
        <v>509486</v>
      </c>
      <c r="AM408" s="384">
        <v>17509486</v>
      </c>
      <c r="AN408" s="384">
        <v>17500000</v>
      </c>
      <c r="AO408" s="382">
        <v>102491514</v>
      </c>
      <c r="AP408" s="382">
        <v>0</v>
      </c>
    </row>
    <row r="409" spans="1:42">
      <c r="A409" s="13">
        <v>3030201</v>
      </c>
      <c r="B409" s="14" t="s">
        <v>577</v>
      </c>
      <c r="C409" s="15">
        <f t="shared" si="196"/>
        <v>1000</v>
      </c>
      <c r="D409" s="15">
        <f t="shared" si="196"/>
        <v>0</v>
      </c>
      <c r="E409" s="15">
        <f t="shared" si="196"/>
        <v>0</v>
      </c>
      <c r="F409" s="15">
        <f t="shared" si="196"/>
        <v>120000000</v>
      </c>
      <c r="G409" s="298">
        <f t="shared" si="196"/>
        <v>120001000</v>
      </c>
      <c r="H409" s="298">
        <v>9486</v>
      </c>
      <c r="I409" s="298">
        <v>9486</v>
      </c>
      <c r="J409" s="298">
        <f t="shared" si="196"/>
        <v>119991514</v>
      </c>
      <c r="K409" s="298">
        <v>0</v>
      </c>
      <c r="L409" s="298">
        <v>0</v>
      </c>
      <c r="M409" s="298">
        <f t="shared" si="196"/>
        <v>9486</v>
      </c>
      <c r="N409" s="298">
        <v>509486</v>
      </c>
      <c r="O409" s="298">
        <v>17509486</v>
      </c>
      <c r="P409" s="298">
        <f t="shared" si="196"/>
        <v>17500000</v>
      </c>
      <c r="Q409" s="298">
        <f t="shared" si="196"/>
        <v>102491514</v>
      </c>
      <c r="R409" s="298">
        <f t="shared" si="196"/>
        <v>0</v>
      </c>
      <c r="V409" s="290">
        <v>3030201</v>
      </c>
      <c r="W409" s="382" t="s">
        <v>577</v>
      </c>
      <c r="X409" s="384">
        <v>1000</v>
      </c>
      <c r="Y409" s="384">
        <v>0</v>
      </c>
      <c r="Z409" s="384">
        <v>0</v>
      </c>
      <c r="AA409" s="384">
        <v>0</v>
      </c>
      <c r="AB409" s="384">
        <v>0</v>
      </c>
      <c r="AC409" s="384">
        <v>120000000</v>
      </c>
      <c r="AD409" s="384">
        <v>120001000</v>
      </c>
      <c r="AE409" s="384">
        <v>9486</v>
      </c>
      <c r="AF409" s="384">
        <v>9486</v>
      </c>
      <c r="AG409" s="384">
        <v>9486</v>
      </c>
      <c r="AH409" s="384">
        <v>119991514</v>
      </c>
      <c r="AI409" s="384">
        <v>0</v>
      </c>
      <c r="AJ409" s="384">
        <v>0</v>
      </c>
      <c r="AK409" s="384">
        <v>9486</v>
      </c>
      <c r="AL409" s="384">
        <v>509486</v>
      </c>
      <c r="AM409" s="384">
        <v>17509486</v>
      </c>
      <c r="AN409" s="384">
        <v>17500000</v>
      </c>
      <c r="AO409" s="382">
        <v>102491514</v>
      </c>
      <c r="AP409" s="382">
        <v>0</v>
      </c>
    </row>
    <row r="410" spans="1:42">
      <c r="A410" s="17">
        <v>303020103</v>
      </c>
      <c r="B410" s="17" t="s">
        <v>578</v>
      </c>
      <c r="C410" s="18">
        <v>1000</v>
      </c>
      <c r="D410" s="18">
        <v>0</v>
      </c>
      <c r="E410" s="18">
        <v>0</v>
      </c>
      <c r="F410" s="348">
        <v>120000000</v>
      </c>
      <c r="G410" s="299">
        <f t="shared" si="167"/>
        <v>120001000</v>
      </c>
      <c r="H410" s="299">
        <v>9486</v>
      </c>
      <c r="I410" s="299">
        <v>9486</v>
      </c>
      <c r="J410" s="299">
        <f t="shared" si="165"/>
        <v>119991514</v>
      </c>
      <c r="K410" s="299">
        <v>0</v>
      </c>
      <c r="L410" s="299">
        <v>0</v>
      </c>
      <c r="M410" s="299">
        <f t="shared" si="191"/>
        <v>9486</v>
      </c>
      <c r="N410" s="299">
        <v>509486</v>
      </c>
      <c r="O410" s="299">
        <v>17509486</v>
      </c>
      <c r="P410" s="299">
        <f t="shared" si="168"/>
        <v>17500000</v>
      </c>
      <c r="Q410" s="299">
        <f t="shared" si="166"/>
        <v>102491514</v>
      </c>
      <c r="R410" s="299">
        <f t="shared" si="169"/>
        <v>0</v>
      </c>
      <c r="V410" s="290">
        <v>303020103</v>
      </c>
      <c r="W410" s="382" t="s">
        <v>578</v>
      </c>
      <c r="X410" s="384">
        <v>1000</v>
      </c>
      <c r="Y410" s="384">
        <v>0</v>
      </c>
      <c r="Z410" s="384">
        <v>0</v>
      </c>
      <c r="AA410" s="384">
        <v>0</v>
      </c>
      <c r="AB410" s="384">
        <v>0</v>
      </c>
      <c r="AC410" s="384">
        <v>120000000</v>
      </c>
      <c r="AD410" s="384">
        <v>120001000</v>
      </c>
      <c r="AE410" s="384">
        <v>9486</v>
      </c>
      <c r="AF410" s="384">
        <v>9486</v>
      </c>
      <c r="AG410" s="384">
        <v>9486</v>
      </c>
      <c r="AH410" s="384">
        <v>119991514</v>
      </c>
      <c r="AI410" s="384">
        <v>0</v>
      </c>
      <c r="AJ410" s="384">
        <v>0</v>
      </c>
      <c r="AK410" s="384">
        <v>9486</v>
      </c>
      <c r="AL410" s="384">
        <v>509486</v>
      </c>
      <c r="AM410" s="384">
        <v>17509486</v>
      </c>
      <c r="AN410" s="384">
        <v>17500000</v>
      </c>
      <c r="AO410" s="382">
        <v>102491514</v>
      </c>
      <c r="AP410" s="382">
        <v>0</v>
      </c>
    </row>
    <row r="411" spans="1:42">
      <c r="A411" s="7">
        <v>304</v>
      </c>
      <c r="B411" s="8" t="s">
        <v>579</v>
      </c>
      <c r="C411" s="9">
        <f t="shared" ref="C411" si="197">+C412+C429</f>
        <v>1385002000</v>
      </c>
      <c r="D411" s="9">
        <f t="shared" ref="D411:R411" si="198">+D412+D429</f>
        <v>505000000</v>
      </c>
      <c r="E411" s="9">
        <f t="shared" si="198"/>
        <v>500000000</v>
      </c>
      <c r="F411" s="9">
        <f>+F412+F429</f>
        <v>1289812959.5899999</v>
      </c>
      <c r="G411" s="296">
        <f t="shared" si="198"/>
        <v>2679814959.5900002</v>
      </c>
      <c r="H411" s="296">
        <v>73832423</v>
      </c>
      <c r="I411" s="296">
        <v>133346971</v>
      </c>
      <c r="J411" s="296">
        <f t="shared" si="198"/>
        <v>1691863277.5899999</v>
      </c>
      <c r="K411" s="296">
        <v>6600000</v>
      </c>
      <c r="L411" s="296">
        <v>10114548</v>
      </c>
      <c r="M411" s="296">
        <f t="shared" si="198"/>
        <v>462307885</v>
      </c>
      <c r="N411" s="296">
        <v>500000000</v>
      </c>
      <c r="O411" s="296">
        <v>736064380</v>
      </c>
      <c r="P411" s="296">
        <f t="shared" si="198"/>
        <v>400334012</v>
      </c>
      <c r="Q411" s="296">
        <f t="shared" si="198"/>
        <v>1291529265.5899999</v>
      </c>
      <c r="R411" s="296">
        <f t="shared" si="198"/>
        <v>25643797</v>
      </c>
      <c r="V411" s="290">
        <v>304</v>
      </c>
      <c r="W411" s="382" t="s">
        <v>579</v>
      </c>
      <c r="X411" s="384">
        <v>1385002000</v>
      </c>
      <c r="Y411" s="384">
        <v>505000000</v>
      </c>
      <c r="Z411" s="384">
        <v>0</v>
      </c>
      <c r="AA411" s="384">
        <v>0</v>
      </c>
      <c r="AB411" s="384">
        <v>0</v>
      </c>
      <c r="AC411" s="384">
        <v>125000000</v>
      </c>
      <c r="AD411" s="384">
        <v>2015002000</v>
      </c>
      <c r="AE411" s="384">
        <v>73832423</v>
      </c>
      <c r="AF411" s="384">
        <v>133346971</v>
      </c>
      <c r="AG411" s="384">
        <v>133346971</v>
      </c>
      <c r="AH411" s="384">
        <v>1881655029</v>
      </c>
      <c r="AI411" s="384">
        <v>6600000</v>
      </c>
      <c r="AJ411" s="384">
        <v>10114548</v>
      </c>
      <c r="AK411" s="384">
        <v>123232423</v>
      </c>
      <c r="AL411" s="384">
        <v>500000000</v>
      </c>
      <c r="AM411" s="384">
        <v>736064380</v>
      </c>
      <c r="AN411" s="384">
        <v>602717409</v>
      </c>
      <c r="AO411" s="382">
        <v>1278937620</v>
      </c>
      <c r="AP411" s="382">
        <v>0</v>
      </c>
    </row>
    <row r="412" spans="1:42">
      <c r="A412" s="10">
        <v>30401</v>
      </c>
      <c r="B412" s="11" t="s">
        <v>580</v>
      </c>
      <c r="C412" s="12">
        <f t="shared" ref="C412" si="199">+C413+C414+C417+C419+C422+C426</f>
        <v>885002000</v>
      </c>
      <c r="D412" s="12">
        <f t="shared" ref="D412:R412" si="200">+D413+D414+D417+D419+D422+D426</f>
        <v>505000000</v>
      </c>
      <c r="E412" s="12">
        <f t="shared" si="200"/>
        <v>500000000</v>
      </c>
      <c r="F412" s="12">
        <f>+F413+F414+F417+F419+F422+F426</f>
        <v>1289812959.5899999</v>
      </c>
      <c r="G412" s="297">
        <f t="shared" si="200"/>
        <v>2179814959.5900002</v>
      </c>
      <c r="H412" s="297">
        <v>73832423</v>
      </c>
      <c r="I412" s="297">
        <v>133346971</v>
      </c>
      <c r="J412" s="297">
        <f t="shared" si="200"/>
        <v>1191863277.5899999</v>
      </c>
      <c r="K412" s="297">
        <v>6600000</v>
      </c>
      <c r="L412" s="297">
        <v>10114548</v>
      </c>
      <c r="M412" s="297">
        <f t="shared" si="200"/>
        <v>462307885</v>
      </c>
      <c r="N412" s="297">
        <v>500000000</v>
      </c>
      <c r="O412" s="297">
        <v>736064380</v>
      </c>
      <c r="P412" s="297">
        <f t="shared" si="200"/>
        <v>400334012</v>
      </c>
      <c r="Q412" s="297">
        <f t="shared" si="200"/>
        <v>791529265.58999991</v>
      </c>
      <c r="R412" s="297">
        <f t="shared" si="200"/>
        <v>25643797</v>
      </c>
      <c r="V412" s="290">
        <v>30401</v>
      </c>
      <c r="W412" s="382" t="s">
        <v>580</v>
      </c>
      <c r="X412" s="384">
        <v>885002000</v>
      </c>
      <c r="Y412" s="384">
        <v>505000000</v>
      </c>
      <c r="Z412" s="384">
        <v>0</v>
      </c>
      <c r="AA412" s="384">
        <v>0</v>
      </c>
      <c r="AB412" s="384">
        <v>0</v>
      </c>
      <c r="AC412" s="384">
        <v>125000000</v>
      </c>
      <c r="AD412" s="384">
        <v>1515002000</v>
      </c>
      <c r="AE412" s="384">
        <v>73832423</v>
      </c>
      <c r="AF412" s="384">
        <v>133346971</v>
      </c>
      <c r="AG412" s="384">
        <v>133346971</v>
      </c>
      <c r="AH412" s="384">
        <v>1381655029</v>
      </c>
      <c r="AI412" s="384">
        <v>6600000</v>
      </c>
      <c r="AJ412" s="384">
        <v>10114548</v>
      </c>
      <c r="AK412" s="384">
        <v>123232423</v>
      </c>
      <c r="AL412" s="384">
        <v>500000000</v>
      </c>
      <c r="AM412" s="384">
        <v>736064380</v>
      </c>
      <c r="AN412" s="384">
        <v>602717409</v>
      </c>
      <c r="AO412" s="382">
        <v>778937620</v>
      </c>
      <c r="AP412" s="382">
        <v>0</v>
      </c>
    </row>
    <row r="413" spans="1:42">
      <c r="A413" s="17">
        <v>304010103</v>
      </c>
      <c r="B413" s="17" t="s">
        <v>581</v>
      </c>
      <c r="C413" s="18">
        <v>1000</v>
      </c>
      <c r="D413" s="18">
        <v>0</v>
      </c>
      <c r="E413" s="18">
        <v>0</v>
      </c>
      <c r="F413" s="18">
        <v>0</v>
      </c>
      <c r="G413" s="299">
        <f t="shared" ref="G413:G477" si="201">+C413+D413-E413+F413</f>
        <v>1000</v>
      </c>
      <c r="H413" s="299">
        <v>0</v>
      </c>
      <c r="I413" s="299">
        <v>0</v>
      </c>
      <c r="J413" s="299">
        <f t="shared" ref="J413:J476" si="202">+G413-I413</f>
        <v>1000</v>
      </c>
      <c r="K413" s="299">
        <v>0</v>
      </c>
      <c r="L413" s="299">
        <v>0</v>
      </c>
      <c r="M413" s="299">
        <f t="shared" si="191"/>
        <v>0</v>
      </c>
      <c r="N413" s="299">
        <v>0</v>
      </c>
      <c r="O413" s="299">
        <v>0</v>
      </c>
      <c r="P413" s="299">
        <f t="shared" ref="P413:P477" si="203">+O413-I413</f>
        <v>0</v>
      </c>
      <c r="Q413" s="299">
        <f t="shared" ref="Q413:Q476" si="204">+G413-O413</f>
        <v>1000</v>
      </c>
      <c r="R413" s="299">
        <f t="shared" ref="R413:R477" si="205">+L413</f>
        <v>0</v>
      </c>
      <c r="V413" s="290">
        <v>304010103</v>
      </c>
      <c r="W413" s="382" t="s">
        <v>581</v>
      </c>
      <c r="X413" s="384">
        <v>1000</v>
      </c>
      <c r="Y413" s="384">
        <v>0</v>
      </c>
      <c r="Z413" s="384">
        <v>0</v>
      </c>
      <c r="AA413" s="384">
        <v>0</v>
      </c>
      <c r="AB413" s="384">
        <v>0</v>
      </c>
      <c r="AC413" s="384">
        <v>0</v>
      </c>
      <c r="AD413" s="384">
        <v>1000</v>
      </c>
      <c r="AE413" s="384">
        <v>0</v>
      </c>
      <c r="AF413" s="384">
        <v>0</v>
      </c>
      <c r="AG413" s="384">
        <v>0</v>
      </c>
      <c r="AH413" s="384">
        <v>1000</v>
      </c>
      <c r="AI413" s="384">
        <v>0</v>
      </c>
      <c r="AJ413" s="384">
        <v>0</v>
      </c>
      <c r="AK413" s="384">
        <v>0</v>
      </c>
      <c r="AL413" s="384">
        <v>0</v>
      </c>
      <c r="AM413" s="384">
        <v>0</v>
      </c>
      <c r="AN413" s="384">
        <v>0</v>
      </c>
      <c r="AO413" s="382">
        <v>1000</v>
      </c>
      <c r="AP413" s="382">
        <v>0</v>
      </c>
    </row>
    <row r="414" spans="1:42">
      <c r="A414" s="13">
        <v>3040102</v>
      </c>
      <c r="B414" s="14" t="s">
        <v>582</v>
      </c>
      <c r="C414" s="15">
        <f>+C415+C416</f>
        <v>100000000</v>
      </c>
      <c r="D414" s="15">
        <f t="shared" ref="D414:R414" si="206">+D415+D416</f>
        <v>0</v>
      </c>
      <c r="E414" s="15">
        <f t="shared" si="206"/>
        <v>0</v>
      </c>
      <c r="F414" s="15">
        <f t="shared" si="206"/>
        <v>125000000</v>
      </c>
      <c r="G414" s="298">
        <f t="shared" si="206"/>
        <v>225000000</v>
      </c>
      <c r="H414" s="298">
        <v>73832423</v>
      </c>
      <c r="I414" s="298">
        <v>129832423</v>
      </c>
      <c r="J414" s="298">
        <f t="shared" si="206"/>
        <v>95167577</v>
      </c>
      <c r="K414" s="298">
        <v>6600000</v>
      </c>
      <c r="L414" s="298">
        <v>6600000</v>
      </c>
      <c r="M414" s="298">
        <f t="shared" si="206"/>
        <v>123232423</v>
      </c>
      <c r="N414" s="298">
        <v>0</v>
      </c>
      <c r="O414" s="298">
        <v>200000000</v>
      </c>
      <c r="P414" s="298">
        <f t="shared" si="206"/>
        <v>70167577</v>
      </c>
      <c r="Q414" s="298">
        <f t="shared" si="206"/>
        <v>25000000</v>
      </c>
      <c r="R414" s="298">
        <f t="shared" si="206"/>
        <v>6600000</v>
      </c>
      <c r="V414" s="290">
        <v>3040102</v>
      </c>
      <c r="W414" s="382" t="s">
        <v>582</v>
      </c>
      <c r="X414" s="384">
        <v>100000000</v>
      </c>
      <c r="Y414" s="384">
        <v>0</v>
      </c>
      <c r="Z414" s="384">
        <v>0</v>
      </c>
      <c r="AA414" s="384">
        <v>0</v>
      </c>
      <c r="AB414" s="384">
        <v>0</v>
      </c>
      <c r="AC414" s="384">
        <v>125000000</v>
      </c>
      <c r="AD414" s="384">
        <v>225000000</v>
      </c>
      <c r="AE414" s="384">
        <v>73832423</v>
      </c>
      <c r="AF414" s="384">
        <v>129832423</v>
      </c>
      <c r="AG414" s="384">
        <v>129832423</v>
      </c>
      <c r="AH414" s="384">
        <v>95167577</v>
      </c>
      <c r="AI414" s="384">
        <v>6600000</v>
      </c>
      <c r="AJ414" s="384">
        <v>6600000</v>
      </c>
      <c r="AK414" s="384">
        <v>123232423</v>
      </c>
      <c r="AL414" s="384">
        <v>0</v>
      </c>
      <c r="AM414" s="384">
        <v>200000000</v>
      </c>
      <c r="AN414" s="384">
        <v>70167577</v>
      </c>
      <c r="AO414" s="382">
        <v>25000000</v>
      </c>
      <c r="AP414" s="382">
        <v>0</v>
      </c>
    </row>
    <row r="415" spans="1:42">
      <c r="A415" s="200">
        <v>304010201</v>
      </c>
      <c r="B415" s="17" t="s">
        <v>583</v>
      </c>
      <c r="C415" s="18">
        <v>100000000</v>
      </c>
      <c r="D415" s="18">
        <v>0</v>
      </c>
      <c r="E415" s="18">
        <v>0</v>
      </c>
      <c r="F415" s="18">
        <v>0</v>
      </c>
      <c r="G415" s="299">
        <f t="shared" si="201"/>
        <v>100000000</v>
      </c>
      <c r="H415" s="299">
        <v>2100000</v>
      </c>
      <c r="I415" s="299">
        <v>58100000</v>
      </c>
      <c r="J415" s="299">
        <f t="shared" si="202"/>
        <v>41900000</v>
      </c>
      <c r="K415" s="299">
        <v>6600000</v>
      </c>
      <c r="L415" s="299">
        <v>6600000</v>
      </c>
      <c r="M415" s="299">
        <f t="shared" si="191"/>
        <v>51500000</v>
      </c>
      <c r="N415" s="299">
        <v>0</v>
      </c>
      <c r="O415" s="299">
        <v>100000000</v>
      </c>
      <c r="P415" s="299">
        <f t="shared" si="203"/>
        <v>41900000</v>
      </c>
      <c r="Q415" s="299">
        <f t="shared" si="204"/>
        <v>0</v>
      </c>
      <c r="R415" s="299">
        <f t="shared" si="205"/>
        <v>6600000</v>
      </c>
      <c r="V415" s="290">
        <v>304010201</v>
      </c>
      <c r="W415" s="382" t="s">
        <v>583</v>
      </c>
      <c r="X415" s="384">
        <v>100000000</v>
      </c>
      <c r="Y415" s="384">
        <v>0</v>
      </c>
      <c r="Z415" s="384">
        <v>0</v>
      </c>
      <c r="AA415" s="384">
        <v>0</v>
      </c>
      <c r="AB415" s="384">
        <v>0</v>
      </c>
      <c r="AC415" s="384">
        <v>0</v>
      </c>
      <c r="AD415" s="384">
        <v>100000000</v>
      </c>
      <c r="AE415" s="384">
        <v>2100000</v>
      </c>
      <c r="AF415" s="384">
        <v>58100000</v>
      </c>
      <c r="AG415" s="384">
        <v>58100000</v>
      </c>
      <c r="AH415" s="384">
        <v>41900000</v>
      </c>
      <c r="AI415" s="384">
        <v>6600000</v>
      </c>
      <c r="AJ415" s="384">
        <v>6600000</v>
      </c>
      <c r="AK415" s="384">
        <v>51500000</v>
      </c>
      <c r="AL415" s="384">
        <v>0</v>
      </c>
      <c r="AM415" s="384">
        <v>100000000</v>
      </c>
      <c r="AN415" s="384">
        <v>41900000</v>
      </c>
      <c r="AO415" s="382">
        <v>0</v>
      </c>
      <c r="AP415" s="382">
        <v>0</v>
      </c>
    </row>
    <row r="416" spans="1:42" s="19" customFormat="1">
      <c r="A416" s="17">
        <v>304010203</v>
      </c>
      <c r="B416" s="17" t="s">
        <v>858</v>
      </c>
      <c r="C416" s="18"/>
      <c r="D416" s="18"/>
      <c r="E416" s="18"/>
      <c r="F416" s="348">
        <v>125000000</v>
      </c>
      <c r="G416" s="299">
        <f t="shared" si="201"/>
        <v>125000000</v>
      </c>
      <c r="H416" s="299">
        <v>71732423</v>
      </c>
      <c r="I416" s="299">
        <v>71732423</v>
      </c>
      <c r="J416" s="299">
        <f t="shared" si="202"/>
        <v>53267577</v>
      </c>
      <c r="K416" s="299">
        <v>0</v>
      </c>
      <c r="L416" s="299">
        <v>0</v>
      </c>
      <c r="M416" s="299">
        <f t="shared" si="191"/>
        <v>71732423</v>
      </c>
      <c r="N416" s="299">
        <v>0</v>
      </c>
      <c r="O416" s="299">
        <v>100000000</v>
      </c>
      <c r="P416" s="299">
        <f t="shared" si="203"/>
        <v>28267577</v>
      </c>
      <c r="Q416" s="299">
        <f t="shared" si="204"/>
        <v>25000000</v>
      </c>
      <c r="R416" s="299">
        <f t="shared" si="205"/>
        <v>0</v>
      </c>
      <c r="S416"/>
      <c r="T416"/>
      <c r="U416"/>
      <c r="V416" s="290">
        <v>304010203</v>
      </c>
      <c r="W416" s="382" t="s">
        <v>858</v>
      </c>
      <c r="X416" s="384">
        <v>0</v>
      </c>
      <c r="Y416" s="384">
        <v>0</v>
      </c>
      <c r="Z416" s="384">
        <v>0</v>
      </c>
      <c r="AA416" s="384">
        <v>0</v>
      </c>
      <c r="AB416" s="384">
        <v>0</v>
      </c>
      <c r="AC416" s="384">
        <v>125000000</v>
      </c>
      <c r="AD416" s="384">
        <v>125000000</v>
      </c>
      <c r="AE416" s="384">
        <v>71732423</v>
      </c>
      <c r="AF416" s="384">
        <v>71732423</v>
      </c>
      <c r="AG416" s="384">
        <v>71732423</v>
      </c>
      <c r="AH416" s="384">
        <v>53267577</v>
      </c>
      <c r="AI416" s="384">
        <v>0</v>
      </c>
      <c r="AJ416" s="384">
        <v>0</v>
      </c>
      <c r="AK416" s="384">
        <v>71732423</v>
      </c>
      <c r="AL416" s="384">
        <v>0</v>
      </c>
      <c r="AM416" s="384">
        <v>100000000</v>
      </c>
      <c r="AN416" s="384">
        <v>28267577</v>
      </c>
      <c r="AO416" s="382">
        <v>25000000</v>
      </c>
      <c r="AP416" s="382">
        <v>0</v>
      </c>
    </row>
    <row r="417" spans="1:42" s="19" customFormat="1">
      <c r="A417" s="13">
        <v>3040103</v>
      </c>
      <c r="B417" s="14" t="s">
        <v>584</v>
      </c>
      <c r="C417" s="15">
        <f>+C418</f>
        <v>1000</v>
      </c>
      <c r="D417" s="15">
        <f t="shared" ref="D417:R417" si="207">+D418</f>
        <v>0</v>
      </c>
      <c r="E417" s="15">
        <f t="shared" si="207"/>
        <v>0</v>
      </c>
      <c r="F417" s="15">
        <f t="shared" si="207"/>
        <v>0</v>
      </c>
      <c r="G417" s="298">
        <f t="shared" si="207"/>
        <v>1000</v>
      </c>
      <c r="H417" s="298">
        <v>0</v>
      </c>
      <c r="I417" s="298">
        <v>0</v>
      </c>
      <c r="J417" s="298">
        <f t="shared" si="207"/>
        <v>1000</v>
      </c>
      <c r="K417" s="298">
        <v>0</v>
      </c>
      <c r="L417" s="298">
        <v>0</v>
      </c>
      <c r="M417" s="298">
        <f t="shared" si="207"/>
        <v>0</v>
      </c>
      <c r="N417" s="298">
        <v>0</v>
      </c>
      <c r="O417" s="298">
        <v>0</v>
      </c>
      <c r="P417" s="298">
        <f t="shared" si="207"/>
        <v>0</v>
      </c>
      <c r="Q417" s="298">
        <f t="shared" si="207"/>
        <v>1000</v>
      </c>
      <c r="R417" s="298">
        <f t="shared" si="207"/>
        <v>0</v>
      </c>
      <c r="S417" s="83"/>
      <c r="T417" s="83"/>
      <c r="U417" s="83"/>
      <c r="V417" s="290">
        <v>3040103</v>
      </c>
      <c r="W417" s="382" t="s">
        <v>584</v>
      </c>
      <c r="X417" s="384">
        <v>1000</v>
      </c>
      <c r="Y417" s="384">
        <v>0</v>
      </c>
      <c r="Z417" s="384">
        <v>0</v>
      </c>
      <c r="AA417" s="384">
        <v>0</v>
      </c>
      <c r="AB417" s="384">
        <v>0</v>
      </c>
      <c r="AC417" s="384">
        <v>0</v>
      </c>
      <c r="AD417" s="384">
        <v>1000</v>
      </c>
      <c r="AE417" s="384">
        <v>0</v>
      </c>
      <c r="AF417" s="384">
        <v>0</v>
      </c>
      <c r="AG417" s="384">
        <v>0</v>
      </c>
      <c r="AH417" s="384">
        <v>1000</v>
      </c>
      <c r="AI417" s="384">
        <v>0</v>
      </c>
      <c r="AJ417" s="384">
        <v>0</v>
      </c>
      <c r="AK417" s="384">
        <v>0</v>
      </c>
      <c r="AL417" s="384">
        <v>0</v>
      </c>
      <c r="AM417" s="384">
        <v>0</v>
      </c>
      <c r="AN417" s="384">
        <v>0</v>
      </c>
      <c r="AO417" s="382">
        <v>1000</v>
      </c>
      <c r="AP417" s="382">
        <v>0</v>
      </c>
    </row>
    <row r="418" spans="1:42" s="83" customFormat="1">
      <c r="A418" s="17">
        <v>304010303</v>
      </c>
      <c r="B418" s="17" t="s">
        <v>585</v>
      </c>
      <c r="C418" s="18">
        <v>1000</v>
      </c>
      <c r="D418" s="18">
        <v>0</v>
      </c>
      <c r="E418" s="18">
        <v>0</v>
      </c>
      <c r="F418" s="348">
        <v>0</v>
      </c>
      <c r="G418" s="299">
        <f t="shared" si="201"/>
        <v>1000</v>
      </c>
      <c r="H418" s="299">
        <v>0</v>
      </c>
      <c r="I418" s="299">
        <v>0</v>
      </c>
      <c r="J418" s="299">
        <f t="shared" si="202"/>
        <v>1000</v>
      </c>
      <c r="K418" s="299">
        <v>0</v>
      </c>
      <c r="L418" s="299">
        <v>0</v>
      </c>
      <c r="M418" s="299">
        <f t="shared" si="191"/>
        <v>0</v>
      </c>
      <c r="N418" s="299">
        <v>0</v>
      </c>
      <c r="O418" s="299">
        <v>0</v>
      </c>
      <c r="P418" s="299">
        <f t="shared" si="203"/>
        <v>0</v>
      </c>
      <c r="Q418" s="299">
        <f t="shared" si="204"/>
        <v>1000</v>
      </c>
      <c r="R418" s="299">
        <f t="shared" si="205"/>
        <v>0</v>
      </c>
      <c r="S418"/>
      <c r="T418"/>
      <c r="U418"/>
      <c r="V418" s="290">
        <v>304010303</v>
      </c>
      <c r="W418" s="382" t="s">
        <v>585</v>
      </c>
      <c r="X418" s="384">
        <v>1000</v>
      </c>
      <c r="Y418" s="384">
        <v>0</v>
      </c>
      <c r="Z418" s="384">
        <v>0</v>
      </c>
      <c r="AA418" s="384">
        <v>0</v>
      </c>
      <c r="AB418" s="384">
        <v>0</v>
      </c>
      <c r="AC418" s="384">
        <v>0</v>
      </c>
      <c r="AD418" s="384">
        <v>1000</v>
      </c>
      <c r="AE418" s="384">
        <v>0</v>
      </c>
      <c r="AF418" s="384">
        <v>0</v>
      </c>
      <c r="AG418" s="384">
        <v>0</v>
      </c>
      <c r="AH418" s="384">
        <v>1000</v>
      </c>
      <c r="AI418" s="384">
        <v>0</v>
      </c>
      <c r="AJ418" s="384">
        <v>0</v>
      </c>
      <c r="AK418" s="384">
        <v>0</v>
      </c>
      <c r="AL418" s="384">
        <v>0</v>
      </c>
      <c r="AM418" s="384">
        <v>0</v>
      </c>
      <c r="AN418" s="384">
        <v>0</v>
      </c>
      <c r="AO418" s="382">
        <v>1000</v>
      </c>
      <c r="AP418" s="382">
        <v>0</v>
      </c>
    </row>
    <row r="419" spans="1:42">
      <c r="A419" s="13">
        <v>3040104</v>
      </c>
      <c r="B419" s="14" t="s">
        <v>586</v>
      </c>
      <c r="C419" s="15">
        <f>+C420+C421</f>
        <v>35000000</v>
      </c>
      <c r="D419" s="15">
        <f t="shared" ref="D419:R419" si="208">+D420+D421</f>
        <v>5000000</v>
      </c>
      <c r="E419" s="15">
        <f t="shared" si="208"/>
        <v>0</v>
      </c>
      <c r="F419" s="15">
        <f t="shared" si="208"/>
        <v>0</v>
      </c>
      <c r="G419" s="298">
        <f t="shared" si="208"/>
        <v>40000000</v>
      </c>
      <c r="H419" s="298">
        <v>0</v>
      </c>
      <c r="I419" s="298">
        <v>3514548</v>
      </c>
      <c r="J419" s="298">
        <f t="shared" si="208"/>
        <v>36485452</v>
      </c>
      <c r="K419" s="298">
        <v>0</v>
      </c>
      <c r="L419" s="298">
        <v>3514548</v>
      </c>
      <c r="M419" s="298">
        <f t="shared" si="208"/>
        <v>0</v>
      </c>
      <c r="N419" s="298">
        <v>0</v>
      </c>
      <c r="O419" s="298">
        <v>36064380</v>
      </c>
      <c r="P419" s="298">
        <f t="shared" si="208"/>
        <v>32549832</v>
      </c>
      <c r="Q419" s="298">
        <f t="shared" si="208"/>
        <v>3935620</v>
      </c>
      <c r="R419" s="298">
        <f t="shared" si="208"/>
        <v>3514548</v>
      </c>
      <c r="V419" s="290">
        <v>3040104</v>
      </c>
      <c r="W419" s="382" t="s">
        <v>586</v>
      </c>
      <c r="X419" s="384">
        <v>35000000</v>
      </c>
      <c r="Y419" s="384">
        <v>5000000</v>
      </c>
      <c r="Z419" s="384">
        <v>0</v>
      </c>
      <c r="AA419" s="384">
        <v>0</v>
      </c>
      <c r="AB419" s="384">
        <v>0</v>
      </c>
      <c r="AC419" s="384">
        <v>0</v>
      </c>
      <c r="AD419" s="384">
        <v>40000000</v>
      </c>
      <c r="AE419" s="384">
        <v>0</v>
      </c>
      <c r="AF419" s="384">
        <v>3514548</v>
      </c>
      <c r="AG419" s="384">
        <v>3514548</v>
      </c>
      <c r="AH419" s="384">
        <v>36485452</v>
      </c>
      <c r="AI419" s="384">
        <v>0</v>
      </c>
      <c r="AJ419" s="384">
        <v>3514548</v>
      </c>
      <c r="AK419" s="384">
        <v>0</v>
      </c>
      <c r="AL419" s="384">
        <v>0</v>
      </c>
      <c r="AM419" s="384">
        <v>36064380</v>
      </c>
      <c r="AN419" s="384">
        <v>32549832</v>
      </c>
      <c r="AO419" s="382">
        <v>3935620</v>
      </c>
      <c r="AP419" s="382">
        <v>0</v>
      </c>
    </row>
    <row r="420" spans="1:42">
      <c r="A420" s="202">
        <v>304010402</v>
      </c>
      <c r="B420" s="17" t="s">
        <v>587</v>
      </c>
      <c r="C420" s="18">
        <v>35000000</v>
      </c>
      <c r="D420" s="18">
        <v>0</v>
      </c>
      <c r="E420" s="18">
        <v>0</v>
      </c>
      <c r="F420" s="18">
        <v>0</v>
      </c>
      <c r="G420" s="299">
        <f t="shared" si="201"/>
        <v>35000000</v>
      </c>
      <c r="H420" s="299">
        <v>0</v>
      </c>
      <c r="I420" s="299">
        <v>0</v>
      </c>
      <c r="J420" s="299">
        <f t="shared" si="202"/>
        <v>35000000</v>
      </c>
      <c r="K420" s="299">
        <v>0</v>
      </c>
      <c r="L420" s="299">
        <v>0</v>
      </c>
      <c r="M420" s="299">
        <f t="shared" si="191"/>
        <v>0</v>
      </c>
      <c r="N420" s="299">
        <v>0</v>
      </c>
      <c r="O420" s="299">
        <v>31064380</v>
      </c>
      <c r="P420" s="299">
        <f t="shared" si="203"/>
        <v>31064380</v>
      </c>
      <c r="Q420" s="299">
        <f t="shared" si="204"/>
        <v>3935620</v>
      </c>
      <c r="R420" s="299">
        <f t="shared" si="205"/>
        <v>0</v>
      </c>
      <c r="V420" s="290">
        <v>304010402</v>
      </c>
      <c r="W420" s="382" t="s">
        <v>587</v>
      </c>
      <c r="X420" s="384">
        <v>35000000</v>
      </c>
      <c r="Y420" s="384">
        <v>0</v>
      </c>
      <c r="Z420" s="384">
        <v>0</v>
      </c>
      <c r="AA420" s="384">
        <v>0</v>
      </c>
      <c r="AB420" s="384">
        <v>0</v>
      </c>
      <c r="AC420" s="384">
        <v>0</v>
      </c>
      <c r="AD420" s="384">
        <v>35000000</v>
      </c>
      <c r="AE420" s="384">
        <v>0</v>
      </c>
      <c r="AF420" s="384">
        <v>0</v>
      </c>
      <c r="AG420" s="384">
        <v>0</v>
      </c>
      <c r="AH420" s="384">
        <v>35000000</v>
      </c>
      <c r="AI420" s="384">
        <v>0</v>
      </c>
      <c r="AJ420" s="384">
        <v>0</v>
      </c>
      <c r="AK420" s="384">
        <v>0</v>
      </c>
      <c r="AL420" s="384">
        <v>0</v>
      </c>
      <c r="AM420" s="384">
        <v>31064380</v>
      </c>
      <c r="AN420" s="384">
        <v>31064380</v>
      </c>
      <c r="AO420" s="382">
        <v>3935620</v>
      </c>
      <c r="AP420" s="382">
        <v>0</v>
      </c>
    </row>
    <row r="421" spans="1:42">
      <c r="A421" s="17">
        <v>304010403</v>
      </c>
      <c r="B421" s="17" t="s">
        <v>588</v>
      </c>
      <c r="C421" s="18">
        <v>0</v>
      </c>
      <c r="D421" s="18">
        <v>5000000</v>
      </c>
      <c r="E421" s="18">
        <v>0</v>
      </c>
      <c r="F421" s="348">
        <v>0</v>
      </c>
      <c r="G421" s="299">
        <f t="shared" si="201"/>
        <v>5000000</v>
      </c>
      <c r="H421" s="299">
        <v>0</v>
      </c>
      <c r="I421" s="299">
        <v>3514548</v>
      </c>
      <c r="J421" s="299">
        <f t="shared" si="202"/>
        <v>1485452</v>
      </c>
      <c r="K421" s="299">
        <v>0</v>
      </c>
      <c r="L421" s="299">
        <v>3514548</v>
      </c>
      <c r="M421" s="299">
        <f t="shared" si="191"/>
        <v>0</v>
      </c>
      <c r="N421" s="299">
        <v>0</v>
      </c>
      <c r="O421" s="299">
        <v>5000000</v>
      </c>
      <c r="P421" s="299">
        <f t="shared" si="203"/>
        <v>1485452</v>
      </c>
      <c r="Q421" s="299">
        <f t="shared" si="204"/>
        <v>0</v>
      </c>
      <c r="R421" s="299">
        <f t="shared" si="205"/>
        <v>3514548</v>
      </c>
      <c r="V421" s="290">
        <v>304010403</v>
      </c>
      <c r="W421" s="382" t="s">
        <v>588</v>
      </c>
      <c r="X421" s="384">
        <v>0</v>
      </c>
      <c r="Y421" s="384">
        <v>5000000</v>
      </c>
      <c r="Z421" s="384">
        <v>0</v>
      </c>
      <c r="AA421" s="384">
        <v>0</v>
      </c>
      <c r="AB421" s="384">
        <v>0</v>
      </c>
      <c r="AC421" s="384">
        <v>0</v>
      </c>
      <c r="AD421" s="384">
        <v>5000000</v>
      </c>
      <c r="AE421" s="384">
        <v>0</v>
      </c>
      <c r="AF421" s="384">
        <v>3514548</v>
      </c>
      <c r="AG421" s="384">
        <v>3514548</v>
      </c>
      <c r="AH421" s="384">
        <v>1485452</v>
      </c>
      <c r="AI421" s="384">
        <v>0</v>
      </c>
      <c r="AJ421" s="384">
        <v>3514548</v>
      </c>
      <c r="AK421" s="384">
        <v>0</v>
      </c>
      <c r="AL421" s="384">
        <v>0</v>
      </c>
      <c r="AM421" s="384">
        <v>5000000</v>
      </c>
      <c r="AN421" s="384">
        <v>1485452</v>
      </c>
      <c r="AO421" s="382">
        <v>0</v>
      </c>
      <c r="AP421" s="382">
        <v>0</v>
      </c>
    </row>
    <row r="422" spans="1:42">
      <c r="A422" s="13">
        <v>3040106</v>
      </c>
      <c r="B422" s="14" t="s">
        <v>589</v>
      </c>
      <c r="C422" s="15">
        <f>+C423+C424+C425</f>
        <v>550000000</v>
      </c>
      <c r="D422" s="15">
        <f t="shared" ref="D422:R422" si="209">+D423+D424+D425</f>
        <v>500000000</v>
      </c>
      <c r="E422" s="15">
        <f t="shared" si="209"/>
        <v>0</v>
      </c>
      <c r="F422" s="15">
        <f t="shared" ref="F422" si="210">+F423+F424</f>
        <v>0</v>
      </c>
      <c r="G422" s="298">
        <f t="shared" si="209"/>
        <v>1050000000</v>
      </c>
      <c r="H422" s="298">
        <v>0</v>
      </c>
      <c r="I422" s="298">
        <v>0</v>
      </c>
      <c r="J422" s="298">
        <f t="shared" si="209"/>
        <v>550000000</v>
      </c>
      <c r="K422" s="298">
        <v>0</v>
      </c>
      <c r="L422" s="298">
        <v>0</v>
      </c>
      <c r="M422" s="298">
        <f t="shared" si="209"/>
        <v>0</v>
      </c>
      <c r="N422" s="298">
        <v>500000000</v>
      </c>
      <c r="O422" s="298">
        <v>500000000</v>
      </c>
      <c r="P422" s="298">
        <f t="shared" si="209"/>
        <v>0</v>
      </c>
      <c r="Q422" s="298">
        <f t="shared" si="209"/>
        <v>550000000</v>
      </c>
      <c r="R422" s="298">
        <f t="shared" si="209"/>
        <v>0</v>
      </c>
      <c r="V422" s="290">
        <v>3040106</v>
      </c>
      <c r="W422" s="382" t="s">
        <v>589</v>
      </c>
      <c r="X422" s="384">
        <v>550000000</v>
      </c>
      <c r="Y422" s="384">
        <v>500000000</v>
      </c>
      <c r="Z422" s="384">
        <v>0</v>
      </c>
      <c r="AA422" s="384">
        <v>0</v>
      </c>
      <c r="AB422" s="384">
        <v>0</v>
      </c>
      <c r="AC422" s="384">
        <v>0</v>
      </c>
      <c r="AD422" s="384">
        <v>1050000000</v>
      </c>
      <c r="AE422" s="384">
        <v>0</v>
      </c>
      <c r="AF422" s="384">
        <v>0</v>
      </c>
      <c r="AG422" s="384">
        <v>0</v>
      </c>
      <c r="AH422" s="384">
        <v>1050000000</v>
      </c>
      <c r="AI422" s="384">
        <v>0</v>
      </c>
      <c r="AJ422" s="384">
        <v>0</v>
      </c>
      <c r="AK422" s="384">
        <v>0</v>
      </c>
      <c r="AL422" s="384">
        <v>500000000</v>
      </c>
      <c r="AM422" s="384">
        <v>500000000</v>
      </c>
      <c r="AN422" s="384">
        <v>500000000</v>
      </c>
      <c r="AO422" s="382">
        <v>550000000</v>
      </c>
      <c r="AP422" s="382">
        <v>0</v>
      </c>
    </row>
    <row r="423" spans="1:42">
      <c r="A423" s="200">
        <v>304010601</v>
      </c>
      <c r="B423" s="17" t="s">
        <v>590</v>
      </c>
      <c r="C423" s="18">
        <v>300000000</v>
      </c>
      <c r="D423" s="18">
        <v>0</v>
      </c>
      <c r="E423" s="18">
        <v>0</v>
      </c>
      <c r="F423" s="18">
        <v>0</v>
      </c>
      <c r="G423" s="299">
        <f t="shared" si="201"/>
        <v>300000000</v>
      </c>
      <c r="H423" s="299">
        <v>0</v>
      </c>
      <c r="I423" s="299">
        <v>0</v>
      </c>
      <c r="J423" s="299">
        <f t="shared" si="202"/>
        <v>300000000</v>
      </c>
      <c r="K423" s="299">
        <v>0</v>
      </c>
      <c r="L423" s="299">
        <v>0</v>
      </c>
      <c r="M423" s="299">
        <f t="shared" si="191"/>
        <v>0</v>
      </c>
      <c r="N423" s="299">
        <v>0</v>
      </c>
      <c r="O423" s="299">
        <v>0</v>
      </c>
      <c r="P423" s="299">
        <f t="shared" si="203"/>
        <v>0</v>
      </c>
      <c r="Q423" s="299">
        <f t="shared" si="204"/>
        <v>300000000</v>
      </c>
      <c r="R423" s="299">
        <f t="shared" si="205"/>
        <v>0</v>
      </c>
      <c r="V423" s="290">
        <v>304010601</v>
      </c>
      <c r="W423" s="382" t="s">
        <v>590</v>
      </c>
      <c r="X423" s="384">
        <v>260875496</v>
      </c>
      <c r="Y423" s="384">
        <v>0</v>
      </c>
      <c r="Z423" s="384">
        <v>0</v>
      </c>
      <c r="AA423" s="384">
        <v>0</v>
      </c>
      <c r="AB423" s="384">
        <v>0</v>
      </c>
      <c r="AC423" s="384">
        <v>0</v>
      </c>
      <c r="AD423" s="384">
        <v>260875496</v>
      </c>
      <c r="AE423" s="384">
        <v>0</v>
      </c>
      <c r="AF423" s="384">
        <v>0</v>
      </c>
      <c r="AG423" s="384">
        <v>0</v>
      </c>
      <c r="AH423" s="384">
        <v>260875496</v>
      </c>
      <c r="AI423" s="384">
        <v>0</v>
      </c>
      <c r="AJ423" s="384">
        <v>0</v>
      </c>
      <c r="AK423" s="384">
        <v>0</v>
      </c>
      <c r="AL423" s="384">
        <v>0</v>
      </c>
      <c r="AM423" s="384">
        <v>0</v>
      </c>
      <c r="AN423" s="384">
        <v>0</v>
      </c>
      <c r="AO423" s="382">
        <v>260875496</v>
      </c>
      <c r="AP423" s="382">
        <v>0</v>
      </c>
    </row>
    <row r="424" spans="1:42">
      <c r="A424" s="202">
        <v>304010602</v>
      </c>
      <c r="B424" s="17" t="s">
        <v>591</v>
      </c>
      <c r="C424" s="226">
        <v>250000000</v>
      </c>
      <c r="D424" s="18">
        <v>0</v>
      </c>
      <c r="E424" s="18">
        <v>0</v>
      </c>
      <c r="F424" s="18">
        <v>0</v>
      </c>
      <c r="G424" s="299">
        <f t="shared" si="201"/>
        <v>250000000</v>
      </c>
      <c r="H424" s="299">
        <v>0</v>
      </c>
      <c r="I424" s="299">
        <v>0</v>
      </c>
      <c r="J424" s="299">
        <f t="shared" si="202"/>
        <v>250000000</v>
      </c>
      <c r="K424" s="299">
        <v>0</v>
      </c>
      <c r="L424" s="299">
        <v>0</v>
      </c>
      <c r="M424" s="299">
        <f t="shared" si="191"/>
        <v>0</v>
      </c>
      <c r="N424" s="299">
        <v>0</v>
      </c>
      <c r="O424" s="299">
        <v>0</v>
      </c>
      <c r="P424" s="299">
        <f t="shared" si="203"/>
        <v>0</v>
      </c>
      <c r="Q424" s="299">
        <f t="shared" si="204"/>
        <v>250000000</v>
      </c>
      <c r="R424" s="299">
        <f t="shared" si="205"/>
        <v>0</v>
      </c>
      <c r="V424" s="290">
        <v>304010602</v>
      </c>
      <c r="W424" s="382" t="s">
        <v>591</v>
      </c>
      <c r="X424" s="384">
        <v>250000000</v>
      </c>
      <c r="Y424" s="384">
        <v>0</v>
      </c>
      <c r="Z424" s="384">
        <v>0</v>
      </c>
      <c r="AA424" s="384">
        <v>0</v>
      </c>
      <c r="AB424" s="384">
        <v>0</v>
      </c>
      <c r="AC424" s="384">
        <v>0</v>
      </c>
      <c r="AD424" s="384">
        <v>250000000</v>
      </c>
      <c r="AE424" s="384">
        <v>0</v>
      </c>
      <c r="AF424" s="384">
        <v>0</v>
      </c>
      <c r="AG424" s="384">
        <v>0</v>
      </c>
      <c r="AH424" s="384">
        <v>250000000</v>
      </c>
      <c r="AI424" s="384">
        <v>0</v>
      </c>
      <c r="AJ424" s="384">
        <v>0</v>
      </c>
      <c r="AK424" s="384">
        <v>0</v>
      </c>
      <c r="AL424" s="384">
        <v>0</v>
      </c>
      <c r="AM424" s="384">
        <v>0</v>
      </c>
      <c r="AN424" s="384">
        <v>0</v>
      </c>
      <c r="AO424" s="382">
        <v>250000000</v>
      </c>
      <c r="AP424" s="382">
        <v>0</v>
      </c>
    </row>
    <row r="425" spans="1:42">
      <c r="A425" s="17">
        <v>304010603</v>
      </c>
      <c r="B425" s="17" t="s">
        <v>1143</v>
      </c>
      <c r="C425" s="18"/>
      <c r="D425" s="18">
        <v>500000000</v>
      </c>
      <c r="E425" s="18"/>
      <c r="F425" s="348"/>
      <c r="G425" s="299">
        <f t="shared" si="201"/>
        <v>500000000</v>
      </c>
      <c r="H425" s="299">
        <v>0</v>
      </c>
      <c r="I425" s="299">
        <v>0</v>
      </c>
      <c r="J425" s="299"/>
      <c r="K425" s="299">
        <v>0</v>
      </c>
      <c r="L425" s="299">
        <v>0</v>
      </c>
      <c r="M425" s="299">
        <f t="shared" si="191"/>
        <v>0</v>
      </c>
      <c r="N425" s="299">
        <v>500000000</v>
      </c>
      <c r="O425" s="299">
        <v>500000000</v>
      </c>
      <c r="P425" s="299"/>
      <c r="Q425" s="299"/>
      <c r="R425" s="299"/>
      <c r="V425" s="290">
        <v>304010603</v>
      </c>
      <c r="W425" s="382" t="s">
        <v>1143</v>
      </c>
      <c r="X425" s="384">
        <v>39124504</v>
      </c>
      <c r="Y425" s="384">
        <v>500000000</v>
      </c>
      <c r="Z425" s="384">
        <v>0</v>
      </c>
      <c r="AA425" s="384">
        <v>0</v>
      </c>
      <c r="AB425" s="384">
        <v>0</v>
      </c>
      <c r="AC425" s="384">
        <v>0</v>
      </c>
      <c r="AD425" s="384">
        <v>539124504</v>
      </c>
      <c r="AE425" s="384">
        <v>0</v>
      </c>
      <c r="AF425" s="384">
        <v>0</v>
      </c>
      <c r="AG425" s="384">
        <v>0</v>
      </c>
      <c r="AH425" s="384">
        <v>539124504</v>
      </c>
      <c r="AI425" s="384">
        <v>0</v>
      </c>
      <c r="AJ425" s="384">
        <v>0</v>
      </c>
      <c r="AK425" s="384">
        <v>0</v>
      </c>
      <c r="AL425" s="384">
        <v>500000000</v>
      </c>
      <c r="AM425" s="384">
        <v>500000000</v>
      </c>
      <c r="AN425" s="384">
        <v>500000000</v>
      </c>
      <c r="AO425" s="382">
        <v>39124504</v>
      </c>
      <c r="AP425" s="382">
        <v>0</v>
      </c>
    </row>
    <row r="426" spans="1:42" s="289" customFormat="1">
      <c r="A426" s="13">
        <v>3040107</v>
      </c>
      <c r="B426" s="14" t="s">
        <v>592</v>
      </c>
      <c r="C426" s="15">
        <f>+C427+C428</f>
        <v>200000000</v>
      </c>
      <c r="D426" s="15">
        <f t="shared" ref="D426:R426" si="211">+D427+D428</f>
        <v>0</v>
      </c>
      <c r="E426" s="15">
        <f t="shared" si="211"/>
        <v>500000000</v>
      </c>
      <c r="F426" s="15">
        <f t="shared" si="211"/>
        <v>1164812959.5899999</v>
      </c>
      <c r="G426" s="298">
        <f t="shared" si="211"/>
        <v>864812959.58999991</v>
      </c>
      <c r="H426" s="298">
        <v>0</v>
      </c>
      <c r="I426" s="298">
        <v>0</v>
      </c>
      <c r="J426" s="298">
        <f t="shared" si="211"/>
        <v>510208248.58999991</v>
      </c>
      <c r="K426" s="298">
        <v>0</v>
      </c>
      <c r="L426" s="298">
        <v>0</v>
      </c>
      <c r="M426" s="298">
        <f t="shared" si="211"/>
        <v>339075462</v>
      </c>
      <c r="N426" s="298">
        <v>0</v>
      </c>
      <c r="O426" s="298">
        <v>0</v>
      </c>
      <c r="P426" s="298">
        <f t="shared" si="211"/>
        <v>297616603</v>
      </c>
      <c r="Q426" s="298">
        <f t="shared" si="211"/>
        <v>212591645.58999991</v>
      </c>
      <c r="R426" s="298">
        <f t="shared" si="211"/>
        <v>15529249</v>
      </c>
      <c r="V426" s="290">
        <v>3040107</v>
      </c>
      <c r="W426" s="382" t="s">
        <v>592</v>
      </c>
      <c r="X426" s="384">
        <v>200000000</v>
      </c>
      <c r="Y426" s="384">
        <v>0</v>
      </c>
      <c r="Z426" s="384">
        <v>0</v>
      </c>
      <c r="AA426" s="384">
        <v>0</v>
      </c>
      <c r="AB426" s="384">
        <v>0</v>
      </c>
      <c r="AC426" s="384">
        <v>0</v>
      </c>
      <c r="AD426" s="384">
        <v>200000000</v>
      </c>
      <c r="AE426" s="384">
        <v>0</v>
      </c>
      <c r="AF426" s="384">
        <v>0</v>
      </c>
      <c r="AG426" s="384">
        <v>0</v>
      </c>
      <c r="AH426" s="384">
        <v>200000000</v>
      </c>
      <c r="AI426" s="384">
        <v>0</v>
      </c>
      <c r="AJ426" s="384">
        <v>0</v>
      </c>
      <c r="AK426" s="384">
        <v>0</v>
      </c>
      <c r="AL426" s="384">
        <v>0</v>
      </c>
      <c r="AM426" s="384">
        <v>0</v>
      </c>
      <c r="AN426" s="384">
        <v>0</v>
      </c>
      <c r="AO426" s="382">
        <v>200000000</v>
      </c>
      <c r="AP426" s="382">
        <v>0</v>
      </c>
    </row>
    <row r="427" spans="1:42">
      <c r="A427" s="202">
        <v>304010702</v>
      </c>
      <c r="B427" s="17" t="s">
        <v>593</v>
      </c>
      <c r="C427" s="226">
        <v>200000000</v>
      </c>
      <c r="D427" s="18">
        <v>0</v>
      </c>
      <c r="E427" s="18">
        <v>0</v>
      </c>
      <c r="F427" s="18">
        <v>0</v>
      </c>
      <c r="G427" s="299">
        <f t="shared" si="201"/>
        <v>200000000</v>
      </c>
      <c r="H427" s="299">
        <v>0</v>
      </c>
      <c r="I427" s="299">
        <v>0</v>
      </c>
      <c r="J427" s="299">
        <f t="shared" si="202"/>
        <v>200000000</v>
      </c>
      <c r="K427" s="299">
        <v>0</v>
      </c>
      <c r="L427" s="299">
        <v>0</v>
      </c>
      <c r="M427" s="299">
        <f t="shared" si="191"/>
        <v>0</v>
      </c>
      <c r="N427" s="299">
        <v>0</v>
      </c>
      <c r="O427" s="299">
        <v>0</v>
      </c>
      <c r="P427" s="299">
        <f t="shared" si="203"/>
        <v>0</v>
      </c>
      <c r="Q427" s="299">
        <f t="shared" si="204"/>
        <v>200000000</v>
      </c>
      <c r="R427" s="299">
        <f t="shared" si="205"/>
        <v>0</v>
      </c>
      <c r="V427" s="290">
        <v>304010702</v>
      </c>
      <c r="W427" s="382" t="s">
        <v>593</v>
      </c>
      <c r="X427" s="384">
        <v>200000000</v>
      </c>
      <c r="Y427" s="384">
        <v>0</v>
      </c>
      <c r="Z427" s="384">
        <v>0</v>
      </c>
      <c r="AA427" s="384">
        <v>0</v>
      </c>
      <c r="AB427" s="384">
        <v>0</v>
      </c>
      <c r="AC427" s="384">
        <v>0</v>
      </c>
      <c r="AD427" s="384">
        <v>200000000</v>
      </c>
      <c r="AE427" s="384">
        <v>0</v>
      </c>
      <c r="AF427" s="384">
        <v>0</v>
      </c>
      <c r="AG427" s="384">
        <v>0</v>
      </c>
      <c r="AH427" s="384">
        <v>200000000</v>
      </c>
      <c r="AI427" s="384">
        <v>0</v>
      </c>
      <c r="AJ427" s="384">
        <v>0</v>
      </c>
      <c r="AK427" s="384">
        <v>0</v>
      </c>
      <c r="AL427" s="384">
        <v>0</v>
      </c>
      <c r="AM427" s="384">
        <v>0</v>
      </c>
      <c r="AN427" s="384">
        <v>0</v>
      </c>
      <c r="AO427" s="382">
        <v>200000000</v>
      </c>
      <c r="AP427" s="382">
        <v>0</v>
      </c>
    </row>
    <row r="428" spans="1:42">
      <c r="A428" s="17">
        <v>304010803</v>
      </c>
      <c r="B428" s="17" t="s">
        <v>859</v>
      </c>
      <c r="C428" s="18"/>
      <c r="D428" s="18"/>
      <c r="E428" s="18">
        <v>500000000</v>
      </c>
      <c r="F428" s="348">
        <v>1164812959.5899999</v>
      </c>
      <c r="G428" s="299">
        <f t="shared" si="201"/>
        <v>664812959.58999991</v>
      </c>
      <c r="H428" s="299">
        <v>133068638</v>
      </c>
      <c r="I428" s="299">
        <v>354604711</v>
      </c>
      <c r="J428" s="299">
        <f t="shared" si="202"/>
        <v>310208248.58999991</v>
      </c>
      <c r="K428" s="299">
        <v>15529249</v>
      </c>
      <c r="L428" s="299">
        <v>15529249</v>
      </c>
      <c r="M428" s="299">
        <f t="shared" si="191"/>
        <v>339075462</v>
      </c>
      <c r="N428" s="299">
        <v>54017908</v>
      </c>
      <c r="O428" s="299">
        <v>652221314</v>
      </c>
      <c r="P428" s="299">
        <f t="shared" si="203"/>
        <v>297616603</v>
      </c>
      <c r="Q428" s="299">
        <f t="shared" si="204"/>
        <v>12591645.589999914</v>
      </c>
      <c r="R428" s="299">
        <f t="shared" si="205"/>
        <v>15529249</v>
      </c>
      <c r="V428" s="290">
        <v>304010803</v>
      </c>
      <c r="W428" s="382" t="s">
        <v>859</v>
      </c>
      <c r="X428" s="384">
        <v>0</v>
      </c>
      <c r="Y428" s="384">
        <v>0</v>
      </c>
      <c r="Z428" s="384">
        <v>500000000</v>
      </c>
      <c r="AA428" s="384">
        <v>0</v>
      </c>
      <c r="AB428" s="384">
        <v>0</v>
      </c>
      <c r="AC428" s="384">
        <v>1164812959.5899999</v>
      </c>
      <c r="AD428" s="384">
        <v>664812959.58999991</v>
      </c>
      <c r="AE428" s="384">
        <v>133068638</v>
      </c>
      <c r="AF428" s="384">
        <v>354604711</v>
      </c>
      <c r="AG428" s="384">
        <v>354604711</v>
      </c>
      <c r="AH428" s="384">
        <v>310208248.58999991</v>
      </c>
      <c r="AI428" s="384">
        <v>15529249</v>
      </c>
      <c r="AJ428" s="384">
        <v>15529249</v>
      </c>
      <c r="AK428" s="384">
        <v>339075462</v>
      </c>
      <c r="AL428" s="384">
        <v>54017908</v>
      </c>
      <c r="AM428" s="384">
        <v>652221314</v>
      </c>
      <c r="AN428" s="384">
        <v>297616603</v>
      </c>
      <c r="AO428" s="382">
        <v>12591645.589999914</v>
      </c>
      <c r="AP428" s="382">
        <v>0</v>
      </c>
    </row>
    <row r="429" spans="1:42">
      <c r="A429" s="10">
        <v>30402</v>
      </c>
      <c r="B429" s="11" t="s">
        <v>594</v>
      </c>
      <c r="C429" s="12">
        <f t="shared" ref="C429:R430" si="212">+C430</f>
        <v>500000000</v>
      </c>
      <c r="D429" s="12">
        <f t="shared" si="212"/>
        <v>0</v>
      </c>
      <c r="E429" s="12">
        <f t="shared" si="212"/>
        <v>0</v>
      </c>
      <c r="F429" s="12">
        <f t="shared" si="212"/>
        <v>0</v>
      </c>
      <c r="G429" s="297">
        <f t="shared" si="212"/>
        <v>500000000</v>
      </c>
      <c r="H429" s="297">
        <v>0</v>
      </c>
      <c r="I429" s="297">
        <v>0</v>
      </c>
      <c r="J429" s="297">
        <f t="shared" si="212"/>
        <v>500000000</v>
      </c>
      <c r="K429" s="297">
        <v>0</v>
      </c>
      <c r="L429" s="297">
        <v>0</v>
      </c>
      <c r="M429" s="297">
        <f t="shared" si="212"/>
        <v>0</v>
      </c>
      <c r="N429" s="297">
        <v>0</v>
      </c>
      <c r="O429" s="297">
        <v>0</v>
      </c>
      <c r="P429" s="297">
        <f t="shared" si="212"/>
        <v>0</v>
      </c>
      <c r="Q429" s="297">
        <f t="shared" si="212"/>
        <v>500000000</v>
      </c>
      <c r="R429" s="297">
        <f t="shared" si="212"/>
        <v>0</v>
      </c>
      <c r="S429" s="83"/>
      <c r="T429" s="83"/>
      <c r="U429" s="83"/>
      <c r="V429" s="290">
        <v>30402</v>
      </c>
      <c r="W429" s="382" t="s">
        <v>594</v>
      </c>
      <c r="X429" s="384">
        <v>500000000</v>
      </c>
      <c r="Y429" s="384">
        <v>0</v>
      </c>
      <c r="Z429" s="384">
        <v>0</v>
      </c>
      <c r="AA429" s="384">
        <v>0</v>
      </c>
      <c r="AB429" s="384">
        <v>0</v>
      </c>
      <c r="AC429" s="384">
        <v>0</v>
      </c>
      <c r="AD429" s="384">
        <v>500000000</v>
      </c>
      <c r="AE429" s="384">
        <v>0</v>
      </c>
      <c r="AF429" s="384">
        <v>0</v>
      </c>
      <c r="AG429" s="384">
        <v>0</v>
      </c>
      <c r="AH429" s="384">
        <v>500000000</v>
      </c>
      <c r="AI429" s="384">
        <v>0</v>
      </c>
      <c r="AJ429" s="384">
        <v>0</v>
      </c>
      <c r="AK429" s="384">
        <v>0</v>
      </c>
      <c r="AL429" s="384">
        <v>0</v>
      </c>
      <c r="AM429" s="384">
        <v>0</v>
      </c>
      <c r="AN429" s="384">
        <v>0</v>
      </c>
      <c r="AO429" s="382">
        <v>500000000</v>
      </c>
      <c r="AP429" s="382">
        <v>0</v>
      </c>
    </row>
    <row r="430" spans="1:42">
      <c r="A430" s="13">
        <v>3040201</v>
      </c>
      <c r="B430" s="14" t="s">
        <v>595</v>
      </c>
      <c r="C430" s="15">
        <f t="shared" si="212"/>
        <v>500000000</v>
      </c>
      <c r="D430" s="15">
        <f t="shared" si="212"/>
        <v>0</v>
      </c>
      <c r="E430" s="15">
        <f t="shared" si="212"/>
        <v>0</v>
      </c>
      <c r="F430" s="15">
        <f t="shared" si="212"/>
        <v>0</v>
      </c>
      <c r="G430" s="298">
        <f t="shared" si="212"/>
        <v>500000000</v>
      </c>
      <c r="H430" s="298">
        <v>0</v>
      </c>
      <c r="I430" s="298">
        <v>0</v>
      </c>
      <c r="J430" s="298">
        <f t="shared" si="212"/>
        <v>500000000</v>
      </c>
      <c r="K430" s="298">
        <v>0</v>
      </c>
      <c r="L430" s="298">
        <v>0</v>
      </c>
      <c r="M430" s="298">
        <f t="shared" si="212"/>
        <v>0</v>
      </c>
      <c r="N430" s="298">
        <v>0</v>
      </c>
      <c r="O430" s="298">
        <v>0</v>
      </c>
      <c r="P430" s="298">
        <f t="shared" si="212"/>
        <v>0</v>
      </c>
      <c r="Q430" s="298">
        <f t="shared" si="212"/>
        <v>500000000</v>
      </c>
      <c r="R430" s="298">
        <f t="shared" si="212"/>
        <v>0</v>
      </c>
      <c r="V430" s="290">
        <v>3040201</v>
      </c>
      <c r="W430" s="382" t="s">
        <v>595</v>
      </c>
      <c r="X430" s="384">
        <v>500000000</v>
      </c>
      <c r="Y430" s="384">
        <v>0</v>
      </c>
      <c r="Z430" s="384">
        <v>0</v>
      </c>
      <c r="AA430" s="384">
        <v>0</v>
      </c>
      <c r="AB430" s="384">
        <v>0</v>
      </c>
      <c r="AC430" s="384">
        <v>0</v>
      </c>
      <c r="AD430" s="384">
        <v>500000000</v>
      </c>
      <c r="AE430" s="384">
        <v>0</v>
      </c>
      <c r="AF430" s="384">
        <v>0</v>
      </c>
      <c r="AG430" s="384">
        <v>0</v>
      </c>
      <c r="AH430" s="384">
        <v>500000000</v>
      </c>
      <c r="AI430" s="384">
        <v>0</v>
      </c>
      <c r="AJ430" s="384">
        <v>0</v>
      </c>
      <c r="AK430" s="384">
        <v>0</v>
      </c>
      <c r="AL430" s="384">
        <v>0</v>
      </c>
      <c r="AM430" s="384">
        <v>0</v>
      </c>
      <c r="AN430" s="384">
        <v>0</v>
      </c>
      <c r="AO430" s="382">
        <v>500000000</v>
      </c>
      <c r="AP430" s="382">
        <v>0</v>
      </c>
    </row>
    <row r="431" spans="1:42">
      <c r="A431" s="17">
        <v>304020104</v>
      </c>
      <c r="B431" s="17" t="s">
        <v>596</v>
      </c>
      <c r="C431" s="18">
        <v>500000000</v>
      </c>
      <c r="D431" s="18">
        <v>0</v>
      </c>
      <c r="E431" s="18">
        <v>0</v>
      </c>
      <c r="F431" s="18">
        <v>0</v>
      </c>
      <c r="G431" s="299">
        <f t="shared" si="201"/>
        <v>500000000</v>
      </c>
      <c r="H431" s="299">
        <v>0</v>
      </c>
      <c r="I431" s="299">
        <v>0</v>
      </c>
      <c r="J431" s="299">
        <f t="shared" si="202"/>
        <v>500000000</v>
      </c>
      <c r="K431" s="299">
        <v>0</v>
      </c>
      <c r="L431" s="299">
        <v>0</v>
      </c>
      <c r="M431" s="299">
        <f t="shared" si="191"/>
        <v>0</v>
      </c>
      <c r="N431" s="299">
        <v>0</v>
      </c>
      <c r="O431" s="299">
        <v>0</v>
      </c>
      <c r="P431" s="299">
        <f t="shared" si="203"/>
        <v>0</v>
      </c>
      <c r="Q431" s="299">
        <f t="shared" si="204"/>
        <v>500000000</v>
      </c>
      <c r="R431" s="299">
        <f t="shared" si="205"/>
        <v>0</v>
      </c>
      <c r="V431" s="290">
        <v>304020104</v>
      </c>
      <c r="W431" s="382" t="s">
        <v>596</v>
      </c>
      <c r="X431" s="384">
        <v>500000000</v>
      </c>
      <c r="Y431" s="384">
        <v>0</v>
      </c>
      <c r="Z431" s="384">
        <v>0</v>
      </c>
      <c r="AA431" s="384">
        <v>0</v>
      </c>
      <c r="AB431" s="384">
        <v>0</v>
      </c>
      <c r="AC431" s="384">
        <v>0</v>
      </c>
      <c r="AD431" s="384">
        <v>500000000</v>
      </c>
      <c r="AE431" s="384">
        <v>0</v>
      </c>
      <c r="AF431" s="384">
        <v>0</v>
      </c>
      <c r="AG431" s="384">
        <v>0</v>
      </c>
      <c r="AH431" s="384">
        <v>500000000</v>
      </c>
      <c r="AI431" s="384">
        <v>0</v>
      </c>
      <c r="AJ431" s="384">
        <v>0</v>
      </c>
      <c r="AK431" s="384">
        <v>0</v>
      </c>
      <c r="AL431" s="384">
        <v>0</v>
      </c>
      <c r="AM431" s="384">
        <v>0</v>
      </c>
      <c r="AN431" s="384">
        <v>0</v>
      </c>
      <c r="AO431" s="382">
        <v>500000000</v>
      </c>
      <c r="AP431" s="382">
        <v>0</v>
      </c>
    </row>
    <row r="432" spans="1:42">
      <c r="A432" s="7">
        <v>305</v>
      </c>
      <c r="B432" s="8" t="s">
        <v>806</v>
      </c>
      <c r="C432" s="9">
        <f>SUM(C433:C516)</f>
        <v>0</v>
      </c>
      <c r="D432" s="9">
        <f t="shared" ref="D432:R432" si="213">SUM(D433:D516)</f>
        <v>0</v>
      </c>
      <c r="E432" s="9">
        <f t="shared" si="213"/>
        <v>0</v>
      </c>
      <c r="F432" s="9">
        <f>SUM(F433:F516)</f>
        <v>12864830065.08</v>
      </c>
      <c r="G432" s="296">
        <f t="shared" si="213"/>
        <v>12864830065.08</v>
      </c>
      <c r="H432" s="296">
        <v>443769765</v>
      </c>
      <c r="I432" s="296">
        <v>720971095.24000001</v>
      </c>
      <c r="J432" s="296">
        <f t="shared" si="213"/>
        <v>12158760655.84</v>
      </c>
      <c r="K432" s="296">
        <v>123790774.68000001</v>
      </c>
      <c r="L432" s="296">
        <v>216943694.08000001</v>
      </c>
      <c r="M432" s="296">
        <f t="shared" si="213"/>
        <v>489125715.15999997</v>
      </c>
      <c r="N432" s="296">
        <v>377579359</v>
      </c>
      <c r="O432" s="296">
        <v>5758188844.6499996</v>
      </c>
      <c r="P432" s="296">
        <f t="shared" si="213"/>
        <v>5037217749.4099998</v>
      </c>
      <c r="Q432" s="296">
        <f t="shared" si="213"/>
        <v>7121542906.4300013</v>
      </c>
      <c r="R432" s="296">
        <f t="shared" si="213"/>
        <v>216943694.08000001</v>
      </c>
      <c r="V432" s="290">
        <v>305</v>
      </c>
      <c r="W432" s="382" t="s">
        <v>806</v>
      </c>
      <c r="X432" s="384">
        <v>0</v>
      </c>
      <c r="Y432" s="384">
        <v>0</v>
      </c>
      <c r="Z432" s="384">
        <v>0</v>
      </c>
      <c r="AA432" s="384">
        <v>0</v>
      </c>
      <c r="AB432" s="384">
        <v>0</v>
      </c>
      <c r="AC432" s="384">
        <v>12876860994.879999</v>
      </c>
      <c r="AD432" s="384">
        <v>12876860994.879999</v>
      </c>
      <c r="AE432" s="384">
        <v>443769765</v>
      </c>
      <c r="AF432" s="384">
        <v>720971095.24000001</v>
      </c>
      <c r="AG432" s="384">
        <v>676171095.24000001</v>
      </c>
      <c r="AH432" s="384">
        <v>12200689899.639999</v>
      </c>
      <c r="AI432" s="384">
        <v>123790774.68000001</v>
      </c>
      <c r="AJ432" s="384">
        <v>216943694.08000001</v>
      </c>
      <c r="AK432" s="384">
        <v>504027401.15999997</v>
      </c>
      <c r="AL432" s="384">
        <v>377579359</v>
      </c>
      <c r="AM432" s="384">
        <v>5758188844.6499996</v>
      </c>
      <c r="AN432" s="384">
        <v>5082017749.4099998</v>
      </c>
      <c r="AO432" s="382">
        <v>7118672150.2299995</v>
      </c>
      <c r="AP432" s="382">
        <v>0</v>
      </c>
    </row>
    <row r="433" spans="1:42">
      <c r="A433" s="17">
        <v>30501</v>
      </c>
      <c r="B433" s="17" t="s">
        <v>861</v>
      </c>
      <c r="C433" s="18"/>
      <c r="D433" s="18"/>
      <c r="E433" s="18"/>
      <c r="F433" s="341">
        <v>6752216.5</v>
      </c>
      <c r="G433" s="299">
        <f t="shared" si="201"/>
        <v>6752216.5</v>
      </c>
      <c r="H433" s="299">
        <v>0</v>
      </c>
      <c r="I433" s="299">
        <v>0</v>
      </c>
      <c r="J433" s="299">
        <f t="shared" si="202"/>
        <v>6752216.5</v>
      </c>
      <c r="K433" s="299">
        <v>0</v>
      </c>
      <c r="L433" s="299">
        <v>0</v>
      </c>
      <c r="M433" s="299">
        <f t="shared" si="191"/>
        <v>0</v>
      </c>
      <c r="N433" s="299">
        <v>0</v>
      </c>
      <c r="O433" s="299">
        <v>0</v>
      </c>
      <c r="P433" s="299">
        <f t="shared" si="203"/>
        <v>0</v>
      </c>
      <c r="Q433" s="299">
        <f t="shared" si="204"/>
        <v>6752216.5</v>
      </c>
      <c r="R433" s="299">
        <f t="shared" si="205"/>
        <v>0</v>
      </c>
      <c r="S433" s="83"/>
      <c r="T433" s="83"/>
      <c r="U433" s="83"/>
      <c r="V433" s="290">
        <v>30501</v>
      </c>
      <c r="W433" s="382" t="s">
        <v>861</v>
      </c>
      <c r="X433" s="384">
        <v>0</v>
      </c>
      <c r="Y433" s="384">
        <v>0</v>
      </c>
      <c r="Z433" s="384">
        <v>0</v>
      </c>
      <c r="AA433" s="384">
        <v>0</v>
      </c>
      <c r="AB433" s="384">
        <v>0</v>
      </c>
      <c r="AC433" s="384">
        <v>6752216.5</v>
      </c>
      <c r="AD433" s="384">
        <v>6752216.5</v>
      </c>
      <c r="AE433" s="384">
        <v>0</v>
      </c>
      <c r="AF433" s="384">
        <v>0</v>
      </c>
      <c r="AG433" s="384">
        <v>0</v>
      </c>
      <c r="AH433" s="384">
        <v>6752216.5</v>
      </c>
      <c r="AI433" s="384">
        <v>0</v>
      </c>
      <c r="AJ433" s="384">
        <v>0</v>
      </c>
      <c r="AK433" s="384">
        <v>0</v>
      </c>
      <c r="AL433" s="384">
        <v>0</v>
      </c>
      <c r="AM433" s="384">
        <v>0</v>
      </c>
      <c r="AN433" s="384">
        <v>0</v>
      </c>
      <c r="AO433" s="382">
        <v>6752216.5</v>
      </c>
      <c r="AP433" s="382">
        <v>0</v>
      </c>
    </row>
    <row r="434" spans="1:42">
      <c r="A434" s="17">
        <v>30502</v>
      </c>
      <c r="B434" s="17" t="s">
        <v>862</v>
      </c>
      <c r="C434" s="18"/>
      <c r="D434" s="18"/>
      <c r="E434" s="18"/>
      <c r="F434" s="341">
        <v>70423765</v>
      </c>
      <c r="G434" s="299">
        <f t="shared" si="201"/>
        <v>70423765</v>
      </c>
      <c r="H434" s="299">
        <v>0</v>
      </c>
      <c r="I434" s="299">
        <v>0</v>
      </c>
      <c r="J434" s="299">
        <f t="shared" si="202"/>
        <v>70423765</v>
      </c>
      <c r="K434" s="299">
        <v>1503498</v>
      </c>
      <c r="L434" s="299">
        <v>1503498</v>
      </c>
      <c r="M434" s="299">
        <f t="shared" si="191"/>
        <v>-1503498</v>
      </c>
      <c r="N434" s="299">
        <v>70423765</v>
      </c>
      <c r="O434" s="299">
        <v>70423765</v>
      </c>
      <c r="P434" s="299">
        <f t="shared" si="203"/>
        <v>70423765</v>
      </c>
      <c r="Q434" s="299">
        <f t="shared" si="204"/>
        <v>0</v>
      </c>
      <c r="R434" s="299">
        <f t="shared" si="205"/>
        <v>1503498</v>
      </c>
      <c r="V434" s="290">
        <v>30502</v>
      </c>
      <c r="W434" s="382" t="s">
        <v>862</v>
      </c>
      <c r="X434" s="384">
        <v>0</v>
      </c>
      <c r="Y434" s="384">
        <v>0</v>
      </c>
      <c r="Z434" s="384">
        <v>0</v>
      </c>
      <c r="AA434" s="384">
        <v>0</v>
      </c>
      <c r="AB434" s="384">
        <v>0</v>
      </c>
      <c r="AC434" s="384">
        <v>70423765</v>
      </c>
      <c r="AD434" s="384">
        <v>70423765</v>
      </c>
      <c r="AE434" s="384">
        <v>0</v>
      </c>
      <c r="AF434" s="384">
        <v>0</v>
      </c>
      <c r="AG434" s="384">
        <v>0</v>
      </c>
      <c r="AH434" s="384">
        <v>70423765</v>
      </c>
      <c r="AI434" s="384">
        <v>1503498</v>
      </c>
      <c r="AJ434" s="384">
        <v>1503498</v>
      </c>
      <c r="AK434" s="384">
        <v>-1503498</v>
      </c>
      <c r="AL434" s="384">
        <v>70423765</v>
      </c>
      <c r="AM434" s="384">
        <v>70423765</v>
      </c>
      <c r="AN434" s="384">
        <v>70423765</v>
      </c>
      <c r="AO434" s="382">
        <v>0</v>
      </c>
      <c r="AP434" s="382">
        <v>0</v>
      </c>
    </row>
    <row r="435" spans="1:42">
      <c r="A435" s="17">
        <v>30503</v>
      </c>
      <c r="B435" s="17" t="s">
        <v>863</v>
      </c>
      <c r="C435" s="18"/>
      <c r="D435" s="18"/>
      <c r="E435" s="18"/>
      <c r="F435" s="341">
        <v>749700000</v>
      </c>
      <c r="G435" s="299">
        <f t="shared" si="201"/>
        <v>749700000</v>
      </c>
      <c r="H435" s="299">
        <v>0</v>
      </c>
      <c r="I435" s="299">
        <v>0</v>
      </c>
      <c r="J435" s="299">
        <f t="shared" si="202"/>
        <v>749700000</v>
      </c>
      <c r="K435" s="299">
        <v>0</v>
      </c>
      <c r="L435" s="299">
        <v>0</v>
      </c>
      <c r="M435" s="299">
        <f t="shared" si="191"/>
        <v>0</v>
      </c>
      <c r="N435" s="299">
        <v>0</v>
      </c>
      <c r="O435" s="299">
        <v>0</v>
      </c>
      <c r="P435" s="299">
        <f t="shared" si="203"/>
        <v>0</v>
      </c>
      <c r="Q435" s="299">
        <f t="shared" si="204"/>
        <v>749700000</v>
      </c>
      <c r="R435" s="299">
        <f t="shared" si="205"/>
        <v>0</v>
      </c>
      <c r="V435" s="290">
        <v>30503</v>
      </c>
      <c r="W435" s="382" t="s">
        <v>863</v>
      </c>
      <c r="X435" s="384">
        <v>0</v>
      </c>
      <c r="Y435" s="384">
        <v>0</v>
      </c>
      <c r="Z435" s="384">
        <v>0</v>
      </c>
      <c r="AA435" s="384">
        <v>0</v>
      </c>
      <c r="AB435" s="384">
        <v>0</v>
      </c>
      <c r="AC435" s="384">
        <v>749700000</v>
      </c>
      <c r="AD435" s="384">
        <v>749700000</v>
      </c>
      <c r="AE435" s="384">
        <v>0</v>
      </c>
      <c r="AF435" s="384">
        <v>0</v>
      </c>
      <c r="AG435" s="384">
        <v>0</v>
      </c>
      <c r="AH435" s="384">
        <v>749700000</v>
      </c>
      <c r="AI435" s="384">
        <v>0</v>
      </c>
      <c r="AJ435" s="384">
        <v>0</v>
      </c>
      <c r="AK435" s="384">
        <v>0</v>
      </c>
      <c r="AL435" s="384">
        <v>0</v>
      </c>
      <c r="AM435" s="384">
        <v>0</v>
      </c>
      <c r="AN435" s="384">
        <v>0</v>
      </c>
      <c r="AO435" s="382">
        <v>749700000</v>
      </c>
      <c r="AP435" s="382">
        <v>0</v>
      </c>
    </row>
    <row r="436" spans="1:42">
      <c r="A436" s="17">
        <v>30504</v>
      </c>
      <c r="B436" s="17" t="s">
        <v>864</v>
      </c>
      <c r="C436" s="18"/>
      <c r="D436" s="18"/>
      <c r="E436" s="18"/>
      <c r="F436" s="341">
        <v>31916686</v>
      </c>
      <c r="G436" s="299">
        <f t="shared" si="201"/>
        <v>31916686</v>
      </c>
      <c r="H436" s="299">
        <v>0</v>
      </c>
      <c r="I436" s="299">
        <v>0</v>
      </c>
      <c r="J436" s="299">
        <f t="shared" si="202"/>
        <v>31916686</v>
      </c>
      <c r="K436" s="299">
        <v>0</v>
      </c>
      <c r="L436" s="299">
        <v>0</v>
      </c>
      <c r="M436" s="299">
        <f t="shared" si="191"/>
        <v>0</v>
      </c>
      <c r="N436" s="299">
        <v>0</v>
      </c>
      <c r="O436" s="299">
        <v>0</v>
      </c>
      <c r="P436" s="299">
        <f t="shared" si="203"/>
        <v>0</v>
      </c>
      <c r="Q436" s="299">
        <f t="shared" si="204"/>
        <v>31916686</v>
      </c>
      <c r="R436" s="299">
        <f t="shared" si="205"/>
        <v>0</v>
      </c>
      <c r="V436" s="290">
        <v>30504</v>
      </c>
      <c r="W436" s="382" t="s">
        <v>864</v>
      </c>
      <c r="X436" s="384">
        <v>0</v>
      </c>
      <c r="Y436" s="384">
        <v>0</v>
      </c>
      <c r="Z436" s="384">
        <v>0</v>
      </c>
      <c r="AA436" s="384">
        <v>0</v>
      </c>
      <c r="AB436" s="384">
        <v>0</v>
      </c>
      <c r="AC436" s="384">
        <v>31916686</v>
      </c>
      <c r="AD436" s="384">
        <v>31916686</v>
      </c>
      <c r="AE436" s="384">
        <v>0</v>
      </c>
      <c r="AF436" s="384">
        <v>0</v>
      </c>
      <c r="AG436" s="384">
        <v>0</v>
      </c>
      <c r="AH436" s="384">
        <v>31916686</v>
      </c>
      <c r="AI436" s="384">
        <v>0</v>
      </c>
      <c r="AJ436" s="384">
        <v>0</v>
      </c>
      <c r="AK436" s="384">
        <v>0</v>
      </c>
      <c r="AL436" s="384">
        <v>0</v>
      </c>
      <c r="AM436" s="384">
        <v>0</v>
      </c>
      <c r="AN436" s="384">
        <v>0</v>
      </c>
      <c r="AO436" s="382">
        <v>31916686</v>
      </c>
      <c r="AP436" s="382">
        <v>0</v>
      </c>
    </row>
    <row r="437" spans="1:42">
      <c r="A437" s="17">
        <v>30505</v>
      </c>
      <c r="B437" s="17" t="s">
        <v>865</v>
      </c>
      <c r="C437" s="18"/>
      <c r="D437" s="18"/>
      <c r="E437" s="18"/>
      <c r="F437" s="341">
        <v>2596418</v>
      </c>
      <c r="G437" s="299">
        <f t="shared" si="201"/>
        <v>2596418</v>
      </c>
      <c r="H437" s="299">
        <v>0</v>
      </c>
      <c r="I437" s="299">
        <v>0</v>
      </c>
      <c r="J437" s="299">
        <f t="shared" si="202"/>
        <v>2596418</v>
      </c>
      <c r="K437" s="299">
        <v>0</v>
      </c>
      <c r="L437" s="299">
        <v>0</v>
      </c>
      <c r="M437" s="299">
        <f t="shared" si="191"/>
        <v>0</v>
      </c>
      <c r="N437" s="299">
        <v>0</v>
      </c>
      <c r="O437" s="299">
        <v>0</v>
      </c>
      <c r="P437" s="299">
        <f t="shared" si="203"/>
        <v>0</v>
      </c>
      <c r="Q437" s="299">
        <f t="shared" si="204"/>
        <v>2596418</v>
      </c>
      <c r="R437" s="299">
        <f t="shared" si="205"/>
        <v>0</v>
      </c>
      <c r="V437" s="290">
        <v>30505</v>
      </c>
      <c r="W437" s="382" t="s">
        <v>865</v>
      </c>
      <c r="X437" s="384">
        <v>0</v>
      </c>
      <c r="Y437" s="384">
        <v>0</v>
      </c>
      <c r="Z437" s="384">
        <v>0</v>
      </c>
      <c r="AA437" s="384">
        <v>0</v>
      </c>
      <c r="AB437" s="384">
        <v>0</v>
      </c>
      <c r="AC437" s="384">
        <v>2596418</v>
      </c>
      <c r="AD437" s="384">
        <v>2596418</v>
      </c>
      <c r="AE437" s="384">
        <v>0</v>
      </c>
      <c r="AF437" s="384">
        <v>0</v>
      </c>
      <c r="AG437" s="384">
        <v>0</v>
      </c>
      <c r="AH437" s="384">
        <v>2596418</v>
      </c>
      <c r="AI437" s="384">
        <v>0</v>
      </c>
      <c r="AJ437" s="384">
        <v>0</v>
      </c>
      <c r="AK437" s="384">
        <v>0</v>
      </c>
      <c r="AL437" s="384">
        <v>0</v>
      </c>
      <c r="AM437" s="384">
        <v>0</v>
      </c>
      <c r="AN437" s="384">
        <v>0</v>
      </c>
      <c r="AO437" s="382">
        <v>2596418</v>
      </c>
      <c r="AP437" s="382">
        <v>0</v>
      </c>
    </row>
    <row r="438" spans="1:42">
      <c r="A438" s="17">
        <v>30506</v>
      </c>
      <c r="B438" s="17" t="s">
        <v>866</v>
      </c>
      <c r="C438" s="18"/>
      <c r="D438" s="18"/>
      <c r="E438" s="18"/>
      <c r="F438" s="341">
        <v>19873160</v>
      </c>
      <c r="G438" s="299">
        <f t="shared" si="201"/>
        <v>19873160</v>
      </c>
      <c r="H438" s="299">
        <v>19873160</v>
      </c>
      <c r="I438" s="299">
        <v>19873160</v>
      </c>
      <c r="J438" s="299">
        <f t="shared" si="202"/>
        <v>0</v>
      </c>
      <c r="K438" s="299">
        <v>0</v>
      </c>
      <c r="L438" s="299">
        <v>0</v>
      </c>
      <c r="M438" s="299">
        <f t="shared" si="191"/>
        <v>19873160</v>
      </c>
      <c r="N438" s="299">
        <v>0</v>
      </c>
      <c r="O438" s="299">
        <v>19873160</v>
      </c>
      <c r="P438" s="299">
        <f t="shared" si="203"/>
        <v>0</v>
      </c>
      <c r="Q438" s="299">
        <f t="shared" si="204"/>
        <v>0</v>
      </c>
      <c r="R438" s="299">
        <f t="shared" si="205"/>
        <v>0</v>
      </c>
      <c r="V438" s="290">
        <v>30506</v>
      </c>
      <c r="W438" s="382" t="s">
        <v>866</v>
      </c>
      <c r="X438" s="384">
        <v>0</v>
      </c>
      <c r="Y438" s="384">
        <v>0</v>
      </c>
      <c r="Z438" s="384">
        <v>0</v>
      </c>
      <c r="AA438" s="384">
        <v>0</v>
      </c>
      <c r="AB438" s="384">
        <v>0</v>
      </c>
      <c r="AC438" s="384">
        <v>19873160</v>
      </c>
      <c r="AD438" s="384">
        <v>19873160</v>
      </c>
      <c r="AE438" s="384">
        <v>19873160</v>
      </c>
      <c r="AF438" s="384">
        <v>19873160</v>
      </c>
      <c r="AG438" s="384">
        <v>19873160</v>
      </c>
      <c r="AH438" s="384">
        <v>0</v>
      </c>
      <c r="AI438" s="384">
        <v>0</v>
      </c>
      <c r="AJ438" s="384">
        <v>0</v>
      </c>
      <c r="AK438" s="384">
        <v>19873160</v>
      </c>
      <c r="AL438" s="384">
        <v>0</v>
      </c>
      <c r="AM438" s="384">
        <v>19873160</v>
      </c>
      <c r="AN438" s="384">
        <v>0</v>
      </c>
      <c r="AO438" s="382">
        <v>0</v>
      </c>
      <c r="AP438" s="382">
        <v>0</v>
      </c>
    </row>
    <row r="439" spans="1:42">
      <c r="A439" s="17">
        <v>30507</v>
      </c>
      <c r="B439" s="17" t="s">
        <v>867</v>
      </c>
      <c r="C439" s="18"/>
      <c r="D439" s="18"/>
      <c r="E439" s="18"/>
      <c r="F439" s="341">
        <v>40398042</v>
      </c>
      <c r="G439" s="299">
        <f t="shared" si="201"/>
        <v>40398042</v>
      </c>
      <c r="H439" s="299">
        <v>0</v>
      </c>
      <c r="I439" s="299">
        <v>0</v>
      </c>
      <c r="J439" s="299">
        <f t="shared" si="202"/>
        <v>40398042</v>
      </c>
      <c r="K439" s="299">
        <v>0</v>
      </c>
      <c r="L439" s="299">
        <v>0</v>
      </c>
      <c r="M439" s="299">
        <f t="shared" si="191"/>
        <v>0</v>
      </c>
      <c r="N439" s="299">
        <v>0</v>
      </c>
      <c r="O439" s="299">
        <v>0</v>
      </c>
      <c r="P439" s="299">
        <f t="shared" si="203"/>
        <v>0</v>
      </c>
      <c r="Q439" s="299">
        <f t="shared" si="204"/>
        <v>40398042</v>
      </c>
      <c r="R439" s="299">
        <f t="shared" si="205"/>
        <v>0</v>
      </c>
      <c r="V439" s="290">
        <v>30507</v>
      </c>
      <c r="W439" s="382" t="s">
        <v>867</v>
      </c>
      <c r="X439" s="384">
        <v>0</v>
      </c>
      <c r="Y439" s="384">
        <v>0</v>
      </c>
      <c r="Z439" s="384">
        <v>0</v>
      </c>
      <c r="AA439" s="384">
        <v>0</v>
      </c>
      <c r="AB439" s="384">
        <v>0</v>
      </c>
      <c r="AC439" s="384">
        <v>40398042</v>
      </c>
      <c r="AD439" s="384">
        <v>40398042</v>
      </c>
      <c r="AE439" s="384">
        <v>0</v>
      </c>
      <c r="AF439" s="384">
        <v>0</v>
      </c>
      <c r="AG439" s="384">
        <v>0</v>
      </c>
      <c r="AH439" s="384">
        <v>40398042</v>
      </c>
      <c r="AI439" s="384">
        <v>0</v>
      </c>
      <c r="AJ439" s="384">
        <v>0</v>
      </c>
      <c r="AK439" s="384">
        <v>0</v>
      </c>
      <c r="AL439" s="384">
        <v>0</v>
      </c>
      <c r="AM439" s="384">
        <v>0</v>
      </c>
      <c r="AN439" s="384">
        <v>0</v>
      </c>
      <c r="AO439" s="382">
        <v>40398042</v>
      </c>
      <c r="AP439" s="382">
        <v>0</v>
      </c>
    </row>
    <row r="440" spans="1:42">
      <c r="A440" s="17">
        <v>30508</v>
      </c>
      <c r="B440" s="17" t="s">
        <v>868</v>
      </c>
      <c r="C440" s="18"/>
      <c r="D440" s="18"/>
      <c r="E440" s="18"/>
      <c r="F440" s="341">
        <v>91883149</v>
      </c>
      <c r="G440" s="299">
        <f t="shared" si="201"/>
        <v>91883149</v>
      </c>
      <c r="H440" s="299">
        <v>0</v>
      </c>
      <c r="I440" s="299">
        <v>0</v>
      </c>
      <c r="J440" s="299">
        <f t="shared" si="202"/>
        <v>91883149</v>
      </c>
      <c r="K440" s="299">
        <v>0</v>
      </c>
      <c r="L440" s="299">
        <v>0</v>
      </c>
      <c r="M440" s="299">
        <f t="shared" si="191"/>
        <v>0</v>
      </c>
      <c r="N440" s="299">
        <v>0</v>
      </c>
      <c r="O440" s="299">
        <v>0</v>
      </c>
      <c r="P440" s="299">
        <f t="shared" si="203"/>
        <v>0</v>
      </c>
      <c r="Q440" s="299">
        <f t="shared" si="204"/>
        <v>91883149</v>
      </c>
      <c r="R440" s="299">
        <f t="shared" si="205"/>
        <v>0</v>
      </c>
      <c r="V440" s="290">
        <v>30508</v>
      </c>
      <c r="W440" s="382" t="s">
        <v>868</v>
      </c>
      <c r="X440" s="384">
        <v>0</v>
      </c>
      <c r="Y440" s="384">
        <v>0</v>
      </c>
      <c r="Z440" s="384">
        <v>0</v>
      </c>
      <c r="AA440" s="384">
        <v>0</v>
      </c>
      <c r="AB440" s="384">
        <v>0</v>
      </c>
      <c r="AC440" s="384">
        <v>91883149</v>
      </c>
      <c r="AD440" s="384">
        <v>91883149</v>
      </c>
      <c r="AE440" s="384">
        <v>0</v>
      </c>
      <c r="AF440" s="384">
        <v>0</v>
      </c>
      <c r="AG440" s="384">
        <v>0</v>
      </c>
      <c r="AH440" s="384">
        <v>91883149</v>
      </c>
      <c r="AI440" s="384">
        <v>0</v>
      </c>
      <c r="AJ440" s="384">
        <v>0</v>
      </c>
      <c r="AK440" s="384">
        <v>0</v>
      </c>
      <c r="AL440" s="384">
        <v>0</v>
      </c>
      <c r="AM440" s="384">
        <v>0</v>
      </c>
      <c r="AN440" s="384">
        <v>0</v>
      </c>
      <c r="AO440" s="382">
        <v>91883149</v>
      </c>
      <c r="AP440" s="382">
        <v>0</v>
      </c>
    </row>
    <row r="441" spans="1:42">
      <c r="A441" s="17">
        <v>30509</v>
      </c>
      <c r="B441" s="17" t="s">
        <v>869</v>
      </c>
      <c r="C441" s="18"/>
      <c r="D441" s="18"/>
      <c r="E441" s="18"/>
      <c r="F441" s="341">
        <v>81565760</v>
      </c>
      <c r="G441" s="299">
        <f t="shared" si="201"/>
        <v>81565760</v>
      </c>
      <c r="H441" s="299">
        <v>0</v>
      </c>
      <c r="I441" s="299">
        <v>0</v>
      </c>
      <c r="J441" s="299">
        <f t="shared" si="202"/>
        <v>81565760</v>
      </c>
      <c r="K441" s="299">
        <v>0</v>
      </c>
      <c r="L441" s="299">
        <v>0</v>
      </c>
      <c r="M441" s="299">
        <f t="shared" si="191"/>
        <v>0</v>
      </c>
      <c r="N441" s="299">
        <v>0</v>
      </c>
      <c r="O441" s="299">
        <v>0</v>
      </c>
      <c r="P441" s="299">
        <f t="shared" si="203"/>
        <v>0</v>
      </c>
      <c r="Q441" s="299">
        <f t="shared" si="204"/>
        <v>81565760</v>
      </c>
      <c r="R441" s="299">
        <f t="shared" si="205"/>
        <v>0</v>
      </c>
      <c r="V441" s="290">
        <v>30509</v>
      </c>
      <c r="W441" s="382" t="s">
        <v>869</v>
      </c>
      <c r="X441" s="384">
        <v>0</v>
      </c>
      <c r="Y441" s="384">
        <v>0</v>
      </c>
      <c r="Z441" s="384">
        <v>0</v>
      </c>
      <c r="AA441" s="384">
        <v>0</v>
      </c>
      <c r="AB441" s="384">
        <v>0</v>
      </c>
      <c r="AC441" s="384">
        <v>81565760</v>
      </c>
      <c r="AD441" s="384">
        <v>81565760</v>
      </c>
      <c r="AE441" s="384">
        <v>0</v>
      </c>
      <c r="AF441" s="384">
        <v>0</v>
      </c>
      <c r="AG441" s="384">
        <v>0</v>
      </c>
      <c r="AH441" s="384">
        <v>81565760</v>
      </c>
      <c r="AI441" s="384">
        <v>0</v>
      </c>
      <c r="AJ441" s="384">
        <v>0</v>
      </c>
      <c r="AK441" s="384">
        <v>0</v>
      </c>
      <c r="AL441" s="384">
        <v>0</v>
      </c>
      <c r="AM441" s="384">
        <v>0</v>
      </c>
      <c r="AN441" s="384">
        <v>0</v>
      </c>
      <c r="AO441" s="382">
        <v>81565760</v>
      </c>
      <c r="AP441" s="382">
        <v>0</v>
      </c>
    </row>
    <row r="442" spans="1:42">
      <c r="A442" s="17">
        <v>30510</v>
      </c>
      <c r="B442" s="17" t="s">
        <v>870</v>
      </c>
      <c r="C442" s="18"/>
      <c r="D442" s="18"/>
      <c r="E442" s="18"/>
      <c r="F442" s="341">
        <v>821400131</v>
      </c>
      <c r="G442" s="299">
        <f t="shared" si="201"/>
        <v>821400131</v>
      </c>
      <c r="H442" s="299">
        <v>0</v>
      </c>
      <c r="I442" s="299">
        <v>0</v>
      </c>
      <c r="J442" s="299">
        <f t="shared" si="202"/>
        <v>821400131</v>
      </c>
      <c r="K442" s="299">
        <v>0</v>
      </c>
      <c r="L442" s="299">
        <v>0</v>
      </c>
      <c r="M442" s="299">
        <f t="shared" si="191"/>
        <v>0</v>
      </c>
      <c r="N442" s="299">
        <v>0</v>
      </c>
      <c r="O442" s="299">
        <v>0</v>
      </c>
      <c r="P442" s="299">
        <f t="shared" si="203"/>
        <v>0</v>
      </c>
      <c r="Q442" s="299">
        <f t="shared" si="204"/>
        <v>821400131</v>
      </c>
      <c r="R442" s="299">
        <f t="shared" si="205"/>
        <v>0</v>
      </c>
      <c r="V442" s="290">
        <v>30510</v>
      </c>
      <c r="W442" s="382" t="s">
        <v>870</v>
      </c>
      <c r="X442" s="384">
        <v>0</v>
      </c>
      <c r="Y442" s="384">
        <v>0</v>
      </c>
      <c r="Z442" s="384">
        <v>0</v>
      </c>
      <c r="AA442" s="384">
        <v>0</v>
      </c>
      <c r="AB442" s="384">
        <v>0</v>
      </c>
      <c r="AC442" s="384">
        <v>821400131</v>
      </c>
      <c r="AD442" s="384">
        <v>821400131</v>
      </c>
      <c r="AE442" s="384">
        <v>0</v>
      </c>
      <c r="AF442" s="384">
        <v>0</v>
      </c>
      <c r="AG442" s="384">
        <v>0</v>
      </c>
      <c r="AH442" s="384">
        <v>821400131</v>
      </c>
      <c r="AI442" s="384">
        <v>0</v>
      </c>
      <c r="AJ442" s="384">
        <v>0</v>
      </c>
      <c r="AK442" s="384">
        <v>0</v>
      </c>
      <c r="AL442" s="384">
        <v>0</v>
      </c>
      <c r="AM442" s="384">
        <v>0</v>
      </c>
      <c r="AN442" s="384">
        <v>0</v>
      </c>
      <c r="AO442" s="382">
        <v>821400131</v>
      </c>
      <c r="AP442" s="382">
        <v>0</v>
      </c>
    </row>
    <row r="443" spans="1:42">
      <c r="A443" s="17">
        <v>30511</v>
      </c>
      <c r="B443" s="17" t="s">
        <v>871</v>
      </c>
      <c r="C443" s="18"/>
      <c r="D443" s="18"/>
      <c r="E443" s="18"/>
      <c r="F443" s="341">
        <v>8654958</v>
      </c>
      <c r="G443" s="299">
        <f t="shared" si="201"/>
        <v>8654958</v>
      </c>
      <c r="H443" s="299">
        <v>0</v>
      </c>
      <c r="I443" s="299">
        <v>0</v>
      </c>
      <c r="J443" s="299">
        <f t="shared" si="202"/>
        <v>8654958</v>
      </c>
      <c r="K443" s="299">
        <v>8654958</v>
      </c>
      <c r="L443" s="299">
        <v>8654958</v>
      </c>
      <c r="M443" s="299">
        <f t="shared" si="191"/>
        <v>-8654958</v>
      </c>
      <c r="N443" s="299">
        <v>0</v>
      </c>
      <c r="O443" s="299">
        <v>0</v>
      </c>
      <c r="P443" s="299">
        <f t="shared" si="203"/>
        <v>0</v>
      </c>
      <c r="Q443" s="299">
        <f t="shared" si="204"/>
        <v>8654958</v>
      </c>
      <c r="R443" s="299">
        <f t="shared" si="205"/>
        <v>8654958</v>
      </c>
      <c r="V443" s="290">
        <v>30511</v>
      </c>
      <c r="W443" s="382" t="s">
        <v>871</v>
      </c>
      <c r="X443" s="384">
        <v>0</v>
      </c>
      <c r="Y443" s="384">
        <v>0</v>
      </c>
      <c r="Z443" s="384">
        <v>0</v>
      </c>
      <c r="AA443" s="384">
        <v>0</v>
      </c>
      <c r="AB443" s="384">
        <v>0</v>
      </c>
      <c r="AC443" s="384">
        <v>8654958</v>
      </c>
      <c r="AD443" s="384">
        <v>8654958</v>
      </c>
      <c r="AE443" s="384">
        <v>0</v>
      </c>
      <c r="AF443" s="384">
        <v>0</v>
      </c>
      <c r="AG443" s="384">
        <v>0</v>
      </c>
      <c r="AH443" s="384">
        <v>8654958</v>
      </c>
      <c r="AI443" s="384">
        <v>8654958</v>
      </c>
      <c r="AJ443" s="384">
        <v>8654958</v>
      </c>
      <c r="AK443" s="384">
        <v>-8654958</v>
      </c>
      <c r="AL443" s="384">
        <v>0</v>
      </c>
      <c r="AM443" s="384">
        <v>0</v>
      </c>
      <c r="AN443" s="384">
        <v>0</v>
      </c>
      <c r="AO443" s="382">
        <v>8654958</v>
      </c>
      <c r="AP443" s="382">
        <v>0</v>
      </c>
    </row>
    <row r="444" spans="1:42">
      <c r="A444" s="17">
        <v>30512</v>
      </c>
      <c r="B444" s="17" t="s">
        <v>872</v>
      </c>
      <c r="C444" s="18"/>
      <c r="D444" s="18"/>
      <c r="E444" s="18"/>
      <c r="F444" s="341">
        <v>81001938</v>
      </c>
      <c r="G444" s="299">
        <f t="shared" si="201"/>
        <v>81001938</v>
      </c>
      <c r="H444" s="299">
        <v>0</v>
      </c>
      <c r="I444" s="299">
        <v>0</v>
      </c>
      <c r="J444" s="299">
        <f t="shared" si="202"/>
        <v>81001938</v>
      </c>
      <c r="K444" s="299">
        <v>41069596</v>
      </c>
      <c r="L444" s="299">
        <v>41069596</v>
      </c>
      <c r="M444" s="299">
        <f t="shared" si="191"/>
        <v>-41069596</v>
      </c>
      <c r="N444" s="299">
        <v>0</v>
      </c>
      <c r="O444" s="299">
        <v>0</v>
      </c>
      <c r="P444" s="299">
        <f t="shared" si="203"/>
        <v>0</v>
      </c>
      <c r="Q444" s="299">
        <f t="shared" si="204"/>
        <v>81001938</v>
      </c>
      <c r="R444" s="299">
        <f t="shared" si="205"/>
        <v>41069596</v>
      </c>
      <c r="V444" s="290">
        <v>30512</v>
      </c>
      <c r="W444" s="382" t="s">
        <v>872</v>
      </c>
      <c r="X444" s="384">
        <v>0</v>
      </c>
      <c r="Y444" s="384">
        <v>0</v>
      </c>
      <c r="Z444" s="384">
        <v>0</v>
      </c>
      <c r="AA444" s="384">
        <v>0</v>
      </c>
      <c r="AB444" s="384">
        <v>0</v>
      </c>
      <c r="AC444" s="384">
        <v>81001938</v>
      </c>
      <c r="AD444" s="384">
        <v>81001938</v>
      </c>
      <c r="AE444" s="384">
        <v>0</v>
      </c>
      <c r="AF444" s="384">
        <v>0</v>
      </c>
      <c r="AG444" s="384">
        <v>0</v>
      </c>
      <c r="AH444" s="384">
        <v>81001938</v>
      </c>
      <c r="AI444" s="384">
        <v>41069596</v>
      </c>
      <c r="AJ444" s="384">
        <v>41069596</v>
      </c>
      <c r="AK444" s="384">
        <v>-41069596</v>
      </c>
      <c r="AL444" s="384">
        <v>0</v>
      </c>
      <c r="AM444" s="384">
        <v>0</v>
      </c>
      <c r="AN444" s="384">
        <v>0</v>
      </c>
      <c r="AO444" s="382">
        <v>81001938</v>
      </c>
      <c r="AP444" s="382">
        <v>0</v>
      </c>
    </row>
    <row r="445" spans="1:42">
      <c r="A445" s="17">
        <v>30513</v>
      </c>
      <c r="B445" s="17" t="s">
        <v>873</v>
      </c>
      <c r="C445" s="18"/>
      <c r="D445" s="18"/>
      <c r="E445" s="18"/>
      <c r="F445" s="341">
        <v>681679286.63999999</v>
      </c>
      <c r="G445" s="299">
        <f t="shared" si="201"/>
        <v>681679286.63999999</v>
      </c>
      <c r="H445" s="299">
        <v>0</v>
      </c>
      <c r="I445" s="299">
        <v>0</v>
      </c>
      <c r="J445" s="299">
        <f t="shared" si="202"/>
        <v>681679286.63999999</v>
      </c>
      <c r="K445" s="299">
        <v>0</v>
      </c>
      <c r="L445" s="299">
        <v>0</v>
      </c>
      <c r="M445" s="299">
        <f t="shared" si="191"/>
        <v>0</v>
      </c>
      <c r="N445" s="299">
        <v>0</v>
      </c>
      <c r="O445" s="299">
        <v>0</v>
      </c>
      <c r="P445" s="299">
        <f t="shared" si="203"/>
        <v>0</v>
      </c>
      <c r="Q445" s="299">
        <f t="shared" si="204"/>
        <v>681679286.63999999</v>
      </c>
      <c r="R445" s="299">
        <f t="shared" si="205"/>
        <v>0</v>
      </c>
      <c r="V445" s="290">
        <v>30513</v>
      </c>
      <c r="W445" s="382" t="s">
        <v>873</v>
      </c>
      <c r="X445" s="384">
        <v>0</v>
      </c>
      <c r="Y445" s="384">
        <v>0</v>
      </c>
      <c r="Z445" s="384">
        <v>0</v>
      </c>
      <c r="AA445" s="384">
        <v>0</v>
      </c>
      <c r="AB445" s="384">
        <v>0</v>
      </c>
      <c r="AC445" s="384">
        <v>681679286.63999999</v>
      </c>
      <c r="AD445" s="384">
        <v>681679286.63999999</v>
      </c>
      <c r="AE445" s="384">
        <v>0</v>
      </c>
      <c r="AF445" s="384">
        <v>0</v>
      </c>
      <c r="AG445" s="384">
        <v>0</v>
      </c>
      <c r="AH445" s="384">
        <v>681679286.63999999</v>
      </c>
      <c r="AI445" s="384">
        <v>0</v>
      </c>
      <c r="AJ445" s="384">
        <v>0</v>
      </c>
      <c r="AK445" s="384">
        <v>0</v>
      </c>
      <c r="AL445" s="384">
        <v>0</v>
      </c>
      <c r="AM445" s="384">
        <v>0</v>
      </c>
      <c r="AN445" s="384">
        <v>0</v>
      </c>
      <c r="AO445" s="382">
        <v>681679286.63999999</v>
      </c>
      <c r="AP445" s="382">
        <v>0</v>
      </c>
    </row>
    <row r="446" spans="1:42">
      <c r="A446" s="17">
        <v>30514</v>
      </c>
      <c r="B446" s="17" t="s">
        <v>874</v>
      </c>
      <c r="C446" s="18"/>
      <c r="D446" s="18"/>
      <c r="E446" s="18"/>
      <c r="F446" s="342">
        <v>60001</v>
      </c>
      <c r="G446" s="299">
        <f t="shared" si="201"/>
        <v>60001</v>
      </c>
      <c r="H446" s="299">
        <v>0</v>
      </c>
      <c r="I446" s="299">
        <v>0</v>
      </c>
      <c r="J446" s="299">
        <f t="shared" si="202"/>
        <v>60001</v>
      </c>
      <c r="K446" s="299">
        <v>0</v>
      </c>
      <c r="L446" s="299">
        <v>0</v>
      </c>
      <c r="M446" s="299">
        <f t="shared" si="191"/>
        <v>0</v>
      </c>
      <c r="N446" s="299">
        <v>0</v>
      </c>
      <c r="O446" s="299">
        <v>60001</v>
      </c>
      <c r="P446" s="299">
        <f t="shared" si="203"/>
        <v>60001</v>
      </c>
      <c r="Q446" s="299">
        <f t="shared" si="204"/>
        <v>0</v>
      </c>
      <c r="R446" s="299">
        <f t="shared" si="205"/>
        <v>0</v>
      </c>
      <c r="S446" s="19"/>
      <c r="T446" s="19"/>
      <c r="U446" s="19"/>
      <c r="V446" s="290">
        <v>30514</v>
      </c>
      <c r="W446" s="382" t="s">
        <v>874</v>
      </c>
      <c r="X446" s="384">
        <v>0</v>
      </c>
      <c r="Y446" s="384">
        <v>0</v>
      </c>
      <c r="Z446" s="384">
        <v>0</v>
      </c>
      <c r="AA446" s="384">
        <v>0</v>
      </c>
      <c r="AB446" s="384">
        <v>0</v>
      </c>
      <c r="AC446" s="384">
        <v>60001</v>
      </c>
      <c r="AD446" s="384">
        <v>60001</v>
      </c>
      <c r="AE446" s="384">
        <v>0</v>
      </c>
      <c r="AF446" s="384">
        <v>0</v>
      </c>
      <c r="AG446" s="384">
        <v>0</v>
      </c>
      <c r="AH446" s="384">
        <v>60001</v>
      </c>
      <c r="AI446" s="384">
        <v>0</v>
      </c>
      <c r="AJ446" s="384">
        <v>0</v>
      </c>
      <c r="AK446" s="384">
        <v>0</v>
      </c>
      <c r="AL446" s="384">
        <v>0</v>
      </c>
      <c r="AM446" s="384">
        <v>60001</v>
      </c>
      <c r="AN446" s="384">
        <v>60001</v>
      </c>
      <c r="AO446" s="382">
        <v>0</v>
      </c>
      <c r="AP446" s="382">
        <v>0</v>
      </c>
    </row>
    <row r="447" spans="1:42">
      <c r="A447" s="17">
        <v>30515</v>
      </c>
      <c r="B447" s="17" t="s">
        <v>875</v>
      </c>
      <c r="C447" s="18"/>
      <c r="D447" s="18"/>
      <c r="E447" s="18"/>
      <c r="F447" s="342">
        <v>1301315</v>
      </c>
      <c r="G447" s="299">
        <f t="shared" si="201"/>
        <v>1301315</v>
      </c>
      <c r="H447" s="299">
        <v>0</v>
      </c>
      <c r="I447" s="299">
        <v>0</v>
      </c>
      <c r="J447" s="299">
        <f t="shared" si="202"/>
        <v>1301315</v>
      </c>
      <c r="K447" s="299">
        <v>0</v>
      </c>
      <c r="L447" s="299">
        <v>0</v>
      </c>
      <c r="M447" s="299">
        <f t="shared" si="191"/>
        <v>0</v>
      </c>
      <c r="N447" s="299">
        <v>0</v>
      </c>
      <c r="O447" s="299">
        <v>1301315</v>
      </c>
      <c r="P447" s="299">
        <f t="shared" si="203"/>
        <v>1301315</v>
      </c>
      <c r="Q447" s="299">
        <f t="shared" si="204"/>
        <v>0</v>
      </c>
      <c r="R447" s="299">
        <f t="shared" si="205"/>
        <v>0</v>
      </c>
      <c r="V447" s="290">
        <v>30515</v>
      </c>
      <c r="W447" s="382" t="s">
        <v>875</v>
      </c>
      <c r="X447" s="384">
        <v>0</v>
      </c>
      <c r="Y447" s="384">
        <v>0</v>
      </c>
      <c r="Z447" s="384">
        <v>0</v>
      </c>
      <c r="AA447" s="384">
        <v>0</v>
      </c>
      <c r="AB447" s="384">
        <v>0</v>
      </c>
      <c r="AC447" s="384">
        <v>1301315</v>
      </c>
      <c r="AD447" s="384">
        <v>1301315</v>
      </c>
      <c r="AE447" s="384">
        <v>0</v>
      </c>
      <c r="AF447" s="384">
        <v>0</v>
      </c>
      <c r="AG447" s="384">
        <v>0</v>
      </c>
      <c r="AH447" s="384">
        <v>1301315</v>
      </c>
      <c r="AI447" s="384">
        <v>0</v>
      </c>
      <c r="AJ447" s="384">
        <v>0</v>
      </c>
      <c r="AK447" s="384">
        <v>0</v>
      </c>
      <c r="AL447" s="384">
        <v>0</v>
      </c>
      <c r="AM447" s="384">
        <v>1301315</v>
      </c>
      <c r="AN447" s="384">
        <v>1301315</v>
      </c>
      <c r="AO447" s="382">
        <v>0</v>
      </c>
      <c r="AP447" s="382">
        <v>0</v>
      </c>
    </row>
    <row r="448" spans="1:42">
      <c r="A448" s="17">
        <v>30516</v>
      </c>
      <c r="B448" s="17" t="s">
        <v>876</v>
      </c>
      <c r="C448" s="18"/>
      <c r="D448" s="18"/>
      <c r="E448" s="18"/>
      <c r="F448" s="342">
        <v>2147945163</v>
      </c>
      <c r="G448" s="299">
        <f t="shared" si="201"/>
        <v>2147945163</v>
      </c>
      <c r="H448" s="299">
        <v>0</v>
      </c>
      <c r="I448" s="299">
        <v>0</v>
      </c>
      <c r="J448" s="299">
        <f t="shared" si="202"/>
        <v>2147945163</v>
      </c>
      <c r="K448" s="299">
        <v>0</v>
      </c>
      <c r="L448" s="299">
        <v>0</v>
      </c>
      <c r="M448" s="299">
        <f t="shared" si="191"/>
        <v>0</v>
      </c>
      <c r="N448" s="299">
        <v>0</v>
      </c>
      <c r="O448" s="299">
        <v>1443670743</v>
      </c>
      <c r="P448" s="299">
        <f t="shared" si="203"/>
        <v>1443670743</v>
      </c>
      <c r="Q448" s="299">
        <f t="shared" si="204"/>
        <v>704274420</v>
      </c>
      <c r="R448" s="299">
        <f t="shared" si="205"/>
        <v>0</v>
      </c>
      <c r="V448" s="290">
        <v>30516</v>
      </c>
      <c r="W448" s="382" t="s">
        <v>876</v>
      </c>
      <c r="X448" s="384">
        <v>0</v>
      </c>
      <c r="Y448" s="384">
        <v>0</v>
      </c>
      <c r="Z448" s="384">
        <v>0</v>
      </c>
      <c r="AA448" s="384">
        <v>0</v>
      </c>
      <c r="AB448" s="384">
        <v>0</v>
      </c>
      <c r="AC448" s="384">
        <v>2147945163</v>
      </c>
      <c r="AD448" s="384">
        <v>2147945163</v>
      </c>
      <c r="AE448" s="384">
        <v>0</v>
      </c>
      <c r="AF448" s="384">
        <v>0</v>
      </c>
      <c r="AG448" s="384">
        <v>0</v>
      </c>
      <c r="AH448" s="384">
        <v>2147945163</v>
      </c>
      <c r="AI448" s="384">
        <v>0</v>
      </c>
      <c r="AJ448" s="384">
        <v>0</v>
      </c>
      <c r="AK448" s="384">
        <v>0</v>
      </c>
      <c r="AL448" s="384">
        <v>0</v>
      </c>
      <c r="AM448" s="384">
        <v>1443670743</v>
      </c>
      <c r="AN448" s="384">
        <v>1443670743</v>
      </c>
      <c r="AO448" s="382">
        <v>704274420</v>
      </c>
      <c r="AP448" s="382">
        <v>0</v>
      </c>
    </row>
    <row r="449" spans="1:42">
      <c r="A449" s="17">
        <v>30517</v>
      </c>
      <c r="B449" s="17" t="s">
        <v>877</v>
      </c>
      <c r="C449" s="18"/>
      <c r="D449" s="18"/>
      <c r="E449" s="18"/>
      <c r="F449" s="342">
        <v>553992085.86000001</v>
      </c>
      <c r="G449" s="299">
        <f t="shared" si="201"/>
        <v>553992085.86000001</v>
      </c>
      <c r="H449" s="299">
        <v>0</v>
      </c>
      <c r="I449" s="299">
        <v>0</v>
      </c>
      <c r="J449" s="299">
        <f t="shared" si="202"/>
        <v>553992085.86000001</v>
      </c>
      <c r="K449" s="299">
        <v>0</v>
      </c>
      <c r="L449" s="299">
        <v>0</v>
      </c>
      <c r="M449" s="299">
        <f t="shared" si="191"/>
        <v>0</v>
      </c>
      <c r="N449" s="299">
        <v>0</v>
      </c>
      <c r="O449" s="299">
        <v>0</v>
      </c>
      <c r="P449" s="299">
        <f t="shared" si="203"/>
        <v>0</v>
      </c>
      <c r="Q449" s="299">
        <f t="shared" si="204"/>
        <v>553992085.86000001</v>
      </c>
      <c r="R449" s="299">
        <f t="shared" si="205"/>
        <v>0</v>
      </c>
      <c r="V449" s="290">
        <v>30517</v>
      </c>
      <c r="W449" s="382" t="s">
        <v>877</v>
      </c>
      <c r="X449" s="384">
        <v>0</v>
      </c>
      <c r="Y449" s="384">
        <v>0</v>
      </c>
      <c r="Z449" s="384">
        <v>0</v>
      </c>
      <c r="AA449" s="384">
        <v>0</v>
      </c>
      <c r="AB449" s="384">
        <v>0</v>
      </c>
      <c r="AC449" s="384">
        <v>553992085.86000001</v>
      </c>
      <c r="AD449" s="384">
        <v>553992085.86000001</v>
      </c>
      <c r="AE449" s="384">
        <v>0</v>
      </c>
      <c r="AF449" s="384">
        <v>0</v>
      </c>
      <c r="AG449" s="384">
        <v>0</v>
      </c>
      <c r="AH449" s="384">
        <v>553992085.86000001</v>
      </c>
      <c r="AI449" s="384">
        <v>0</v>
      </c>
      <c r="AJ449" s="384">
        <v>0</v>
      </c>
      <c r="AK449" s="384">
        <v>0</v>
      </c>
      <c r="AL449" s="384">
        <v>0</v>
      </c>
      <c r="AM449" s="384">
        <v>0</v>
      </c>
      <c r="AN449" s="384">
        <v>0</v>
      </c>
      <c r="AO449" s="382">
        <v>553992085.86000001</v>
      </c>
      <c r="AP449" s="382">
        <v>0</v>
      </c>
    </row>
    <row r="450" spans="1:42">
      <c r="A450" s="17">
        <v>30518</v>
      </c>
      <c r="B450" s="17" t="s">
        <v>878</v>
      </c>
      <c r="C450" s="18"/>
      <c r="D450" s="18"/>
      <c r="E450" s="18"/>
      <c r="F450" s="342">
        <v>2505552556</v>
      </c>
      <c r="G450" s="299">
        <f t="shared" si="201"/>
        <v>2505552556</v>
      </c>
      <c r="H450" s="299">
        <v>0</v>
      </c>
      <c r="I450" s="299">
        <v>0</v>
      </c>
      <c r="J450" s="299">
        <f t="shared" si="202"/>
        <v>2505552556</v>
      </c>
      <c r="K450" s="299">
        <v>0</v>
      </c>
      <c r="L450" s="299">
        <v>0</v>
      </c>
      <c r="M450" s="299">
        <f t="shared" si="191"/>
        <v>0</v>
      </c>
      <c r="N450" s="299">
        <v>0</v>
      </c>
      <c r="O450" s="299">
        <v>2505552556</v>
      </c>
      <c r="P450" s="299">
        <f t="shared" si="203"/>
        <v>2505552556</v>
      </c>
      <c r="Q450" s="299">
        <f t="shared" si="204"/>
        <v>0</v>
      </c>
      <c r="R450" s="299">
        <f t="shared" si="205"/>
        <v>0</v>
      </c>
      <c r="V450" s="290">
        <v>30518</v>
      </c>
      <c r="W450" s="382" t="s">
        <v>878</v>
      </c>
      <c r="X450" s="384">
        <v>0</v>
      </c>
      <c r="Y450" s="384">
        <v>0</v>
      </c>
      <c r="Z450" s="384">
        <v>0</v>
      </c>
      <c r="AA450" s="384">
        <v>0</v>
      </c>
      <c r="AB450" s="384">
        <v>0</v>
      </c>
      <c r="AC450" s="384">
        <v>2505552556</v>
      </c>
      <c r="AD450" s="384">
        <v>2505552556</v>
      </c>
      <c r="AE450" s="384">
        <v>0</v>
      </c>
      <c r="AF450" s="384">
        <v>0</v>
      </c>
      <c r="AG450" s="384">
        <v>0</v>
      </c>
      <c r="AH450" s="384">
        <v>2505552556</v>
      </c>
      <c r="AI450" s="384">
        <v>0</v>
      </c>
      <c r="AJ450" s="384">
        <v>0</v>
      </c>
      <c r="AK450" s="384">
        <v>0</v>
      </c>
      <c r="AL450" s="384">
        <v>0</v>
      </c>
      <c r="AM450" s="384">
        <v>2505552556</v>
      </c>
      <c r="AN450" s="384">
        <v>2505552556</v>
      </c>
      <c r="AO450" s="382">
        <v>0</v>
      </c>
      <c r="AP450" s="382">
        <v>0</v>
      </c>
    </row>
    <row r="451" spans="1:42">
      <c r="A451" s="17">
        <v>30519</v>
      </c>
      <c r="B451" s="17" t="s">
        <v>879</v>
      </c>
      <c r="C451" s="18"/>
      <c r="D451" s="18"/>
      <c r="E451" s="18"/>
      <c r="F451" s="342">
        <v>178599869</v>
      </c>
      <c r="G451" s="299">
        <f t="shared" si="201"/>
        <v>178599869</v>
      </c>
      <c r="H451" s="299">
        <v>0</v>
      </c>
      <c r="I451" s="299">
        <v>0</v>
      </c>
      <c r="J451" s="299">
        <f t="shared" si="202"/>
        <v>178599869</v>
      </c>
      <c r="K451" s="299">
        <v>0</v>
      </c>
      <c r="L451" s="299">
        <v>0</v>
      </c>
      <c r="M451" s="299">
        <f t="shared" si="191"/>
        <v>0</v>
      </c>
      <c r="N451" s="299">
        <v>0</v>
      </c>
      <c r="O451" s="299">
        <v>0</v>
      </c>
      <c r="P451" s="299">
        <f t="shared" si="203"/>
        <v>0</v>
      </c>
      <c r="Q451" s="299">
        <f t="shared" si="204"/>
        <v>178599869</v>
      </c>
      <c r="R451" s="299">
        <f t="shared" si="205"/>
        <v>0</v>
      </c>
      <c r="V451" s="290">
        <v>30519</v>
      </c>
      <c r="W451" s="382" t="s">
        <v>879</v>
      </c>
      <c r="X451" s="384">
        <v>0</v>
      </c>
      <c r="Y451" s="384">
        <v>0</v>
      </c>
      <c r="Z451" s="384">
        <v>0</v>
      </c>
      <c r="AA451" s="384">
        <v>0</v>
      </c>
      <c r="AB451" s="384">
        <v>0</v>
      </c>
      <c r="AC451" s="384">
        <v>178599869</v>
      </c>
      <c r="AD451" s="384">
        <v>178599869</v>
      </c>
      <c r="AE451" s="384">
        <v>0</v>
      </c>
      <c r="AF451" s="384">
        <v>0</v>
      </c>
      <c r="AG451" s="384">
        <v>0</v>
      </c>
      <c r="AH451" s="384">
        <v>178599869</v>
      </c>
      <c r="AI451" s="384">
        <v>0</v>
      </c>
      <c r="AJ451" s="384">
        <v>0</v>
      </c>
      <c r="AK451" s="384">
        <v>0</v>
      </c>
      <c r="AL451" s="384">
        <v>0</v>
      </c>
      <c r="AM451" s="384">
        <v>0</v>
      </c>
      <c r="AN451" s="384">
        <v>0</v>
      </c>
      <c r="AO451" s="382">
        <v>178599869</v>
      </c>
      <c r="AP451" s="382">
        <v>0</v>
      </c>
    </row>
    <row r="452" spans="1:42">
      <c r="A452" s="17">
        <v>30520</v>
      </c>
      <c r="B452" s="17" t="s">
        <v>880</v>
      </c>
      <c r="C452" s="18"/>
      <c r="D452" s="18"/>
      <c r="E452" s="18"/>
      <c r="F452" s="343">
        <v>27036160</v>
      </c>
      <c r="G452" s="299">
        <f t="shared" si="201"/>
        <v>27036160</v>
      </c>
      <c r="H452" s="299">
        <v>614732</v>
      </c>
      <c r="I452" s="299">
        <v>614732</v>
      </c>
      <c r="J452" s="299">
        <f t="shared" si="202"/>
        <v>26421428</v>
      </c>
      <c r="K452" s="299">
        <v>614732</v>
      </c>
      <c r="L452" s="299">
        <v>614732</v>
      </c>
      <c r="M452" s="299">
        <f t="shared" si="191"/>
        <v>0</v>
      </c>
      <c r="N452" s="299">
        <v>4917856</v>
      </c>
      <c r="O452" s="299">
        <v>4917856</v>
      </c>
      <c r="P452" s="299">
        <f t="shared" si="203"/>
        <v>4303124</v>
      </c>
      <c r="Q452" s="299">
        <f t="shared" si="204"/>
        <v>22118304</v>
      </c>
      <c r="R452" s="299">
        <f t="shared" si="205"/>
        <v>614732</v>
      </c>
      <c r="V452" s="290">
        <v>30520</v>
      </c>
      <c r="W452" s="382" t="s">
        <v>880</v>
      </c>
      <c r="X452" s="384">
        <v>0</v>
      </c>
      <c r="Y452" s="384">
        <v>0</v>
      </c>
      <c r="Z452" s="384">
        <v>0</v>
      </c>
      <c r="AA452" s="384">
        <v>0</v>
      </c>
      <c r="AB452" s="384">
        <v>0</v>
      </c>
      <c r="AC452" s="384">
        <v>27036160</v>
      </c>
      <c r="AD452" s="384">
        <v>27036160</v>
      </c>
      <c r="AE452" s="384">
        <v>614732</v>
      </c>
      <c r="AF452" s="384">
        <v>614732</v>
      </c>
      <c r="AG452" s="384">
        <v>614732</v>
      </c>
      <c r="AH452" s="384">
        <v>26421428</v>
      </c>
      <c r="AI452" s="384">
        <v>614732</v>
      </c>
      <c r="AJ452" s="384">
        <v>614732</v>
      </c>
      <c r="AK452" s="384">
        <v>0</v>
      </c>
      <c r="AL452" s="384">
        <v>4917856</v>
      </c>
      <c r="AM452" s="384">
        <v>4917856</v>
      </c>
      <c r="AN452" s="384">
        <v>4303124</v>
      </c>
      <c r="AO452" s="382">
        <v>22118304</v>
      </c>
      <c r="AP452" s="382">
        <v>0</v>
      </c>
    </row>
    <row r="453" spans="1:42">
      <c r="A453" s="17">
        <v>30521</v>
      </c>
      <c r="B453" s="17" t="s">
        <v>881</v>
      </c>
      <c r="C453" s="18"/>
      <c r="D453" s="18"/>
      <c r="E453" s="18"/>
      <c r="F453" s="343">
        <v>345895800</v>
      </c>
      <c r="G453" s="299">
        <f t="shared" si="201"/>
        <v>345895800</v>
      </c>
      <c r="H453" s="299">
        <v>0</v>
      </c>
      <c r="I453" s="299">
        <v>27000000</v>
      </c>
      <c r="J453" s="299">
        <f t="shared" si="202"/>
        <v>318895800</v>
      </c>
      <c r="K453" s="299">
        <v>3000000</v>
      </c>
      <c r="L453" s="299">
        <v>3000000</v>
      </c>
      <c r="M453" s="299">
        <f t="shared" si="191"/>
        <v>24000000</v>
      </c>
      <c r="N453" s="299">
        <v>120965000</v>
      </c>
      <c r="O453" s="299">
        <v>170165000</v>
      </c>
      <c r="P453" s="299">
        <f t="shared" si="203"/>
        <v>143165000</v>
      </c>
      <c r="Q453" s="299">
        <f t="shared" si="204"/>
        <v>175730800</v>
      </c>
      <c r="R453" s="299">
        <f t="shared" si="205"/>
        <v>3000000</v>
      </c>
      <c r="V453" s="290">
        <v>30521</v>
      </c>
      <c r="W453" s="382" t="s">
        <v>881</v>
      </c>
      <c r="X453" s="384">
        <v>0</v>
      </c>
      <c r="Y453" s="384">
        <v>0</v>
      </c>
      <c r="Z453" s="384">
        <v>0</v>
      </c>
      <c r="AA453" s="384">
        <v>0</v>
      </c>
      <c r="AB453" s="384">
        <v>0</v>
      </c>
      <c r="AC453" s="384">
        <v>345895800</v>
      </c>
      <c r="AD453" s="384">
        <v>345895800</v>
      </c>
      <c r="AE453" s="384">
        <v>0</v>
      </c>
      <c r="AF453" s="384">
        <v>27000000</v>
      </c>
      <c r="AG453" s="384">
        <v>27000000</v>
      </c>
      <c r="AH453" s="384">
        <v>318895800</v>
      </c>
      <c r="AI453" s="384">
        <v>3000000</v>
      </c>
      <c r="AJ453" s="384">
        <v>3000000</v>
      </c>
      <c r="AK453" s="384">
        <v>24000000</v>
      </c>
      <c r="AL453" s="384">
        <v>120965000</v>
      </c>
      <c r="AM453" s="384">
        <v>170165000</v>
      </c>
      <c r="AN453" s="384">
        <v>143165000</v>
      </c>
      <c r="AO453" s="382">
        <v>175730800</v>
      </c>
      <c r="AP453" s="382">
        <v>0</v>
      </c>
    </row>
    <row r="454" spans="1:42">
      <c r="A454" s="17">
        <v>30522</v>
      </c>
      <c r="B454" s="17" t="s">
        <v>882</v>
      </c>
      <c r="C454" s="18"/>
      <c r="D454" s="18"/>
      <c r="E454" s="18"/>
      <c r="F454" s="343">
        <v>10374300</v>
      </c>
      <c r="G454" s="299">
        <f t="shared" si="201"/>
        <v>10374300</v>
      </c>
      <c r="H454" s="299">
        <v>1200000</v>
      </c>
      <c r="I454" s="299">
        <v>1200000</v>
      </c>
      <c r="J454" s="299">
        <f t="shared" si="202"/>
        <v>9174300</v>
      </c>
      <c r="K454" s="299">
        <v>1200000</v>
      </c>
      <c r="L454" s="299">
        <v>1200000</v>
      </c>
      <c r="M454" s="299">
        <f t="shared" si="191"/>
        <v>0</v>
      </c>
      <c r="N454" s="299">
        <v>1200000</v>
      </c>
      <c r="O454" s="299">
        <v>1200000</v>
      </c>
      <c r="P454" s="299">
        <f t="shared" si="203"/>
        <v>0</v>
      </c>
      <c r="Q454" s="299">
        <f t="shared" si="204"/>
        <v>9174300</v>
      </c>
      <c r="R454" s="299">
        <f t="shared" si="205"/>
        <v>1200000</v>
      </c>
      <c r="V454" s="290">
        <v>30522</v>
      </c>
      <c r="W454" s="382" t="s">
        <v>882</v>
      </c>
      <c r="X454" s="384">
        <v>0</v>
      </c>
      <c r="Y454" s="384">
        <v>0</v>
      </c>
      <c r="Z454" s="384">
        <v>0</v>
      </c>
      <c r="AA454" s="384">
        <v>0</v>
      </c>
      <c r="AB454" s="384">
        <v>0</v>
      </c>
      <c r="AC454" s="384">
        <v>10374300</v>
      </c>
      <c r="AD454" s="384">
        <v>10374300</v>
      </c>
      <c r="AE454" s="384">
        <v>1200000</v>
      </c>
      <c r="AF454" s="384">
        <v>1200000</v>
      </c>
      <c r="AG454" s="384">
        <v>1200000</v>
      </c>
      <c r="AH454" s="384">
        <v>9174300</v>
      </c>
      <c r="AI454" s="384">
        <v>1200000</v>
      </c>
      <c r="AJ454" s="384">
        <v>1200000</v>
      </c>
      <c r="AK454" s="384">
        <v>0</v>
      </c>
      <c r="AL454" s="384">
        <v>1200000</v>
      </c>
      <c r="AM454" s="384">
        <v>1200000</v>
      </c>
      <c r="AN454" s="384">
        <v>0</v>
      </c>
      <c r="AO454" s="382">
        <v>9174300</v>
      </c>
      <c r="AP454" s="382">
        <v>0</v>
      </c>
    </row>
    <row r="455" spans="1:42">
      <c r="A455" s="17">
        <v>30523</v>
      </c>
      <c r="B455" s="17" t="s">
        <v>883</v>
      </c>
      <c r="C455" s="18"/>
      <c r="D455" s="18"/>
      <c r="E455" s="18"/>
      <c r="F455" s="343">
        <v>9796000</v>
      </c>
      <c r="G455" s="299">
        <f t="shared" si="201"/>
        <v>9796000</v>
      </c>
      <c r="H455" s="299">
        <v>9433536</v>
      </c>
      <c r="I455" s="299">
        <v>9433536</v>
      </c>
      <c r="J455" s="299">
        <f t="shared" si="202"/>
        <v>362464</v>
      </c>
      <c r="K455" s="299">
        <v>0</v>
      </c>
      <c r="L455" s="299">
        <v>0</v>
      </c>
      <c r="M455" s="299">
        <f t="shared" si="191"/>
        <v>9433536</v>
      </c>
      <c r="N455" s="299">
        <v>0</v>
      </c>
      <c r="O455" s="299">
        <v>9796000</v>
      </c>
      <c r="P455" s="299">
        <f t="shared" si="203"/>
        <v>362464</v>
      </c>
      <c r="Q455" s="299">
        <f t="shared" si="204"/>
        <v>0</v>
      </c>
      <c r="R455" s="299">
        <f t="shared" si="205"/>
        <v>0</v>
      </c>
      <c r="V455" s="290">
        <v>30523</v>
      </c>
      <c r="W455" s="382" t="s">
        <v>883</v>
      </c>
      <c r="X455" s="384">
        <v>0</v>
      </c>
      <c r="Y455" s="384">
        <v>0</v>
      </c>
      <c r="Z455" s="384">
        <v>0</v>
      </c>
      <c r="AA455" s="384">
        <v>0</v>
      </c>
      <c r="AB455" s="384">
        <v>0</v>
      </c>
      <c r="AC455" s="384">
        <v>9796000</v>
      </c>
      <c r="AD455" s="384">
        <v>9796000</v>
      </c>
      <c r="AE455" s="384">
        <v>9433536</v>
      </c>
      <c r="AF455" s="384">
        <v>9433536</v>
      </c>
      <c r="AG455" s="384">
        <v>9433536</v>
      </c>
      <c r="AH455" s="384">
        <v>362464</v>
      </c>
      <c r="AI455" s="384">
        <v>0</v>
      </c>
      <c r="AJ455" s="384">
        <v>0</v>
      </c>
      <c r="AK455" s="384">
        <v>9433536</v>
      </c>
      <c r="AL455" s="384">
        <v>0</v>
      </c>
      <c r="AM455" s="384">
        <v>9796000</v>
      </c>
      <c r="AN455" s="384">
        <v>362464</v>
      </c>
      <c r="AO455" s="382">
        <v>0</v>
      </c>
      <c r="AP455" s="382">
        <v>0</v>
      </c>
    </row>
    <row r="456" spans="1:42">
      <c r="A456" s="17">
        <v>30524</v>
      </c>
      <c r="B456" s="17" t="s">
        <v>884</v>
      </c>
      <c r="C456" s="18"/>
      <c r="D456" s="18"/>
      <c r="E456" s="18"/>
      <c r="F456" s="343">
        <v>20000000</v>
      </c>
      <c r="G456" s="299">
        <f t="shared" si="201"/>
        <v>20000000</v>
      </c>
      <c r="H456" s="299">
        <v>0</v>
      </c>
      <c r="I456" s="299">
        <v>0</v>
      </c>
      <c r="J456" s="299">
        <f t="shared" si="202"/>
        <v>20000000</v>
      </c>
      <c r="K456" s="299">
        <v>0</v>
      </c>
      <c r="L456" s="299">
        <v>0</v>
      </c>
      <c r="M456" s="299">
        <f t="shared" si="191"/>
        <v>0</v>
      </c>
      <c r="N456" s="299">
        <v>0</v>
      </c>
      <c r="O456" s="299">
        <v>0</v>
      </c>
      <c r="P456" s="299">
        <f t="shared" si="203"/>
        <v>0</v>
      </c>
      <c r="Q456" s="299">
        <f t="shared" si="204"/>
        <v>20000000</v>
      </c>
      <c r="R456" s="299">
        <f t="shared" si="205"/>
        <v>0</v>
      </c>
      <c r="V456" s="290">
        <v>30524</v>
      </c>
      <c r="W456" s="382" t="s">
        <v>884</v>
      </c>
      <c r="X456" s="384">
        <v>0</v>
      </c>
      <c r="Y456" s="384">
        <v>0</v>
      </c>
      <c r="Z456" s="384">
        <v>0</v>
      </c>
      <c r="AA456" s="384">
        <v>0</v>
      </c>
      <c r="AB456" s="384">
        <v>0</v>
      </c>
      <c r="AC456" s="384">
        <v>20000000</v>
      </c>
      <c r="AD456" s="384">
        <v>20000000</v>
      </c>
      <c r="AE456" s="384">
        <v>0</v>
      </c>
      <c r="AF456" s="384">
        <v>0</v>
      </c>
      <c r="AG456" s="384">
        <v>0</v>
      </c>
      <c r="AH456" s="384">
        <v>20000000</v>
      </c>
      <c r="AI456" s="384">
        <v>0</v>
      </c>
      <c r="AJ456" s="384">
        <v>0</v>
      </c>
      <c r="AK456" s="384">
        <v>0</v>
      </c>
      <c r="AL456" s="384">
        <v>0</v>
      </c>
      <c r="AM456" s="384">
        <v>0</v>
      </c>
      <c r="AN456" s="384">
        <v>0</v>
      </c>
      <c r="AO456" s="382">
        <v>20000000</v>
      </c>
      <c r="AP456" s="382">
        <v>0</v>
      </c>
    </row>
    <row r="457" spans="1:42">
      <c r="A457" s="17">
        <v>30525</v>
      </c>
      <c r="B457" s="17" t="s">
        <v>885</v>
      </c>
      <c r="C457" s="18"/>
      <c r="D457" s="18"/>
      <c r="E457" s="18"/>
      <c r="F457" s="343">
        <v>16588404</v>
      </c>
      <c r="G457" s="299">
        <f t="shared" si="201"/>
        <v>16588404</v>
      </c>
      <c r="H457" s="299">
        <v>0</v>
      </c>
      <c r="I457" s="299">
        <v>0</v>
      </c>
      <c r="J457" s="299">
        <f t="shared" si="202"/>
        <v>16588404</v>
      </c>
      <c r="K457" s="299">
        <v>0</v>
      </c>
      <c r="L457" s="299">
        <v>0</v>
      </c>
      <c r="M457" s="299">
        <f t="shared" ref="M457:M519" si="214">+I457-L457</f>
        <v>0</v>
      </c>
      <c r="N457" s="299">
        <v>0</v>
      </c>
      <c r="O457" s="299">
        <v>0</v>
      </c>
      <c r="P457" s="299">
        <f t="shared" si="203"/>
        <v>0</v>
      </c>
      <c r="Q457" s="299">
        <f t="shared" si="204"/>
        <v>16588404</v>
      </c>
      <c r="R457" s="299">
        <f t="shared" si="205"/>
        <v>0</v>
      </c>
      <c r="V457" s="290">
        <v>30525</v>
      </c>
      <c r="W457" s="382" t="s">
        <v>885</v>
      </c>
      <c r="X457" s="384">
        <v>0</v>
      </c>
      <c r="Y457" s="384">
        <v>0</v>
      </c>
      <c r="Z457" s="384">
        <v>0</v>
      </c>
      <c r="AA457" s="384">
        <v>0</v>
      </c>
      <c r="AB457" s="384">
        <v>0</v>
      </c>
      <c r="AC457" s="384">
        <v>16588404</v>
      </c>
      <c r="AD457" s="384">
        <v>16588404</v>
      </c>
      <c r="AE457" s="384">
        <v>0</v>
      </c>
      <c r="AF457" s="384">
        <v>0</v>
      </c>
      <c r="AG457" s="384">
        <v>0</v>
      </c>
      <c r="AH457" s="384">
        <v>16588404</v>
      </c>
      <c r="AI457" s="384">
        <v>0</v>
      </c>
      <c r="AJ457" s="384">
        <v>0</v>
      </c>
      <c r="AK457" s="384">
        <v>0</v>
      </c>
      <c r="AL457" s="384">
        <v>0</v>
      </c>
      <c r="AM457" s="384">
        <v>0</v>
      </c>
      <c r="AN457" s="384">
        <v>0</v>
      </c>
      <c r="AO457" s="382">
        <v>16588404</v>
      </c>
      <c r="AP457" s="382">
        <v>0</v>
      </c>
    </row>
    <row r="458" spans="1:42">
      <c r="A458" s="17">
        <v>30526</v>
      </c>
      <c r="B458" s="17" t="s">
        <v>886</v>
      </c>
      <c r="C458" s="18"/>
      <c r="D458" s="18"/>
      <c r="E458" s="18"/>
      <c r="F458" s="343">
        <v>111696165.06</v>
      </c>
      <c r="G458" s="299">
        <f t="shared" si="201"/>
        <v>111696165.06</v>
      </c>
      <c r="H458" s="299">
        <v>55880107</v>
      </c>
      <c r="I458" s="299">
        <v>55880107</v>
      </c>
      <c r="J458" s="299">
        <f t="shared" si="202"/>
        <v>55816058.060000002</v>
      </c>
      <c r="K458" s="299">
        <v>0</v>
      </c>
      <c r="L458" s="299">
        <v>0</v>
      </c>
      <c r="M458" s="299">
        <f t="shared" si="214"/>
        <v>55880107</v>
      </c>
      <c r="N458" s="299">
        <v>0</v>
      </c>
      <c r="O458" s="299">
        <v>111696165.06</v>
      </c>
      <c r="P458" s="299">
        <f t="shared" si="203"/>
        <v>55816058.060000002</v>
      </c>
      <c r="Q458" s="299">
        <f t="shared" si="204"/>
        <v>0</v>
      </c>
      <c r="R458" s="299">
        <f t="shared" si="205"/>
        <v>0</v>
      </c>
      <c r="V458" s="290">
        <v>30526</v>
      </c>
      <c r="W458" s="382" t="s">
        <v>886</v>
      </c>
      <c r="X458" s="384">
        <v>0</v>
      </c>
      <c r="Y458" s="384">
        <v>0</v>
      </c>
      <c r="Z458" s="384">
        <v>0</v>
      </c>
      <c r="AA458" s="384">
        <v>0</v>
      </c>
      <c r="AB458" s="384">
        <v>0</v>
      </c>
      <c r="AC458" s="384">
        <v>111696165.06</v>
      </c>
      <c r="AD458" s="384">
        <v>111696165.06</v>
      </c>
      <c r="AE458" s="384">
        <v>55880107</v>
      </c>
      <c r="AF458" s="384">
        <v>55880107</v>
      </c>
      <c r="AG458" s="384">
        <v>55880107</v>
      </c>
      <c r="AH458" s="384">
        <v>55816058.060000002</v>
      </c>
      <c r="AI458" s="384">
        <v>0</v>
      </c>
      <c r="AJ458" s="384">
        <v>0</v>
      </c>
      <c r="AK458" s="384">
        <v>55880107</v>
      </c>
      <c r="AL458" s="384">
        <v>0</v>
      </c>
      <c r="AM458" s="384">
        <v>111696165.06</v>
      </c>
      <c r="AN458" s="384">
        <v>55816058.060000002</v>
      </c>
      <c r="AO458" s="382">
        <v>0</v>
      </c>
      <c r="AP458" s="382">
        <v>0</v>
      </c>
    </row>
    <row r="459" spans="1:42">
      <c r="A459" s="17">
        <v>30527</v>
      </c>
      <c r="B459" s="17" t="s">
        <v>887</v>
      </c>
      <c r="C459" s="18"/>
      <c r="D459" s="18"/>
      <c r="E459" s="18"/>
      <c r="F459" s="343">
        <v>65079621</v>
      </c>
      <c r="G459" s="299">
        <f t="shared" si="201"/>
        <v>65079621</v>
      </c>
      <c r="H459" s="299">
        <v>4282016</v>
      </c>
      <c r="I459" s="299">
        <v>11875922</v>
      </c>
      <c r="J459" s="299">
        <f t="shared" si="202"/>
        <v>53203699</v>
      </c>
      <c r="K459" s="299">
        <v>0</v>
      </c>
      <c r="L459" s="299">
        <v>0</v>
      </c>
      <c r="M459" s="299">
        <f t="shared" si="214"/>
        <v>11875922</v>
      </c>
      <c r="N459" s="299">
        <v>2664016</v>
      </c>
      <c r="O459" s="299">
        <v>13457922</v>
      </c>
      <c r="P459" s="299">
        <f t="shared" si="203"/>
        <v>1582000</v>
      </c>
      <c r="Q459" s="299">
        <f t="shared" si="204"/>
        <v>51621699</v>
      </c>
      <c r="R459" s="299">
        <f t="shared" si="205"/>
        <v>0</v>
      </c>
      <c r="V459" s="290">
        <v>30527</v>
      </c>
      <c r="W459" s="382" t="s">
        <v>887</v>
      </c>
      <c r="X459" s="384">
        <v>0</v>
      </c>
      <c r="Y459" s="384">
        <v>0</v>
      </c>
      <c r="Z459" s="384">
        <v>0</v>
      </c>
      <c r="AA459" s="384">
        <v>0</v>
      </c>
      <c r="AB459" s="384">
        <v>0</v>
      </c>
      <c r="AC459" s="384">
        <v>65079621</v>
      </c>
      <c r="AD459" s="384">
        <v>65079621</v>
      </c>
      <c r="AE459" s="384">
        <v>4282016</v>
      </c>
      <c r="AF459" s="384">
        <v>11875922</v>
      </c>
      <c r="AG459" s="384">
        <v>11875922</v>
      </c>
      <c r="AH459" s="384">
        <v>53203699</v>
      </c>
      <c r="AI459" s="384">
        <v>0</v>
      </c>
      <c r="AJ459" s="384">
        <v>0</v>
      </c>
      <c r="AK459" s="384">
        <v>11875922</v>
      </c>
      <c r="AL459" s="384">
        <v>2664016</v>
      </c>
      <c r="AM459" s="384">
        <v>13457922</v>
      </c>
      <c r="AN459" s="384">
        <v>1582000</v>
      </c>
      <c r="AO459" s="382">
        <v>51621699</v>
      </c>
      <c r="AP459" s="382">
        <v>0</v>
      </c>
    </row>
    <row r="460" spans="1:42">
      <c r="A460" s="17">
        <v>30528</v>
      </c>
      <c r="B460" s="17" t="s">
        <v>888</v>
      </c>
      <c r="C460" s="18"/>
      <c r="D460" s="18"/>
      <c r="E460" s="18"/>
      <c r="F460" s="343">
        <v>25592733</v>
      </c>
      <c r="G460" s="299">
        <f t="shared" si="201"/>
        <v>25592733</v>
      </c>
      <c r="H460" s="299">
        <v>0</v>
      </c>
      <c r="I460" s="299">
        <v>0</v>
      </c>
      <c r="J460" s="299">
        <f t="shared" si="202"/>
        <v>25592733</v>
      </c>
      <c r="K460" s="299">
        <v>0</v>
      </c>
      <c r="L460" s="299">
        <v>0</v>
      </c>
      <c r="M460" s="299">
        <f t="shared" si="214"/>
        <v>0</v>
      </c>
      <c r="N460" s="299">
        <v>0</v>
      </c>
      <c r="O460" s="299">
        <v>0</v>
      </c>
      <c r="P460" s="299">
        <f t="shared" si="203"/>
        <v>0</v>
      </c>
      <c r="Q460" s="299">
        <f t="shared" si="204"/>
        <v>25592733</v>
      </c>
      <c r="R460" s="299">
        <f t="shared" si="205"/>
        <v>0</v>
      </c>
      <c r="S460" s="19"/>
      <c r="T460" s="19"/>
      <c r="U460" s="19"/>
      <c r="V460" s="290">
        <v>30528</v>
      </c>
      <c r="W460" s="382" t="s">
        <v>888</v>
      </c>
      <c r="X460" s="384">
        <v>0</v>
      </c>
      <c r="Y460" s="384">
        <v>0</v>
      </c>
      <c r="Z460" s="384">
        <v>0</v>
      </c>
      <c r="AA460" s="384">
        <v>0</v>
      </c>
      <c r="AB460" s="384">
        <v>0</v>
      </c>
      <c r="AC460" s="384">
        <v>25592733</v>
      </c>
      <c r="AD460" s="384">
        <v>25592733</v>
      </c>
      <c r="AE460" s="384">
        <v>0</v>
      </c>
      <c r="AF460" s="384">
        <v>0</v>
      </c>
      <c r="AG460" s="384">
        <v>0</v>
      </c>
      <c r="AH460" s="384">
        <v>25592733</v>
      </c>
      <c r="AI460" s="384">
        <v>0</v>
      </c>
      <c r="AJ460" s="384">
        <v>0</v>
      </c>
      <c r="AK460" s="384">
        <v>0</v>
      </c>
      <c r="AL460" s="384">
        <v>0</v>
      </c>
      <c r="AM460" s="384">
        <v>0</v>
      </c>
      <c r="AN460" s="384">
        <v>0</v>
      </c>
      <c r="AO460" s="382">
        <v>25592733</v>
      </c>
      <c r="AP460" s="382">
        <v>0</v>
      </c>
    </row>
    <row r="461" spans="1:42">
      <c r="A461" s="17">
        <v>30529</v>
      </c>
      <c r="B461" s="17" t="s">
        <v>889</v>
      </c>
      <c r="C461" s="18"/>
      <c r="D461" s="18"/>
      <c r="E461" s="18"/>
      <c r="F461" s="343">
        <v>96049887</v>
      </c>
      <c r="G461" s="299">
        <f t="shared" si="201"/>
        <v>96049887</v>
      </c>
      <c r="H461" s="299">
        <v>0</v>
      </c>
      <c r="I461" s="299">
        <v>0</v>
      </c>
      <c r="J461" s="299">
        <f t="shared" si="202"/>
        <v>96049887</v>
      </c>
      <c r="K461" s="299">
        <v>0</v>
      </c>
      <c r="L461" s="299">
        <v>0</v>
      </c>
      <c r="M461" s="299">
        <f t="shared" si="214"/>
        <v>0</v>
      </c>
      <c r="N461" s="299">
        <v>0</v>
      </c>
      <c r="O461" s="299">
        <v>0</v>
      </c>
      <c r="P461" s="299">
        <f t="shared" si="203"/>
        <v>0</v>
      </c>
      <c r="Q461" s="299">
        <f t="shared" si="204"/>
        <v>96049887</v>
      </c>
      <c r="R461" s="299">
        <f t="shared" si="205"/>
        <v>0</v>
      </c>
      <c r="S461" s="19"/>
      <c r="T461" s="19"/>
      <c r="U461" s="19"/>
      <c r="V461" s="290">
        <v>30529</v>
      </c>
      <c r="W461" s="382" t="s">
        <v>889</v>
      </c>
      <c r="X461" s="384">
        <v>0</v>
      </c>
      <c r="Y461" s="384">
        <v>0</v>
      </c>
      <c r="Z461" s="384">
        <v>0</v>
      </c>
      <c r="AA461" s="384">
        <v>0</v>
      </c>
      <c r="AB461" s="384">
        <v>0</v>
      </c>
      <c r="AC461" s="384">
        <v>96049887</v>
      </c>
      <c r="AD461" s="384">
        <v>96049887</v>
      </c>
      <c r="AE461" s="384">
        <v>0</v>
      </c>
      <c r="AF461" s="384">
        <v>0</v>
      </c>
      <c r="AG461" s="384">
        <v>0</v>
      </c>
      <c r="AH461" s="384">
        <v>96049887</v>
      </c>
      <c r="AI461" s="384">
        <v>0</v>
      </c>
      <c r="AJ461" s="384">
        <v>0</v>
      </c>
      <c r="AK461" s="384">
        <v>0</v>
      </c>
      <c r="AL461" s="384">
        <v>0</v>
      </c>
      <c r="AM461" s="384">
        <v>0</v>
      </c>
      <c r="AN461" s="384">
        <v>0</v>
      </c>
      <c r="AO461" s="382">
        <v>96049887</v>
      </c>
      <c r="AP461" s="382">
        <v>0</v>
      </c>
    </row>
    <row r="462" spans="1:42">
      <c r="A462" s="17">
        <v>30530</v>
      </c>
      <c r="B462" s="17" t="s">
        <v>890</v>
      </c>
      <c r="C462" s="18"/>
      <c r="D462" s="18"/>
      <c r="E462" s="18"/>
      <c r="F462" s="343">
        <v>3700000</v>
      </c>
      <c r="G462" s="299">
        <f t="shared" si="201"/>
        <v>3700000</v>
      </c>
      <c r="H462" s="299">
        <v>0</v>
      </c>
      <c r="I462" s="299">
        <v>0</v>
      </c>
      <c r="J462" s="299">
        <f t="shared" si="202"/>
        <v>3700000</v>
      </c>
      <c r="K462" s="299">
        <v>0</v>
      </c>
      <c r="L462" s="299">
        <v>0</v>
      </c>
      <c r="M462" s="299">
        <f t="shared" si="214"/>
        <v>0</v>
      </c>
      <c r="N462" s="299">
        <v>0</v>
      </c>
      <c r="O462" s="299">
        <v>0</v>
      </c>
      <c r="P462" s="299">
        <f t="shared" si="203"/>
        <v>0</v>
      </c>
      <c r="Q462" s="299">
        <f t="shared" si="204"/>
        <v>3700000</v>
      </c>
      <c r="R462" s="299">
        <f t="shared" si="205"/>
        <v>0</v>
      </c>
      <c r="V462" s="290">
        <v>30530</v>
      </c>
      <c r="W462" s="382" t="s">
        <v>890</v>
      </c>
      <c r="X462" s="384">
        <v>0</v>
      </c>
      <c r="Y462" s="384">
        <v>0</v>
      </c>
      <c r="Z462" s="384">
        <v>0</v>
      </c>
      <c r="AA462" s="384">
        <v>0</v>
      </c>
      <c r="AB462" s="384">
        <v>0</v>
      </c>
      <c r="AC462" s="384">
        <v>3700000</v>
      </c>
      <c r="AD462" s="384">
        <v>3700000</v>
      </c>
      <c r="AE462" s="384">
        <v>0</v>
      </c>
      <c r="AF462" s="384">
        <v>0</v>
      </c>
      <c r="AG462" s="384">
        <v>0</v>
      </c>
      <c r="AH462" s="384">
        <v>3700000</v>
      </c>
      <c r="AI462" s="384">
        <v>0</v>
      </c>
      <c r="AJ462" s="384">
        <v>0</v>
      </c>
      <c r="AK462" s="384">
        <v>0</v>
      </c>
      <c r="AL462" s="384">
        <v>0</v>
      </c>
      <c r="AM462" s="384">
        <v>0</v>
      </c>
      <c r="AN462" s="384">
        <v>0</v>
      </c>
      <c r="AO462" s="382">
        <v>3700000</v>
      </c>
      <c r="AP462" s="382">
        <v>0</v>
      </c>
    </row>
    <row r="463" spans="1:42">
      <c r="A463" s="17">
        <v>30531</v>
      </c>
      <c r="B463" s="17" t="s">
        <v>891</v>
      </c>
      <c r="C463" s="18"/>
      <c r="D463" s="18"/>
      <c r="E463" s="18"/>
      <c r="F463" s="343">
        <v>21520283</v>
      </c>
      <c r="G463" s="299">
        <f t="shared" si="201"/>
        <v>21520283</v>
      </c>
      <c r="H463" s="299">
        <v>21520283</v>
      </c>
      <c r="I463" s="299">
        <v>21520283</v>
      </c>
      <c r="J463" s="299">
        <f t="shared" si="202"/>
        <v>0</v>
      </c>
      <c r="K463" s="299">
        <v>21520283</v>
      </c>
      <c r="L463" s="299">
        <v>21520283</v>
      </c>
      <c r="M463" s="299">
        <f t="shared" si="214"/>
        <v>0</v>
      </c>
      <c r="N463" s="299">
        <v>0</v>
      </c>
      <c r="O463" s="299">
        <v>21520283</v>
      </c>
      <c r="P463" s="299">
        <f t="shared" si="203"/>
        <v>0</v>
      </c>
      <c r="Q463" s="299">
        <f t="shared" si="204"/>
        <v>0</v>
      </c>
      <c r="R463" s="299">
        <f t="shared" si="205"/>
        <v>21520283</v>
      </c>
      <c r="V463" s="290">
        <v>30531</v>
      </c>
      <c r="W463" s="382" t="s">
        <v>891</v>
      </c>
      <c r="X463" s="384">
        <v>0</v>
      </c>
      <c r="Y463" s="384">
        <v>0</v>
      </c>
      <c r="Z463" s="384">
        <v>0</v>
      </c>
      <c r="AA463" s="384">
        <v>0</v>
      </c>
      <c r="AB463" s="384">
        <v>0</v>
      </c>
      <c r="AC463" s="384">
        <v>21520283</v>
      </c>
      <c r="AD463" s="384">
        <v>21520283</v>
      </c>
      <c r="AE463" s="384">
        <v>21520283</v>
      </c>
      <c r="AF463" s="384">
        <v>21520283</v>
      </c>
      <c r="AG463" s="384">
        <v>21520283</v>
      </c>
      <c r="AH463" s="384">
        <v>0</v>
      </c>
      <c r="AI463" s="384">
        <v>21520283</v>
      </c>
      <c r="AJ463" s="384">
        <v>21520283</v>
      </c>
      <c r="AK463" s="384">
        <v>0</v>
      </c>
      <c r="AL463" s="384">
        <v>0</v>
      </c>
      <c r="AM463" s="384">
        <v>21520283</v>
      </c>
      <c r="AN463" s="384">
        <v>0</v>
      </c>
      <c r="AO463" s="382">
        <v>0</v>
      </c>
      <c r="AP463" s="382">
        <v>0</v>
      </c>
    </row>
    <row r="464" spans="1:42">
      <c r="A464" s="17">
        <v>30532</v>
      </c>
      <c r="B464" s="17" t="s">
        <v>892</v>
      </c>
      <c r="C464" s="18"/>
      <c r="D464" s="18"/>
      <c r="E464" s="18"/>
      <c r="F464" s="343">
        <v>37884661</v>
      </c>
      <c r="G464" s="299">
        <f t="shared" si="201"/>
        <v>37884661</v>
      </c>
      <c r="H464" s="299">
        <v>3450000</v>
      </c>
      <c r="I464" s="299">
        <v>3450000</v>
      </c>
      <c r="J464" s="299">
        <f t="shared" si="202"/>
        <v>34434661</v>
      </c>
      <c r="K464" s="299">
        <v>0</v>
      </c>
      <c r="L464" s="299">
        <v>0</v>
      </c>
      <c r="M464" s="299">
        <f t="shared" si="214"/>
        <v>3450000</v>
      </c>
      <c r="N464" s="299">
        <v>0</v>
      </c>
      <c r="O464" s="299">
        <v>3450000</v>
      </c>
      <c r="P464" s="299">
        <f t="shared" si="203"/>
        <v>0</v>
      </c>
      <c r="Q464" s="299">
        <f t="shared" si="204"/>
        <v>34434661</v>
      </c>
      <c r="R464" s="299">
        <f t="shared" si="205"/>
        <v>0</v>
      </c>
      <c r="V464" s="290">
        <v>30532</v>
      </c>
      <c r="W464" s="382" t="s">
        <v>892</v>
      </c>
      <c r="X464" s="384">
        <v>0</v>
      </c>
      <c r="Y464" s="384">
        <v>0</v>
      </c>
      <c r="Z464" s="384">
        <v>0</v>
      </c>
      <c r="AA464" s="384">
        <v>0</v>
      </c>
      <c r="AB464" s="384">
        <v>0</v>
      </c>
      <c r="AC464" s="384">
        <v>37884661</v>
      </c>
      <c r="AD464" s="384">
        <v>37884661</v>
      </c>
      <c r="AE464" s="384">
        <v>3450000</v>
      </c>
      <c r="AF464" s="384">
        <v>3450000</v>
      </c>
      <c r="AG464" s="384">
        <v>3450000</v>
      </c>
      <c r="AH464" s="384">
        <v>34434661</v>
      </c>
      <c r="AI464" s="384">
        <v>0</v>
      </c>
      <c r="AJ464" s="384">
        <v>0</v>
      </c>
      <c r="AK464" s="384">
        <v>3450000</v>
      </c>
      <c r="AL464" s="384">
        <v>0</v>
      </c>
      <c r="AM464" s="384">
        <v>3450000</v>
      </c>
      <c r="AN464" s="384">
        <v>0</v>
      </c>
      <c r="AO464" s="382">
        <v>34434661</v>
      </c>
      <c r="AP464" s="382">
        <v>0</v>
      </c>
    </row>
    <row r="465" spans="1:42">
      <c r="A465" s="17">
        <v>30533</v>
      </c>
      <c r="B465" s="17" t="s">
        <v>893</v>
      </c>
      <c r="C465" s="18"/>
      <c r="D465" s="18"/>
      <c r="E465" s="18"/>
      <c r="F465" s="343">
        <v>642752</v>
      </c>
      <c r="G465" s="299">
        <f t="shared" si="201"/>
        <v>642752</v>
      </c>
      <c r="H465" s="299">
        <v>0</v>
      </c>
      <c r="I465" s="299">
        <v>0</v>
      </c>
      <c r="J465" s="299">
        <f t="shared" si="202"/>
        <v>642752</v>
      </c>
      <c r="K465" s="299">
        <v>0</v>
      </c>
      <c r="L465" s="299">
        <v>0</v>
      </c>
      <c r="M465" s="299">
        <f t="shared" si="214"/>
        <v>0</v>
      </c>
      <c r="N465" s="299">
        <v>0</v>
      </c>
      <c r="O465" s="299">
        <v>0</v>
      </c>
      <c r="P465" s="299">
        <f t="shared" si="203"/>
        <v>0</v>
      </c>
      <c r="Q465" s="299">
        <f t="shared" si="204"/>
        <v>642752</v>
      </c>
      <c r="R465" s="299">
        <f t="shared" si="205"/>
        <v>0</v>
      </c>
      <c r="V465" s="290">
        <v>30533</v>
      </c>
      <c r="W465" s="382" t="s">
        <v>893</v>
      </c>
      <c r="X465" s="384">
        <v>0</v>
      </c>
      <c r="Y465" s="384">
        <v>0</v>
      </c>
      <c r="Z465" s="384">
        <v>0</v>
      </c>
      <c r="AA465" s="384">
        <v>0</v>
      </c>
      <c r="AB465" s="384">
        <v>0</v>
      </c>
      <c r="AC465" s="384">
        <v>642752</v>
      </c>
      <c r="AD465" s="384">
        <v>642752</v>
      </c>
      <c r="AE465" s="384">
        <v>0</v>
      </c>
      <c r="AF465" s="384">
        <v>0</v>
      </c>
      <c r="AG465" s="384">
        <v>0</v>
      </c>
      <c r="AH465" s="384">
        <v>642752</v>
      </c>
      <c r="AI465" s="384">
        <v>0</v>
      </c>
      <c r="AJ465" s="384">
        <v>0</v>
      </c>
      <c r="AK465" s="384">
        <v>0</v>
      </c>
      <c r="AL465" s="384">
        <v>0</v>
      </c>
      <c r="AM465" s="384">
        <v>0</v>
      </c>
      <c r="AN465" s="384">
        <v>0</v>
      </c>
      <c r="AO465" s="382">
        <v>642752</v>
      </c>
      <c r="AP465" s="382">
        <v>0</v>
      </c>
    </row>
    <row r="466" spans="1:42">
      <c r="A466" s="17">
        <v>30534</v>
      </c>
      <c r="B466" s="17" t="s">
        <v>894</v>
      </c>
      <c r="C466" s="18"/>
      <c r="D466" s="18"/>
      <c r="E466" s="18"/>
      <c r="F466" s="343">
        <v>5000</v>
      </c>
      <c r="G466" s="299">
        <f t="shared" si="201"/>
        <v>5000</v>
      </c>
      <c r="H466" s="299">
        <v>5000</v>
      </c>
      <c r="I466" s="299">
        <v>5000</v>
      </c>
      <c r="J466" s="299">
        <f t="shared" si="202"/>
        <v>0</v>
      </c>
      <c r="K466" s="299">
        <v>0</v>
      </c>
      <c r="L466" s="299">
        <v>0</v>
      </c>
      <c r="M466" s="299">
        <f t="shared" si="214"/>
        <v>5000</v>
      </c>
      <c r="N466" s="299">
        <v>0</v>
      </c>
      <c r="O466" s="299">
        <v>5000</v>
      </c>
      <c r="P466" s="299">
        <f t="shared" si="203"/>
        <v>0</v>
      </c>
      <c r="Q466" s="299">
        <f t="shared" si="204"/>
        <v>0</v>
      </c>
      <c r="R466" s="299">
        <f t="shared" si="205"/>
        <v>0</v>
      </c>
      <c r="V466" s="290">
        <v>30534</v>
      </c>
      <c r="W466" s="382" t="s">
        <v>894</v>
      </c>
      <c r="X466" s="384">
        <v>0</v>
      </c>
      <c r="Y466" s="384">
        <v>0</v>
      </c>
      <c r="Z466" s="384">
        <v>0</v>
      </c>
      <c r="AA466" s="384">
        <v>0</v>
      </c>
      <c r="AB466" s="384">
        <v>0</v>
      </c>
      <c r="AC466" s="384">
        <v>5000</v>
      </c>
      <c r="AD466" s="384">
        <v>5000</v>
      </c>
      <c r="AE466" s="384">
        <v>5000</v>
      </c>
      <c r="AF466" s="384">
        <v>5000</v>
      </c>
      <c r="AG466" s="384">
        <v>5000</v>
      </c>
      <c r="AH466" s="384">
        <v>0</v>
      </c>
      <c r="AI466" s="384">
        <v>0</v>
      </c>
      <c r="AJ466" s="384">
        <v>0</v>
      </c>
      <c r="AK466" s="384">
        <v>5000</v>
      </c>
      <c r="AL466" s="384">
        <v>0</v>
      </c>
      <c r="AM466" s="384">
        <v>5000</v>
      </c>
      <c r="AN466" s="384">
        <v>0</v>
      </c>
      <c r="AO466" s="382">
        <v>0</v>
      </c>
      <c r="AP466" s="382">
        <v>0</v>
      </c>
    </row>
    <row r="467" spans="1:42">
      <c r="A467" s="17">
        <v>30535</v>
      </c>
      <c r="B467" s="17" t="s">
        <v>895</v>
      </c>
      <c r="C467" s="18"/>
      <c r="D467" s="18"/>
      <c r="E467" s="18"/>
      <c r="F467" s="343">
        <v>1462335</v>
      </c>
      <c r="G467" s="299">
        <f t="shared" si="201"/>
        <v>1462335</v>
      </c>
      <c r="H467" s="299">
        <v>1462335</v>
      </c>
      <c r="I467" s="299">
        <v>1462335</v>
      </c>
      <c r="J467" s="299">
        <f t="shared" si="202"/>
        <v>0</v>
      </c>
      <c r="K467" s="299">
        <v>0</v>
      </c>
      <c r="L467" s="299">
        <v>0</v>
      </c>
      <c r="M467" s="299">
        <f t="shared" si="214"/>
        <v>1462335</v>
      </c>
      <c r="N467" s="299">
        <v>0</v>
      </c>
      <c r="O467" s="299">
        <v>1462335</v>
      </c>
      <c r="P467" s="299">
        <f t="shared" si="203"/>
        <v>0</v>
      </c>
      <c r="Q467" s="299">
        <f t="shared" si="204"/>
        <v>0</v>
      </c>
      <c r="R467" s="299">
        <f t="shared" si="205"/>
        <v>0</v>
      </c>
      <c r="V467" s="290">
        <v>30535</v>
      </c>
      <c r="W467" s="382" t="s">
        <v>895</v>
      </c>
      <c r="X467" s="384">
        <v>0</v>
      </c>
      <c r="Y467" s="384">
        <v>0</v>
      </c>
      <c r="Z467" s="384">
        <v>0</v>
      </c>
      <c r="AA467" s="384">
        <v>0</v>
      </c>
      <c r="AB467" s="384">
        <v>0</v>
      </c>
      <c r="AC467" s="384">
        <v>1462335</v>
      </c>
      <c r="AD467" s="384">
        <v>1462335</v>
      </c>
      <c r="AE467" s="384">
        <v>1462335</v>
      </c>
      <c r="AF467" s="384">
        <v>1462335</v>
      </c>
      <c r="AG467" s="384">
        <v>1462335</v>
      </c>
      <c r="AH467" s="384">
        <v>0</v>
      </c>
      <c r="AI467" s="384">
        <v>0</v>
      </c>
      <c r="AJ467" s="384">
        <v>0</v>
      </c>
      <c r="AK467" s="384">
        <v>1462335</v>
      </c>
      <c r="AL467" s="384">
        <v>0</v>
      </c>
      <c r="AM467" s="384">
        <v>1462335</v>
      </c>
      <c r="AN467" s="384">
        <v>0</v>
      </c>
      <c r="AO467" s="382">
        <v>0</v>
      </c>
      <c r="AP467" s="382">
        <v>0</v>
      </c>
    </row>
    <row r="468" spans="1:42">
      <c r="A468" s="17">
        <v>30536</v>
      </c>
      <c r="B468" s="17" t="s">
        <v>896</v>
      </c>
      <c r="C468" s="18"/>
      <c r="D468" s="18"/>
      <c r="E468" s="18"/>
      <c r="F468" s="343">
        <v>397941</v>
      </c>
      <c r="G468" s="299">
        <f t="shared" si="201"/>
        <v>397941</v>
      </c>
      <c r="H468" s="299">
        <v>0</v>
      </c>
      <c r="I468" s="299">
        <v>0</v>
      </c>
      <c r="J468" s="299">
        <f t="shared" si="202"/>
        <v>397941</v>
      </c>
      <c r="K468" s="299">
        <v>0</v>
      </c>
      <c r="L468" s="299">
        <v>0</v>
      </c>
      <c r="M468" s="299">
        <f t="shared" si="214"/>
        <v>0</v>
      </c>
      <c r="N468" s="299">
        <v>0</v>
      </c>
      <c r="O468" s="299">
        <v>397941</v>
      </c>
      <c r="P468" s="299">
        <f t="shared" si="203"/>
        <v>397941</v>
      </c>
      <c r="Q468" s="299">
        <f t="shared" si="204"/>
        <v>0</v>
      </c>
      <c r="R468" s="299">
        <f t="shared" si="205"/>
        <v>0</v>
      </c>
      <c r="V468" s="290">
        <v>30536</v>
      </c>
      <c r="W468" s="382" t="s">
        <v>896</v>
      </c>
      <c r="X468" s="384">
        <v>0</v>
      </c>
      <c r="Y468" s="384">
        <v>0</v>
      </c>
      <c r="Z468" s="384">
        <v>0</v>
      </c>
      <c r="AA468" s="384">
        <v>0</v>
      </c>
      <c r="AB468" s="384">
        <v>0</v>
      </c>
      <c r="AC468" s="384">
        <v>397941</v>
      </c>
      <c r="AD468" s="384">
        <v>397941</v>
      </c>
      <c r="AE468" s="384">
        <v>0</v>
      </c>
      <c r="AF468" s="384">
        <v>0</v>
      </c>
      <c r="AG468" s="384">
        <v>0</v>
      </c>
      <c r="AH468" s="384">
        <v>397941</v>
      </c>
      <c r="AI468" s="384">
        <v>0</v>
      </c>
      <c r="AJ468" s="384">
        <v>0</v>
      </c>
      <c r="AK468" s="384">
        <v>0</v>
      </c>
      <c r="AL468" s="384">
        <v>0</v>
      </c>
      <c r="AM468" s="384">
        <v>397941</v>
      </c>
      <c r="AN468" s="384">
        <v>397941</v>
      </c>
      <c r="AO468" s="382">
        <v>0</v>
      </c>
      <c r="AP468" s="382">
        <v>0</v>
      </c>
    </row>
    <row r="469" spans="1:42">
      <c r="A469" s="17">
        <v>30537</v>
      </c>
      <c r="B469" s="17" t="s">
        <v>897</v>
      </c>
      <c r="C469" s="18"/>
      <c r="D469" s="18"/>
      <c r="E469" s="18"/>
      <c r="F469" s="343">
        <v>282815</v>
      </c>
      <c r="G469" s="299">
        <f t="shared" si="201"/>
        <v>282815</v>
      </c>
      <c r="H469" s="299">
        <v>0</v>
      </c>
      <c r="I469" s="299">
        <v>0</v>
      </c>
      <c r="J469" s="299">
        <f t="shared" si="202"/>
        <v>282815</v>
      </c>
      <c r="K469" s="299">
        <v>0</v>
      </c>
      <c r="L469" s="299">
        <v>0</v>
      </c>
      <c r="M469" s="299">
        <f t="shared" si="214"/>
        <v>0</v>
      </c>
      <c r="N469" s="299">
        <v>0</v>
      </c>
      <c r="O469" s="299">
        <v>282815</v>
      </c>
      <c r="P469" s="299">
        <f t="shared" si="203"/>
        <v>282815</v>
      </c>
      <c r="Q469" s="299">
        <f t="shared" si="204"/>
        <v>0</v>
      </c>
      <c r="R469" s="299">
        <f t="shared" si="205"/>
        <v>0</v>
      </c>
      <c r="V469" s="290">
        <v>30537</v>
      </c>
      <c r="W469" s="382" t="s">
        <v>897</v>
      </c>
      <c r="X469" s="384">
        <v>0</v>
      </c>
      <c r="Y469" s="384">
        <v>0</v>
      </c>
      <c r="Z469" s="384">
        <v>0</v>
      </c>
      <c r="AA469" s="384">
        <v>0</v>
      </c>
      <c r="AB469" s="384">
        <v>0</v>
      </c>
      <c r="AC469" s="384">
        <v>282815</v>
      </c>
      <c r="AD469" s="384">
        <v>282815</v>
      </c>
      <c r="AE469" s="384">
        <v>0</v>
      </c>
      <c r="AF469" s="384">
        <v>0</v>
      </c>
      <c r="AG469" s="384">
        <v>0</v>
      </c>
      <c r="AH469" s="384">
        <v>282815</v>
      </c>
      <c r="AI469" s="384">
        <v>0</v>
      </c>
      <c r="AJ469" s="384">
        <v>0</v>
      </c>
      <c r="AK469" s="384">
        <v>0</v>
      </c>
      <c r="AL469" s="384">
        <v>0</v>
      </c>
      <c r="AM469" s="384">
        <v>282815</v>
      </c>
      <c r="AN469" s="384">
        <v>282815</v>
      </c>
      <c r="AO469" s="382">
        <v>0</v>
      </c>
      <c r="AP469" s="382">
        <v>0</v>
      </c>
    </row>
    <row r="470" spans="1:42">
      <c r="A470" s="17">
        <v>30538</v>
      </c>
      <c r="B470" s="17" t="s">
        <v>898</v>
      </c>
      <c r="C470" s="18"/>
      <c r="D470" s="18"/>
      <c r="E470" s="18"/>
      <c r="F470" s="343">
        <v>266469</v>
      </c>
      <c r="G470" s="299">
        <f t="shared" si="201"/>
        <v>266469</v>
      </c>
      <c r="H470" s="299">
        <v>0</v>
      </c>
      <c r="I470" s="299">
        <v>0</v>
      </c>
      <c r="J470" s="299">
        <f t="shared" si="202"/>
        <v>266469</v>
      </c>
      <c r="K470" s="299">
        <v>0</v>
      </c>
      <c r="L470" s="299">
        <v>0</v>
      </c>
      <c r="M470" s="299">
        <f t="shared" si="214"/>
        <v>0</v>
      </c>
      <c r="N470" s="299">
        <v>0</v>
      </c>
      <c r="O470" s="299">
        <v>266469</v>
      </c>
      <c r="P470" s="299">
        <f t="shared" si="203"/>
        <v>266469</v>
      </c>
      <c r="Q470" s="299">
        <f t="shared" si="204"/>
        <v>0</v>
      </c>
      <c r="R470" s="299">
        <f t="shared" si="205"/>
        <v>0</v>
      </c>
      <c r="V470" s="290">
        <v>30538</v>
      </c>
      <c r="W470" s="382" t="s">
        <v>898</v>
      </c>
      <c r="X470" s="384">
        <v>0</v>
      </c>
      <c r="Y470" s="384">
        <v>0</v>
      </c>
      <c r="Z470" s="384">
        <v>0</v>
      </c>
      <c r="AA470" s="384">
        <v>0</v>
      </c>
      <c r="AB470" s="384">
        <v>0</v>
      </c>
      <c r="AC470" s="384">
        <v>266469</v>
      </c>
      <c r="AD470" s="384">
        <v>266469</v>
      </c>
      <c r="AE470" s="384">
        <v>0</v>
      </c>
      <c r="AF470" s="384">
        <v>0</v>
      </c>
      <c r="AG470" s="384">
        <v>0</v>
      </c>
      <c r="AH470" s="384">
        <v>266469</v>
      </c>
      <c r="AI470" s="384">
        <v>0</v>
      </c>
      <c r="AJ470" s="384">
        <v>0</v>
      </c>
      <c r="AK470" s="384">
        <v>0</v>
      </c>
      <c r="AL470" s="384">
        <v>0</v>
      </c>
      <c r="AM470" s="384">
        <v>266469</v>
      </c>
      <c r="AN470" s="384">
        <v>266469</v>
      </c>
      <c r="AO470" s="382">
        <v>0</v>
      </c>
      <c r="AP470" s="382">
        <v>0</v>
      </c>
    </row>
    <row r="471" spans="1:42">
      <c r="A471" s="17">
        <v>30539</v>
      </c>
      <c r="B471" s="17" t="s">
        <v>899</v>
      </c>
      <c r="C471" s="18"/>
      <c r="D471" s="18"/>
      <c r="E471" s="18"/>
      <c r="F471" s="343">
        <v>3691380</v>
      </c>
      <c r="G471" s="299">
        <f t="shared" si="201"/>
        <v>3691380</v>
      </c>
      <c r="H471" s="299">
        <v>0</v>
      </c>
      <c r="I471" s="299">
        <v>0</v>
      </c>
      <c r="J471" s="299">
        <f t="shared" si="202"/>
        <v>3691380</v>
      </c>
      <c r="K471" s="299">
        <v>0</v>
      </c>
      <c r="L471" s="299">
        <v>0</v>
      </c>
      <c r="M471" s="299">
        <f t="shared" si="214"/>
        <v>0</v>
      </c>
      <c r="N471" s="299">
        <v>0</v>
      </c>
      <c r="O471" s="299">
        <v>0</v>
      </c>
      <c r="P471" s="299">
        <f t="shared" si="203"/>
        <v>0</v>
      </c>
      <c r="Q471" s="299">
        <f t="shared" si="204"/>
        <v>3691380</v>
      </c>
      <c r="R471" s="299">
        <f t="shared" si="205"/>
        <v>0</v>
      </c>
      <c r="V471" s="290">
        <v>30539</v>
      </c>
      <c r="W471" s="382" t="s">
        <v>899</v>
      </c>
      <c r="X471" s="384">
        <v>0</v>
      </c>
      <c r="Y471" s="384">
        <v>0</v>
      </c>
      <c r="Z471" s="384">
        <v>0</v>
      </c>
      <c r="AA471" s="384">
        <v>0</v>
      </c>
      <c r="AB471" s="384">
        <v>0</v>
      </c>
      <c r="AC471" s="384">
        <v>3691380</v>
      </c>
      <c r="AD471" s="384">
        <v>3691380</v>
      </c>
      <c r="AE471" s="384">
        <v>0</v>
      </c>
      <c r="AF471" s="384">
        <v>0</v>
      </c>
      <c r="AG471" s="384">
        <v>0</v>
      </c>
      <c r="AH471" s="384">
        <v>3691380</v>
      </c>
      <c r="AI471" s="384">
        <v>0</v>
      </c>
      <c r="AJ471" s="384">
        <v>0</v>
      </c>
      <c r="AK471" s="384">
        <v>0</v>
      </c>
      <c r="AL471" s="384">
        <v>0</v>
      </c>
      <c r="AM471" s="384">
        <v>0</v>
      </c>
      <c r="AN471" s="384">
        <v>0</v>
      </c>
      <c r="AO471" s="382">
        <v>3691380</v>
      </c>
      <c r="AP471" s="382">
        <v>0</v>
      </c>
    </row>
    <row r="472" spans="1:42">
      <c r="A472" s="17">
        <v>30540</v>
      </c>
      <c r="B472" s="17" t="s">
        <v>900</v>
      </c>
      <c r="C472" s="18"/>
      <c r="D472" s="18"/>
      <c r="E472" s="18"/>
      <c r="F472" s="343">
        <v>318320713.36000001</v>
      </c>
      <c r="G472" s="299">
        <f t="shared" si="201"/>
        <v>318320713.36000001</v>
      </c>
      <c r="H472" s="299">
        <v>0</v>
      </c>
      <c r="I472" s="299">
        <v>0</v>
      </c>
      <c r="J472" s="299">
        <f t="shared" si="202"/>
        <v>318320713.36000001</v>
      </c>
      <c r="K472" s="299">
        <v>0</v>
      </c>
      <c r="L472" s="299">
        <v>0</v>
      </c>
      <c r="M472" s="299">
        <f t="shared" si="214"/>
        <v>0</v>
      </c>
      <c r="N472" s="299">
        <v>0</v>
      </c>
      <c r="O472" s="299">
        <v>0</v>
      </c>
      <c r="P472" s="299">
        <f t="shared" si="203"/>
        <v>0</v>
      </c>
      <c r="Q472" s="299">
        <f t="shared" si="204"/>
        <v>318320713.36000001</v>
      </c>
      <c r="R472" s="299">
        <f t="shared" si="205"/>
        <v>0</v>
      </c>
      <c r="V472" s="290">
        <v>30540</v>
      </c>
      <c r="W472" s="382" t="s">
        <v>900</v>
      </c>
      <c r="X472" s="384">
        <v>0</v>
      </c>
      <c r="Y472" s="384">
        <v>0</v>
      </c>
      <c r="Z472" s="384">
        <v>0</v>
      </c>
      <c r="AA472" s="384">
        <v>0</v>
      </c>
      <c r="AB472" s="384">
        <v>0</v>
      </c>
      <c r="AC472" s="384">
        <v>318320713.36000001</v>
      </c>
      <c r="AD472" s="384">
        <v>318320713.36000001</v>
      </c>
      <c r="AE472" s="384">
        <v>0</v>
      </c>
      <c r="AF472" s="384">
        <v>0</v>
      </c>
      <c r="AG472" s="384">
        <v>0</v>
      </c>
      <c r="AH472" s="384">
        <v>318320713.36000001</v>
      </c>
      <c r="AI472" s="384">
        <v>0</v>
      </c>
      <c r="AJ472" s="384">
        <v>0</v>
      </c>
      <c r="AK472" s="384">
        <v>0</v>
      </c>
      <c r="AL472" s="384">
        <v>0</v>
      </c>
      <c r="AM472" s="384">
        <v>0</v>
      </c>
      <c r="AN472" s="384">
        <v>0</v>
      </c>
      <c r="AO472" s="382">
        <v>318320713.36000001</v>
      </c>
      <c r="AP472" s="382">
        <v>0</v>
      </c>
    </row>
    <row r="473" spans="1:42">
      <c r="A473" s="17">
        <v>30541</v>
      </c>
      <c r="B473" s="17" t="s">
        <v>901</v>
      </c>
      <c r="C473" s="18"/>
      <c r="D473" s="18"/>
      <c r="E473" s="18"/>
      <c r="F473" s="343">
        <v>227514057.24000001</v>
      </c>
      <c r="G473" s="299">
        <f t="shared" si="201"/>
        <v>227514057.24000001</v>
      </c>
      <c r="H473" s="299">
        <v>0</v>
      </c>
      <c r="I473" s="299">
        <v>0</v>
      </c>
      <c r="J473" s="299">
        <f t="shared" si="202"/>
        <v>227514057.24000001</v>
      </c>
      <c r="K473" s="299">
        <v>0</v>
      </c>
      <c r="L473" s="299">
        <v>0</v>
      </c>
      <c r="M473" s="299">
        <f t="shared" si="214"/>
        <v>0</v>
      </c>
      <c r="N473" s="299">
        <v>0</v>
      </c>
      <c r="O473" s="299">
        <v>0</v>
      </c>
      <c r="P473" s="299">
        <f t="shared" si="203"/>
        <v>0</v>
      </c>
      <c r="Q473" s="299">
        <f t="shared" si="204"/>
        <v>227514057.24000001</v>
      </c>
      <c r="R473" s="299">
        <f t="shared" si="205"/>
        <v>0</v>
      </c>
      <c r="V473" s="290">
        <v>30541</v>
      </c>
      <c r="W473" s="382" t="s">
        <v>901</v>
      </c>
      <c r="X473" s="384">
        <v>0</v>
      </c>
      <c r="Y473" s="384">
        <v>0</v>
      </c>
      <c r="Z473" s="384">
        <v>0</v>
      </c>
      <c r="AA473" s="384">
        <v>0</v>
      </c>
      <c r="AB473" s="384">
        <v>0</v>
      </c>
      <c r="AC473" s="384">
        <v>227514057.24000001</v>
      </c>
      <c r="AD473" s="384">
        <v>227514057.24000001</v>
      </c>
      <c r="AE473" s="384">
        <v>0</v>
      </c>
      <c r="AF473" s="384">
        <v>0</v>
      </c>
      <c r="AG473" s="384">
        <v>0</v>
      </c>
      <c r="AH473" s="384">
        <v>227514057.24000001</v>
      </c>
      <c r="AI473" s="384">
        <v>0</v>
      </c>
      <c r="AJ473" s="384">
        <v>0</v>
      </c>
      <c r="AK473" s="384">
        <v>0</v>
      </c>
      <c r="AL473" s="384">
        <v>0</v>
      </c>
      <c r="AM473" s="384">
        <v>0</v>
      </c>
      <c r="AN473" s="384">
        <v>0</v>
      </c>
      <c r="AO473" s="382">
        <v>227514057.24000001</v>
      </c>
      <c r="AP473" s="382">
        <v>0</v>
      </c>
    </row>
    <row r="474" spans="1:42">
      <c r="A474" s="17">
        <v>30542</v>
      </c>
      <c r="B474" s="17" t="s">
        <v>902</v>
      </c>
      <c r="C474" s="18"/>
      <c r="D474" s="18"/>
      <c r="E474" s="18"/>
      <c r="F474" s="344">
        <v>3375956</v>
      </c>
      <c r="G474" s="299">
        <f t="shared" si="201"/>
        <v>3375956</v>
      </c>
      <c r="H474" s="299">
        <v>0</v>
      </c>
      <c r="I474" s="299">
        <v>0</v>
      </c>
      <c r="J474" s="299">
        <f t="shared" si="202"/>
        <v>3375956</v>
      </c>
      <c r="K474" s="299">
        <v>0</v>
      </c>
      <c r="L474" s="299">
        <v>0</v>
      </c>
      <c r="M474" s="299">
        <f t="shared" si="214"/>
        <v>0</v>
      </c>
      <c r="N474" s="299">
        <v>0</v>
      </c>
      <c r="O474" s="299">
        <v>0</v>
      </c>
      <c r="P474" s="299">
        <f t="shared" si="203"/>
        <v>0</v>
      </c>
      <c r="Q474" s="299">
        <f t="shared" si="204"/>
        <v>3375956</v>
      </c>
      <c r="R474" s="299">
        <f t="shared" si="205"/>
        <v>0</v>
      </c>
      <c r="V474" s="290">
        <v>30542</v>
      </c>
      <c r="W474" s="382" t="s">
        <v>902</v>
      </c>
      <c r="X474" s="384">
        <v>0</v>
      </c>
      <c r="Y474" s="384">
        <v>0</v>
      </c>
      <c r="Z474" s="384">
        <v>0</v>
      </c>
      <c r="AA474" s="384">
        <v>0</v>
      </c>
      <c r="AB474" s="384">
        <v>0</v>
      </c>
      <c r="AC474" s="384">
        <v>3375956</v>
      </c>
      <c r="AD474" s="384">
        <v>3375956</v>
      </c>
      <c r="AE474" s="384">
        <v>0</v>
      </c>
      <c r="AF474" s="384">
        <v>0</v>
      </c>
      <c r="AG474" s="384">
        <v>0</v>
      </c>
      <c r="AH474" s="384">
        <v>3375956</v>
      </c>
      <c r="AI474" s="384">
        <v>0</v>
      </c>
      <c r="AJ474" s="384">
        <v>0</v>
      </c>
      <c r="AK474" s="384">
        <v>0</v>
      </c>
      <c r="AL474" s="384">
        <v>0</v>
      </c>
      <c r="AM474" s="384">
        <v>0</v>
      </c>
      <c r="AN474" s="384">
        <v>0</v>
      </c>
      <c r="AO474" s="382">
        <v>3375956</v>
      </c>
      <c r="AP474" s="382">
        <v>0</v>
      </c>
    </row>
    <row r="475" spans="1:42">
      <c r="A475" s="17">
        <v>30543</v>
      </c>
      <c r="B475" s="17" t="s">
        <v>903</v>
      </c>
      <c r="C475" s="18"/>
      <c r="D475" s="18"/>
      <c r="E475" s="18"/>
      <c r="F475" s="344">
        <v>898908</v>
      </c>
      <c r="G475" s="299">
        <f t="shared" si="201"/>
        <v>898908</v>
      </c>
      <c r="H475" s="299">
        <v>0</v>
      </c>
      <c r="I475" s="299">
        <v>0</v>
      </c>
      <c r="J475" s="299">
        <f t="shared" si="202"/>
        <v>898908</v>
      </c>
      <c r="K475" s="299">
        <v>0</v>
      </c>
      <c r="L475" s="299">
        <v>0</v>
      </c>
      <c r="M475" s="299">
        <f t="shared" si="214"/>
        <v>0</v>
      </c>
      <c r="N475" s="299">
        <v>898908</v>
      </c>
      <c r="O475" s="299">
        <v>898908</v>
      </c>
      <c r="P475" s="299">
        <f t="shared" si="203"/>
        <v>898908</v>
      </c>
      <c r="Q475" s="299">
        <f t="shared" si="204"/>
        <v>0</v>
      </c>
      <c r="R475" s="299">
        <f t="shared" si="205"/>
        <v>0</v>
      </c>
      <c r="V475" s="290">
        <v>30543</v>
      </c>
      <c r="W475" s="382" t="s">
        <v>903</v>
      </c>
      <c r="X475" s="384">
        <v>0</v>
      </c>
      <c r="Y475" s="384">
        <v>0</v>
      </c>
      <c r="Z475" s="384">
        <v>0</v>
      </c>
      <c r="AA475" s="384">
        <v>0</v>
      </c>
      <c r="AB475" s="384">
        <v>0</v>
      </c>
      <c r="AC475" s="384">
        <v>898908</v>
      </c>
      <c r="AD475" s="384">
        <v>898908</v>
      </c>
      <c r="AE475" s="384">
        <v>0</v>
      </c>
      <c r="AF475" s="384">
        <v>0</v>
      </c>
      <c r="AG475" s="384">
        <v>0</v>
      </c>
      <c r="AH475" s="384">
        <v>898908</v>
      </c>
      <c r="AI475" s="384">
        <v>0</v>
      </c>
      <c r="AJ475" s="384">
        <v>0</v>
      </c>
      <c r="AK475" s="384">
        <v>0</v>
      </c>
      <c r="AL475" s="384">
        <v>898908</v>
      </c>
      <c r="AM475" s="384">
        <v>898908</v>
      </c>
      <c r="AN475" s="384">
        <v>898908</v>
      </c>
      <c r="AO475" s="382">
        <v>0</v>
      </c>
      <c r="AP475" s="382">
        <v>0</v>
      </c>
    </row>
    <row r="476" spans="1:42">
      <c r="A476" s="17">
        <v>30544</v>
      </c>
      <c r="B476" s="17" t="s">
        <v>904</v>
      </c>
      <c r="C476" s="18"/>
      <c r="D476" s="18"/>
      <c r="E476" s="18"/>
      <c r="F476" s="344">
        <v>574727</v>
      </c>
      <c r="G476" s="299">
        <f t="shared" si="201"/>
        <v>574727</v>
      </c>
      <c r="H476" s="299">
        <v>0</v>
      </c>
      <c r="I476" s="299">
        <v>0</v>
      </c>
      <c r="J476" s="299">
        <f t="shared" si="202"/>
        <v>574727</v>
      </c>
      <c r="K476" s="299">
        <v>0</v>
      </c>
      <c r="L476" s="299">
        <v>0</v>
      </c>
      <c r="M476" s="299">
        <f t="shared" si="214"/>
        <v>0</v>
      </c>
      <c r="N476" s="299">
        <v>0</v>
      </c>
      <c r="O476" s="299">
        <v>0</v>
      </c>
      <c r="P476" s="299">
        <f t="shared" si="203"/>
        <v>0</v>
      </c>
      <c r="Q476" s="299">
        <f t="shared" si="204"/>
        <v>574727</v>
      </c>
      <c r="R476" s="299">
        <f t="shared" si="205"/>
        <v>0</v>
      </c>
      <c r="V476" s="290">
        <v>30544</v>
      </c>
      <c r="W476" s="382" t="s">
        <v>904</v>
      </c>
      <c r="X476" s="384">
        <v>0</v>
      </c>
      <c r="Y476" s="384">
        <v>0</v>
      </c>
      <c r="Z476" s="384">
        <v>0</v>
      </c>
      <c r="AA476" s="384">
        <v>0</v>
      </c>
      <c r="AB476" s="384">
        <v>0</v>
      </c>
      <c r="AC476" s="384">
        <v>574727</v>
      </c>
      <c r="AD476" s="384">
        <v>574727</v>
      </c>
      <c r="AE476" s="384">
        <v>0</v>
      </c>
      <c r="AF476" s="384">
        <v>0</v>
      </c>
      <c r="AG476" s="384">
        <v>0</v>
      </c>
      <c r="AH476" s="384">
        <v>574727</v>
      </c>
      <c r="AI476" s="384">
        <v>0</v>
      </c>
      <c r="AJ476" s="384">
        <v>0</v>
      </c>
      <c r="AK476" s="384">
        <v>0</v>
      </c>
      <c r="AL476" s="384">
        <v>0</v>
      </c>
      <c r="AM476" s="384">
        <v>0</v>
      </c>
      <c r="AN476" s="384">
        <v>0</v>
      </c>
      <c r="AO476" s="382">
        <v>574727</v>
      </c>
      <c r="AP476" s="382">
        <v>0</v>
      </c>
    </row>
    <row r="477" spans="1:42">
      <c r="A477" s="17">
        <v>30545</v>
      </c>
      <c r="B477" s="17" t="s">
        <v>905</v>
      </c>
      <c r="C477" s="18"/>
      <c r="D477" s="18"/>
      <c r="E477" s="18"/>
      <c r="F477" s="344">
        <v>17889656</v>
      </c>
      <c r="G477" s="299">
        <f t="shared" si="201"/>
        <v>17889656</v>
      </c>
      <c r="H477" s="299">
        <v>0</v>
      </c>
      <c r="I477" s="299">
        <v>0</v>
      </c>
      <c r="J477" s="299">
        <f t="shared" ref="I477:L519" si="215">+G477-I477</f>
        <v>17889656</v>
      </c>
      <c r="K477" s="299">
        <v>0</v>
      </c>
      <c r="L477" s="299">
        <v>0</v>
      </c>
      <c r="M477" s="299">
        <f t="shared" si="214"/>
        <v>0</v>
      </c>
      <c r="N477" s="299">
        <v>0</v>
      </c>
      <c r="O477" s="299">
        <v>0</v>
      </c>
      <c r="P477" s="299">
        <f t="shared" si="203"/>
        <v>0</v>
      </c>
      <c r="Q477" s="299">
        <f t="shared" ref="Q477:Q519" si="216">+G477-O477</f>
        <v>17889656</v>
      </c>
      <c r="R477" s="299">
        <f t="shared" si="205"/>
        <v>0</v>
      </c>
      <c r="V477" s="290">
        <v>30545</v>
      </c>
      <c r="W477" s="382" t="s">
        <v>1186</v>
      </c>
      <c r="X477" s="384">
        <v>0</v>
      </c>
      <c r="Y477" s="384">
        <v>0</v>
      </c>
      <c r="Z477" s="384">
        <v>0</v>
      </c>
      <c r="AA477" s="384">
        <v>0</v>
      </c>
      <c r="AB477" s="384">
        <v>0</v>
      </c>
      <c r="AC477" s="384">
        <v>17889656</v>
      </c>
      <c r="AD477" s="384">
        <v>17889656</v>
      </c>
      <c r="AE477" s="384">
        <v>0</v>
      </c>
      <c r="AF477" s="384">
        <v>0</v>
      </c>
      <c r="AG477" s="384">
        <v>0</v>
      </c>
      <c r="AH477" s="384">
        <v>17889656</v>
      </c>
      <c r="AI477" s="384">
        <v>0</v>
      </c>
      <c r="AJ477" s="384">
        <v>0</v>
      </c>
      <c r="AK477" s="384">
        <v>0</v>
      </c>
      <c r="AL477" s="384">
        <v>0</v>
      </c>
      <c r="AM477" s="384">
        <v>0</v>
      </c>
      <c r="AN477" s="384">
        <v>0</v>
      </c>
      <c r="AO477" s="382">
        <v>17889656</v>
      </c>
      <c r="AP477" s="382">
        <v>0</v>
      </c>
    </row>
    <row r="478" spans="1:42">
      <c r="A478" s="17">
        <v>30546</v>
      </c>
      <c r="B478" s="17" t="s">
        <v>906</v>
      </c>
      <c r="C478" s="18"/>
      <c r="D478" s="18"/>
      <c r="E478" s="18"/>
      <c r="F478" s="345">
        <v>189144644</v>
      </c>
      <c r="G478" s="299">
        <f t="shared" ref="G478:G519" si="217">+C478+D478-E478+F478</f>
        <v>189144644</v>
      </c>
      <c r="H478" s="299">
        <v>1503498</v>
      </c>
      <c r="I478" s="299">
        <v>1503498</v>
      </c>
      <c r="J478" s="299">
        <f t="shared" si="215"/>
        <v>187641146</v>
      </c>
      <c r="K478" s="299">
        <v>0</v>
      </c>
      <c r="L478" s="299">
        <v>0</v>
      </c>
      <c r="M478" s="299">
        <f t="shared" si="214"/>
        <v>1503498</v>
      </c>
      <c r="N478" s="299">
        <v>2180825</v>
      </c>
      <c r="O478" s="299">
        <v>2180825</v>
      </c>
      <c r="P478" s="299">
        <f t="shared" ref="P478:P519" si="218">+O478-I478</f>
        <v>677327</v>
      </c>
      <c r="Q478" s="299">
        <f t="shared" si="216"/>
        <v>186963819</v>
      </c>
      <c r="R478" s="299">
        <f t="shared" ref="R478:R519" si="219">+L478</f>
        <v>0</v>
      </c>
      <c r="V478" s="290">
        <v>30546</v>
      </c>
      <c r="W478" s="382" t="s">
        <v>906</v>
      </c>
      <c r="X478" s="384">
        <v>0</v>
      </c>
      <c r="Y478" s="384">
        <v>0</v>
      </c>
      <c r="Z478" s="384">
        <v>0</v>
      </c>
      <c r="AA478" s="384">
        <v>0</v>
      </c>
      <c r="AB478" s="384">
        <v>0</v>
      </c>
      <c r="AC478" s="384">
        <v>189144644</v>
      </c>
      <c r="AD478" s="384">
        <v>189144644</v>
      </c>
      <c r="AE478" s="384">
        <v>1503498</v>
      </c>
      <c r="AF478" s="384">
        <v>1503498</v>
      </c>
      <c r="AG478" s="384">
        <v>1503498</v>
      </c>
      <c r="AH478" s="384">
        <v>187641146</v>
      </c>
      <c r="AI478" s="384">
        <v>0</v>
      </c>
      <c r="AJ478" s="384">
        <v>0</v>
      </c>
      <c r="AK478" s="384">
        <v>1503498</v>
      </c>
      <c r="AL478" s="384">
        <v>2180825</v>
      </c>
      <c r="AM478" s="384">
        <v>2180825</v>
      </c>
      <c r="AN478" s="384">
        <v>677327</v>
      </c>
      <c r="AO478" s="382">
        <v>186963819</v>
      </c>
      <c r="AP478" s="382">
        <v>0</v>
      </c>
    </row>
    <row r="479" spans="1:42">
      <c r="A479" s="17">
        <v>30547</v>
      </c>
      <c r="B479" s="17" t="s">
        <v>907</v>
      </c>
      <c r="C479" s="18"/>
      <c r="D479" s="18"/>
      <c r="E479" s="18"/>
      <c r="F479" s="345">
        <v>111000000</v>
      </c>
      <c r="G479" s="299">
        <f t="shared" si="217"/>
        <v>111000000</v>
      </c>
      <c r="H479" s="299">
        <v>0</v>
      </c>
      <c r="I479" s="299">
        <v>0</v>
      </c>
      <c r="J479" s="299">
        <f t="shared" si="215"/>
        <v>111000000</v>
      </c>
      <c r="K479" s="299">
        <v>0</v>
      </c>
      <c r="L479" s="299">
        <v>0</v>
      </c>
      <c r="M479" s="299">
        <f t="shared" si="214"/>
        <v>0</v>
      </c>
      <c r="N479" s="299">
        <v>10433472</v>
      </c>
      <c r="O479" s="299">
        <v>62789472</v>
      </c>
      <c r="P479" s="299">
        <f t="shared" si="218"/>
        <v>62789472</v>
      </c>
      <c r="Q479" s="299">
        <f t="shared" si="216"/>
        <v>48210528</v>
      </c>
      <c r="R479" s="299">
        <f t="shared" si="219"/>
        <v>0</v>
      </c>
      <c r="V479" s="290">
        <v>30547</v>
      </c>
      <c r="W479" s="382" t="s">
        <v>907</v>
      </c>
      <c r="X479" s="384">
        <v>0</v>
      </c>
      <c r="Y479" s="384">
        <v>0</v>
      </c>
      <c r="Z479" s="384">
        <v>0</v>
      </c>
      <c r="AA479" s="384">
        <v>0</v>
      </c>
      <c r="AB479" s="384">
        <v>0</v>
      </c>
      <c r="AC479" s="384">
        <v>111000000</v>
      </c>
      <c r="AD479" s="384">
        <v>111000000</v>
      </c>
      <c r="AE479" s="384">
        <v>0</v>
      </c>
      <c r="AF479" s="384">
        <v>0</v>
      </c>
      <c r="AG479" s="384">
        <v>0</v>
      </c>
      <c r="AH479" s="384">
        <v>111000000</v>
      </c>
      <c r="AI479" s="384">
        <v>0</v>
      </c>
      <c r="AJ479" s="384">
        <v>0</v>
      </c>
      <c r="AK479" s="384">
        <v>0</v>
      </c>
      <c r="AL479" s="384">
        <v>10433472</v>
      </c>
      <c r="AM479" s="384">
        <v>62789472</v>
      </c>
      <c r="AN479" s="384">
        <v>62789472</v>
      </c>
      <c r="AO479" s="382">
        <v>48210528</v>
      </c>
      <c r="AP479" s="382">
        <v>0</v>
      </c>
    </row>
    <row r="480" spans="1:42">
      <c r="A480" s="17">
        <v>30548</v>
      </c>
      <c r="B480" s="17" t="s">
        <v>908</v>
      </c>
      <c r="C480" s="18"/>
      <c r="D480" s="18"/>
      <c r="E480" s="18"/>
      <c r="F480" s="345">
        <v>15011241</v>
      </c>
      <c r="G480" s="299">
        <f t="shared" si="217"/>
        <v>15011241</v>
      </c>
      <c r="H480" s="299">
        <v>0</v>
      </c>
      <c r="I480" s="299">
        <v>0</v>
      </c>
      <c r="J480" s="299">
        <f t="shared" si="215"/>
        <v>15011241</v>
      </c>
      <c r="K480" s="299">
        <v>0</v>
      </c>
      <c r="L480" s="299">
        <v>0</v>
      </c>
      <c r="M480" s="299">
        <f t="shared" si="214"/>
        <v>0</v>
      </c>
      <c r="N480" s="299">
        <v>0</v>
      </c>
      <c r="O480" s="299">
        <v>0</v>
      </c>
      <c r="P480" s="299">
        <f t="shared" si="218"/>
        <v>0</v>
      </c>
      <c r="Q480" s="299">
        <f t="shared" si="216"/>
        <v>15011241</v>
      </c>
      <c r="R480" s="299">
        <f t="shared" si="219"/>
        <v>0</v>
      </c>
      <c r="V480" s="290">
        <v>30548</v>
      </c>
      <c r="W480" s="382" t="s">
        <v>908</v>
      </c>
      <c r="X480" s="384">
        <v>0</v>
      </c>
      <c r="Y480" s="384">
        <v>0</v>
      </c>
      <c r="Z480" s="384">
        <v>0</v>
      </c>
      <c r="AA480" s="384">
        <v>0</v>
      </c>
      <c r="AB480" s="384">
        <v>0</v>
      </c>
      <c r="AC480" s="384">
        <v>15011241</v>
      </c>
      <c r="AD480" s="384">
        <v>15011241</v>
      </c>
      <c r="AE480" s="384">
        <v>0</v>
      </c>
      <c r="AF480" s="384">
        <v>0</v>
      </c>
      <c r="AG480" s="384">
        <v>0</v>
      </c>
      <c r="AH480" s="384">
        <v>15011241</v>
      </c>
      <c r="AI480" s="384">
        <v>0</v>
      </c>
      <c r="AJ480" s="384">
        <v>0</v>
      </c>
      <c r="AK480" s="384">
        <v>0</v>
      </c>
      <c r="AL480" s="384">
        <v>0</v>
      </c>
      <c r="AM480" s="384">
        <v>0</v>
      </c>
      <c r="AN480" s="384">
        <v>0</v>
      </c>
      <c r="AO480" s="382">
        <v>15011241</v>
      </c>
      <c r="AP480" s="382">
        <v>0</v>
      </c>
    </row>
    <row r="481" spans="1:42">
      <c r="A481" s="17">
        <v>30549</v>
      </c>
      <c r="B481" s="17" t="s">
        <v>909</v>
      </c>
      <c r="C481" s="18"/>
      <c r="D481" s="18"/>
      <c r="E481" s="18"/>
      <c r="F481" s="345">
        <v>60440</v>
      </c>
      <c r="G481" s="299">
        <f t="shared" si="217"/>
        <v>60440</v>
      </c>
      <c r="H481" s="299">
        <v>60440</v>
      </c>
      <c r="I481" s="299">
        <v>60440</v>
      </c>
      <c r="J481" s="299">
        <f t="shared" si="215"/>
        <v>0</v>
      </c>
      <c r="K481" s="299">
        <v>0</v>
      </c>
      <c r="L481" s="299">
        <v>0</v>
      </c>
      <c r="M481" s="299">
        <f t="shared" si="214"/>
        <v>60440</v>
      </c>
      <c r="N481" s="299">
        <v>0</v>
      </c>
      <c r="O481" s="299">
        <v>60440</v>
      </c>
      <c r="P481" s="299">
        <f t="shared" si="218"/>
        <v>0</v>
      </c>
      <c r="Q481" s="299">
        <f t="shared" si="216"/>
        <v>0</v>
      </c>
      <c r="R481" s="299">
        <f t="shared" si="219"/>
        <v>0</v>
      </c>
      <c r="V481" s="290">
        <v>30549</v>
      </c>
      <c r="W481" s="382" t="s">
        <v>909</v>
      </c>
      <c r="X481" s="384">
        <v>0</v>
      </c>
      <c r="Y481" s="384">
        <v>0</v>
      </c>
      <c r="Z481" s="384">
        <v>0</v>
      </c>
      <c r="AA481" s="384">
        <v>0</v>
      </c>
      <c r="AB481" s="384">
        <v>0</v>
      </c>
      <c r="AC481" s="384">
        <v>60440</v>
      </c>
      <c r="AD481" s="384">
        <v>60440</v>
      </c>
      <c r="AE481" s="384">
        <v>60440</v>
      </c>
      <c r="AF481" s="384">
        <v>60440</v>
      </c>
      <c r="AG481" s="384">
        <v>60440</v>
      </c>
      <c r="AH481" s="384">
        <v>0</v>
      </c>
      <c r="AI481" s="384">
        <v>0</v>
      </c>
      <c r="AJ481" s="384">
        <v>0</v>
      </c>
      <c r="AK481" s="384">
        <v>60440</v>
      </c>
      <c r="AL481" s="384">
        <v>0</v>
      </c>
      <c r="AM481" s="384">
        <v>60440</v>
      </c>
      <c r="AN481" s="384">
        <v>0</v>
      </c>
      <c r="AO481" s="382">
        <v>0</v>
      </c>
      <c r="AP481" s="382">
        <v>0</v>
      </c>
    </row>
    <row r="482" spans="1:42">
      <c r="A482" s="17">
        <v>30550</v>
      </c>
      <c r="B482" s="17" t="s">
        <v>910</v>
      </c>
      <c r="C482" s="18"/>
      <c r="D482" s="18"/>
      <c r="E482" s="18"/>
      <c r="F482" s="345">
        <v>29292677</v>
      </c>
      <c r="G482" s="299">
        <f t="shared" si="217"/>
        <v>29292677</v>
      </c>
      <c r="H482" s="299">
        <v>0</v>
      </c>
      <c r="I482" s="299">
        <v>0</v>
      </c>
      <c r="J482" s="299">
        <f t="shared" si="215"/>
        <v>29292677</v>
      </c>
      <c r="K482" s="299">
        <v>0</v>
      </c>
      <c r="L482" s="299">
        <v>0</v>
      </c>
      <c r="M482" s="299">
        <f t="shared" si="214"/>
        <v>0</v>
      </c>
      <c r="N482" s="299">
        <v>0</v>
      </c>
      <c r="O482" s="299">
        <v>0</v>
      </c>
      <c r="P482" s="299">
        <f t="shared" si="218"/>
        <v>0</v>
      </c>
      <c r="Q482" s="299">
        <f t="shared" si="216"/>
        <v>29292677</v>
      </c>
      <c r="R482" s="299">
        <f t="shared" si="219"/>
        <v>0</v>
      </c>
      <c r="V482" s="290">
        <v>30550</v>
      </c>
      <c r="W482" s="382" t="s">
        <v>910</v>
      </c>
      <c r="X482" s="384">
        <v>0</v>
      </c>
      <c r="Y482" s="384">
        <v>0</v>
      </c>
      <c r="Z482" s="384">
        <v>0</v>
      </c>
      <c r="AA482" s="384">
        <v>0</v>
      </c>
      <c r="AB482" s="384">
        <v>0</v>
      </c>
      <c r="AC482" s="384">
        <v>29292677</v>
      </c>
      <c r="AD482" s="384">
        <v>29292677</v>
      </c>
      <c r="AE482" s="384">
        <v>0</v>
      </c>
      <c r="AF482" s="384">
        <v>0</v>
      </c>
      <c r="AG482" s="384">
        <v>0</v>
      </c>
      <c r="AH482" s="384">
        <v>29292677</v>
      </c>
      <c r="AI482" s="384">
        <v>0</v>
      </c>
      <c r="AJ482" s="384">
        <v>0</v>
      </c>
      <c r="AK482" s="384">
        <v>0</v>
      </c>
      <c r="AL482" s="384">
        <v>0</v>
      </c>
      <c r="AM482" s="384">
        <v>0</v>
      </c>
      <c r="AN482" s="384">
        <v>0</v>
      </c>
      <c r="AO482" s="382">
        <v>29292677</v>
      </c>
      <c r="AP482" s="382">
        <v>0</v>
      </c>
    </row>
    <row r="483" spans="1:42">
      <c r="A483" s="17">
        <v>30551</v>
      </c>
      <c r="B483" s="17" t="s">
        <v>911</v>
      </c>
      <c r="C483" s="18"/>
      <c r="D483" s="18"/>
      <c r="E483" s="18"/>
      <c r="F483" s="345">
        <v>30348238</v>
      </c>
      <c r="G483" s="299">
        <f t="shared" si="217"/>
        <v>30348238</v>
      </c>
      <c r="H483" s="339">
        <v>0</v>
      </c>
      <c r="I483" s="299">
        <v>0</v>
      </c>
      <c r="J483" s="339">
        <f t="shared" si="215"/>
        <v>30348238</v>
      </c>
      <c r="K483" s="299">
        <v>0</v>
      </c>
      <c r="L483" s="299">
        <v>0</v>
      </c>
      <c r="M483" s="299">
        <f t="shared" si="214"/>
        <v>0</v>
      </c>
      <c r="N483" s="299">
        <v>0</v>
      </c>
      <c r="O483" s="299">
        <v>30348238</v>
      </c>
      <c r="P483" s="299">
        <f t="shared" si="218"/>
        <v>30348238</v>
      </c>
      <c r="Q483" s="299">
        <f t="shared" si="216"/>
        <v>0</v>
      </c>
      <c r="R483" s="299">
        <f t="shared" si="219"/>
        <v>0</v>
      </c>
      <c r="V483" s="290">
        <v>30551</v>
      </c>
      <c r="W483" s="382" t="s">
        <v>911</v>
      </c>
      <c r="X483" s="384">
        <v>0</v>
      </c>
      <c r="Y483" s="384">
        <v>0</v>
      </c>
      <c r="Z483" s="384">
        <v>0</v>
      </c>
      <c r="AA483" s="384">
        <v>0</v>
      </c>
      <c r="AB483" s="384">
        <v>0</v>
      </c>
      <c r="AC483" s="384">
        <v>30348238</v>
      </c>
      <c r="AD483" s="384">
        <v>30348238</v>
      </c>
      <c r="AE483" s="384">
        <v>0</v>
      </c>
      <c r="AF483" s="384">
        <v>0</v>
      </c>
      <c r="AG483" s="384">
        <v>0</v>
      </c>
      <c r="AH483" s="384">
        <v>30348238</v>
      </c>
      <c r="AI483" s="384">
        <v>0</v>
      </c>
      <c r="AJ483" s="384">
        <v>0</v>
      </c>
      <c r="AK483" s="384">
        <v>0</v>
      </c>
      <c r="AL483" s="384">
        <v>0</v>
      </c>
      <c r="AM483" s="384">
        <v>30348238</v>
      </c>
      <c r="AN483" s="384">
        <v>30348238</v>
      </c>
      <c r="AO483" s="382">
        <v>0</v>
      </c>
      <c r="AP483" s="382">
        <v>0</v>
      </c>
    </row>
    <row r="484" spans="1:42">
      <c r="A484" s="17">
        <v>30552</v>
      </c>
      <c r="B484" s="17" t="s">
        <v>912</v>
      </c>
      <c r="C484" s="18"/>
      <c r="D484" s="18"/>
      <c r="E484" s="18"/>
      <c r="F484" s="345">
        <v>221781937.24000001</v>
      </c>
      <c r="G484" s="299">
        <f t="shared" si="217"/>
        <v>221781937.24000001</v>
      </c>
      <c r="H484" s="299">
        <v>0</v>
      </c>
      <c r="I484" s="299">
        <v>0</v>
      </c>
      <c r="J484" s="299">
        <f t="shared" si="215"/>
        <v>221781937.24000001</v>
      </c>
      <c r="K484" s="299">
        <v>0</v>
      </c>
      <c r="L484" s="299">
        <v>0</v>
      </c>
      <c r="M484" s="299">
        <f t="shared" si="214"/>
        <v>0</v>
      </c>
      <c r="N484" s="299">
        <v>0</v>
      </c>
      <c r="O484" s="299">
        <v>0</v>
      </c>
      <c r="P484" s="299">
        <f t="shared" si="218"/>
        <v>0</v>
      </c>
      <c r="Q484" s="299">
        <f t="shared" si="216"/>
        <v>221781937.24000001</v>
      </c>
      <c r="R484" s="299">
        <f t="shared" si="219"/>
        <v>0</v>
      </c>
      <c r="V484" s="290">
        <v>30552</v>
      </c>
      <c r="W484" s="382" t="s">
        <v>912</v>
      </c>
      <c r="X484" s="384">
        <v>0</v>
      </c>
      <c r="Y484" s="384">
        <v>0</v>
      </c>
      <c r="Z484" s="384">
        <v>0</v>
      </c>
      <c r="AA484" s="384">
        <v>0</v>
      </c>
      <c r="AB484" s="384">
        <v>0</v>
      </c>
      <c r="AC484" s="384">
        <v>221781937.24000001</v>
      </c>
      <c r="AD484" s="384">
        <v>221781937.24000001</v>
      </c>
      <c r="AE484" s="384">
        <v>0</v>
      </c>
      <c r="AF484" s="384">
        <v>0</v>
      </c>
      <c r="AG484" s="384">
        <v>0</v>
      </c>
      <c r="AH484" s="384">
        <v>221781937.24000001</v>
      </c>
      <c r="AI484" s="384">
        <v>0</v>
      </c>
      <c r="AJ484" s="384">
        <v>0</v>
      </c>
      <c r="AK484" s="384">
        <v>0</v>
      </c>
      <c r="AL484" s="384">
        <v>0</v>
      </c>
      <c r="AM484" s="384">
        <v>0</v>
      </c>
      <c r="AN484" s="384">
        <v>0</v>
      </c>
      <c r="AO484" s="382">
        <v>221781937.24000001</v>
      </c>
      <c r="AP484" s="382">
        <v>0</v>
      </c>
    </row>
    <row r="485" spans="1:42">
      <c r="A485" s="17">
        <v>30553</v>
      </c>
      <c r="B485" s="17" t="s">
        <v>913</v>
      </c>
      <c r="C485" s="18"/>
      <c r="D485" s="18"/>
      <c r="E485" s="18"/>
      <c r="F485" s="346">
        <v>286163840</v>
      </c>
      <c r="G485" s="299">
        <f t="shared" si="217"/>
        <v>286163840</v>
      </c>
      <c r="H485" s="299">
        <v>0</v>
      </c>
      <c r="I485" s="299">
        <v>0</v>
      </c>
      <c r="J485" s="299">
        <f t="shared" si="215"/>
        <v>286163840</v>
      </c>
      <c r="K485" s="299">
        <v>0</v>
      </c>
      <c r="L485" s="299">
        <v>0</v>
      </c>
      <c r="M485" s="299">
        <f t="shared" si="214"/>
        <v>0</v>
      </c>
      <c r="N485" s="299">
        <v>0</v>
      </c>
      <c r="O485" s="299">
        <v>0</v>
      </c>
      <c r="P485" s="299">
        <f t="shared" si="218"/>
        <v>0</v>
      </c>
      <c r="Q485" s="299">
        <f t="shared" si="216"/>
        <v>286163840</v>
      </c>
      <c r="R485" s="299">
        <f t="shared" si="219"/>
        <v>0</v>
      </c>
      <c r="V485" s="290">
        <v>30553</v>
      </c>
      <c r="W485" s="382" t="s">
        <v>913</v>
      </c>
      <c r="X485" s="384">
        <v>0</v>
      </c>
      <c r="Y485" s="384">
        <v>0</v>
      </c>
      <c r="Z485" s="384">
        <v>0</v>
      </c>
      <c r="AA485" s="384">
        <v>0</v>
      </c>
      <c r="AB485" s="384">
        <v>0</v>
      </c>
      <c r="AC485" s="384">
        <v>286163840</v>
      </c>
      <c r="AD485" s="384">
        <v>286163840</v>
      </c>
      <c r="AE485" s="384">
        <v>0</v>
      </c>
      <c r="AF485" s="384">
        <v>0</v>
      </c>
      <c r="AG485" s="384">
        <v>0</v>
      </c>
      <c r="AH485" s="384">
        <v>286163840</v>
      </c>
      <c r="AI485" s="384">
        <v>0</v>
      </c>
      <c r="AJ485" s="384">
        <v>0</v>
      </c>
      <c r="AK485" s="384">
        <v>0</v>
      </c>
      <c r="AL485" s="384">
        <v>0</v>
      </c>
      <c r="AM485" s="384">
        <v>0</v>
      </c>
      <c r="AN485" s="384">
        <v>0</v>
      </c>
      <c r="AO485" s="382">
        <v>286163840</v>
      </c>
      <c r="AP485" s="382">
        <v>0</v>
      </c>
    </row>
    <row r="486" spans="1:42">
      <c r="A486" s="17">
        <v>30554</v>
      </c>
      <c r="B486" s="17" t="s">
        <v>914</v>
      </c>
      <c r="C486" s="18"/>
      <c r="D486" s="18"/>
      <c r="E486" s="18"/>
      <c r="F486" s="346">
        <v>96862725</v>
      </c>
      <c r="G486" s="299">
        <f t="shared" si="217"/>
        <v>96862725</v>
      </c>
      <c r="H486" s="299">
        <v>0</v>
      </c>
      <c r="I486" s="299">
        <v>27861935</v>
      </c>
      <c r="J486" s="299">
        <f t="shared" si="215"/>
        <v>69000790</v>
      </c>
      <c r="K486" s="299">
        <v>0</v>
      </c>
      <c r="L486" s="299">
        <v>27861935</v>
      </c>
      <c r="M486" s="299">
        <f t="shared" si="214"/>
        <v>0</v>
      </c>
      <c r="N486" s="299">
        <v>0</v>
      </c>
      <c r="O486" s="299">
        <v>73510523</v>
      </c>
      <c r="P486" s="299">
        <f t="shared" si="218"/>
        <v>45648588</v>
      </c>
      <c r="Q486" s="299">
        <f t="shared" si="216"/>
        <v>23352202</v>
      </c>
      <c r="R486" s="299">
        <f t="shared" si="219"/>
        <v>27861935</v>
      </c>
      <c r="V486" s="290">
        <v>30554</v>
      </c>
      <c r="W486" s="382" t="s">
        <v>914</v>
      </c>
      <c r="X486" s="384">
        <v>0</v>
      </c>
      <c r="Y486" s="384">
        <v>0</v>
      </c>
      <c r="Z486" s="384">
        <v>0</v>
      </c>
      <c r="AA486" s="384">
        <v>0</v>
      </c>
      <c r="AB486" s="384">
        <v>0</v>
      </c>
      <c r="AC486" s="384">
        <v>96862725</v>
      </c>
      <c r="AD486" s="384">
        <v>96862725</v>
      </c>
      <c r="AE486" s="384">
        <v>0</v>
      </c>
      <c r="AF486" s="384">
        <v>27861935</v>
      </c>
      <c r="AG486" s="384">
        <v>27861935</v>
      </c>
      <c r="AH486" s="384">
        <v>69000790</v>
      </c>
      <c r="AI486" s="384">
        <v>0</v>
      </c>
      <c r="AJ486" s="384">
        <v>27861935</v>
      </c>
      <c r="AK486" s="384">
        <v>0</v>
      </c>
      <c r="AL486" s="384">
        <v>0</v>
      </c>
      <c r="AM486" s="384">
        <v>73510523</v>
      </c>
      <c r="AN486" s="384">
        <v>45648588</v>
      </c>
      <c r="AO486" s="382">
        <v>23352202</v>
      </c>
      <c r="AP486" s="382">
        <v>0</v>
      </c>
    </row>
    <row r="487" spans="1:42">
      <c r="A487" s="17">
        <v>30555</v>
      </c>
      <c r="B487" s="17" t="s">
        <v>915</v>
      </c>
      <c r="C487" s="18"/>
      <c r="D487" s="18"/>
      <c r="E487" s="18"/>
      <c r="F487" s="346">
        <v>120000000</v>
      </c>
      <c r="G487" s="299">
        <f t="shared" si="217"/>
        <v>120000000</v>
      </c>
      <c r="H487" s="299">
        <v>0</v>
      </c>
      <c r="I487" s="299">
        <v>0</v>
      </c>
      <c r="J487" s="299">
        <f t="shared" si="215"/>
        <v>120000000</v>
      </c>
      <c r="K487" s="299">
        <v>0</v>
      </c>
      <c r="L487" s="299">
        <v>0</v>
      </c>
      <c r="M487" s="299">
        <f t="shared" si="214"/>
        <v>0</v>
      </c>
      <c r="N487" s="299">
        <v>0</v>
      </c>
      <c r="O487" s="299">
        <v>0</v>
      </c>
      <c r="P487" s="299">
        <f t="shared" si="218"/>
        <v>0</v>
      </c>
      <c r="Q487" s="299">
        <f t="shared" si="216"/>
        <v>120000000</v>
      </c>
      <c r="R487" s="299">
        <f t="shared" si="219"/>
        <v>0</v>
      </c>
      <c r="V487" s="290">
        <v>30555</v>
      </c>
      <c r="W487" s="382" t="s">
        <v>915</v>
      </c>
      <c r="X487" s="384">
        <v>0</v>
      </c>
      <c r="Y487" s="384">
        <v>0</v>
      </c>
      <c r="Z487" s="384">
        <v>0</v>
      </c>
      <c r="AA487" s="384">
        <v>0</v>
      </c>
      <c r="AB487" s="384">
        <v>0</v>
      </c>
      <c r="AC487" s="384">
        <v>120000000</v>
      </c>
      <c r="AD487" s="384">
        <v>120000000</v>
      </c>
      <c r="AE487" s="384">
        <v>0</v>
      </c>
      <c r="AF487" s="384">
        <v>0</v>
      </c>
      <c r="AG487" s="384">
        <v>0</v>
      </c>
      <c r="AH487" s="384">
        <v>120000000</v>
      </c>
      <c r="AI487" s="384">
        <v>0</v>
      </c>
      <c r="AJ487" s="384">
        <v>0</v>
      </c>
      <c r="AK487" s="384">
        <v>0</v>
      </c>
      <c r="AL487" s="384">
        <v>0</v>
      </c>
      <c r="AM487" s="384">
        <v>0</v>
      </c>
      <c r="AN487" s="384">
        <v>0</v>
      </c>
      <c r="AO487" s="382">
        <v>120000000</v>
      </c>
      <c r="AP487" s="382">
        <v>0</v>
      </c>
    </row>
    <row r="488" spans="1:42">
      <c r="A488" s="17">
        <v>30556</v>
      </c>
      <c r="B488" s="17" t="s">
        <v>916</v>
      </c>
      <c r="C488" s="18"/>
      <c r="D488" s="18"/>
      <c r="E488" s="18"/>
      <c r="F488" s="346">
        <v>42061857</v>
      </c>
      <c r="G488" s="299">
        <f t="shared" si="217"/>
        <v>42061857</v>
      </c>
      <c r="H488" s="299">
        <v>42061857</v>
      </c>
      <c r="I488" s="299">
        <v>42061857</v>
      </c>
      <c r="J488" s="299">
        <f t="shared" si="215"/>
        <v>0</v>
      </c>
      <c r="K488" s="299">
        <v>0</v>
      </c>
      <c r="L488" s="299">
        <v>0</v>
      </c>
      <c r="M488" s="299">
        <f t="shared" si="214"/>
        <v>42061857</v>
      </c>
      <c r="N488" s="299">
        <v>0</v>
      </c>
      <c r="O488" s="299">
        <v>42061857</v>
      </c>
      <c r="P488" s="299">
        <f t="shared" si="218"/>
        <v>0</v>
      </c>
      <c r="Q488" s="299">
        <f t="shared" si="216"/>
        <v>0</v>
      </c>
      <c r="R488" s="299">
        <f t="shared" si="219"/>
        <v>0</v>
      </c>
      <c r="V488" s="290">
        <v>30556</v>
      </c>
      <c r="W488" s="382" t="s">
        <v>916</v>
      </c>
      <c r="X488" s="384">
        <v>0</v>
      </c>
      <c r="Y488" s="384">
        <v>0</v>
      </c>
      <c r="Z488" s="384">
        <v>0</v>
      </c>
      <c r="AA488" s="384">
        <v>0</v>
      </c>
      <c r="AB488" s="384">
        <v>0</v>
      </c>
      <c r="AC488" s="384">
        <v>42061857</v>
      </c>
      <c r="AD488" s="384">
        <v>42061857</v>
      </c>
      <c r="AE488" s="384">
        <v>42061857</v>
      </c>
      <c r="AF488" s="384">
        <v>42061857</v>
      </c>
      <c r="AG488" s="384">
        <v>42061857</v>
      </c>
      <c r="AH488" s="384">
        <v>0</v>
      </c>
      <c r="AI488" s="384">
        <v>0</v>
      </c>
      <c r="AJ488" s="384">
        <v>0</v>
      </c>
      <c r="AK488" s="384">
        <v>42061857</v>
      </c>
      <c r="AL488" s="384">
        <v>0</v>
      </c>
      <c r="AM488" s="384">
        <v>42061857</v>
      </c>
      <c r="AN488" s="384">
        <v>0</v>
      </c>
      <c r="AO488" s="382">
        <v>0</v>
      </c>
      <c r="AP488" s="382">
        <v>0</v>
      </c>
    </row>
    <row r="489" spans="1:42">
      <c r="A489" s="17">
        <v>30557</v>
      </c>
      <c r="B489" s="17" t="s">
        <v>917</v>
      </c>
      <c r="C489" s="18"/>
      <c r="D489" s="18"/>
      <c r="E489" s="18"/>
      <c r="F489" s="346">
        <v>32979961</v>
      </c>
      <c r="G489" s="299">
        <f t="shared" si="217"/>
        <v>32979961</v>
      </c>
      <c r="H489" s="299">
        <v>0</v>
      </c>
      <c r="I489" s="299">
        <v>0</v>
      </c>
      <c r="J489" s="299">
        <f t="shared" si="215"/>
        <v>32979961</v>
      </c>
      <c r="K489" s="299">
        <v>0</v>
      </c>
      <c r="L489" s="299">
        <v>0</v>
      </c>
      <c r="M489" s="299">
        <f t="shared" si="214"/>
        <v>0</v>
      </c>
      <c r="N489" s="299">
        <v>0</v>
      </c>
      <c r="O489" s="299">
        <v>32979961</v>
      </c>
      <c r="P489" s="299">
        <f t="shared" si="218"/>
        <v>32979961</v>
      </c>
      <c r="Q489" s="299">
        <f t="shared" si="216"/>
        <v>0</v>
      </c>
      <c r="R489" s="299">
        <f t="shared" si="219"/>
        <v>0</v>
      </c>
      <c r="V489" s="290">
        <v>30557</v>
      </c>
      <c r="W489" s="382" t="s">
        <v>917</v>
      </c>
      <c r="X489" s="384">
        <v>0</v>
      </c>
      <c r="Y489" s="384">
        <v>0</v>
      </c>
      <c r="Z489" s="384">
        <v>0</v>
      </c>
      <c r="AA489" s="384">
        <v>0</v>
      </c>
      <c r="AB489" s="384">
        <v>0</v>
      </c>
      <c r="AC489" s="384">
        <v>32979961</v>
      </c>
      <c r="AD489" s="384">
        <v>32979961</v>
      </c>
      <c r="AE489" s="384">
        <v>0</v>
      </c>
      <c r="AF489" s="384">
        <v>0</v>
      </c>
      <c r="AG489" s="384">
        <v>0</v>
      </c>
      <c r="AH489" s="384">
        <v>32979961</v>
      </c>
      <c r="AI489" s="384">
        <v>0</v>
      </c>
      <c r="AJ489" s="384">
        <v>0</v>
      </c>
      <c r="AK489" s="384">
        <v>0</v>
      </c>
      <c r="AL489" s="384">
        <v>0</v>
      </c>
      <c r="AM489" s="384">
        <v>32979961</v>
      </c>
      <c r="AN489" s="384">
        <v>32979961</v>
      </c>
      <c r="AO489" s="382">
        <v>0</v>
      </c>
      <c r="AP489" s="382">
        <v>0</v>
      </c>
    </row>
    <row r="490" spans="1:42">
      <c r="A490" s="17">
        <v>30558</v>
      </c>
      <c r="B490" s="17" t="s">
        <v>918</v>
      </c>
      <c r="C490" s="18"/>
      <c r="D490" s="18"/>
      <c r="E490" s="18"/>
      <c r="F490" s="346">
        <v>100000000</v>
      </c>
      <c r="G490" s="299">
        <f t="shared" si="217"/>
        <v>100000000</v>
      </c>
      <c r="H490" s="299">
        <v>99408000</v>
      </c>
      <c r="I490" s="299">
        <v>99408000</v>
      </c>
      <c r="J490" s="299">
        <f t="shared" si="215"/>
        <v>592000</v>
      </c>
      <c r="K490" s="299">
        <v>0</v>
      </c>
      <c r="L490" s="299">
        <v>0</v>
      </c>
      <c r="M490" s="299">
        <f t="shared" si="214"/>
        <v>99408000</v>
      </c>
      <c r="N490" s="299">
        <v>0</v>
      </c>
      <c r="O490" s="299">
        <v>100000000</v>
      </c>
      <c r="P490" s="299">
        <f t="shared" si="218"/>
        <v>592000</v>
      </c>
      <c r="Q490" s="299">
        <f t="shared" si="216"/>
        <v>0</v>
      </c>
      <c r="R490" s="299">
        <f t="shared" si="219"/>
        <v>0</v>
      </c>
      <c r="V490" s="290">
        <v>30558</v>
      </c>
      <c r="W490" s="382" t="s">
        <v>918</v>
      </c>
      <c r="X490" s="384">
        <v>0</v>
      </c>
      <c r="Y490" s="384">
        <v>0</v>
      </c>
      <c r="Z490" s="384">
        <v>0</v>
      </c>
      <c r="AA490" s="384">
        <v>0</v>
      </c>
      <c r="AB490" s="384">
        <v>0</v>
      </c>
      <c r="AC490" s="384">
        <v>100000000</v>
      </c>
      <c r="AD490" s="384">
        <v>100000000</v>
      </c>
      <c r="AE490" s="384">
        <v>99408000</v>
      </c>
      <c r="AF490" s="384">
        <v>99408000</v>
      </c>
      <c r="AG490" s="384">
        <v>99408000</v>
      </c>
      <c r="AH490" s="384">
        <v>592000</v>
      </c>
      <c r="AI490" s="384">
        <v>0</v>
      </c>
      <c r="AJ490" s="384">
        <v>0</v>
      </c>
      <c r="AK490" s="384">
        <v>99408000</v>
      </c>
      <c r="AL490" s="384">
        <v>0</v>
      </c>
      <c r="AM490" s="384">
        <v>100000000</v>
      </c>
      <c r="AN490" s="384">
        <v>592000</v>
      </c>
      <c r="AO490" s="382">
        <v>0</v>
      </c>
      <c r="AP490" s="382">
        <v>0</v>
      </c>
    </row>
    <row r="491" spans="1:42">
      <c r="A491" s="17">
        <v>30559</v>
      </c>
      <c r="B491" s="17" t="s">
        <v>919</v>
      </c>
      <c r="C491" s="18"/>
      <c r="D491" s="18"/>
      <c r="E491" s="18"/>
      <c r="F491" s="346">
        <v>80000000</v>
      </c>
      <c r="G491" s="299">
        <f t="shared" si="217"/>
        <v>80000000</v>
      </c>
      <c r="H491" s="299">
        <v>89600000</v>
      </c>
      <c r="I491" s="299">
        <v>89600000</v>
      </c>
      <c r="J491" s="299">
        <f t="shared" si="215"/>
        <v>-9600000</v>
      </c>
      <c r="K491" s="299">
        <v>0</v>
      </c>
      <c r="L491" s="299">
        <v>44800000</v>
      </c>
      <c r="M491" s="299">
        <f t="shared" si="214"/>
        <v>44800000</v>
      </c>
      <c r="N491" s="299">
        <v>44800000</v>
      </c>
      <c r="O491" s="299">
        <v>44800000</v>
      </c>
      <c r="P491" s="299">
        <f t="shared" si="218"/>
        <v>-44800000</v>
      </c>
      <c r="Q491" s="299">
        <f t="shared" si="216"/>
        <v>35200000</v>
      </c>
      <c r="R491" s="299">
        <f t="shared" si="219"/>
        <v>44800000</v>
      </c>
      <c r="V491" s="290">
        <v>30559</v>
      </c>
      <c r="W491" s="382" t="s">
        <v>919</v>
      </c>
      <c r="X491" s="384">
        <v>0</v>
      </c>
      <c r="Y491" s="384">
        <v>0</v>
      </c>
      <c r="Z491" s="384">
        <v>0</v>
      </c>
      <c r="AA491" s="384">
        <v>0</v>
      </c>
      <c r="AB491" s="384">
        <v>0</v>
      </c>
      <c r="AC491" s="384">
        <v>80000000</v>
      </c>
      <c r="AD491" s="384">
        <v>80000000</v>
      </c>
      <c r="AE491" s="384">
        <v>89600000</v>
      </c>
      <c r="AF491" s="384">
        <v>89600000</v>
      </c>
      <c r="AG491" s="384">
        <v>44800000</v>
      </c>
      <c r="AH491" s="384">
        <v>35200000</v>
      </c>
      <c r="AI491" s="384">
        <v>0</v>
      </c>
      <c r="AJ491" s="384">
        <v>44800000</v>
      </c>
      <c r="AK491" s="384">
        <v>44800000</v>
      </c>
      <c r="AL491" s="384">
        <v>44800000</v>
      </c>
      <c r="AM491" s="384">
        <v>44800000</v>
      </c>
      <c r="AN491" s="384">
        <v>0</v>
      </c>
      <c r="AO491" s="382">
        <v>35200000</v>
      </c>
      <c r="AP491" s="382">
        <v>0</v>
      </c>
    </row>
    <row r="492" spans="1:42">
      <c r="A492" s="17">
        <v>30560</v>
      </c>
      <c r="B492" s="17" t="s">
        <v>920</v>
      </c>
      <c r="C492" s="18"/>
      <c r="D492" s="18"/>
      <c r="E492" s="18"/>
      <c r="F492" s="346">
        <v>10000000</v>
      </c>
      <c r="G492" s="299">
        <f t="shared" si="217"/>
        <v>10000000</v>
      </c>
      <c r="H492" s="299">
        <v>0</v>
      </c>
      <c r="I492" s="299">
        <v>0</v>
      </c>
      <c r="J492" s="299">
        <f t="shared" si="215"/>
        <v>10000000</v>
      </c>
      <c r="K492" s="299">
        <v>0</v>
      </c>
      <c r="L492" s="299">
        <v>0</v>
      </c>
      <c r="M492" s="299">
        <f t="shared" si="214"/>
        <v>0</v>
      </c>
      <c r="N492" s="299">
        <v>0</v>
      </c>
      <c r="O492" s="299">
        <v>0</v>
      </c>
      <c r="P492" s="299">
        <f t="shared" si="218"/>
        <v>0</v>
      </c>
      <c r="Q492" s="299">
        <f t="shared" si="216"/>
        <v>10000000</v>
      </c>
      <c r="R492" s="299">
        <f t="shared" si="219"/>
        <v>0</v>
      </c>
      <c r="V492" s="290">
        <v>30560</v>
      </c>
      <c r="W492" s="382" t="s">
        <v>920</v>
      </c>
      <c r="X492" s="384">
        <v>0</v>
      </c>
      <c r="Y492" s="384">
        <v>0</v>
      </c>
      <c r="Z492" s="384">
        <v>0</v>
      </c>
      <c r="AA492" s="384">
        <v>0</v>
      </c>
      <c r="AB492" s="384">
        <v>0</v>
      </c>
      <c r="AC492" s="384">
        <v>10000000</v>
      </c>
      <c r="AD492" s="384">
        <v>10000000</v>
      </c>
      <c r="AE492" s="384">
        <v>0</v>
      </c>
      <c r="AF492" s="384">
        <v>0</v>
      </c>
      <c r="AG492" s="384">
        <v>0</v>
      </c>
      <c r="AH492" s="384">
        <v>10000000</v>
      </c>
      <c r="AI492" s="384">
        <v>0</v>
      </c>
      <c r="AJ492" s="384">
        <v>0</v>
      </c>
      <c r="AK492" s="384">
        <v>0</v>
      </c>
      <c r="AL492" s="384">
        <v>0</v>
      </c>
      <c r="AM492" s="384">
        <v>0</v>
      </c>
      <c r="AN492" s="384">
        <v>0</v>
      </c>
      <c r="AO492" s="382">
        <v>10000000</v>
      </c>
      <c r="AP492" s="382">
        <v>0</v>
      </c>
    </row>
    <row r="493" spans="1:42">
      <c r="A493" s="17">
        <v>30561</v>
      </c>
      <c r="B493" s="17" t="s">
        <v>921</v>
      </c>
      <c r="C493" s="18"/>
      <c r="D493" s="18"/>
      <c r="E493" s="18"/>
      <c r="F493" s="346">
        <v>50000000</v>
      </c>
      <c r="G493" s="299">
        <f t="shared" si="217"/>
        <v>50000000</v>
      </c>
      <c r="H493" s="299">
        <v>0</v>
      </c>
      <c r="I493" s="299">
        <v>0</v>
      </c>
      <c r="J493" s="299">
        <f t="shared" si="215"/>
        <v>50000000</v>
      </c>
      <c r="K493" s="299">
        <v>0</v>
      </c>
      <c r="L493" s="299">
        <v>0</v>
      </c>
      <c r="M493" s="299">
        <f t="shared" si="214"/>
        <v>0</v>
      </c>
      <c r="N493" s="299">
        <v>0</v>
      </c>
      <c r="O493" s="299">
        <v>0</v>
      </c>
      <c r="P493" s="299">
        <f t="shared" si="218"/>
        <v>0</v>
      </c>
      <c r="Q493" s="299">
        <f t="shared" si="216"/>
        <v>50000000</v>
      </c>
      <c r="R493" s="299">
        <f t="shared" si="219"/>
        <v>0</v>
      </c>
      <c r="V493" s="290">
        <v>30561</v>
      </c>
      <c r="W493" s="382" t="s">
        <v>921</v>
      </c>
      <c r="X493" s="384">
        <v>0</v>
      </c>
      <c r="Y493" s="384">
        <v>0</v>
      </c>
      <c r="Z493" s="384">
        <v>0</v>
      </c>
      <c r="AA493" s="384">
        <v>0</v>
      </c>
      <c r="AB493" s="384">
        <v>0</v>
      </c>
      <c r="AC493" s="384">
        <v>50000000</v>
      </c>
      <c r="AD493" s="384">
        <v>50000000</v>
      </c>
      <c r="AE493" s="384">
        <v>0</v>
      </c>
      <c r="AF493" s="384">
        <v>0</v>
      </c>
      <c r="AG493" s="384">
        <v>0</v>
      </c>
      <c r="AH493" s="384">
        <v>50000000</v>
      </c>
      <c r="AI493" s="384">
        <v>0</v>
      </c>
      <c r="AJ493" s="384">
        <v>0</v>
      </c>
      <c r="AK493" s="384">
        <v>0</v>
      </c>
      <c r="AL493" s="384">
        <v>0</v>
      </c>
      <c r="AM493" s="384">
        <v>0</v>
      </c>
      <c r="AN493" s="384">
        <v>0</v>
      </c>
      <c r="AO493" s="382">
        <v>50000000</v>
      </c>
      <c r="AP493" s="382">
        <v>0</v>
      </c>
    </row>
    <row r="494" spans="1:42">
      <c r="A494" s="17">
        <v>30562</v>
      </c>
      <c r="B494" s="17" t="s">
        <v>922</v>
      </c>
      <c r="C494" s="18"/>
      <c r="D494" s="18"/>
      <c r="E494" s="18"/>
      <c r="F494" s="346">
        <v>23569112</v>
      </c>
      <c r="G494" s="299">
        <f t="shared" si="217"/>
        <v>23569112</v>
      </c>
      <c r="H494" s="299">
        <v>3685680</v>
      </c>
      <c r="I494" s="299">
        <v>23569112</v>
      </c>
      <c r="J494" s="299">
        <f t="shared" si="215"/>
        <v>0</v>
      </c>
      <c r="K494" s="299">
        <v>0</v>
      </c>
      <c r="L494" s="299">
        <v>0</v>
      </c>
      <c r="M494" s="299">
        <f t="shared" si="214"/>
        <v>23569112</v>
      </c>
      <c r="N494" s="299">
        <v>0</v>
      </c>
      <c r="O494" s="299">
        <v>23569112</v>
      </c>
      <c r="P494" s="299">
        <f t="shared" si="218"/>
        <v>0</v>
      </c>
      <c r="Q494" s="299">
        <f t="shared" si="216"/>
        <v>0</v>
      </c>
      <c r="R494" s="299">
        <f t="shared" si="219"/>
        <v>0</v>
      </c>
      <c r="V494" s="290">
        <v>30562</v>
      </c>
      <c r="W494" s="382" t="s">
        <v>922</v>
      </c>
      <c r="X494" s="384">
        <v>0</v>
      </c>
      <c r="Y494" s="384">
        <v>0</v>
      </c>
      <c r="Z494" s="384">
        <v>0</v>
      </c>
      <c r="AA494" s="384">
        <v>0</v>
      </c>
      <c r="AB494" s="384">
        <v>0</v>
      </c>
      <c r="AC494" s="384">
        <v>23569112</v>
      </c>
      <c r="AD494" s="384">
        <v>23569112</v>
      </c>
      <c r="AE494" s="384">
        <v>3685680</v>
      </c>
      <c r="AF494" s="384">
        <v>23569112</v>
      </c>
      <c r="AG494" s="384">
        <v>23569112</v>
      </c>
      <c r="AH494" s="384">
        <v>0</v>
      </c>
      <c r="AI494" s="384">
        <v>0</v>
      </c>
      <c r="AJ494" s="384">
        <v>0</v>
      </c>
      <c r="AK494" s="384">
        <v>23569112</v>
      </c>
      <c r="AL494" s="384">
        <v>0</v>
      </c>
      <c r="AM494" s="384">
        <v>23569112</v>
      </c>
      <c r="AN494" s="384">
        <v>0</v>
      </c>
      <c r="AO494" s="382">
        <v>0</v>
      </c>
      <c r="AP494" s="382">
        <v>0</v>
      </c>
    </row>
    <row r="495" spans="1:42">
      <c r="A495" s="17">
        <v>30563</v>
      </c>
      <c r="B495" s="17" t="s">
        <v>923</v>
      </c>
      <c r="C495" s="18"/>
      <c r="D495" s="18"/>
      <c r="E495" s="18"/>
      <c r="F495" s="346">
        <v>29005798</v>
      </c>
      <c r="G495" s="299">
        <f t="shared" si="217"/>
        <v>29005798</v>
      </c>
      <c r="H495" s="299">
        <v>0</v>
      </c>
      <c r="I495" s="299">
        <v>4547430</v>
      </c>
      <c r="J495" s="299">
        <f t="shared" si="215"/>
        <v>24458368</v>
      </c>
      <c r="K495" s="299">
        <v>500000</v>
      </c>
      <c r="L495" s="299">
        <v>500000</v>
      </c>
      <c r="M495" s="299">
        <f t="shared" si="214"/>
        <v>4047430</v>
      </c>
      <c r="N495" s="299">
        <v>0</v>
      </c>
      <c r="O495" s="299">
        <v>4547430</v>
      </c>
      <c r="P495" s="299">
        <f t="shared" si="218"/>
        <v>0</v>
      </c>
      <c r="Q495" s="299">
        <f t="shared" si="216"/>
        <v>24458368</v>
      </c>
      <c r="R495" s="299">
        <f t="shared" si="219"/>
        <v>500000</v>
      </c>
      <c r="V495" s="290">
        <v>30563</v>
      </c>
      <c r="W495" s="382" t="s">
        <v>923</v>
      </c>
      <c r="X495" s="384">
        <v>0</v>
      </c>
      <c r="Y495" s="384">
        <v>0</v>
      </c>
      <c r="Z495" s="384">
        <v>0</v>
      </c>
      <c r="AA495" s="384">
        <v>0</v>
      </c>
      <c r="AB495" s="384">
        <v>0</v>
      </c>
      <c r="AC495" s="384">
        <v>29005798</v>
      </c>
      <c r="AD495" s="384">
        <v>29005798</v>
      </c>
      <c r="AE495" s="384">
        <v>0</v>
      </c>
      <c r="AF495" s="384">
        <v>4547430</v>
      </c>
      <c r="AG495" s="384">
        <v>4547430</v>
      </c>
      <c r="AH495" s="384">
        <v>24458368</v>
      </c>
      <c r="AI495" s="384">
        <v>500000</v>
      </c>
      <c r="AJ495" s="384">
        <v>500000</v>
      </c>
      <c r="AK495" s="384">
        <v>4047430</v>
      </c>
      <c r="AL495" s="384">
        <v>0</v>
      </c>
      <c r="AM495" s="384">
        <v>4547430</v>
      </c>
      <c r="AN495" s="384">
        <v>0</v>
      </c>
      <c r="AO495" s="382">
        <v>24458368</v>
      </c>
      <c r="AP495" s="382">
        <v>0</v>
      </c>
    </row>
    <row r="496" spans="1:42">
      <c r="A496" s="17">
        <v>30564</v>
      </c>
      <c r="B496" s="17" t="s">
        <v>924</v>
      </c>
      <c r="C496" s="18"/>
      <c r="D496" s="18"/>
      <c r="E496" s="18"/>
      <c r="F496" s="346">
        <v>230830362</v>
      </c>
      <c r="G496" s="299">
        <f t="shared" si="217"/>
        <v>230830362</v>
      </c>
      <c r="H496" s="299">
        <v>0</v>
      </c>
      <c r="I496" s="299">
        <v>0</v>
      </c>
      <c r="J496" s="299">
        <f t="shared" si="215"/>
        <v>230830362</v>
      </c>
      <c r="K496" s="299">
        <v>0</v>
      </c>
      <c r="L496" s="299">
        <v>0</v>
      </c>
      <c r="M496" s="299">
        <f t="shared" si="214"/>
        <v>0</v>
      </c>
      <c r="N496" s="299">
        <v>8817900</v>
      </c>
      <c r="O496" s="299">
        <v>78498533.939999998</v>
      </c>
      <c r="P496" s="299">
        <f t="shared" si="218"/>
        <v>78498533.939999998</v>
      </c>
      <c r="Q496" s="299">
        <f t="shared" si="216"/>
        <v>152331828.06</v>
      </c>
      <c r="R496" s="299">
        <f t="shared" si="219"/>
        <v>0</v>
      </c>
      <c r="V496" s="290">
        <v>30564</v>
      </c>
      <c r="W496" s="382" t="s">
        <v>924</v>
      </c>
      <c r="X496" s="384">
        <v>0</v>
      </c>
      <c r="Y496" s="384">
        <v>0</v>
      </c>
      <c r="Z496" s="384">
        <v>0</v>
      </c>
      <c r="AA496" s="384">
        <v>0</v>
      </c>
      <c r="AB496" s="384">
        <v>0</v>
      </c>
      <c r="AC496" s="384">
        <v>230830362</v>
      </c>
      <c r="AD496" s="384">
        <v>230830362</v>
      </c>
      <c r="AE496" s="384">
        <v>0</v>
      </c>
      <c r="AF496" s="384">
        <v>0</v>
      </c>
      <c r="AG496" s="384">
        <v>0</v>
      </c>
      <c r="AH496" s="384">
        <v>230830362</v>
      </c>
      <c r="AI496" s="384">
        <v>0</v>
      </c>
      <c r="AJ496" s="384">
        <v>0</v>
      </c>
      <c r="AK496" s="384">
        <v>0</v>
      </c>
      <c r="AL496" s="384">
        <v>8817900</v>
      </c>
      <c r="AM496" s="384">
        <v>78498533.939999998</v>
      </c>
      <c r="AN496" s="384">
        <v>78498533.939999998</v>
      </c>
      <c r="AO496" s="382">
        <v>152331828.06</v>
      </c>
      <c r="AP496" s="382">
        <v>0</v>
      </c>
    </row>
    <row r="497" spans="1:42">
      <c r="A497" s="17">
        <v>30565</v>
      </c>
      <c r="B497" s="17" t="s">
        <v>925</v>
      </c>
      <c r="C497" s="18"/>
      <c r="D497" s="18"/>
      <c r="E497" s="18"/>
      <c r="F497" s="346">
        <v>15195156</v>
      </c>
      <c r="G497" s="299">
        <f t="shared" si="217"/>
        <v>15195156</v>
      </c>
      <c r="H497" s="299">
        <v>0</v>
      </c>
      <c r="I497" s="299">
        <v>0</v>
      </c>
      <c r="J497" s="339">
        <f t="shared" si="215"/>
        <v>15195156</v>
      </c>
      <c r="K497" s="299">
        <v>0</v>
      </c>
      <c r="L497" s="299">
        <v>0</v>
      </c>
      <c r="M497" s="299">
        <f t="shared" si="214"/>
        <v>0</v>
      </c>
      <c r="N497" s="299">
        <v>0</v>
      </c>
      <c r="O497" s="299">
        <v>15195156</v>
      </c>
      <c r="P497" s="299">
        <f t="shared" si="218"/>
        <v>15195156</v>
      </c>
      <c r="Q497" s="299">
        <f t="shared" si="216"/>
        <v>0</v>
      </c>
      <c r="R497" s="299">
        <f t="shared" si="219"/>
        <v>0</v>
      </c>
      <c r="V497" s="290">
        <v>30565</v>
      </c>
      <c r="W497" s="382" t="s">
        <v>925</v>
      </c>
      <c r="X497" s="384">
        <v>0</v>
      </c>
      <c r="Y497" s="384">
        <v>0</v>
      </c>
      <c r="Z497" s="384">
        <v>0</v>
      </c>
      <c r="AA497" s="384">
        <v>0</v>
      </c>
      <c r="AB497" s="384">
        <v>0</v>
      </c>
      <c r="AC497" s="384">
        <v>15195156</v>
      </c>
      <c r="AD497" s="384">
        <v>15195156</v>
      </c>
      <c r="AE497" s="384">
        <v>0</v>
      </c>
      <c r="AF497" s="384">
        <v>0</v>
      </c>
      <c r="AG497" s="384">
        <v>0</v>
      </c>
      <c r="AH497" s="384">
        <v>15195156</v>
      </c>
      <c r="AI497" s="384">
        <v>0</v>
      </c>
      <c r="AJ497" s="384">
        <v>0</v>
      </c>
      <c r="AK497" s="384">
        <v>0</v>
      </c>
      <c r="AL497" s="384">
        <v>0</v>
      </c>
      <c r="AM497" s="384">
        <v>15195156</v>
      </c>
      <c r="AN497" s="384">
        <v>15195156</v>
      </c>
      <c r="AO497" s="382">
        <v>0</v>
      </c>
      <c r="AP497" s="382">
        <v>0</v>
      </c>
    </row>
    <row r="498" spans="1:42">
      <c r="A498" s="17">
        <v>30566</v>
      </c>
      <c r="B498" s="17" t="s">
        <v>926</v>
      </c>
      <c r="C498" s="18"/>
      <c r="D498" s="18"/>
      <c r="E498" s="18"/>
      <c r="F498" s="346">
        <v>43918464</v>
      </c>
      <c r="G498" s="299">
        <f t="shared" si="217"/>
        <v>43918464</v>
      </c>
      <c r="H498" s="299">
        <v>43918464</v>
      </c>
      <c r="I498" s="299">
        <v>43918464</v>
      </c>
      <c r="J498" s="299">
        <f t="shared" si="215"/>
        <v>0</v>
      </c>
      <c r="K498" s="299">
        <v>0</v>
      </c>
      <c r="L498" s="299">
        <v>0</v>
      </c>
      <c r="M498" s="299">
        <f t="shared" si="214"/>
        <v>43918464</v>
      </c>
      <c r="N498" s="299">
        <v>0</v>
      </c>
      <c r="O498" s="299">
        <v>43918464</v>
      </c>
      <c r="P498" s="299">
        <f t="shared" si="218"/>
        <v>0</v>
      </c>
      <c r="Q498" s="299">
        <f t="shared" si="216"/>
        <v>0</v>
      </c>
      <c r="R498" s="299">
        <f t="shared" si="219"/>
        <v>0</v>
      </c>
      <c r="V498" s="290">
        <v>30566</v>
      </c>
      <c r="W498" s="382" t="s">
        <v>926</v>
      </c>
      <c r="X498" s="384">
        <v>0</v>
      </c>
      <c r="Y498" s="384">
        <v>0</v>
      </c>
      <c r="Z498" s="384">
        <v>0</v>
      </c>
      <c r="AA498" s="384">
        <v>0</v>
      </c>
      <c r="AB498" s="384">
        <v>0</v>
      </c>
      <c r="AC498" s="384">
        <v>43918464</v>
      </c>
      <c r="AD498" s="384">
        <v>43918464</v>
      </c>
      <c r="AE498" s="384">
        <v>43918464</v>
      </c>
      <c r="AF498" s="384">
        <v>43918464</v>
      </c>
      <c r="AG498" s="384">
        <v>43918464</v>
      </c>
      <c r="AH498" s="384">
        <v>0</v>
      </c>
      <c r="AI498" s="384">
        <v>0</v>
      </c>
      <c r="AJ498" s="384">
        <v>0</v>
      </c>
      <c r="AK498" s="384">
        <v>43918464</v>
      </c>
      <c r="AL498" s="384">
        <v>0</v>
      </c>
      <c r="AM498" s="384">
        <v>43918464</v>
      </c>
      <c r="AN498" s="384">
        <v>0</v>
      </c>
      <c r="AO498" s="382">
        <v>0</v>
      </c>
      <c r="AP498" s="382">
        <v>0</v>
      </c>
    </row>
    <row r="499" spans="1:42">
      <c r="A499" s="17">
        <v>30567</v>
      </c>
      <c r="B499" s="17" t="s">
        <v>927</v>
      </c>
      <c r="C499" s="18"/>
      <c r="D499" s="18"/>
      <c r="E499" s="18"/>
      <c r="F499" s="346">
        <v>30000000</v>
      </c>
      <c r="G499" s="299">
        <f t="shared" si="217"/>
        <v>30000000</v>
      </c>
      <c r="H499" s="299">
        <v>0</v>
      </c>
      <c r="I499" s="299">
        <v>0</v>
      </c>
      <c r="J499" s="299">
        <f t="shared" si="215"/>
        <v>30000000</v>
      </c>
      <c r="K499" s="299">
        <v>0</v>
      </c>
      <c r="L499" s="299">
        <v>0</v>
      </c>
      <c r="M499" s="299">
        <f t="shared" si="214"/>
        <v>0</v>
      </c>
      <c r="N499" s="299">
        <v>0</v>
      </c>
      <c r="O499" s="299">
        <v>0</v>
      </c>
      <c r="P499" s="299">
        <f t="shared" si="218"/>
        <v>0</v>
      </c>
      <c r="Q499" s="299">
        <f t="shared" si="216"/>
        <v>30000000</v>
      </c>
      <c r="R499" s="299">
        <f t="shared" si="219"/>
        <v>0</v>
      </c>
      <c r="V499" s="290">
        <v>30567</v>
      </c>
      <c r="W499" s="382" t="s">
        <v>927</v>
      </c>
      <c r="X499" s="384">
        <v>0</v>
      </c>
      <c r="Y499" s="384">
        <v>0</v>
      </c>
      <c r="Z499" s="384">
        <v>0</v>
      </c>
      <c r="AA499" s="384">
        <v>0</v>
      </c>
      <c r="AB499" s="384">
        <v>0</v>
      </c>
      <c r="AC499" s="384">
        <v>30000000</v>
      </c>
      <c r="AD499" s="384">
        <v>30000000</v>
      </c>
      <c r="AE499" s="384">
        <v>0</v>
      </c>
      <c r="AF499" s="384">
        <v>0</v>
      </c>
      <c r="AG499" s="384">
        <v>0</v>
      </c>
      <c r="AH499" s="384">
        <v>30000000</v>
      </c>
      <c r="AI499" s="384">
        <v>0</v>
      </c>
      <c r="AJ499" s="384">
        <v>0</v>
      </c>
      <c r="AK499" s="384">
        <v>0</v>
      </c>
      <c r="AL499" s="384">
        <v>0</v>
      </c>
      <c r="AM499" s="384">
        <v>0</v>
      </c>
      <c r="AN499" s="384">
        <v>0</v>
      </c>
      <c r="AO499" s="382">
        <v>30000000</v>
      </c>
      <c r="AP499" s="382">
        <v>0</v>
      </c>
    </row>
    <row r="500" spans="1:42">
      <c r="A500" s="17">
        <v>30568</v>
      </c>
      <c r="B500" s="17" t="s">
        <v>928</v>
      </c>
      <c r="C500" s="18"/>
      <c r="D500" s="18"/>
      <c r="E500" s="18"/>
      <c r="F500" s="346">
        <v>265476062</v>
      </c>
      <c r="G500" s="299">
        <f t="shared" si="217"/>
        <v>265476062</v>
      </c>
      <c r="H500" s="299">
        <v>0</v>
      </c>
      <c r="I500" s="299">
        <v>0</v>
      </c>
      <c r="J500" s="299">
        <f t="shared" si="215"/>
        <v>265476062</v>
      </c>
      <c r="K500" s="299">
        <v>0</v>
      </c>
      <c r="L500" s="299">
        <v>0</v>
      </c>
      <c r="M500" s="299">
        <f t="shared" si="214"/>
        <v>0</v>
      </c>
      <c r="N500" s="299">
        <v>0</v>
      </c>
      <c r="O500" s="299">
        <v>0</v>
      </c>
      <c r="P500" s="299">
        <f t="shared" si="218"/>
        <v>0</v>
      </c>
      <c r="Q500" s="299">
        <f t="shared" si="216"/>
        <v>265476062</v>
      </c>
      <c r="R500" s="299">
        <f t="shared" si="219"/>
        <v>0</v>
      </c>
      <c r="V500" s="290">
        <v>30568</v>
      </c>
      <c r="W500" s="382" t="s">
        <v>928</v>
      </c>
      <c r="X500" s="384">
        <v>0</v>
      </c>
      <c r="Y500" s="384">
        <v>0</v>
      </c>
      <c r="Z500" s="384">
        <v>0</v>
      </c>
      <c r="AA500" s="384">
        <v>0</v>
      </c>
      <c r="AB500" s="384">
        <v>0</v>
      </c>
      <c r="AC500" s="384">
        <v>265476062</v>
      </c>
      <c r="AD500" s="384">
        <v>265476062</v>
      </c>
      <c r="AE500" s="384">
        <v>0</v>
      </c>
      <c r="AF500" s="384">
        <v>0</v>
      </c>
      <c r="AG500" s="384">
        <v>0</v>
      </c>
      <c r="AH500" s="384">
        <v>265476062</v>
      </c>
      <c r="AI500" s="384">
        <v>0</v>
      </c>
      <c r="AJ500" s="384">
        <v>0</v>
      </c>
      <c r="AK500" s="384">
        <v>0</v>
      </c>
      <c r="AL500" s="384">
        <v>0</v>
      </c>
      <c r="AM500" s="384">
        <v>0</v>
      </c>
      <c r="AN500" s="384">
        <v>0</v>
      </c>
      <c r="AO500" s="382">
        <v>265476062</v>
      </c>
      <c r="AP500" s="382">
        <v>0</v>
      </c>
    </row>
    <row r="501" spans="1:42">
      <c r="A501" s="17">
        <v>30569</v>
      </c>
      <c r="B501" s="17" t="s">
        <v>929</v>
      </c>
      <c r="C501" s="18"/>
      <c r="D501" s="18"/>
      <c r="E501" s="18"/>
      <c r="F501" s="346">
        <v>61611.6</v>
      </c>
      <c r="G501" s="299">
        <f t="shared" si="217"/>
        <v>61611.6</v>
      </c>
      <c r="H501" s="299">
        <v>0</v>
      </c>
      <c r="I501" s="299">
        <v>15080511.4</v>
      </c>
      <c r="J501" s="299">
        <f t="shared" si="215"/>
        <v>-15018899.800000001</v>
      </c>
      <c r="K501" s="299">
        <v>0</v>
      </c>
      <c r="L501" s="299">
        <v>15080511.4</v>
      </c>
      <c r="M501" s="299">
        <f t="shared" si="214"/>
        <v>0</v>
      </c>
      <c r="N501" s="299">
        <v>0</v>
      </c>
      <c r="O501" s="299">
        <v>15142123</v>
      </c>
      <c r="P501" s="299">
        <f t="shared" si="218"/>
        <v>61611.599999999627</v>
      </c>
      <c r="Q501" s="299">
        <f t="shared" si="216"/>
        <v>-15080511.4</v>
      </c>
      <c r="R501" s="299">
        <f t="shared" si="219"/>
        <v>15080511.4</v>
      </c>
      <c r="V501" s="290">
        <v>30569</v>
      </c>
      <c r="W501" s="382" t="s">
        <v>929</v>
      </c>
      <c r="X501" s="384">
        <v>0</v>
      </c>
      <c r="Y501" s="384">
        <v>0</v>
      </c>
      <c r="Z501" s="384">
        <v>0</v>
      </c>
      <c r="AA501" s="384">
        <v>0</v>
      </c>
      <c r="AB501" s="384">
        <v>0</v>
      </c>
      <c r="AC501" s="384">
        <v>30161022.800000001</v>
      </c>
      <c r="AD501" s="384">
        <v>30161022.800000001</v>
      </c>
      <c r="AE501" s="384">
        <v>0</v>
      </c>
      <c r="AF501" s="384">
        <v>15080511.4</v>
      </c>
      <c r="AG501" s="384">
        <v>15080511.4</v>
      </c>
      <c r="AH501" s="384">
        <v>15080511.4</v>
      </c>
      <c r="AI501" s="384">
        <v>0</v>
      </c>
      <c r="AJ501" s="384">
        <v>15080511.4</v>
      </c>
      <c r="AK501" s="384">
        <v>0</v>
      </c>
      <c r="AL501" s="384">
        <v>0</v>
      </c>
      <c r="AM501" s="384">
        <v>15142123</v>
      </c>
      <c r="AN501" s="384">
        <v>61611.599999999627</v>
      </c>
      <c r="AO501" s="382">
        <v>15018899.800000001</v>
      </c>
      <c r="AP501" s="382">
        <v>0</v>
      </c>
    </row>
    <row r="502" spans="1:42">
      <c r="A502" s="17">
        <v>30570</v>
      </c>
      <c r="B502" s="17" t="s">
        <v>930</v>
      </c>
      <c r="C502" s="18"/>
      <c r="D502" s="18"/>
      <c r="E502" s="18"/>
      <c r="F502" s="346">
        <v>70000000</v>
      </c>
      <c r="G502" s="299">
        <f t="shared" si="217"/>
        <v>70000000</v>
      </c>
      <c r="H502" s="299">
        <v>0</v>
      </c>
      <c r="I502" s="299">
        <v>0</v>
      </c>
      <c r="J502" s="299">
        <f t="shared" si="215"/>
        <v>70000000</v>
      </c>
      <c r="K502" s="299">
        <v>0</v>
      </c>
      <c r="L502" s="299">
        <v>0</v>
      </c>
      <c r="M502" s="299">
        <f t="shared" si="214"/>
        <v>0</v>
      </c>
      <c r="N502" s="299">
        <v>0</v>
      </c>
      <c r="O502" s="299">
        <v>0</v>
      </c>
      <c r="P502" s="299">
        <f t="shared" si="218"/>
        <v>0</v>
      </c>
      <c r="Q502" s="299">
        <f t="shared" si="216"/>
        <v>70000000</v>
      </c>
      <c r="R502" s="299">
        <f t="shared" si="219"/>
        <v>0</v>
      </c>
      <c r="V502" s="290">
        <v>30570</v>
      </c>
      <c r="W502" s="382" t="s">
        <v>930</v>
      </c>
      <c r="X502" s="384">
        <v>0</v>
      </c>
      <c r="Y502" s="384">
        <v>0</v>
      </c>
      <c r="Z502" s="384">
        <v>0</v>
      </c>
      <c r="AA502" s="384">
        <v>0</v>
      </c>
      <c r="AB502" s="384">
        <v>0</v>
      </c>
      <c r="AC502" s="384">
        <v>70000000</v>
      </c>
      <c r="AD502" s="384">
        <v>70000000</v>
      </c>
      <c r="AE502" s="384">
        <v>0</v>
      </c>
      <c r="AF502" s="384">
        <v>0</v>
      </c>
      <c r="AG502" s="384">
        <v>0</v>
      </c>
      <c r="AH502" s="384">
        <v>70000000</v>
      </c>
      <c r="AI502" s="384">
        <v>0</v>
      </c>
      <c r="AJ502" s="384">
        <v>0</v>
      </c>
      <c r="AK502" s="384">
        <v>0</v>
      </c>
      <c r="AL502" s="384">
        <v>0</v>
      </c>
      <c r="AM502" s="384">
        <v>0</v>
      </c>
      <c r="AN502" s="384">
        <v>0</v>
      </c>
      <c r="AO502" s="382">
        <v>70000000</v>
      </c>
      <c r="AP502" s="382">
        <v>0</v>
      </c>
    </row>
    <row r="503" spans="1:42" s="83" customFormat="1">
      <c r="A503" s="17">
        <v>30571</v>
      </c>
      <c r="B503" s="17" t="s">
        <v>931</v>
      </c>
      <c r="C503" s="18"/>
      <c r="D503" s="18"/>
      <c r="E503" s="18"/>
      <c r="F503" s="346">
        <v>210023987.33000001</v>
      </c>
      <c r="G503" s="299">
        <f t="shared" si="217"/>
        <v>210023987.33000001</v>
      </c>
      <c r="H503" s="299">
        <v>0</v>
      </c>
      <c r="I503" s="299">
        <v>0</v>
      </c>
      <c r="J503" s="299">
        <f t="shared" si="215"/>
        <v>210023987.33000001</v>
      </c>
      <c r="K503" s="299">
        <v>0</v>
      </c>
      <c r="L503" s="299">
        <v>0</v>
      </c>
      <c r="M503" s="299">
        <f t="shared" si="214"/>
        <v>0</v>
      </c>
      <c r="N503" s="299">
        <v>0</v>
      </c>
      <c r="O503" s="299">
        <v>0</v>
      </c>
      <c r="P503" s="299">
        <f t="shared" si="218"/>
        <v>0</v>
      </c>
      <c r="Q503" s="299">
        <f t="shared" si="216"/>
        <v>210023987.33000001</v>
      </c>
      <c r="R503" s="299">
        <f t="shared" si="219"/>
        <v>0</v>
      </c>
      <c r="S503"/>
      <c r="T503"/>
      <c r="U503"/>
      <c r="V503" s="290">
        <v>30571</v>
      </c>
      <c r="W503" s="382" t="s">
        <v>931</v>
      </c>
      <c r="X503" s="384">
        <v>0</v>
      </c>
      <c r="Y503" s="384">
        <v>0</v>
      </c>
      <c r="Z503" s="384">
        <v>0</v>
      </c>
      <c r="AA503" s="384">
        <v>0</v>
      </c>
      <c r="AB503" s="384">
        <v>0</v>
      </c>
      <c r="AC503" s="384">
        <v>194943475.93000001</v>
      </c>
      <c r="AD503" s="384">
        <v>194943475.93000001</v>
      </c>
      <c r="AE503" s="384">
        <v>0</v>
      </c>
      <c r="AF503" s="384">
        <v>0</v>
      </c>
      <c r="AG503" s="384">
        <v>0</v>
      </c>
      <c r="AH503" s="384">
        <v>194943475.93000001</v>
      </c>
      <c r="AI503" s="384">
        <v>0</v>
      </c>
      <c r="AJ503" s="384">
        <v>0</v>
      </c>
      <c r="AK503" s="384">
        <v>0</v>
      </c>
      <c r="AL503" s="384">
        <v>0</v>
      </c>
      <c r="AM503" s="384">
        <v>0</v>
      </c>
      <c r="AN503" s="384">
        <v>0</v>
      </c>
      <c r="AO503" s="382">
        <v>194943475.93000001</v>
      </c>
      <c r="AP503" s="382">
        <v>0</v>
      </c>
    </row>
    <row r="504" spans="1:42" s="83" customFormat="1">
      <c r="A504" s="17">
        <v>30572</v>
      </c>
      <c r="B504" s="17" t="s">
        <v>932</v>
      </c>
      <c r="C504" s="18"/>
      <c r="D504" s="18"/>
      <c r="E504" s="18"/>
      <c r="F504" s="347">
        <v>154967941</v>
      </c>
      <c r="G504" s="299">
        <f t="shared" si="217"/>
        <v>154967941</v>
      </c>
      <c r="H504" s="299">
        <v>0</v>
      </c>
      <c r="I504" s="299">
        <v>0</v>
      </c>
      <c r="J504" s="299">
        <f t="shared" si="215"/>
        <v>154967941</v>
      </c>
      <c r="K504" s="299">
        <v>0</v>
      </c>
      <c r="L504" s="299">
        <v>0</v>
      </c>
      <c r="M504" s="299">
        <f t="shared" si="214"/>
        <v>0</v>
      </c>
      <c r="N504" s="299">
        <v>0</v>
      </c>
      <c r="O504" s="299">
        <v>154967941</v>
      </c>
      <c r="P504" s="299">
        <f t="shared" si="218"/>
        <v>154967941</v>
      </c>
      <c r="Q504" s="299">
        <f t="shared" si="216"/>
        <v>0</v>
      </c>
      <c r="R504" s="299">
        <f t="shared" si="219"/>
        <v>0</v>
      </c>
      <c r="S504"/>
      <c r="T504"/>
      <c r="U504"/>
      <c r="V504" s="290">
        <v>30572</v>
      </c>
      <c r="W504" s="382" t="s">
        <v>932</v>
      </c>
      <c r="X504" s="384">
        <v>0</v>
      </c>
      <c r="Y504" s="384">
        <v>0</v>
      </c>
      <c r="Z504" s="384">
        <v>0</v>
      </c>
      <c r="AA504" s="384">
        <v>0</v>
      </c>
      <c r="AB504" s="384">
        <v>0</v>
      </c>
      <c r="AC504" s="384">
        <v>154967941</v>
      </c>
      <c r="AD504" s="384">
        <v>154967941</v>
      </c>
      <c r="AE504" s="384">
        <v>0</v>
      </c>
      <c r="AF504" s="384">
        <v>0</v>
      </c>
      <c r="AG504" s="384">
        <v>0</v>
      </c>
      <c r="AH504" s="384">
        <v>154967941</v>
      </c>
      <c r="AI504" s="384">
        <v>0</v>
      </c>
      <c r="AJ504" s="384">
        <v>0</v>
      </c>
      <c r="AK504" s="384">
        <v>0</v>
      </c>
      <c r="AL504" s="384">
        <v>0</v>
      </c>
      <c r="AM504" s="384">
        <v>154967941</v>
      </c>
      <c r="AN504" s="384">
        <v>154967941</v>
      </c>
      <c r="AO504" s="382">
        <v>0</v>
      </c>
      <c r="AP504" s="382">
        <v>0</v>
      </c>
    </row>
    <row r="505" spans="1:42">
      <c r="A505" s="17">
        <v>30573</v>
      </c>
      <c r="B505" s="17" t="s">
        <v>933</v>
      </c>
      <c r="C505" s="18"/>
      <c r="D505" s="18"/>
      <c r="E505" s="18"/>
      <c r="F505" s="347">
        <v>12744292.59</v>
      </c>
      <c r="G505" s="299">
        <f t="shared" si="217"/>
        <v>12744292.59</v>
      </c>
      <c r="H505" s="299">
        <v>0</v>
      </c>
      <c r="I505" s="299">
        <v>0</v>
      </c>
      <c r="J505" s="299">
        <f t="shared" si="215"/>
        <v>12744292.59</v>
      </c>
      <c r="K505" s="299">
        <v>0</v>
      </c>
      <c r="L505" s="299">
        <v>0</v>
      </c>
      <c r="M505" s="299">
        <f t="shared" si="214"/>
        <v>0</v>
      </c>
      <c r="N505" s="299">
        <v>0</v>
      </c>
      <c r="O505" s="299">
        <v>0</v>
      </c>
      <c r="P505" s="299">
        <f t="shared" si="218"/>
        <v>0</v>
      </c>
      <c r="Q505" s="299">
        <f t="shared" si="216"/>
        <v>12744292.59</v>
      </c>
      <c r="R505" s="299">
        <f t="shared" si="219"/>
        <v>0</v>
      </c>
      <c r="V505" s="290">
        <v>30573</v>
      </c>
      <c r="W505" s="382" t="s">
        <v>933</v>
      </c>
      <c r="X505" s="384">
        <v>0</v>
      </c>
      <c r="Y505" s="384">
        <v>0</v>
      </c>
      <c r="Z505" s="384">
        <v>0</v>
      </c>
      <c r="AA505" s="384">
        <v>0</v>
      </c>
      <c r="AB505" s="384">
        <v>0</v>
      </c>
      <c r="AC505" s="384">
        <v>12744292.59</v>
      </c>
      <c r="AD505" s="384">
        <v>12744292.59</v>
      </c>
      <c r="AE505" s="384">
        <v>0</v>
      </c>
      <c r="AF505" s="384">
        <v>0</v>
      </c>
      <c r="AG505" s="384">
        <v>0</v>
      </c>
      <c r="AH505" s="384">
        <v>12744292.59</v>
      </c>
      <c r="AI505" s="384">
        <v>0</v>
      </c>
      <c r="AJ505" s="384">
        <v>0</v>
      </c>
      <c r="AK505" s="384">
        <v>0</v>
      </c>
      <c r="AL505" s="384">
        <v>0</v>
      </c>
      <c r="AM505" s="384">
        <v>0</v>
      </c>
      <c r="AN505" s="384">
        <v>0</v>
      </c>
      <c r="AO505" s="382">
        <v>12744292.59</v>
      </c>
      <c r="AP505" s="382">
        <v>0</v>
      </c>
    </row>
    <row r="506" spans="1:42">
      <c r="A506" s="17">
        <v>30574</v>
      </c>
      <c r="B506" s="17" t="s">
        <v>934</v>
      </c>
      <c r="C506" s="18"/>
      <c r="D506" s="18"/>
      <c r="E506" s="18"/>
      <c r="F506" s="347">
        <v>1610103.01</v>
      </c>
      <c r="G506" s="299">
        <f t="shared" si="217"/>
        <v>1610103.01</v>
      </c>
      <c r="H506" s="299">
        <v>0</v>
      </c>
      <c r="I506" s="299">
        <v>0</v>
      </c>
      <c r="J506" s="299">
        <f t="shared" si="215"/>
        <v>1610103.01</v>
      </c>
      <c r="K506" s="299">
        <v>0</v>
      </c>
      <c r="L506" s="299">
        <v>0</v>
      </c>
      <c r="M506" s="299">
        <f t="shared" si="214"/>
        <v>0</v>
      </c>
      <c r="N506" s="299">
        <v>0</v>
      </c>
      <c r="O506" s="299">
        <v>0</v>
      </c>
      <c r="P506" s="299">
        <f t="shared" si="218"/>
        <v>0</v>
      </c>
      <c r="Q506" s="299">
        <f t="shared" si="216"/>
        <v>1610103.01</v>
      </c>
      <c r="R506" s="299">
        <f t="shared" si="219"/>
        <v>0</v>
      </c>
      <c r="V506" s="290">
        <v>30574</v>
      </c>
      <c r="W506" s="382" t="s">
        <v>934</v>
      </c>
      <c r="X506" s="384">
        <v>0</v>
      </c>
      <c r="Y506" s="384">
        <v>0</v>
      </c>
      <c r="Z506" s="384">
        <v>0</v>
      </c>
      <c r="AA506" s="384">
        <v>0</v>
      </c>
      <c r="AB506" s="384">
        <v>0</v>
      </c>
      <c r="AC506" s="384">
        <v>1610103.01</v>
      </c>
      <c r="AD506" s="384">
        <v>1610103.01</v>
      </c>
      <c r="AE506" s="384">
        <v>0</v>
      </c>
      <c r="AF506" s="384">
        <v>0</v>
      </c>
      <c r="AG506" s="384">
        <v>0</v>
      </c>
      <c r="AH506" s="384">
        <v>1610103.01</v>
      </c>
      <c r="AI506" s="384">
        <v>0</v>
      </c>
      <c r="AJ506" s="384">
        <v>0</v>
      </c>
      <c r="AK506" s="384">
        <v>0</v>
      </c>
      <c r="AL506" s="384">
        <v>0</v>
      </c>
      <c r="AM506" s="384">
        <v>0</v>
      </c>
      <c r="AN506" s="384">
        <v>0</v>
      </c>
      <c r="AO506" s="382">
        <v>1610103.01</v>
      </c>
      <c r="AP506" s="382">
        <v>0</v>
      </c>
    </row>
    <row r="507" spans="1:42">
      <c r="A507" s="17">
        <v>30575</v>
      </c>
      <c r="B507" s="17" t="s">
        <v>935</v>
      </c>
      <c r="C507" s="18"/>
      <c r="D507" s="18"/>
      <c r="E507" s="18"/>
      <c r="F507" s="18">
        <v>41133065.219999999</v>
      </c>
      <c r="G507" s="299">
        <f t="shared" si="217"/>
        <v>41133065.219999999</v>
      </c>
      <c r="H507" s="299">
        <v>0</v>
      </c>
      <c r="I507" s="299">
        <v>0</v>
      </c>
      <c r="J507" s="299">
        <f t="shared" si="215"/>
        <v>41133065.219999999</v>
      </c>
      <c r="K507" s="299">
        <v>0</v>
      </c>
      <c r="L507" s="299">
        <v>0</v>
      </c>
      <c r="M507" s="299">
        <f t="shared" si="214"/>
        <v>0</v>
      </c>
      <c r="N507" s="299">
        <v>0</v>
      </c>
      <c r="O507" s="299">
        <v>0</v>
      </c>
      <c r="P507" s="299">
        <f t="shared" si="218"/>
        <v>0</v>
      </c>
      <c r="Q507" s="299">
        <f t="shared" si="216"/>
        <v>41133065.219999999</v>
      </c>
      <c r="R507" s="299">
        <f t="shared" si="219"/>
        <v>0</v>
      </c>
      <c r="V507" s="290">
        <v>30575</v>
      </c>
      <c r="W507" s="382" t="s">
        <v>935</v>
      </c>
      <c r="X507" s="384">
        <v>0</v>
      </c>
      <c r="Y507" s="384">
        <v>0</v>
      </c>
      <c r="Z507" s="384">
        <v>0</v>
      </c>
      <c r="AA507" s="384">
        <v>0</v>
      </c>
      <c r="AB507" s="384">
        <v>0</v>
      </c>
      <c r="AC507" s="384">
        <v>41133065.219999999</v>
      </c>
      <c r="AD507" s="384">
        <v>41133065.219999999</v>
      </c>
      <c r="AE507" s="384">
        <v>0</v>
      </c>
      <c r="AF507" s="384">
        <v>0</v>
      </c>
      <c r="AG507" s="384">
        <v>0</v>
      </c>
      <c r="AH507" s="384">
        <v>41133065.219999999</v>
      </c>
      <c r="AI507" s="384">
        <v>0</v>
      </c>
      <c r="AJ507" s="384">
        <v>0</v>
      </c>
      <c r="AK507" s="384">
        <v>0</v>
      </c>
      <c r="AL507" s="384">
        <v>0</v>
      </c>
      <c r="AM507" s="384">
        <v>0</v>
      </c>
      <c r="AN507" s="384">
        <v>0</v>
      </c>
      <c r="AO507" s="382">
        <v>41133065.219999999</v>
      </c>
      <c r="AP507" s="382">
        <v>0</v>
      </c>
    </row>
    <row r="508" spans="1:42">
      <c r="A508" s="17">
        <v>30576</v>
      </c>
      <c r="B508" s="17" t="s">
        <v>936</v>
      </c>
      <c r="C508" s="18"/>
      <c r="D508" s="18"/>
      <c r="E508" s="18"/>
      <c r="F508" s="18">
        <v>343327388.81</v>
      </c>
      <c r="G508" s="299">
        <f t="shared" si="217"/>
        <v>343327388.81</v>
      </c>
      <c r="H508" s="299">
        <v>842000</v>
      </c>
      <c r="I508" s="299">
        <v>1783368</v>
      </c>
      <c r="J508" s="299">
        <f t="shared" si="215"/>
        <v>341544020.81</v>
      </c>
      <c r="K508" s="299">
        <v>842000</v>
      </c>
      <c r="L508" s="299">
        <v>1783368</v>
      </c>
      <c r="M508" s="299">
        <f t="shared" si="214"/>
        <v>0</v>
      </c>
      <c r="N508" s="299">
        <v>0</v>
      </c>
      <c r="O508" s="299">
        <v>343327388.81</v>
      </c>
      <c r="P508" s="299">
        <f t="shared" si="218"/>
        <v>341544020.81</v>
      </c>
      <c r="Q508" s="299">
        <f t="shared" si="216"/>
        <v>0</v>
      </c>
      <c r="R508" s="299">
        <f t="shared" si="219"/>
        <v>1783368</v>
      </c>
      <c r="V508" s="290">
        <v>30576</v>
      </c>
      <c r="W508" s="382" t="s">
        <v>936</v>
      </c>
      <c r="X508" s="384">
        <v>0</v>
      </c>
      <c r="Y508" s="384">
        <v>0</v>
      </c>
      <c r="Z508" s="384">
        <v>0</v>
      </c>
      <c r="AA508" s="384">
        <v>0</v>
      </c>
      <c r="AB508" s="384">
        <v>0</v>
      </c>
      <c r="AC508" s="384">
        <v>343327388.81</v>
      </c>
      <c r="AD508" s="384">
        <v>343327388.81</v>
      </c>
      <c r="AE508" s="384">
        <v>842000</v>
      </c>
      <c r="AF508" s="384">
        <v>1783368</v>
      </c>
      <c r="AG508" s="384">
        <v>1783368</v>
      </c>
      <c r="AH508" s="384">
        <v>341544020.81</v>
      </c>
      <c r="AI508" s="384">
        <v>842000</v>
      </c>
      <c r="AJ508" s="384">
        <v>1783368</v>
      </c>
      <c r="AK508" s="384">
        <v>0</v>
      </c>
      <c r="AL508" s="384">
        <v>0</v>
      </c>
      <c r="AM508" s="384">
        <v>343327388.81</v>
      </c>
      <c r="AN508" s="384">
        <v>341544020.81</v>
      </c>
      <c r="AO508" s="382">
        <v>0</v>
      </c>
      <c r="AP508" s="382">
        <v>0</v>
      </c>
    </row>
    <row r="509" spans="1:42">
      <c r="A509" s="17">
        <v>30580</v>
      </c>
      <c r="B509" s="17" t="s">
        <v>937</v>
      </c>
      <c r="C509" s="18"/>
      <c r="D509" s="18"/>
      <c r="E509" s="18"/>
      <c r="F509" s="348">
        <v>55000000</v>
      </c>
      <c r="G509" s="299">
        <f t="shared" si="217"/>
        <v>55000000</v>
      </c>
      <c r="H509" s="299">
        <v>0</v>
      </c>
      <c r="I509" s="299">
        <v>47561119</v>
      </c>
      <c r="J509" s="299">
        <f t="shared" si="215"/>
        <v>7438881</v>
      </c>
      <c r="K509" s="299">
        <v>18485707.68</v>
      </c>
      <c r="L509" s="299">
        <v>18485707.68</v>
      </c>
      <c r="M509" s="299">
        <f t="shared" si="214"/>
        <v>29075411.32</v>
      </c>
      <c r="N509" s="299">
        <v>0</v>
      </c>
      <c r="O509" s="299">
        <v>55000000</v>
      </c>
      <c r="P509" s="299">
        <f t="shared" si="218"/>
        <v>7438881</v>
      </c>
      <c r="Q509" s="299">
        <f t="shared" si="216"/>
        <v>0</v>
      </c>
      <c r="R509" s="299">
        <f t="shared" si="219"/>
        <v>18485707.68</v>
      </c>
      <c r="V509" s="290">
        <v>30580</v>
      </c>
      <c r="W509" s="382" t="s">
        <v>937</v>
      </c>
      <c r="X509" s="384">
        <v>0</v>
      </c>
      <c r="Y509" s="384">
        <v>0</v>
      </c>
      <c r="Z509" s="384">
        <v>0</v>
      </c>
      <c r="AA509" s="384">
        <v>0</v>
      </c>
      <c r="AB509" s="384">
        <v>0</v>
      </c>
      <c r="AC509" s="384">
        <v>55000000</v>
      </c>
      <c r="AD509" s="384">
        <v>55000000</v>
      </c>
      <c r="AE509" s="384">
        <v>0</v>
      </c>
      <c r="AF509" s="384">
        <v>47561119</v>
      </c>
      <c r="AG509" s="384">
        <v>47561119</v>
      </c>
      <c r="AH509" s="384">
        <v>7438881</v>
      </c>
      <c r="AI509" s="384">
        <v>18485707.68</v>
      </c>
      <c r="AJ509" s="384">
        <v>18485707.68</v>
      </c>
      <c r="AK509" s="384">
        <v>29075411.32</v>
      </c>
      <c r="AL509" s="384">
        <v>0</v>
      </c>
      <c r="AM509" s="384">
        <v>55000000</v>
      </c>
      <c r="AN509" s="384">
        <v>7438881</v>
      </c>
      <c r="AO509" s="382">
        <v>0</v>
      </c>
      <c r="AP509" s="382">
        <v>0</v>
      </c>
    </row>
    <row r="510" spans="1:42">
      <c r="A510" s="17">
        <v>30581</v>
      </c>
      <c r="B510" s="17" t="s">
        <v>938</v>
      </c>
      <c r="C510" s="18"/>
      <c r="D510" s="18"/>
      <c r="E510" s="18"/>
      <c r="F510" s="348">
        <v>56425937.619999997</v>
      </c>
      <c r="G510" s="299">
        <f t="shared" si="217"/>
        <v>56425937.619999997</v>
      </c>
      <c r="H510" s="299">
        <v>4508657</v>
      </c>
      <c r="I510" s="299">
        <v>4508657</v>
      </c>
      <c r="J510" s="299">
        <f t="shared" si="215"/>
        <v>51917280.619999997</v>
      </c>
      <c r="K510" s="299">
        <v>0</v>
      </c>
      <c r="L510" s="299">
        <v>0</v>
      </c>
      <c r="M510" s="299">
        <f t="shared" si="214"/>
        <v>4508657</v>
      </c>
      <c r="N510" s="299">
        <v>24380720</v>
      </c>
      <c r="O510" s="299">
        <v>28892620</v>
      </c>
      <c r="P510" s="299">
        <f t="shared" si="218"/>
        <v>24383963</v>
      </c>
      <c r="Q510" s="299">
        <f t="shared" si="216"/>
        <v>27533317.619999997</v>
      </c>
      <c r="R510" s="299">
        <f t="shared" si="219"/>
        <v>0</v>
      </c>
      <c r="V510" s="290">
        <v>30581</v>
      </c>
      <c r="W510" s="382" t="s">
        <v>938</v>
      </c>
      <c r="X510" s="384">
        <v>0</v>
      </c>
      <c r="Y510" s="384">
        <v>0</v>
      </c>
      <c r="Z510" s="384">
        <v>0</v>
      </c>
      <c r="AA510" s="384">
        <v>0</v>
      </c>
      <c r="AB510" s="384">
        <v>0</v>
      </c>
      <c r="AC510" s="384">
        <v>56425937.619999997</v>
      </c>
      <c r="AD510" s="384">
        <v>56425937.619999997</v>
      </c>
      <c r="AE510" s="384">
        <v>4508657</v>
      </c>
      <c r="AF510" s="384">
        <v>4508657</v>
      </c>
      <c r="AG510" s="384">
        <v>4508657</v>
      </c>
      <c r="AH510" s="384">
        <v>51917280.619999997</v>
      </c>
      <c r="AI510" s="384">
        <v>0</v>
      </c>
      <c r="AJ510" s="384">
        <v>0</v>
      </c>
      <c r="AK510" s="384">
        <v>4508657</v>
      </c>
      <c r="AL510" s="384">
        <v>24380720</v>
      </c>
      <c r="AM510" s="384">
        <v>28892620</v>
      </c>
      <c r="AN510" s="384">
        <v>24383963</v>
      </c>
      <c r="AO510" s="382">
        <v>27533317.619999997</v>
      </c>
      <c r="AP510" s="382">
        <v>0</v>
      </c>
    </row>
    <row r="511" spans="1:42">
      <c r="A511" s="17">
        <v>30582</v>
      </c>
      <c r="B511" s="17" t="s">
        <v>939</v>
      </c>
      <c r="C511" s="18"/>
      <c r="D511" s="18"/>
      <c r="E511" s="18"/>
      <c r="F511" s="348">
        <v>60000000</v>
      </c>
      <c r="G511" s="299">
        <f t="shared" si="217"/>
        <v>60000000</v>
      </c>
      <c r="H511" s="299">
        <v>0</v>
      </c>
      <c r="I511" s="299">
        <v>0</v>
      </c>
      <c r="J511" s="299">
        <f t="shared" si="215"/>
        <v>60000000</v>
      </c>
      <c r="K511" s="299">
        <v>0</v>
      </c>
      <c r="L511" s="299">
        <v>0</v>
      </c>
      <c r="M511" s="299">
        <f t="shared" si="214"/>
        <v>0</v>
      </c>
      <c r="N511" s="299">
        <v>0</v>
      </c>
      <c r="O511" s="299">
        <v>0</v>
      </c>
      <c r="P511" s="299">
        <f t="shared" si="218"/>
        <v>0</v>
      </c>
      <c r="Q511" s="299">
        <f t="shared" si="216"/>
        <v>60000000</v>
      </c>
      <c r="R511" s="299">
        <f t="shared" si="219"/>
        <v>0</v>
      </c>
      <c r="V511" s="290">
        <v>30582</v>
      </c>
      <c r="W511" s="382" t="s">
        <v>939</v>
      </c>
      <c r="X511" s="384">
        <v>0</v>
      </c>
      <c r="Y511" s="384">
        <v>0</v>
      </c>
      <c r="Z511" s="384">
        <v>0</v>
      </c>
      <c r="AA511" s="384">
        <v>0</v>
      </c>
      <c r="AB511" s="384">
        <v>0</v>
      </c>
      <c r="AC511" s="384">
        <v>60000000</v>
      </c>
      <c r="AD511" s="384">
        <v>60000000</v>
      </c>
      <c r="AE511" s="384">
        <v>0</v>
      </c>
      <c r="AF511" s="384">
        <v>0</v>
      </c>
      <c r="AG511" s="384">
        <v>0</v>
      </c>
      <c r="AH511" s="384">
        <v>60000000</v>
      </c>
      <c r="AI511" s="384">
        <v>0</v>
      </c>
      <c r="AJ511" s="384">
        <v>0</v>
      </c>
      <c r="AK511" s="384">
        <v>0</v>
      </c>
      <c r="AL511" s="384">
        <v>0</v>
      </c>
      <c r="AM511" s="384">
        <v>0</v>
      </c>
      <c r="AN511" s="384">
        <v>0</v>
      </c>
      <c r="AO511" s="382">
        <v>60000000</v>
      </c>
      <c r="AP511" s="382">
        <v>0</v>
      </c>
    </row>
    <row r="512" spans="1:42">
      <c r="A512" s="17">
        <v>30583</v>
      </c>
      <c r="B512" s="17" t="s">
        <v>940</v>
      </c>
      <c r="C512" s="18"/>
      <c r="D512" s="18"/>
      <c r="E512" s="18"/>
      <c r="F512" s="348">
        <v>65000000</v>
      </c>
      <c r="G512" s="299">
        <f t="shared" si="217"/>
        <v>65000000</v>
      </c>
      <c r="H512" s="299">
        <v>30000000</v>
      </c>
      <c r="I512" s="299">
        <v>30000000</v>
      </c>
      <c r="J512" s="299">
        <f t="shared" si="215"/>
        <v>35000000</v>
      </c>
      <c r="K512" s="299">
        <v>20000000</v>
      </c>
      <c r="L512" s="299">
        <v>20000000</v>
      </c>
      <c r="M512" s="299">
        <f t="shared" si="214"/>
        <v>10000000</v>
      </c>
      <c r="N512" s="299">
        <v>30000000</v>
      </c>
      <c r="O512" s="299">
        <v>30000000</v>
      </c>
      <c r="P512" s="299">
        <f t="shared" si="218"/>
        <v>0</v>
      </c>
      <c r="Q512" s="299">
        <f t="shared" si="216"/>
        <v>35000000</v>
      </c>
      <c r="R512" s="299">
        <f t="shared" si="219"/>
        <v>20000000</v>
      </c>
      <c r="V512" s="290">
        <v>30583</v>
      </c>
      <c r="W512" s="382" t="s">
        <v>940</v>
      </c>
      <c r="X512" s="384">
        <v>0</v>
      </c>
      <c r="Y512" s="384">
        <v>0</v>
      </c>
      <c r="Z512" s="384">
        <v>0</v>
      </c>
      <c r="AA512" s="384">
        <v>0</v>
      </c>
      <c r="AB512" s="384">
        <v>0</v>
      </c>
      <c r="AC512" s="384">
        <v>65000000</v>
      </c>
      <c r="AD512" s="384">
        <v>65000000</v>
      </c>
      <c r="AE512" s="384">
        <v>30000000</v>
      </c>
      <c r="AF512" s="384">
        <v>30000000</v>
      </c>
      <c r="AG512" s="384">
        <v>30000000</v>
      </c>
      <c r="AH512" s="384">
        <v>35000000</v>
      </c>
      <c r="AI512" s="384">
        <v>20000000</v>
      </c>
      <c r="AJ512" s="384">
        <v>20000000</v>
      </c>
      <c r="AK512" s="384">
        <v>10000000</v>
      </c>
      <c r="AL512" s="384">
        <v>30000000</v>
      </c>
      <c r="AM512" s="384">
        <v>30000000</v>
      </c>
      <c r="AN512" s="384">
        <v>0</v>
      </c>
      <c r="AO512" s="382">
        <v>35000000</v>
      </c>
      <c r="AP512" s="382">
        <v>0</v>
      </c>
    </row>
    <row r="513" spans="1:42">
      <c r="A513" s="17">
        <v>30584</v>
      </c>
      <c r="B513" s="17" t="s">
        <v>941</v>
      </c>
      <c r="C513" s="18"/>
      <c r="D513" s="18"/>
      <c r="E513" s="18"/>
      <c r="F513" s="348">
        <v>55000000</v>
      </c>
      <c r="G513" s="299">
        <f t="shared" si="217"/>
        <v>55000000</v>
      </c>
      <c r="H513" s="299">
        <v>0</v>
      </c>
      <c r="I513" s="299">
        <v>0</v>
      </c>
      <c r="J513" s="299">
        <f t="shared" si="215"/>
        <v>55000000</v>
      </c>
      <c r="K513" s="299">
        <v>0</v>
      </c>
      <c r="L513" s="299">
        <v>0</v>
      </c>
      <c r="M513" s="299">
        <f t="shared" si="214"/>
        <v>0</v>
      </c>
      <c r="N513" s="299">
        <v>48000000</v>
      </c>
      <c r="O513" s="299">
        <v>48000000</v>
      </c>
      <c r="P513" s="299">
        <f t="shared" si="218"/>
        <v>48000000</v>
      </c>
      <c r="Q513" s="299">
        <f t="shared" si="216"/>
        <v>7000000</v>
      </c>
      <c r="R513" s="299">
        <f t="shared" si="219"/>
        <v>0</v>
      </c>
      <c r="V513" s="290">
        <v>30584</v>
      </c>
      <c r="W513" s="382" t="s">
        <v>941</v>
      </c>
      <c r="X513" s="384">
        <v>0</v>
      </c>
      <c r="Y513" s="384">
        <v>0</v>
      </c>
      <c r="Z513" s="384">
        <v>0</v>
      </c>
      <c r="AA513" s="384">
        <v>0</v>
      </c>
      <c r="AB513" s="384">
        <v>0</v>
      </c>
      <c r="AC513" s="384">
        <v>55000000</v>
      </c>
      <c r="AD513" s="384">
        <v>55000000</v>
      </c>
      <c r="AE513" s="384">
        <v>0</v>
      </c>
      <c r="AF513" s="384">
        <v>0</v>
      </c>
      <c r="AG513" s="384">
        <v>0</v>
      </c>
      <c r="AH513" s="384">
        <v>55000000</v>
      </c>
      <c r="AI513" s="384">
        <v>0</v>
      </c>
      <c r="AJ513" s="384">
        <v>0</v>
      </c>
      <c r="AK513" s="384">
        <v>0</v>
      </c>
      <c r="AL513" s="384">
        <v>48000000</v>
      </c>
      <c r="AM513" s="384">
        <v>48000000</v>
      </c>
      <c r="AN513" s="384">
        <v>48000000</v>
      </c>
      <c r="AO513" s="382">
        <v>7000000</v>
      </c>
      <c r="AP513" s="382">
        <v>0</v>
      </c>
    </row>
    <row r="514" spans="1:42">
      <c r="A514" s="17">
        <v>30585</v>
      </c>
      <c r="B514" s="17" t="s">
        <v>942</v>
      </c>
      <c r="C514" s="18"/>
      <c r="D514" s="18"/>
      <c r="E514" s="18"/>
      <c r="F514" s="348">
        <v>80000000</v>
      </c>
      <c r="G514" s="299">
        <f t="shared" si="217"/>
        <v>80000000</v>
      </c>
      <c r="H514" s="299">
        <v>0</v>
      </c>
      <c r="I514" s="299">
        <v>18528571.440000001</v>
      </c>
      <c r="J514" s="299">
        <f t="shared" si="215"/>
        <v>61471428.560000002</v>
      </c>
      <c r="K514" s="299">
        <v>0</v>
      </c>
      <c r="L514" s="299">
        <v>0</v>
      </c>
      <c r="M514" s="299">
        <f t="shared" si="214"/>
        <v>18528571.440000001</v>
      </c>
      <c r="N514" s="299">
        <v>0</v>
      </c>
      <c r="O514" s="299">
        <v>18528571.440000001</v>
      </c>
      <c r="P514" s="299">
        <f t="shared" si="218"/>
        <v>0</v>
      </c>
      <c r="Q514" s="299">
        <f t="shared" si="216"/>
        <v>61471428.560000002</v>
      </c>
      <c r="R514" s="299">
        <f t="shared" si="219"/>
        <v>0</v>
      </c>
      <c r="V514" s="290">
        <v>30585</v>
      </c>
      <c r="W514" s="382" t="s">
        <v>942</v>
      </c>
      <c r="X514" s="384">
        <v>0</v>
      </c>
      <c r="Y514" s="384">
        <v>0</v>
      </c>
      <c r="Z514" s="384">
        <v>0</v>
      </c>
      <c r="AA514" s="384">
        <v>0</v>
      </c>
      <c r="AB514" s="384">
        <v>0</v>
      </c>
      <c r="AC514" s="384">
        <v>80000000</v>
      </c>
      <c r="AD514" s="384">
        <v>80000000</v>
      </c>
      <c r="AE514" s="384">
        <v>0</v>
      </c>
      <c r="AF514" s="384">
        <v>18528571.440000001</v>
      </c>
      <c r="AG514" s="384">
        <v>18528571.440000001</v>
      </c>
      <c r="AH514" s="384">
        <v>61471428.560000002</v>
      </c>
      <c r="AI514" s="384">
        <v>0</v>
      </c>
      <c r="AJ514" s="384">
        <v>0</v>
      </c>
      <c r="AK514" s="384">
        <v>18528571.440000001</v>
      </c>
      <c r="AL514" s="384">
        <v>0</v>
      </c>
      <c r="AM514" s="384">
        <v>18528571.440000001</v>
      </c>
      <c r="AN514" s="384">
        <v>0</v>
      </c>
      <c r="AO514" s="382">
        <v>61471428.560000002</v>
      </c>
      <c r="AP514" s="382">
        <v>0</v>
      </c>
    </row>
    <row r="515" spans="1:42">
      <c r="A515" s="17">
        <v>30586</v>
      </c>
      <c r="B515" s="17" t="s">
        <v>943</v>
      </c>
      <c r="C515" s="18"/>
      <c r="D515" s="18"/>
      <c r="E515" s="18"/>
      <c r="F515" s="348">
        <v>65000000</v>
      </c>
      <c r="G515" s="299">
        <f t="shared" si="217"/>
        <v>65000000</v>
      </c>
      <c r="H515" s="299">
        <v>0</v>
      </c>
      <c r="I515" s="299">
        <v>9601371.4000000004</v>
      </c>
      <c r="J515" s="299">
        <f t="shared" si="215"/>
        <v>55398628.600000001</v>
      </c>
      <c r="K515" s="299">
        <v>0</v>
      </c>
      <c r="L515" s="299">
        <v>4469105</v>
      </c>
      <c r="M515" s="299">
        <f t="shared" si="214"/>
        <v>5132266.4000000004</v>
      </c>
      <c r="N515" s="299">
        <v>7896897</v>
      </c>
      <c r="O515" s="299">
        <v>17498268.399999999</v>
      </c>
      <c r="P515" s="299">
        <f t="shared" si="218"/>
        <v>7896896.9999999981</v>
      </c>
      <c r="Q515" s="299">
        <f t="shared" si="216"/>
        <v>47501731.600000001</v>
      </c>
      <c r="R515" s="299">
        <f t="shared" si="219"/>
        <v>4469105</v>
      </c>
      <c r="V515" s="290">
        <v>30586</v>
      </c>
      <c r="W515" s="382" t="s">
        <v>943</v>
      </c>
      <c r="X515" s="384">
        <v>0</v>
      </c>
      <c r="Y515" s="384">
        <v>0</v>
      </c>
      <c r="Z515" s="384">
        <v>0</v>
      </c>
      <c r="AA515" s="384">
        <v>0</v>
      </c>
      <c r="AB515" s="384">
        <v>0</v>
      </c>
      <c r="AC515" s="384">
        <v>65000000</v>
      </c>
      <c r="AD515" s="384">
        <v>65000000</v>
      </c>
      <c r="AE515" s="384">
        <v>0</v>
      </c>
      <c r="AF515" s="384">
        <v>9601371.4000000004</v>
      </c>
      <c r="AG515" s="384">
        <v>9601371.4000000004</v>
      </c>
      <c r="AH515" s="384">
        <v>55398628.600000001</v>
      </c>
      <c r="AI515" s="384">
        <v>0</v>
      </c>
      <c r="AJ515" s="384">
        <v>4469105</v>
      </c>
      <c r="AK515" s="384">
        <v>5132266.4000000004</v>
      </c>
      <c r="AL515" s="384">
        <v>7896897</v>
      </c>
      <c r="AM515" s="384">
        <v>17498268.399999999</v>
      </c>
      <c r="AN515" s="384">
        <v>7896896.9999999981</v>
      </c>
      <c r="AO515" s="382">
        <v>47501731.600000001</v>
      </c>
      <c r="AP515" s="382">
        <v>0</v>
      </c>
    </row>
    <row r="516" spans="1:42">
      <c r="A516" s="17">
        <v>30587</v>
      </c>
      <c r="B516" s="17" t="s">
        <v>944</v>
      </c>
      <c r="C516" s="18"/>
      <c r="D516" s="18"/>
      <c r="E516" s="18"/>
      <c r="F516" s="348">
        <v>100000000</v>
      </c>
      <c r="G516" s="299">
        <f t="shared" si="217"/>
        <v>100000000</v>
      </c>
      <c r="H516" s="299">
        <v>10460000</v>
      </c>
      <c r="I516" s="299">
        <v>94160000</v>
      </c>
      <c r="J516" s="299">
        <f t="shared" si="215"/>
        <v>5840000</v>
      </c>
      <c r="K516" s="299">
        <v>6400000</v>
      </c>
      <c r="L516" s="299">
        <v>6400000</v>
      </c>
      <c r="M516" s="299">
        <f t="shared" si="214"/>
        <v>87760000</v>
      </c>
      <c r="N516" s="299">
        <v>0</v>
      </c>
      <c r="O516" s="299">
        <v>97072000</v>
      </c>
      <c r="P516" s="299">
        <f t="shared" si="218"/>
        <v>2912000</v>
      </c>
      <c r="Q516" s="299">
        <f t="shared" si="216"/>
        <v>2928000</v>
      </c>
      <c r="R516" s="299">
        <f t="shared" si="219"/>
        <v>6400000</v>
      </c>
      <c r="V516" s="290">
        <v>30587</v>
      </c>
      <c r="W516" s="382" t="s">
        <v>944</v>
      </c>
      <c r="X516" s="384">
        <v>0</v>
      </c>
      <c r="Y516" s="384">
        <v>0</v>
      </c>
      <c r="Z516" s="384">
        <v>0</v>
      </c>
      <c r="AA516" s="384">
        <v>0</v>
      </c>
      <c r="AB516" s="384">
        <v>0</v>
      </c>
      <c r="AC516" s="384">
        <v>100000000</v>
      </c>
      <c r="AD516" s="384">
        <v>100000000</v>
      </c>
      <c r="AE516" s="384">
        <v>10460000</v>
      </c>
      <c r="AF516" s="384">
        <v>94160000</v>
      </c>
      <c r="AG516" s="384">
        <v>94160000</v>
      </c>
      <c r="AH516" s="384">
        <v>5840000</v>
      </c>
      <c r="AI516" s="384">
        <v>6400000</v>
      </c>
      <c r="AJ516" s="384">
        <v>6400000</v>
      </c>
      <c r="AK516" s="384">
        <v>87760000</v>
      </c>
      <c r="AL516" s="384">
        <v>0</v>
      </c>
      <c r="AM516" s="384">
        <v>97072000</v>
      </c>
      <c r="AN516" s="384">
        <v>2912000</v>
      </c>
      <c r="AO516" s="382">
        <v>2928000</v>
      </c>
      <c r="AP516" s="382">
        <v>0</v>
      </c>
    </row>
    <row r="517" spans="1:42">
      <c r="A517" s="7">
        <v>306</v>
      </c>
      <c r="B517" s="8" t="s">
        <v>860</v>
      </c>
      <c r="C517" s="9">
        <f t="shared" ref="C517:R518" si="220">+C518</f>
        <v>0</v>
      </c>
      <c r="D517" s="9">
        <f t="shared" si="220"/>
        <v>0</v>
      </c>
      <c r="E517" s="9">
        <f t="shared" si="220"/>
        <v>0</v>
      </c>
      <c r="F517" s="9">
        <f t="shared" si="220"/>
        <v>15000000</v>
      </c>
      <c r="G517" s="296">
        <f t="shared" si="220"/>
        <v>15000000</v>
      </c>
      <c r="H517" s="296">
        <v>0</v>
      </c>
      <c r="I517" s="296">
        <v>0</v>
      </c>
      <c r="J517" s="296">
        <f t="shared" si="220"/>
        <v>15000000</v>
      </c>
      <c r="K517" s="296">
        <v>0</v>
      </c>
      <c r="L517" s="296">
        <v>0</v>
      </c>
      <c r="M517" s="296">
        <f t="shared" si="220"/>
        <v>0</v>
      </c>
      <c r="N517" s="296">
        <v>0</v>
      </c>
      <c r="O517" s="296">
        <v>0</v>
      </c>
      <c r="P517" s="296">
        <f t="shared" si="220"/>
        <v>0</v>
      </c>
      <c r="Q517" s="296">
        <f t="shared" si="220"/>
        <v>15000000</v>
      </c>
      <c r="R517" s="296">
        <f t="shared" si="220"/>
        <v>0</v>
      </c>
      <c r="S517" s="289"/>
      <c r="T517" s="289"/>
      <c r="U517" s="289"/>
      <c r="V517" s="290">
        <v>306</v>
      </c>
      <c r="W517" s="382" t="s">
        <v>860</v>
      </c>
      <c r="X517" s="384">
        <v>0</v>
      </c>
      <c r="Y517" s="384">
        <v>0</v>
      </c>
      <c r="Z517" s="384">
        <v>0</v>
      </c>
      <c r="AA517" s="384">
        <v>0</v>
      </c>
      <c r="AB517" s="384">
        <v>0</v>
      </c>
      <c r="AC517" s="384">
        <v>15000000</v>
      </c>
      <c r="AD517" s="384">
        <v>15000000</v>
      </c>
      <c r="AE517" s="384">
        <v>0</v>
      </c>
      <c r="AF517" s="384">
        <v>0</v>
      </c>
      <c r="AG517" s="384">
        <v>0</v>
      </c>
      <c r="AH517" s="384">
        <v>15000000</v>
      </c>
      <c r="AI517" s="384">
        <v>0</v>
      </c>
      <c r="AJ517" s="384">
        <v>0</v>
      </c>
      <c r="AK517" s="384">
        <v>0</v>
      </c>
      <c r="AL517" s="384">
        <v>0</v>
      </c>
      <c r="AM517" s="384">
        <v>0</v>
      </c>
      <c r="AN517" s="384">
        <v>0</v>
      </c>
      <c r="AO517" s="382">
        <v>15000000</v>
      </c>
      <c r="AP517" s="382">
        <v>0</v>
      </c>
    </row>
    <row r="518" spans="1:42">
      <c r="A518" s="10">
        <v>3061</v>
      </c>
      <c r="B518" s="11" t="s">
        <v>945</v>
      </c>
      <c r="C518" s="12">
        <f t="shared" si="220"/>
        <v>0</v>
      </c>
      <c r="D518" s="12">
        <f t="shared" si="220"/>
        <v>0</v>
      </c>
      <c r="E518" s="12">
        <f t="shared" si="220"/>
        <v>0</v>
      </c>
      <c r="F518" s="12">
        <f t="shared" si="220"/>
        <v>15000000</v>
      </c>
      <c r="G518" s="297">
        <f t="shared" si="220"/>
        <v>15000000</v>
      </c>
      <c r="H518" s="297">
        <v>0</v>
      </c>
      <c r="I518" s="297">
        <v>0</v>
      </c>
      <c r="J518" s="297">
        <f t="shared" si="220"/>
        <v>15000000</v>
      </c>
      <c r="K518" s="297">
        <v>0</v>
      </c>
      <c r="L518" s="297">
        <v>0</v>
      </c>
      <c r="M518" s="297">
        <f t="shared" si="220"/>
        <v>0</v>
      </c>
      <c r="N518" s="297">
        <v>0</v>
      </c>
      <c r="O518" s="297">
        <v>0</v>
      </c>
      <c r="P518" s="297">
        <f t="shared" si="220"/>
        <v>0</v>
      </c>
      <c r="Q518" s="297">
        <f t="shared" si="220"/>
        <v>15000000</v>
      </c>
      <c r="R518" s="297">
        <f t="shared" si="220"/>
        <v>0</v>
      </c>
      <c r="S518" s="83"/>
      <c r="T518" s="83"/>
      <c r="U518" s="83"/>
      <c r="V518" s="290">
        <v>3061</v>
      </c>
      <c r="W518" s="382" t="s">
        <v>945</v>
      </c>
      <c r="X518" s="384">
        <v>0</v>
      </c>
      <c r="Y518" s="384">
        <v>0</v>
      </c>
      <c r="Z518" s="384">
        <v>0</v>
      </c>
      <c r="AA518" s="384">
        <v>0</v>
      </c>
      <c r="AB518" s="384">
        <v>0</v>
      </c>
      <c r="AC518" s="384">
        <v>15000000</v>
      </c>
      <c r="AD518" s="384">
        <v>15000000</v>
      </c>
      <c r="AE518" s="384">
        <v>0</v>
      </c>
      <c r="AF518" s="384">
        <v>0</v>
      </c>
      <c r="AG518" s="384">
        <v>0</v>
      </c>
      <c r="AH518" s="384">
        <v>15000000</v>
      </c>
      <c r="AI518" s="384">
        <v>0</v>
      </c>
      <c r="AJ518" s="384">
        <v>0</v>
      </c>
      <c r="AK518" s="384">
        <v>0</v>
      </c>
      <c r="AL518" s="384">
        <v>0</v>
      </c>
      <c r="AM518" s="384">
        <v>0</v>
      </c>
      <c r="AN518" s="384">
        <v>0</v>
      </c>
      <c r="AO518" s="382">
        <v>15000000</v>
      </c>
      <c r="AP518" s="382">
        <v>0</v>
      </c>
    </row>
    <row r="519" spans="1:42">
      <c r="A519" s="17">
        <v>306101</v>
      </c>
      <c r="B519" s="17" t="s">
        <v>946</v>
      </c>
      <c r="C519" s="18"/>
      <c r="D519" s="18"/>
      <c r="E519" s="18"/>
      <c r="F519" s="18">
        <v>15000000</v>
      </c>
      <c r="G519" s="299">
        <f t="shared" si="217"/>
        <v>15000000</v>
      </c>
      <c r="H519" s="299">
        <v>0</v>
      </c>
      <c r="I519" s="299">
        <v>0</v>
      </c>
      <c r="J519" s="299">
        <f t="shared" si="215"/>
        <v>15000000</v>
      </c>
      <c r="K519" s="299">
        <v>0</v>
      </c>
      <c r="L519" s="299">
        <v>0</v>
      </c>
      <c r="M519" s="299">
        <f t="shared" si="214"/>
        <v>0</v>
      </c>
      <c r="N519" s="299">
        <v>0</v>
      </c>
      <c r="O519" s="299">
        <v>0</v>
      </c>
      <c r="P519" s="299">
        <f t="shared" si="218"/>
        <v>0</v>
      </c>
      <c r="Q519" s="299">
        <f t="shared" si="216"/>
        <v>15000000</v>
      </c>
      <c r="R519" s="299">
        <f t="shared" si="219"/>
        <v>0</v>
      </c>
      <c r="S519" s="83"/>
      <c r="T519" s="83"/>
      <c r="U519" s="83"/>
      <c r="V519" s="290">
        <v>306101</v>
      </c>
      <c r="W519" s="382" t="s">
        <v>946</v>
      </c>
      <c r="X519" s="384">
        <v>0</v>
      </c>
      <c r="Y519" s="384">
        <v>0</v>
      </c>
      <c r="Z519" s="384">
        <v>0</v>
      </c>
      <c r="AA519" s="384">
        <v>0</v>
      </c>
      <c r="AB519" s="384">
        <v>0</v>
      </c>
      <c r="AC519" s="384">
        <v>15000000</v>
      </c>
      <c r="AD519" s="384">
        <v>15000000</v>
      </c>
      <c r="AE519" s="384">
        <v>0</v>
      </c>
      <c r="AF519" s="384">
        <v>0</v>
      </c>
      <c r="AG519" s="384">
        <v>0</v>
      </c>
      <c r="AH519" s="384">
        <v>15000000</v>
      </c>
      <c r="AI519" s="384">
        <v>0</v>
      </c>
      <c r="AJ519" s="384">
        <v>0</v>
      </c>
      <c r="AK519" s="384">
        <v>0</v>
      </c>
      <c r="AL519" s="384">
        <v>0</v>
      </c>
      <c r="AM519" s="384">
        <v>0</v>
      </c>
      <c r="AN519" s="384">
        <v>0</v>
      </c>
      <c r="AO519" s="382">
        <v>15000000</v>
      </c>
      <c r="AP519" s="382">
        <v>0</v>
      </c>
    </row>
    <row r="520" spans="1:42">
      <c r="A520" s="84"/>
      <c r="B520" s="84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</row>
    <row r="525" spans="1:42" s="294" customFormat="1">
      <c r="A525" s="2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V525" s="2"/>
    </row>
    <row r="526" spans="1:42" s="294" customFormat="1">
      <c r="A526" s="2"/>
      <c r="B526" s="2"/>
      <c r="C526" s="1"/>
      <c r="D526" s="1"/>
      <c r="E526" s="351" t="s">
        <v>1172</v>
      </c>
      <c r="F526" s="351" t="s">
        <v>1169</v>
      </c>
      <c r="G526" s="351" t="s">
        <v>1170</v>
      </c>
      <c r="H526" s="351" t="s">
        <v>1171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V526" s="2"/>
    </row>
    <row r="527" spans="1:42" s="294" customFormat="1">
      <c r="A527" s="2"/>
      <c r="B527" s="2"/>
      <c r="C527" s="1"/>
      <c r="D527" s="1"/>
      <c r="E527" s="350" t="s">
        <v>1161</v>
      </c>
      <c r="F527" s="341">
        <v>2687845510.1399999</v>
      </c>
      <c r="G527" s="350">
        <f>+[1]Hoja1!$H$4</f>
        <v>2687845511.04</v>
      </c>
      <c r="H527" s="350">
        <f>+G527-F527</f>
        <v>0.90000009536743164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V527" s="2"/>
    </row>
    <row r="528" spans="1:42" s="294" customFormat="1">
      <c r="A528" s="2"/>
      <c r="B528" s="2"/>
      <c r="C528" s="1"/>
      <c r="D528" s="1"/>
      <c r="E528" s="350" t="s">
        <v>1162</v>
      </c>
      <c r="F528" s="342">
        <v>5387450989.8600006</v>
      </c>
      <c r="G528" s="350">
        <f>+[1]Hoja1!$M$4</f>
        <v>5387450989.8600006</v>
      </c>
      <c r="H528" s="350">
        <f>+G528-F528</f>
        <v>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V528" s="2"/>
    </row>
    <row r="529" spans="1:22" s="294" customFormat="1">
      <c r="A529" s="2"/>
      <c r="B529" s="2"/>
      <c r="C529" s="1"/>
      <c r="D529" s="1"/>
      <c r="E529" s="350" t="s">
        <v>1042</v>
      </c>
      <c r="F529" s="343">
        <v>1343797476.6600001</v>
      </c>
      <c r="G529" s="350">
        <f>+[1]Hoja1!$I$4</f>
        <v>1343797476.6600001</v>
      </c>
      <c r="H529" s="350">
        <f>+G529-F529</f>
        <v>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V529" s="2"/>
    </row>
    <row r="530" spans="1:22" s="294" customFormat="1">
      <c r="A530" s="2"/>
      <c r="B530" s="2"/>
      <c r="C530" s="1"/>
      <c r="D530" s="1"/>
      <c r="E530" s="350" t="s">
        <v>1163</v>
      </c>
      <c r="F530" s="344">
        <v>22739247</v>
      </c>
      <c r="G530" s="350">
        <f>+[1]Hoja1!$J$4</f>
        <v>22739247</v>
      </c>
      <c r="H530" s="350">
        <f t="shared" ref="H530:H536" si="221">+G530-F530</f>
        <v>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V530" s="2"/>
    </row>
    <row r="531" spans="1:22" s="294" customFormat="1">
      <c r="A531" s="2"/>
      <c r="B531" s="2"/>
      <c r="C531" s="1"/>
      <c r="D531" s="1"/>
      <c r="E531" s="350" t="s">
        <v>1164</v>
      </c>
      <c r="F531" s="345">
        <v>596639177.24000001</v>
      </c>
      <c r="G531" s="350">
        <f>+[1]Hoja1!$K$4</f>
        <v>596639177.24000001</v>
      </c>
      <c r="H531" s="350">
        <f t="shared" si="221"/>
        <v>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V531" s="2"/>
    </row>
    <row r="532" spans="1:22" s="294" customFormat="1" ht="15" customHeight="1">
      <c r="A532" s="2"/>
      <c r="B532" s="2"/>
      <c r="C532" s="1"/>
      <c r="D532" s="1"/>
      <c r="E532" s="350" t="s">
        <v>1165</v>
      </c>
      <c r="F532" s="346">
        <v>1736148935.9299998</v>
      </c>
      <c r="G532" s="350">
        <f>+[1]Hoja1!$L$4</f>
        <v>1736148935.9300001</v>
      </c>
      <c r="H532" s="350">
        <f t="shared" si="221"/>
        <v>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V532" s="2"/>
    </row>
    <row r="533" spans="1:22" s="294" customFormat="1" ht="15" customHeight="1">
      <c r="A533" s="2"/>
      <c r="B533" s="2"/>
      <c r="C533" s="1"/>
      <c r="D533" s="1"/>
      <c r="E533" s="350" t="s">
        <v>1166</v>
      </c>
      <c r="F533" s="347">
        <v>169322336.59999999</v>
      </c>
      <c r="G533" s="350">
        <f>+[1]Hoja1!$N$4</f>
        <v>169322336.59999999</v>
      </c>
      <c r="H533" s="350">
        <f t="shared" si="221"/>
        <v>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V533" s="2"/>
    </row>
    <row r="534" spans="1:22" s="294" customFormat="1" ht="15" customHeight="1">
      <c r="A534" s="2"/>
      <c r="B534" s="2"/>
      <c r="C534" s="1"/>
      <c r="D534" s="1"/>
      <c r="E534" s="350" t="s">
        <v>1043</v>
      </c>
      <c r="F534" s="348">
        <v>3380364876.21</v>
      </c>
      <c r="G534" s="350">
        <f>+[1]Hoja1!$G$4</f>
        <v>3380364876.21</v>
      </c>
      <c r="H534" s="350">
        <f t="shared" si="221"/>
        <v>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V534" s="2"/>
    </row>
    <row r="535" spans="1:22" s="294" customFormat="1" ht="15" customHeight="1">
      <c r="A535" s="2"/>
      <c r="B535" s="2"/>
      <c r="C535" s="1"/>
      <c r="D535" s="1"/>
      <c r="E535" s="351" t="s">
        <v>1168</v>
      </c>
      <c r="F535" s="351">
        <f>SUM(F527:F534)</f>
        <v>15324308549.639999</v>
      </c>
      <c r="G535" s="351">
        <f>SUM(G527:G534)</f>
        <v>15324308550.540001</v>
      </c>
      <c r="H535" s="351">
        <f t="shared" si="221"/>
        <v>0.90000152587890625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V535" s="2"/>
    </row>
    <row r="536" spans="1:22" s="294" customFormat="1" ht="15" customHeight="1">
      <c r="A536" s="2"/>
      <c r="B536" s="2"/>
      <c r="C536" s="1"/>
      <c r="D536" s="1"/>
      <c r="E536" s="351" t="s">
        <v>1167</v>
      </c>
      <c r="F536" s="351">
        <f>+F274-F296-F507-F508-F517</f>
        <v>15324308549.639999</v>
      </c>
      <c r="G536" s="351">
        <f>+[1]Hoja1!$G$4+[1]Hoja1!$H$4+[1]Hoja1!$I$4+[1]Hoja1!$J$4+[1]Hoja1!$K$4+[1]Hoja1!$L$4+[1]Hoja1!$M$4+[1]Hoja1!$N$4</f>
        <v>15324308550.540001</v>
      </c>
      <c r="H536" s="351">
        <f t="shared" si="221"/>
        <v>0.90000152587890625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V536" s="2"/>
    </row>
    <row r="537" spans="1:22" s="294" customFormat="1" ht="15" customHeight="1">
      <c r="A537" s="2"/>
      <c r="B537" s="354" t="s">
        <v>1159</v>
      </c>
      <c r="C537" s="354"/>
      <c r="D537" s="354"/>
      <c r="E537" s="354"/>
      <c r="F537" s="35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V537" s="2"/>
    </row>
    <row r="538" spans="1:22">
      <c r="B538" s="355"/>
      <c r="C538" s="355"/>
      <c r="D538" s="355"/>
      <c r="E538" s="355"/>
      <c r="F538" s="355"/>
    </row>
    <row r="539" spans="1:22" ht="30">
      <c r="B539" s="27" t="s">
        <v>1</v>
      </c>
      <c r="C539" s="26" t="s">
        <v>2</v>
      </c>
      <c r="D539" s="26" t="s">
        <v>3</v>
      </c>
      <c r="E539" s="26" t="s">
        <v>4</v>
      </c>
      <c r="F539" s="26" t="s">
        <v>6</v>
      </c>
      <c r="G539" s="26" t="s">
        <v>607</v>
      </c>
      <c r="H539" s="26" t="s">
        <v>608</v>
      </c>
      <c r="I539" s="26" t="s">
        <v>609</v>
      </c>
      <c r="J539" s="26" t="s">
        <v>610</v>
      </c>
      <c r="K539" s="26" t="s">
        <v>611</v>
      </c>
      <c r="L539" s="26" t="s">
        <v>612</v>
      </c>
      <c r="M539" s="26" t="s">
        <v>7</v>
      </c>
      <c r="N539" s="26" t="s">
        <v>613</v>
      </c>
      <c r="O539" s="26" t="s">
        <v>614</v>
      </c>
      <c r="P539" s="26" t="s">
        <v>615</v>
      </c>
      <c r="Q539" s="26" t="s">
        <v>616</v>
      </c>
      <c r="R539" s="26" t="s">
        <v>617</v>
      </c>
    </row>
    <row r="540" spans="1:22">
      <c r="B540" s="23" t="s">
        <v>598</v>
      </c>
      <c r="C540" s="24">
        <f>+C541+C560</f>
        <v>129818642105.92</v>
      </c>
      <c r="D540" s="24">
        <f t="shared" ref="D540:R540" si="222">+D541+D560</f>
        <v>2125679170</v>
      </c>
      <c r="E540" s="24">
        <f t="shared" si="222"/>
        <v>2125679170</v>
      </c>
      <c r="F540" s="24">
        <f t="shared" si="222"/>
        <v>27240641340.5</v>
      </c>
      <c r="G540" s="24">
        <f t="shared" si="222"/>
        <v>157059283446.41998</v>
      </c>
      <c r="H540" s="24">
        <f t="shared" si="222"/>
        <v>12416670950.52</v>
      </c>
      <c r="I540" s="24">
        <f t="shared" si="222"/>
        <v>51508532301.249992</v>
      </c>
      <c r="J540" s="24">
        <f t="shared" si="222"/>
        <v>103785359796.17</v>
      </c>
      <c r="K540" s="24">
        <f t="shared" si="222"/>
        <v>9114030273.2600002</v>
      </c>
      <c r="L540" s="24">
        <f t="shared" si="222"/>
        <v>33545113570.09</v>
      </c>
      <c r="M540" s="24">
        <f t="shared" si="222"/>
        <v>19062392508.16</v>
      </c>
      <c r="N540" s="24">
        <f t="shared" si="222"/>
        <v>9951810318.4099998</v>
      </c>
      <c r="O540" s="24">
        <f t="shared" si="222"/>
        <v>62270507923.979996</v>
      </c>
      <c r="P540" s="24">
        <f t="shared" si="222"/>
        <v>10594731565.73</v>
      </c>
      <c r="Q540" s="24">
        <f t="shared" si="222"/>
        <v>93473397630.440002</v>
      </c>
      <c r="R540" s="24">
        <f t="shared" si="222"/>
        <v>34277069942.09</v>
      </c>
    </row>
    <row r="541" spans="1:22">
      <c r="B541" s="23" t="s">
        <v>787</v>
      </c>
      <c r="C541" s="92">
        <f>+C542+C545+C559</f>
        <v>122439399307.92</v>
      </c>
      <c r="D541" s="92">
        <f t="shared" ref="D541:R541" si="223">+D542+D545+D559</f>
        <v>1436569400</v>
      </c>
      <c r="E541" s="92">
        <f t="shared" si="223"/>
        <v>1625679170</v>
      </c>
      <c r="F541" s="92">
        <f t="shared" si="223"/>
        <v>1212382733.8299999</v>
      </c>
      <c r="G541" s="92">
        <f t="shared" si="223"/>
        <v>123462672271.75</v>
      </c>
      <c r="H541" s="92">
        <f t="shared" si="223"/>
        <v>10963350336.48</v>
      </c>
      <c r="I541" s="92">
        <f t="shared" si="223"/>
        <v>49035399147.969994</v>
      </c>
      <c r="J541" s="92">
        <f t="shared" si="223"/>
        <v>74399096943.779999</v>
      </c>
      <c r="K541" s="92">
        <f t="shared" si="223"/>
        <v>8620792187.5799999</v>
      </c>
      <c r="L541" s="92">
        <f t="shared" si="223"/>
        <v>32864072452.279999</v>
      </c>
      <c r="M541" s="92">
        <f t="shared" si="223"/>
        <v>16465946855.689999</v>
      </c>
      <c r="N541" s="92">
        <f t="shared" si="223"/>
        <v>7517018790.3699999</v>
      </c>
      <c r="O541" s="92">
        <f t="shared" si="223"/>
        <v>51942588841.289993</v>
      </c>
      <c r="P541" s="92">
        <f t="shared" si="223"/>
        <v>2942329033.3199997</v>
      </c>
      <c r="Q541" s="92">
        <f t="shared" si="223"/>
        <v>71739537310.460007</v>
      </c>
      <c r="R541" s="92">
        <f t="shared" si="223"/>
        <v>33163167272.279999</v>
      </c>
    </row>
    <row r="542" spans="1:22">
      <c r="B542" s="25" t="s">
        <v>9</v>
      </c>
      <c r="C542" s="93">
        <f>+C543+C544</f>
        <v>112548080482</v>
      </c>
      <c r="D542" s="93">
        <f t="shared" ref="D542:R542" si="224">+D543+D544</f>
        <v>50000000</v>
      </c>
      <c r="E542" s="93">
        <f t="shared" si="224"/>
        <v>1326909770</v>
      </c>
      <c r="F542" s="93">
        <f t="shared" si="224"/>
        <v>300382733.82999998</v>
      </c>
      <c r="G542" s="93">
        <f t="shared" si="224"/>
        <v>111571553445.83</v>
      </c>
      <c r="H542" s="93">
        <f t="shared" si="224"/>
        <v>9941026256</v>
      </c>
      <c r="I542" s="93">
        <f t="shared" si="224"/>
        <v>43255930398.339996</v>
      </c>
      <c r="J542" s="93">
        <f t="shared" si="224"/>
        <v>68315623047.490005</v>
      </c>
      <c r="K542" s="93">
        <f t="shared" si="224"/>
        <v>7336426003</v>
      </c>
      <c r="L542" s="93">
        <f t="shared" si="224"/>
        <v>30132408804.34</v>
      </c>
      <c r="M542" s="93">
        <f t="shared" si="224"/>
        <v>13123521594</v>
      </c>
      <c r="N542" s="93">
        <f t="shared" si="224"/>
        <v>6664095919</v>
      </c>
      <c r="O542" s="93">
        <f t="shared" si="224"/>
        <v>44746634232.339996</v>
      </c>
      <c r="P542" s="93">
        <f t="shared" si="224"/>
        <v>1490703834</v>
      </c>
      <c r="Q542" s="93">
        <f t="shared" si="224"/>
        <v>66824919213.490005</v>
      </c>
      <c r="R542" s="93">
        <f t="shared" si="224"/>
        <v>30132408804.34</v>
      </c>
    </row>
    <row r="543" spans="1:22">
      <c r="B543" s="22" t="s">
        <v>11</v>
      </c>
      <c r="C543" s="94">
        <f>+$C$11</f>
        <v>81510886902</v>
      </c>
      <c r="D543" s="94">
        <f>+D11</f>
        <v>50000000</v>
      </c>
      <c r="E543" s="94">
        <f>+E11</f>
        <v>1326909770</v>
      </c>
      <c r="F543" s="94">
        <f>+F11</f>
        <v>300382733.82999998</v>
      </c>
      <c r="G543" s="94">
        <f>+C543+D543-E543+F543</f>
        <v>80534359865.830002</v>
      </c>
      <c r="H543" s="94">
        <f>+H11</f>
        <v>4802472160</v>
      </c>
      <c r="I543" s="94">
        <f>+I11</f>
        <v>25161722251.34</v>
      </c>
      <c r="J543" s="94">
        <f>+J11</f>
        <v>55372637614.490005</v>
      </c>
      <c r="K543" s="94">
        <f>+K11</f>
        <v>4832548051</v>
      </c>
      <c r="L543" s="94">
        <f>+L11</f>
        <v>25034179941.34</v>
      </c>
      <c r="M543" s="94">
        <f>+M11</f>
        <v>127542310</v>
      </c>
      <c r="N543" s="94">
        <f>+N11</f>
        <v>4782154252</v>
      </c>
      <c r="O543" s="94">
        <f>+O11</f>
        <v>25198948675.34</v>
      </c>
      <c r="P543" s="94">
        <f>+P11</f>
        <v>37226424</v>
      </c>
      <c r="Q543" s="94">
        <f>+Q11</f>
        <v>55335411190.490005</v>
      </c>
      <c r="R543" s="94">
        <f>+R11</f>
        <v>25034179941.34</v>
      </c>
    </row>
    <row r="544" spans="1:22">
      <c r="B544" s="22" t="s">
        <v>788</v>
      </c>
      <c r="C544" s="94">
        <f>+$C$47</f>
        <v>31037193580</v>
      </c>
      <c r="D544" s="94">
        <f>+D47</f>
        <v>0</v>
      </c>
      <c r="E544" s="94">
        <f>+E47</f>
        <v>0</v>
      </c>
      <c r="F544" s="94">
        <f>+F47</f>
        <v>0</v>
      </c>
      <c r="G544" s="94">
        <f>+C544+D544-E544+F544</f>
        <v>31037193580</v>
      </c>
      <c r="H544" s="94">
        <f>+H47</f>
        <v>5138554096</v>
      </c>
      <c r="I544" s="94">
        <f>+I47</f>
        <v>18094208147</v>
      </c>
      <c r="J544" s="94">
        <f>+J47</f>
        <v>12942985433</v>
      </c>
      <c r="K544" s="94">
        <f>+K47</f>
        <v>2503877952</v>
      </c>
      <c r="L544" s="94">
        <f>+L47</f>
        <v>5098228863</v>
      </c>
      <c r="M544" s="94">
        <f>+M47</f>
        <v>12995979284</v>
      </c>
      <c r="N544" s="94">
        <f>+N47</f>
        <v>1881941667</v>
      </c>
      <c r="O544" s="94">
        <f>+O47</f>
        <v>19547685557</v>
      </c>
      <c r="P544" s="94">
        <f>+P47</f>
        <v>1453477410</v>
      </c>
      <c r="Q544" s="94">
        <f>+Q47</f>
        <v>11489508023</v>
      </c>
      <c r="R544" s="94">
        <f>+R47</f>
        <v>5098228863</v>
      </c>
    </row>
    <row r="545" spans="2:18">
      <c r="B545" s="25" t="s">
        <v>107</v>
      </c>
      <c r="C545" s="93">
        <f>SUM(C546:C558)</f>
        <v>9449970190.9200001</v>
      </c>
      <c r="D545" s="93">
        <f t="shared" ref="D545:R545" si="225">SUM(D546:D558)</f>
        <v>1386569400</v>
      </c>
      <c r="E545" s="93">
        <f t="shared" si="225"/>
        <v>298769400</v>
      </c>
      <c r="F545" s="93">
        <f t="shared" si="225"/>
        <v>912000000</v>
      </c>
      <c r="G545" s="93">
        <f t="shared" si="225"/>
        <v>11449770190.92</v>
      </c>
      <c r="H545" s="93">
        <f t="shared" si="225"/>
        <v>1019555940.48</v>
      </c>
      <c r="I545" s="93">
        <f t="shared" si="225"/>
        <v>5421213082.6300001</v>
      </c>
      <c r="J545" s="93">
        <f t="shared" si="225"/>
        <v>6000380928.29</v>
      </c>
      <c r="K545" s="93">
        <f t="shared" si="225"/>
        <v>1279633278.5799999</v>
      </c>
      <c r="L545" s="93">
        <f t="shared" si="225"/>
        <v>2371269214.9400005</v>
      </c>
      <c r="M545" s="93">
        <f t="shared" si="225"/>
        <v>3344564027.6899996</v>
      </c>
      <c r="N545" s="93">
        <f t="shared" si="225"/>
        <v>850154731.37</v>
      </c>
      <c r="O545" s="93">
        <f t="shared" si="225"/>
        <v>6825831487.9500008</v>
      </c>
      <c r="P545" s="93">
        <f t="shared" si="225"/>
        <v>1439757745.3199999</v>
      </c>
      <c r="Q545" s="93">
        <f t="shared" si="225"/>
        <v>4843392582.9699993</v>
      </c>
      <c r="R545" s="93">
        <f t="shared" si="225"/>
        <v>2670364034.9400005</v>
      </c>
    </row>
    <row r="546" spans="2:18">
      <c r="B546" s="21" t="s">
        <v>789</v>
      </c>
      <c r="C546" s="91">
        <f>+$C$75+$C$105</f>
        <v>1742544100.9200001</v>
      </c>
      <c r="D546" s="91">
        <f>+D75+D105</f>
        <v>322769400</v>
      </c>
      <c r="E546" s="91">
        <f>+E75+E105</f>
        <v>292769400</v>
      </c>
      <c r="F546" s="91">
        <f>+F75+F105</f>
        <v>600000000</v>
      </c>
      <c r="G546" s="94">
        <f t="shared" ref="G546:G558" si="226">+C546+D546-E546+F546</f>
        <v>2372544100.9200001</v>
      </c>
      <c r="H546" s="91">
        <f>+H75+H105</f>
        <v>170878423</v>
      </c>
      <c r="I546" s="91">
        <f>+I75+I105</f>
        <v>596849316.55999994</v>
      </c>
      <c r="J546" s="91">
        <f>+J75+J105</f>
        <v>1747518604.3600001</v>
      </c>
      <c r="K546" s="91">
        <f>+K75+K105</f>
        <v>251252568.38999999</v>
      </c>
      <c r="L546" s="91">
        <f>+L75+L105</f>
        <v>354307090.01999998</v>
      </c>
      <c r="M546" s="91">
        <f>+M75+M105</f>
        <v>537162386.53999996</v>
      </c>
      <c r="N546" s="91">
        <f>+N75+N105</f>
        <v>397308502</v>
      </c>
      <c r="O546" s="91">
        <f>+O75+O105</f>
        <v>1253742557.5599999</v>
      </c>
      <c r="P546" s="91">
        <f>+P75+P105</f>
        <v>692032581</v>
      </c>
      <c r="Q546" s="91">
        <f>+Q75+Q105</f>
        <v>1338255423.3600001</v>
      </c>
      <c r="R546" s="91">
        <f>+R75+R105</f>
        <v>653401910.01999998</v>
      </c>
    </row>
    <row r="547" spans="2:18">
      <c r="B547" s="21" t="s">
        <v>790</v>
      </c>
      <c r="C547" s="91">
        <f>$C$194+$C$225+$C$252</f>
        <v>1413799999</v>
      </c>
      <c r="D547" s="91">
        <f>D194+D225+D252</f>
        <v>0</v>
      </c>
      <c r="E547" s="91">
        <f>E194+E225+E252</f>
        <v>0</v>
      </c>
      <c r="F547" s="91">
        <f>F194+F225+F252</f>
        <v>0</v>
      </c>
      <c r="G547" s="94">
        <f t="shared" si="226"/>
        <v>1413799999</v>
      </c>
      <c r="H547" s="91">
        <f>H194+H225+H252</f>
        <v>57295083.340000004</v>
      </c>
      <c r="I547" s="91">
        <f>I194+I225+I252</f>
        <v>544694116.11000001</v>
      </c>
      <c r="J547" s="91">
        <f>J194+J225+J252</f>
        <v>869105882.88999999</v>
      </c>
      <c r="K547" s="91">
        <f>K194+K225+K252</f>
        <v>85728136.340000004</v>
      </c>
      <c r="L547" s="91">
        <f>L194+L225+L252</f>
        <v>400978772.11000001</v>
      </c>
      <c r="M547" s="91">
        <f>M194+M225+M252</f>
        <v>143715344</v>
      </c>
      <c r="N547" s="91">
        <f>N194+N225+N252</f>
        <v>51643083.340000004</v>
      </c>
      <c r="O547" s="91">
        <f>O194+O225+O252</f>
        <v>549919149.11000001</v>
      </c>
      <c r="P547" s="91">
        <f>P194+P225+P252</f>
        <v>5225033</v>
      </c>
      <c r="Q547" s="91">
        <f>Q194+Q225+Q252</f>
        <v>863880849.88999999</v>
      </c>
      <c r="R547" s="91">
        <f>R194+R225+R252</f>
        <v>400978772.11000001</v>
      </c>
    </row>
    <row r="548" spans="2:18">
      <c r="B548" s="21" t="s">
        <v>791</v>
      </c>
      <c r="C548" s="91">
        <f>+$C$223+$C$247</f>
        <v>232600000</v>
      </c>
      <c r="D548" s="91">
        <f>+D223+D247</f>
        <v>0</v>
      </c>
      <c r="E548" s="91">
        <f>+E223+E247</f>
        <v>0</v>
      </c>
      <c r="F548" s="91">
        <f>+F223+F247</f>
        <v>30000000</v>
      </c>
      <c r="G548" s="94">
        <f t="shared" si="226"/>
        <v>262600000</v>
      </c>
      <c r="H548" s="91">
        <f>+H223+H247</f>
        <v>1765000</v>
      </c>
      <c r="I548" s="91">
        <f>+I223+I247</f>
        <v>95016200</v>
      </c>
      <c r="J548" s="91">
        <f>+J223+J247</f>
        <v>167583800</v>
      </c>
      <c r="K548" s="91">
        <f>+K223+K247</f>
        <v>1765000</v>
      </c>
      <c r="L548" s="91">
        <f>+L223+L247</f>
        <v>5016200</v>
      </c>
      <c r="M548" s="91">
        <f>+M223+M247</f>
        <v>90000000</v>
      </c>
      <c r="N548" s="91">
        <f>+N223+N247</f>
        <v>41765000</v>
      </c>
      <c r="O548" s="91">
        <f>+O223+O247</f>
        <v>141566200</v>
      </c>
      <c r="P548" s="91">
        <f>+P223+P247</f>
        <v>46550000</v>
      </c>
      <c r="Q548" s="91">
        <f>+Q223+Q247</f>
        <v>121033800</v>
      </c>
      <c r="R548" s="91">
        <f>+R223+R247</f>
        <v>5016200</v>
      </c>
    </row>
    <row r="549" spans="2:18">
      <c r="B549" s="21" t="s">
        <v>792</v>
      </c>
      <c r="C549" s="91">
        <f>+$C$257</f>
        <v>185400000</v>
      </c>
      <c r="D549" s="91">
        <f>+D257</f>
        <v>13000000</v>
      </c>
      <c r="E549" s="91">
        <f>+E257</f>
        <v>0</v>
      </c>
      <c r="F549" s="91">
        <f>+F257</f>
        <v>0</v>
      </c>
      <c r="G549" s="94">
        <f t="shared" si="226"/>
        <v>198400000</v>
      </c>
      <c r="H549" s="91">
        <f>+H257</f>
        <v>22217247</v>
      </c>
      <c r="I549" s="91">
        <f>+I257</f>
        <v>57377254</v>
      </c>
      <c r="J549" s="91">
        <f>+J257</f>
        <v>141022746</v>
      </c>
      <c r="K549" s="91">
        <f>+K257</f>
        <v>17910520</v>
      </c>
      <c r="L549" s="91">
        <f>+L257</f>
        <v>51119965</v>
      </c>
      <c r="M549" s="91">
        <f>+M257</f>
        <v>6257289</v>
      </c>
      <c r="N549" s="91">
        <f>+N257</f>
        <v>21767301</v>
      </c>
      <c r="O549" s="91">
        <f>+O257</f>
        <v>60494366</v>
      </c>
      <c r="P549" s="91">
        <f>+P257</f>
        <v>3117112</v>
      </c>
      <c r="Q549" s="91">
        <f>+Q257</f>
        <v>137905634</v>
      </c>
      <c r="R549" s="91">
        <f>+R257</f>
        <v>51119965</v>
      </c>
    </row>
    <row r="550" spans="2:18">
      <c r="B550" s="21" t="s">
        <v>793</v>
      </c>
      <c r="C550" s="91">
        <f>+$C$234+$C$231</f>
        <v>367499994</v>
      </c>
      <c r="D550" s="91">
        <f>+D234+D231</f>
        <v>55000000</v>
      </c>
      <c r="E550" s="91">
        <f>+E234+E231</f>
        <v>0</v>
      </c>
      <c r="F550" s="91">
        <f>+F234+F231</f>
        <v>30000000</v>
      </c>
      <c r="G550" s="94">
        <f t="shared" si="226"/>
        <v>452499994</v>
      </c>
      <c r="H550" s="91">
        <f>+H234+H231</f>
        <v>6809000</v>
      </c>
      <c r="I550" s="91">
        <f>+I234+I231</f>
        <v>128575820</v>
      </c>
      <c r="J550" s="91">
        <f>+J234+J231</f>
        <v>323924174</v>
      </c>
      <c r="K550" s="91">
        <f>+K234+K231</f>
        <v>25520452</v>
      </c>
      <c r="L550" s="91">
        <f>+L234+L231</f>
        <v>53815496</v>
      </c>
      <c r="M550" s="91">
        <f>+M234+M231</f>
        <v>74760324</v>
      </c>
      <c r="N550" s="91">
        <f>+N234+N231</f>
        <v>23277282</v>
      </c>
      <c r="O550" s="91">
        <f>+O234+O231</f>
        <v>145508408</v>
      </c>
      <c r="P550" s="91">
        <f>+P234+P231</f>
        <v>16932588</v>
      </c>
      <c r="Q550" s="91">
        <f>+Q234+Q231</f>
        <v>306991586</v>
      </c>
      <c r="R550" s="91">
        <f>+R234+R231</f>
        <v>53815496</v>
      </c>
    </row>
    <row r="551" spans="2:18">
      <c r="B551" s="21" t="s">
        <v>794</v>
      </c>
      <c r="C551" s="91">
        <f>+$C$217+$C$218+$C$249-$C$223</f>
        <v>2000175827</v>
      </c>
      <c r="D551" s="91">
        <f>+D217+D218+D249-D223</f>
        <v>800000000</v>
      </c>
      <c r="E551" s="91">
        <f>+E217+E218+E249-E223</f>
        <v>6000000</v>
      </c>
      <c r="F551" s="91">
        <f>+F217+F218+F249-F223</f>
        <v>110000000</v>
      </c>
      <c r="G551" s="94">
        <f t="shared" si="226"/>
        <v>2904175827</v>
      </c>
      <c r="H551" s="91">
        <f>+H217+H218+H249-H223</f>
        <v>437970199</v>
      </c>
      <c r="I551" s="91">
        <f>+I217+I218+I249-I223</f>
        <v>2357640203</v>
      </c>
      <c r="J551" s="91">
        <f>+J217+J218+J249-J223</f>
        <v>546535624</v>
      </c>
      <c r="K551" s="91">
        <f>+K217+K218+K249-K223</f>
        <v>392087322.40999997</v>
      </c>
      <c r="L551" s="91">
        <f>+L217+L218+L249-L223</f>
        <v>829501065.55000007</v>
      </c>
      <c r="M551" s="91">
        <f>+M217+M218+M249-M223</f>
        <v>1528139137.4499998</v>
      </c>
      <c r="N551" s="91">
        <f>+N217+N218+N249-N223</f>
        <v>186225292</v>
      </c>
      <c r="O551" s="91">
        <f>+O217+O218+O249-O223</f>
        <v>2465159774</v>
      </c>
      <c r="P551" s="91">
        <f>+P217+P218+P249-P223</f>
        <v>107519571</v>
      </c>
      <c r="Q551" s="91">
        <f>+Q217+Q218+Q249-Q223</f>
        <v>439016053</v>
      </c>
      <c r="R551" s="91">
        <f>+R217+R218+R249-R223</f>
        <v>829501065.55000007</v>
      </c>
    </row>
    <row r="552" spans="2:18">
      <c r="B552" s="21" t="s">
        <v>795</v>
      </c>
      <c r="C552" s="91">
        <f>+$C$202</f>
        <v>1369900000</v>
      </c>
      <c r="D552" s="91">
        <f>+D202</f>
        <v>0</v>
      </c>
      <c r="E552" s="91">
        <f>+E202</f>
        <v>0</v>
      </c>
      <c r="F552" s="91">
        <f>+F202</f>
        <v>0</v>
      </c>
      <c r="G552" s="94">
        <f t="shared" si="226"/>
        <v>1369900000</v>
      </c>
      <c r="H552" s="91">
        <f>+H202</f>
        <v>0</v>
      </c>
      <c r="I552" s="91">
        <f>+I202</f>
        <v>401677219</v>
      </c>
      <c r="J552" s="91">
        <f>+J202</f>
        <v>968222781</v>
      </c>
      <c r="K552" s="91">
        <f>+K202</f>
        <v>388275761</v>
      </c>
      <c r="L552" s="91">
        <f>+L202</f>
        <v>391349257</v>
      </c>
      <c r="M552" s="91">
        <f>+M202</f>
        <v>10327962</v>
      </c>
      <c r="N552" s="91">
        <f>+N202</f>
        <v>0</v>
      </c>
      <c r="O552" s="91">
        <f>+O202</f>
        <v>406743477</v>
      </c>
      <c r="P552" s="91">
        <f>+P202</f>
        <v>5066258</v>
      </c>
      <c r="Q552" s="91">
        <f>+Q202</f>
        <v>963156523</v>
      </c>
      <c r="R552" s="91">
        <f>+R202</f>
        <v>391349257</v>
      </c>
    </row>
    <row r="553" spans="2:18">
      <c r="B553" s="21" t="s">
        <v>796</v>
      </c>
      <c r="C553" s="91">
        <f>+$C$229</f>
        <v>670425000</v>
      </c>
      <c r="D553" s="91">
        <f>+D229</f>
        <v>0</v>
      </c>
      <c r="E553" s="91">
        <f>+E229</f>
        <v>0</v>
      </c>
      <c r="F553" s="91">
        <f>+F229</f>
        <v>0</v>
      </c>
      <c r="G553" s="94">
        <f t="shared" si="226"/>
        <v>670425000</v>
      </c>
      <c r="H553" s="91">
        <f>+H229</f>
        <v>280000</v>
      </c>
      <c r="I553" s="91">
        <f>+I229</f>
        <v>626048018</v>
      </c>
      <c r="J553" s="91">
        <f>+J229</f>
        <v>44376982</v>
      </c>
      <c r="K553" s="91">
        <f>+K229</f>
        <v>59935047</v>
      </c>
      <c r="L553" s="91">
        <f>+L229</f>
        <v>89152586</v>
      </c>
      <c r="M553" s="91">
        <f>+M229</f>
        <v>536895432</v>
      </c>
      <c r="N553" s="91">
        <f>+N229</f>
        <v>26361500.219999999</v>
      </c>
      <c r="O553" s="91">
        <f>+O229</f>
        <v>652129518.22000003</v>
      </c>
      <c r="P553" s="91">
        <f>+P229</f>
        <v>26081500.220000029</v>
      </c>
      <c r="Q553" s="91">
        <f>+Q229</f>
        <v>18295481.779999971</v>
      </c>
      <c r="R553" s="91">
        <f>+R229</f>
        <v>89152586</v>
      </c>
    </row>
    <row r="554" spans="2:18">
      <c r="B554" s="21" t="s">
        <v>797</v>
      </c>
      <c r="C554" s="91">
        <f>+$C$208+$C$213</f>
        <v>824000000</v>
      </c>
      <c r="D554" s="91">
        <f>+D208+D213</f>
        <v>60000000</v>
      </c>
      <c r="E554" s="91">
        <f>+E208+E213</f>
        <v>0</v>
      </c>
      <c r="F554" s="91">
        <f>+F208+F213</f>
        <v>0</v>
      </c>
      <c r="G554" s="94">
        <f t="shared" si="226"/>
        <v>884000000</v>
      </c>
      <c r="H554" s="91">
        <f>+H208+H213</f>
        <v>275807999</v>
      </c>
      <c r="I554" s="91">
        <f>+I208+I213</f>
        <v>422291723</v>
      </c>
      <c r="J554" s="91">
        <f>+J208+J213</f>
        <v>461708277</v>
      </c>
      <c r="K554" s="91">
        <f>+K208+K213</f>
        <v>15011953</v>
      </c>
      <c r="L554" s="91">
        <f>+L208+L213</f>
        <v>24911953</v>
      </c>
      <c r="M554" s="91">
        <f>+M208+M213</f>
        <v>397379770</v>
      </c>
      <c r="N554" s="91">
        <f>+N208+N213</f>
        <v>56647999</v>
      </c>
      <c r="O554" s="91">
        <f>+O208+O213</f>
        <v>871131723</v>
      </c>
      <c r="P554" s="91">
        <f>+P208+P213</f>
        <v>448840000</v>
      </c>
      <c r="Q554" s="91">
        <f>+Q208+Q213</f>
        <v>12868277</v>
      </c>
      <c r="R554" s="91">
        <f>+R208+R213</f>
        <v>24911953</v>
      </c>
    </row>
    <row r="555" spans="2:18">
      <c r="B555" s="21" t="s">
        <v>798</v>
      </c>
      <c r="C555" s="91">
        <f>+$C$182</f>
        <v>50316306</v>
      </c>
      <c r="D555" s="91">
        <f>+D182</f>
        <v>40000000</v>
      </c>
      <c r="E555" s="91">
        <f>+E182</f>
        <v>0</v>
      </c>
      <c r="F555" s="91">
        <f>+F182</f>
        <v>0</v>
      </c>
      <c r="G555" s="94">
        <f t="shared" si="226"/>
        <v>90316306</v>
      </c>
      <c r="H555" s="91">
        <f>+H182</f>
        <v>1093000</v>
      </c>
      <c r="I555" s="91">
        <f>+I182</f>
        <v>12936587</v>
      </c>
      <c r="J555" s="91">
        <f>+J182</f>
        <v>77379719</v>
      </c>
      <c r="K555" s="91">
        <f>+K182</f>
        <v>1188500</v>
      </c>
      <c r="L555" s="91">
        <f>+L182</f>
        <v>10412227</v>
      </c>
      <c r="M555" s="91">
        <f>+M182</f>
        <v>2524360</v>
      </c>
      <c r="N555" s="91">
        <f>+N182</f>
        <v>1093000</v>
      </c>
      <c r="O555" s="91">
        <f>+O182</f>
        <v>22936587</v>
      </c>
      <c r="P555" s="91">
        <f>+P182</f>
        <v>10000000</v>
      </c>
      <c r="Q555" s="91">
        <f>+Q182</f>
        <v>67379719</v>
      </c>
      <c r="R555" s="91">
        <f>+R182</f>
        <v>10412227</v>
      </c>
    </row>
    <row r="556" spans="2:18">
      <c r="B556" s="21" t="s">
        <v>799</v>
      </c>
      <c r="C556" s="91">
        <f>+$C$190+$C$193+$C$187+$C$189+$C$186</f>
        <v>172458094</v>
      </c>
      <c r="D556" s="91">
        <f>+D190+D193+D187+D189+D186</f>
        <v>43000000</v>
      </c>
      <c r="E556" s="91">
        <f>+E190+E193+E187+E189+E186</f>
        <v>0</v>
      </c>
      <c r="F556" s="91">
        <f>+F190+F193+F187+F189+F186</f>
        <v>42000000</v>
      </c>
      <c r="G556" s="94">
        <f t="shared" si="226"/>
        <v>257458094</v>
      </c>
      <c r="H556" s="91">
        <f>+H190+H193+H187+H189+H186</f>
        <v>1500000</v>
      </c>
      <c r="I556" s="91">
        <f>+I190+I193+I187+I189+I186</f>
        <v>10750000</v>
      </c>
      <c r="J556" s="91">
        <f>+J190+J193+J187+J189+J186</f>
        <v>246708094</v>
      </c>
      <c r="K556" s="91">
        <f>+K190+K193+K187+K189+K186</f>
        <v>1500000</v>
      </c>
      <c r="L556" s="91">
        <f>+L190+L193+L187+L189+L186</f>
        <v>10735000</v>
      </c>
      <c r="M556" s="91">
        <f>+M190+M193+M187+M189+M186</f>
        <v>15000</v>
      </c>
      <c r="N556" s="91">
        <f>+N190+N193+N187+N189+N186</f>
        <v>1500000</v>
      </c>
      <c r="O556" s="91">
        <f>+O190+O193+O187+O189+O186</f>
        <v>55750000</v>
      </c>
      <c r="P556" s="91">
        <f>+P190+P193+P187+P189+P186</f>
        <v>45000000</v>
      </c>
      <c r="Q556" s="91">
        <f>+Q190+Q193+Q187+Q189+Q186</f>
        <v>201708094</v>
      </c>
      <c r="R556" s="91">
        <f>+R190+R193+R187+R189+R186</f>
        <v>10735000</v>
      </c>
    </row>
    <row r="557" spans="2:18">
      <c r="B557" s="21" t="s">
        <v>800</v>
      </c>
      <c r="C557" s="91">
        <f>+$C$199</f>
        <v>153650870</v>
      </c>
      <c r="D557" s="91">
        <f>+D199</f>
        <v>0</v>
      </c>
      <c r="E557" s="91">
        <f>+E199</f>
        <v>0</v>
      </c>
      <c r="F557" s="91">
        <f>+F199</f>
        <v>0</v>
      </c>
      <c r="G557" s="94">
        <f t="shared" si="226"/>
        <v>153650870</v>
      </c>
      <c r="H557" s="91">
        <f>+H199</f>
        <v>23975081.140000001</v>
      </c>
      <c r="I557" s="91">
        <f>+I199</f>
        <v>59570908.960000001</v>
      </c>
      <c r="J557" s="91">
        <f>+J199</f>
        <v>94079961.039999992</v>
      </c>
      <c r="K557" s="91">
        <f>+K199</f>
        <v>22990560.440000001</v>
      </c>
      <c r="L557" s="91">
        <f>+L199</f>
        <v>58598388.259999998</v>
      </c>
      <c r="M557" s="91">
        <f>+M199</f>
        <v>972520.70000000298</v>
      </c>
      <c r="N557" s="91">
        <f>+N199</f>
        <v>22613273.809999999</v>
      </c>
      <c r="O557" s="91">
        <f>+O199</f>
        <v>69704308.060000002</v>
      </c>
      <c r="P557" s="91">
        <f>+P199</f>
        <v>10133399.100000001</v>
      </c>
      <c r="Q557" s="91">
        <f>+Q199</f>
        <v>83946561.939999998</v>
      </c>
      <c r="R557" s="91">
        <f>+R199</f>
        <v>58598388.259999998</v>
      </c>
    </row>
    <row r="558" spans="2:18">
      <c r="B558" s="291" t="s">
        <v>1145</v>
      </c>
      <c r="C558" s="91">
        <f>+$C$230+$C$255+$C$260+$C$258</f>
        <v>267200000</v>
      </c>
      <c r="D558" s="91">
        <f>+D230+D255+D260+D258</f>
        <v>52800000</v>
      </c>
      <c r="E558" s="91">
        <f>+E230+E255+E260+E258</f>
        <v>0</v>
      </c>
      <c r="F558" s="91">
        <f>+F230+F255+F260+F258</f>
        <v>100000000</v>
      </c>
      <c r="G558" s="94">
        <f t="shared" si="226"/>
        <v>420000000</v>
      </c>
      <c r="H558" s="91">
        <f>+H230+H255+H260+H258</f>
        <v>19964908</v>
      </c>
      <c r="I558" s="91">
        <f>+I230+I255+I260+I258</f>
        <v>107785717</v>
      </c>
      <c r="J558" s="91">
        <f>+J230+J255+J260+J258</f>
        <v>312214283</v>
      </c>
      <c r="K558" s="91">
        <f>+K230+K255+K260+K258</f>
        <v>16467458</v>
      </c>
      <c r="L558" s="91">
        <f>+L230+L255+L260+L258</f>
        <v>91371215</v>
      </c>
      <c r="M558" s="91">
        <f>+M230+M255+M260+M258</f>
        <v>16414502</v>
      </c>
      <c r="N558" s="91">
        <f>+N230+N255+N260+N258</f>
        <v>19952498</v>
      </c>
      <c r="O558" s="91">
        <f>+O230+O255+O260+O258</f>
        <v>131045420</v>
      </c>
      <c r="P558" s="91">
        <f>+P230+P255+P260+P258</f>
        <v>23259703</v>
      </c>
      <c r="Q558" s="91">
        <f>+Q230+Q255+Q260+Q258</f>
        <v>288954580</v>
      </c>
      <c r="R558" s="91">
        <f>+R230+R255+R260+R258</f>
        <v>91371215</v>
      </c>
    </row>
    <row r="559" spans="2:18">
      <c r="B559" s="25" t="s">
        <v>802</v>
      </c>
      <c r="C559" s="93">
        <f>+$C$266</f>
        <v>441348635</v>
      </c>
      <c r="D559" s="93">
        <f>+D266</f>
        <v>0</v>
      </c>
      <c r="E559" s="93">
        <f>+E266</f>
        <v>0</v>
      </c>
      <c r="F559" s="93">
        <f>+F266</f>
        <v>0</v>
      </c>
      <c r="G559" s="93">
        <f>+C559+D559-E559</f>
        <v>441348635</v>
      </c>
      <c r="H559" s="93">
        <f>+H266</f>
        <v>2768140</v>
      </c>
      <c r="I559" s="93">
        <f>+I266</f>
        <v>358255667</v>
      </c>
      <c r="J559" s="93">
        <f>+J266</f>
        <v>83092968</v>
      </c>
      <c r="K559" s="93">
        <f>+K266</f>
        <v>4732906</v>
      </c>
      <c r="L559" s="93">
        <f>+L266</f>
        <v>360394433</v>
      </c>
      <c r="M559" s="93">
        <f>+M266</f>
        <v>-2138766</v>
      </c>
      <c r="N559" s="93">
        <f>+N266</f>
        <v>2768140</v>
      </c>
      <c r="O559" s="93">
        <f>+O266</f>
        <v>370123121</v>
      </c>
      <c r="P559" s="93">
        <f>+P266</f>
        <v>11867454</v>
      </c>
      <c r="Q559" s="93">
        <f>+Q266</f>
        <v>71225514</v>
      </c>
      <c r="R559" s="93">
        <f>+R266</f>
        <v>360394433</v>
      </c>
    </row>
    <row r="560" spans="2:18">
      <c r="B560" s="25" t="s">
        <v>602</v>
      </c>
      <c r="C560" s="93">
        <f>SUM(C561:C566)</f>
        <v>7379242798</v>
      </c>
      <c r="D560" s="93">
        <f t="shared" ref="D560:R560" si="227">SUM(D561:D566)</f>
        <v>689109770</v>
      </c>
      <c r="E560" s="93">
        <f t="shared" si="227"/>
        <v>500000000</v>
      </c>
      <c r="F560" s="93">
        <f t="shared" si="227"/>
        <v>26028258606.669998</v>
      </c>
      <c r="G560" s="93">
        <f t="shared" si="227"/>
        <v>33596611174.669998</v>
      </c>
      <c r="H560" s="93">
        <f t="shared" si="227"/>
        <v>1453320614.04</v>
      </c>
      <c r="I560" s="93">
        <f t="shared" si="227"/>
        <v>2473133153.2799997</v>
      </c>
      <c r="J560" s="93">
        <f t="shared" si="227"/>
        <v>29386262852.389999</v>
      </c>
      <c r="K560" s="93">
        <f t="shared" si="227"/>
        <v>493238085.68000001</v>
      </c>
      <c r="L560" s="93">
        <f t="shared" si="227"/>
        <v>681041117.81000006</v>
      </c>
      <c r="M560" s="93">
        <f t="shared" si="227"/>
        <v>2596445652.4699998</v>
      </c>
      <c r="N560" s="93">
        <f t="shared" si="227"/>
        <v>2434791528.04</v>
      </c>
      <c r="O560" s="93">
        <f t="shared" si="227"/>
        <v>10327919082.689999</v>
      </c>
      <c r="P560" s="93">
        <f t="shared" si="227"/>
        <v>7652402532.4099998</v>
      </c>
      <c r="Q560" s="93">
        <f t="shared" si="227"/>
        <v>21733860319.98</v>
      </c>
      <c r="R560" s="93">
        <f t="shared" si="227"/>
        <v>1113902669.8099999</v>
      </c>
    </row>
    <row r="561" spans="2:18">
      <c r="B561" s="21" t="s">
        <v>603</v>
      </c>
      <c r="C561" s="91">
        <f>+$C$275</f>
        <v>3635322968</v>
      </c>
      <c r="D561" s="91">
        <f>+D275</f>
        <v>12000000</v>
      </c>
      <c r="E561" s="91">
        <f>+E275</f>
        <v>0</v>
      </c>
      <c r="F561" s="91">
        <f>+F275</f>
        <v>10604489603</v>
      </c>
      <c r="G561" s="94">
        <f t="shared" ref="G561:G566" si="228">+C561+D561-E561+F561</f>
        <v>14251812571</v>
      </c>
      <c r="H561" s="91">
        <f>+H275</f>
        <v>868313289.03999996</v>
      </c>
      <c r="I561" s="91">
        <f>+I275</f>
        <v>1265179562.04</v>
      </c>
      <c r="J561" s="91">
        <f>+J275</f>
        <v>12416633008.959999</v>
      </c>
      <c r="K561" s="91">
        <f>+K275</f>
        <v>355626609</v>
      </c>
      <c r="L561" s="91">
        <f>+L275</f>
        <v>393319084</v>
      </c>
      <c r="M561" s="91">
        <f>+M275</f>
        <v>1348860478.04</v>
      </c>
      <c r="N561" s="91">
        <f>+N275</f>
        <v>1480461472.04</v>
      </c>
      <c r="O561" s="91">
        <f>+O275</f>
        <v>3104594231.04</v>
      </c>
      <c r="P561" s="91">
        <f>+P275</f>
        <v>1839414669</v>
      </c>
      <c r="Q561" s="91">
        <f>+Q275</f>
        <v>10577218339.959999</v>
      </c>
      <c r="R561" s="91">
        <f>+R275</f>
        <v>486319084</v>
      </c>
    </row>
    <row r="562" spans="2:18">
      <c r="B562" s="21" t="s">
        <v>604</v>
      </c>
      <c r="C562" s="91">
        <f>+$C$323</f>
        <v>2353916830</v>
      </c>
      <c r="D562" s="91">
        <f>+D323</f>
        <v>172109770</v>
      </c>
      <c r="E562" s="91">
        <f>+E323</f>
        <v>0</v>
      </c>
      <c r="F562" s="91">
        <f>+F323</f>
        <v>1134125979</v>
      </c>
      <c r="G562" s="94">
        <f t="shared" si="228"/>
        <v>3660152579</v>
      </c>
      <c r="H562" s="91">
        <f>+H323</f>
        <v>67395651</v>
      </c>
      <c r="I562" s="91">
        <f>+I323</f>
        <v>353626039</v>
      </c>
      <c r="J562" s="91">
        <f>+J323</f>
        <v>2979014396</v>
      </c>
      <c r="K562" s="91">
        <f>+K323</f>
        <v>7220702</v>
      </c>
      <c r="L562" s="91">
        <f>+L323</f>
        <v>60663791.730000004</v>
      </c>
      <c r="M562" s="91">
        <f>+M323</f>
        <v>296142088.26999998</v>
      </c>
      <c r="N562" s="91">
        <f>+N323</f>
        <v>76241211</v>
      </c>
      <c r="O562" s="91">
        <f>+O323</f>
        <v>711562141</v>
      </c>
      <c r="P562" s="91">
        <f>+P323</f>
        <v>357936102</v>
      </c>
      <c r="Q562" s="91">
        <f>+Q323</f>
        <v>2621078294</v>
      </c>
      <c r="R562" s="91">
        <f>+R323</f>
        <v>384996094.73000002</v>
      </c>
    </row>
    <row r="563" spans="2:18">
      <c r="B563" s="21" t="s">
        <v>605</v>
      </c>
      <c r="C563" s="91">
        <f>+$C$404</f>
        <v>5001000</v>
      </c>
      <c r="D563" s="91">
        <f>+D404</f>
        <v>0</v>
      </c>
      <c r="E563" s="91">
        <f>+E404</f>
        <v>0</v>
      </c>
      <c r="F563" s="91">
        <f>+F404</f>
        <v>120000000</v>
      </c>
      <c r="G563" s="94">
        <f t="shared" si="228"/>
        <v>125001000</v>
      </c>
      <c r="H563" s="91">
        <f>+H404</f>
        <v>9486</v>
      </c>
      <c r="I563" s="91">
        <f>+I404</f>
        <v>9486</v>
      </c>
      <c r="J563" s="91">
        <f>+J404</f>
        <v>124991514</v>
      </c>
      <c r="K563" s="91">
        <f>+K404</f>
        <v>0</v>
      </c>
      <c r="L563" s="91">
        <f>+L404</f>
        <v>0</v>
      </c>
      <c r="M563" s="91">
        <f>+M404</f>
        <v>9486</v>
      </c>
      <c r="N563" s="91">
        <f>+N404</f>
        <v>509486</v>
      </c>
      <c r="O563" s="91">
        <f>+O404</f>
        <v>17509486</v>
      </c>
      <c r="P563" s="91">
        <f>+P404</f>
        <v>17500000</v>
      </c>
      <c r="Q563" s="91">
        <f>+Q404</f>
        <v>107491514</v>
      </c>
      <c r="R563" s="91">
        <f>+R404</f>
        <v>0</v>
      </c>
    </row>
    <row r="564" spans="2:18">
      <c r="B564" s="89" t="s">
        <v>606</v>
      </c>
      <c r="C564" s="91">
        <f>+$C$411</f>
        <v>1385002000</v>
      </c>
      <c r="D564" s="91">
        <f>+D411</f>
        <v>505000000</v>
      </c>
      <c r="E564" s="91">
        <f>+E411</f>
        <v>500000000</v>
      </c>
      <c r="F564" s="91">
        <f>+F411</f>
        <v>1289812959.5899999</v>
      </c>
      <c r="G564" s="94">
        <f t="shared" si="228"/>
        <v>2679814959.5900002</v>
      </c>
      <c r="H564" s="91">
        <f>+H411</f>
        <v>73832423</v>
      </c>
      <c r="I564" s="91">
        <f>+I411</f>
        <v>133346971</v>
      </c>
      <c r="J564" s="91">
        <f>+J411</f>
        <v>1691863277.5899999</v>
      </c>
      <c r="K564" s="91">
        <f>+K411</f>
        <v>6600000</v>
      </c>
      <c r="L564" s="91">
        <f>+L411</f>
        <v>10114548</v>
      </c>
      <c r="M564" s="91">
        <f>+M411</f>
        <v>462307885</v>
      </c>
      <c r="N564" s="91">
        <f>+N411</f>
        <v>500000000</v>
      </c>
      <c r="O564" s="91">
        <f>+O411</f>
        <v>736064380</v>
      </c>
      <c r="P564" s="91">
        <f>+P411</f>
        <v>400334012</v>
      </c>
      <c r="Q564" s="91">
        <f>+Q411</f>
        <v>1291529265.5899999</v>
      </c>
      <c r="R564" s="91">
        <f>+R411</f>
        <v>25643797</v>
      </c>
    </row>
    <row r="565" spans="2:18">
      <c r="B565" s="90" t="s">
        <v>947</v>
      </c>
      <c r="C565" s="88">
        <f>+$C$432</f>
        <v>0</v>
      </c>
      <c r="D565" s="88">
        <f>+D432</f>
        <v>0</v>
      </c>
      <c r="E565" s="88">
        <f>+E432</f>
        <v>0</v>
      </c>
      <c r="F565" s="88">
        <f>+F432</f>
        <v>12864830065.08</v>
      </c>
      <c r="G565" s="94">
        <f t="shared" si="228"/>
        <v>12864830065.08</v>
      </c>
      <c r="H565" s="88">
        <f>+H432</f>
        <v>443769765</v>
      </c>
      <c r="I565" s="88">
        <f>+I432</f>
        <v>720971095.24000001</v>
      </c>
      <c r="J565" s="88">
        <f>+J432</f>
        <v>12158760655.84</v>
      </c>
      <c r="K565" s="88">
        <f>+K432</f>
        <v>123790774.68000001</v>
      </c>
      <c r="L565" s="88">
        <f>+L432</f>
        <v>216943694.08000001</v>
      </c>
      <c r="M565" s="88">
        <f>+M432</f>
        <v>489125715.15999997</v>
      </c>
      <c r="N565" s="88">
        <f>+N432</f>
        <v>377579359</v>
      </c>
      <c r="O565" s="88">
        <f>+O432</f>
        <v>5758188844.6499996</v>
      </c>
      <c r="P565" s="88">
        <f>+P432</f>
        <v>5037217749.4099998</v>
      </c>
      <c r="Q565" s="88">
        <f>+Q432</f>
        <v>7121542906.4300013</v>
      </c>
      <c r="R565" s="88">
        <f>+R432</f>
        <v>216943694.08000001</v>
      </c>
    </row>
    <row r="566" spans="2:18">
      <c r="B566" s="90" t="s">
        <v>948</v>
      </c>
      <c r="C566" s="88">
        <f>+$C$517</f>
        <v>0</v>
      </c>
      <c r="D566" s="88">
        <f t="shared" ref="D566:R566" si="229">+D517</f>
        <v>0</v>
      </c>
      <c r="E566" s="88">
        <f t="shared" si="229"/>
        <v>0</v>
      </c>
      <c r="F566" s="88">
        <f t="shared" si="229"/>
        <v>15000000</v>
      </c>
      <c r="G566" s="94">
        <f t="shared" si="228"/>
        <v>15000000</v>
      </c>
      <c r="H566" s="88">
        <f t="shared" si="229"/>
        <v>0</v>
      </c>
      <c r="I566" s="88">
        <f t="shared" si="229"/>
        <v>0</v>
      </c>
      <c r="J566" s="88">
        <f t="shared" si="229"/>
        <v>15000000</v>
      </c>
      <c r="K566" s="88">
        <f t="shared" si="229"/>
        <v>0</v>
      </c>
      <c r="L566" s="88">
        <f t="shared" si="229"/>
        <v>0</v>
      </c>
      <c r="M566" s="88">
        <f t="shared" si="229"/>
        <v>0</v>
      </c>
      <c r="N566" s="88">
        <f t="shared" si="229"/>
        <v>0</v>
      </c>
      <c r="O566" s="88">
        <f t="shared" si="229"/>
        <v>0</v>
      </c>
      <c r="P566" s="88">
        <f t="shared" si="229"/>
        <v>0</v>
      </c>
      <c r="Q566" s="88">
        <f t="shared" si="229"/>
        <v>15000000</v>
      </c>
      <c r="R566" s="88">
        <f t="shared" si="229"/>
        <v>0</v>
      </c>
    </row>
  </sheetData>
  <autoFilter ref="A8:R522"/>
  <mergeCells count="1">
    <mergeCell ref="B537:F538"/>
  </mergeCells>
  <conditionalFormatting sqref="A170:B17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1"/>
  <sheetViews>
    <sheetView showGridLines="0" workbookViewId="0">
      <pane xSplit="2" ySplit="5" topLeftCell="AR135" activePane="bottomRight" state="frozen"/>
      <selection pane="topRight" activeCell="C1" sqref="C1"/>
      <selection pane="bottomLeft" activeCell="A5" sqref="A5"/>
      <selection pane="bottomRight" activeCell="BF149" sqref="BF149"/>
    </sheetView>
  </sheetViews>
  <sheetFormatPr baseColWidth="10" defaultColWidth="11.42578125" defaultRowHeight="15"/>
  <cols>
    <col min="1" max="1" width="15" style="86" bestFit="1" customWidth="1"/>
    <col min="2" max="2" width="56.140625" style="86" customWidth="1"/>
    <col min="3" max="3" width="18.85546875" style="86" hidden="1" customWidth="1"/>
    <col min="4" max="4" width="17.85546875" style="86" hidden="1" customWidth="1"/>
    <col min="5" max="5" width="8.7109375" style="86" hidden="1" customWidth="1"/>
    <col min="6" max="6" width="18.85546875" style="86" bestFit="1" customWidth="1"/>
    <col min="7" max="7" width="18.85546875" style="86" hidden="1" customWidth="1"/>
    <col min="8" max="9" width="17.85546875" style="86" hidden="1" customWidth="1"/>
    <col min="10" max="10" width="18.85546875" style="86" hidden="1" customWidth="1"/>
    <col min="11" max="11" width="10.5703125" style="86" hidden="1" customWidth="1"/>
    <col min="12" max="12" width="2.5703125" style="86" customWidth="1"/>
    <col min="13" max="13" width="18.85546875" style="86" hidden="1" customWidth="1"/>
    <col min="14" max="14" width="23.42578125" style="86" hidden="1" customWidth="1"/>
    <col min="15" max="16" width="18.85546875" style="86" hidden="1" customWidth="1"/>
    <col min="17" max="17" width="18.85546875" style="86" bestFit="1" customWidth="1"/>
    <col min="18" max="19" width="17.7109375" style="86" bestFit="1" customWidth="1"/>
    <col min="20" max="20" width="16.7109375" style="86" bestFit="1" customWidth="1"/>
    <col min="21" max="21" width="17.7109375" style="86" bestFit="1" customWidth="1"/>
    <col min="22" max="23" width="16.7109375" style="86" bestFit="1" customWidth="1"/>
    <col min="24" max="24" width="17.7109375" style="86" bestFit="1" customWidth="1"/>
    <col min="25" max="28" width="16.7109375" style="86" bestFit="1" customWidth="1"/>
    <col min="29" max="29" width="17.7109375" style="86" bestFit="1" customWidth="1"/>
    <col min="30" max="30" width="18.85546875" style="86" bestFit="1" customWidth="1"/>
    <col min="31" max="31" width="2.5703125" style="86" customWidth="1"/>
    <col min="32" max="32" width="16.7109375" style="86" bestFit="1" customWidth="1"/>
    <col min="33" max="34" width="17.7109375" style="86" bestFit="1" customWidth="1"/>
    <col min="35" max="35" width="16.7109375" style="86" bestFit="1" customWidth="1"/>
    <col min="36" max="39" width="14" style="86" hidden="1" customWidth="1"/>
    <col min="40" max="40" width="14.7109375" style="86" hidden="1" customWidth="1"/>
    <col min="41" max="41" width="14" style="86" hidden="1" customWidth="1"/>
    <col min="42" max="42" width="14.42578125" style="86" hidden="1" customWidth="1"/>
    <col min="43" max="43" width="14" style="86" hidden="1" customWidth="1"/>
    <col min="44" max="44" width="20.7109375" style="86" bestFit="1" customWidth="1"/>
    <col min="45" max="45" width="2.5703125" style="86" customWidth="1"/>
    <col min="46" max="46" width="18.85546875" style="86" bestFit="1" customWidth="1"/>
    <col min="47" max="47" width="13.140625" style="86" bestFit="1" customWidth="1"/>
    <col min="48" max="48" width="12.5703125" style="86" bestFit="1" customWidth="1"/>
    <col min="49" max="49" width="18" style="86" bestFit="1" customWidth="1"/>
    <col min="50" max="51" width="12.5703125" style="86" hidden="1" customWidth="1"/>
    <col min="52" max="52" width="17.85546875" style="86" hidden="1" customWidth="1"/>
    <col min="53" max="57" width="12.5703125" style="86" hidden="1" customWidth="1"/>
    <col min="58" max="58" width="16.28515625" style="86" bestFit="1" customWidth="1"/>
    <col min="59" max="59" width="2.7109375" style="86" customWidth="1"/>
    <col min="60" max="16384" width="11.42578125" style="86"/>
  </cols>
  <sheetData>
    <row r="1" spans="1:58">
      <c r="A1" s="28"/>
      <c r="B1" s="28"/>
      <c r="C1" s="28"/>
      <c r="D1" s="28"/>
      <c r="E1" s="28"/>
      <c r="F1" s="28"/>
      <c r="G1" s="29"/>
      <c r="H1" s="28"/>
      <c r="I1" s="28"/>
      <c r="J1" s="30"/>
      <c r="K1" s="2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58" ht="15.75" thickBot="1">
      <c r="A2" s="28"/>
      <c r="B2" s="28"/>
      <c r="C2" s="28"/>
      <c r="D2" s="28"/>
      <c r="E2" s="28"/>
      <c r="F2" s="30"/>
      <c r="G2" s="30"/>
      <c r="H2" s="28"/>
      <c r="I2" s="28"/>
      <c r="J2" s="30"/>
      <c r="K2" s="2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58" ht="30.75" customHeight="1" thickBot="1">
      <c r="A3" s="31"/>
      <c r="B3" s="28"/>
      <c r="C3" s="352"/>
      <c r="D3" s="352"/>
      <c r="E3" s="352"/>
      <c r="F3" s="352"/>
      <c r="G3" s="352"/>
      <c r="H3" s="352"/>
      <c r="I3" s="352"/>
      <c r="J3" s="352"/>
      <c r="K3" s="352"/>
    </row>
    <row r="4" spans="1:58" ht="21.75" thickBot="1">
      <c r="A4" s="119"/>
      <c r="B4" s="28"/>
      <c r="C4" s="120"/>
      <c r="D4" s="120"/>
      <c r="E4" s="120"/>
      <c r="F4" s="120"/>
      <c r="G4" s="120"/>
      <c r="H4" s="120"/>
      <c r="I4" s="120"/>
      <c r="J4" s="120"/>
      <c r="K4" s="120"/>
      <c r="Q4" s="356" t="s">
        <v>1003</v>
      </c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F4" s="356" t="s">
        <v>1002</v>
      </c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T4" s="356" t="s">
        <v>1001</v>
      </c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</row>
    <row r="5" spans="1:58" ht="45">
      <c r="A5" s="33" t="s">
        <v>0</v>
      </c>
      <c r="B5" s="34" t="s">
        <v>1</v>
      </c>
      <c r="C5" s="34" t="s">
        <v>618</v>
      </c>
      <c r="D5" s="34" t="s">
        <v>6</v>
      </c>
      <c r="E5" s="34" t="s">
        <v>5</v>
      </c>
      <c r="F5" s="34" t="s">
        <v>619</v>
      </c>
      <c r="G5" s="34" t="s">
        <v>620</v>
      </c>
      <c r="H5" s="34" t="s">
        <v>621</v>
      </c>
      <c r="I5" s="34" t="s">
        <v>622</v>
      </c>
      <c r="J5" s="34" t="s">
        <v>623</v>
      </c>
      <c r="K5" s="35" t="s">
        <v>624</v>
      </c>
      <c r="L5" s="108"/>
      <c r="M5" s="95" t="s">
        <v>949</v>
      </c>
      <c r="N5" s="96" t="s">
        <v>950</v>
      </c>
      <c r="O5" s="97" t="s">
        <v>951</v>
      </c>
      <c r="P5" s="97" t="s">
        <v>952</v>
      </c>
      <c r="Q5" s="34" t="s">
        <v>1020</v>
      </c>
      <c r="R5" s="34" t="s">
        <v>1021</v>
      </c>
      <c r="S5" s="34" t="s">
        <v>1086</v>
      </c>
      <c r="T5" s="34" t="s">
        <v>1149</v>
      </c>
      <c r="U5" s="34" t="s">
        <v>962</v>
      </c>
      <c r="V5" s="34" t="s">
        <v>963</v>
      </c>
      <c r="W5" s="34" t="s">
        <v>964</v>
      </c>
      <c r="X5" s="34" t="s">
        <v>965</v>
      </c>
      <c r="Y5" s="34" t="s">
        <v>966</v>
      </c>
      <c r="Z5" s="34" t="s">
        <v>967</v>
      </c>
      <c r="AA5" s="34" t="s">
        <v>968</v>
      </c>
      <c r="AB5" s="34" t="s">
        <v>969</v>
      </c>
      <c r="AC5" s="34" t="s">
        <v>1152</v>
      </c>
      <c r="AD5" s="34" t="s">
        <v>953</v>
      </c>
      <c r="AE5" s="108"/>
      <c r="AF5" s="34" t="s">
        <v>1022</v>
      </c>
      <c r="AG5" s="34" t="s">
        <v>1023</v>
      </c>
      <c r="AH5" s="34" t="s">
        <v>1142</v>
      </c>
      <c r="AI5" s="34" t="s">
        <v>1153</v>
      </c>
      <c r="AJ5" s="34" t="s">
        <v>974</v>
      </c>
      <c r="AK5" s="34" t="s">
        <v>975</v>
      </c>
      <c r="AL5" s="34" t="s">
        <v>976</v>
      </c>
      <c r="AM5" s="34" t="s">
        <v>977</v>
      </c>
      <c r="AN5" s="34" t="s">
        <v>978</v>
      </c>
      <c r="AO5" s="34" t="s">
        <v>979</v>
      </c>
      <c r="AP5" s="34" t="s">
        <v>980</v>
      </c>
      <c r="AQ5" s="34" t="s">
        <v>981</v>
      </c>
      <c r="AR5" s="34" t="s">
        <v>1155</v>
      </c>
      <c r="AS5" s="108"/>
      <c r="AT5" s="34" t="s">
        <v>982</v>
      </c>
      <c r="AU5" s="34" t="s">
        <v>983</v>
      </c>
      <c r="AV5" s="34" t="s">
        <v>984</v>
      </c>
      <c r="AW5" s="34" t="s">
        <v>985</v>
      </c>
      <c r="AX5" s="34" t="s">
        <v>986</v>
      </c>
      <c r="AY5" s="34" t="s">
        <v>987</v>
      </c>
      <c r="AZ5" s="34" t="s">
        <v>988</v>
      </c>
      <c r="BA5" s="34" t="s">
        <v>989</v>
      </c>
      <c r="BB5" s="34" t="s">
        <v>990</v>
      </c>
      <c r="BC5" s="34" t="s">
        <v>991</v>
      </c>
      <c r="BD5" s="34" t="s">
        <v>992</v>
      </c>
      <c r="BE5" s="34" t="s">
        <v>993</v>
      </c>
      <c r="BF5" s="34" t="s">
        <v>1154</v>
      </c>
    </row>
    <row r="6" spans="1:58">
      <c r="A6" s="37"/>
      <c r="B6" s="38" t="s">
        <v>625</v>
      </c>
      <c r="C6" s="39">
        <f t="shared" ref="C6:K6" si="0">+C7+C76</f>
        <v>129818642105</v>
      </c>
      <c r="D6" s="39">
        <v>27240641340.989998</v>
      </c>
      <c r="E6" s="39">
        <f t="shared" si="0"/>
        <v>0</v>
      </c>
      <c r="F6" s="39">
        <f t="shared" si="0"/>
        <v>157059283445.98999</v>
      </c>
      <c r="G6" s="39">
        <f t="shared" si="0"/>
        <v>34048338969.84</v>
      </c>
      <c r="H6" s="39">
        <f t="shared" si="0"/>
        <v>28722248553</v>
      </c>
      <c r="I6" s="39">
        <f t="shared" si="0"/>
        <v>34048338969.84</v>
      </c>
      <c r="J6" s="39">
        <f t="shared" si="0"/>
        <v>120430264751.14999</v>
      </c>
      <c r="K6" s="39">
        <f t="shared" si="0"/>
        <v>0</v>
      </c>
      <c r="L6" s="108"/>
      <c r="M6" s="39">
        <f t="shared" ref="M6:P6" si="1">+M7+M76</f>
        <v>105440397603193</v>
      </c>
      <c r="N6" s="39" t="e">
        <f t="shared" si="1"/>
        <v>#VALUE!</v>
      </c>
      <c r="O6" s="39">
        <f t="shared" si="1"/>
        <v>259578184209.41937</v>
      </c>
      <c r="P6" s="39">
        <f t="shared" si="1"/>
        <v>259578184209.41937</v>
      </c>
      <c r="Q6" s="39">
        <f t="shared" ref="Q6" si="2">+Q7+Q76</f>
        <v>4535421325.3693333</v>
      </c>
      <c r="R6" s="39">
        <f t="shared" ref="R6" si="3">+R7+R76</f>
        <v>27755663981.456398</v>
      </c>
      <c r="S6" s="39">
        <f t="shared" ref="S6" si="4">+S7+S76</f>
        <v>17567488126.923729</v>
      </c>
      <c r="T6" s="39">
        <f t="shared" ref="T6" si="5">+T7+T76</f>
        <v>5166149469.1993332</v>
      </c>
      <c r="U6" s="39">
        <f t="shared" ref="U6" si="6">+U7+U76</f>
        <v>25603865647.276333</v>
      </c>
      <c r="V6" s="39">
        <f t="shared" ref="V6" si="7">+V7+V76</f>
        <v>9067569629.2220001</v>
      </c>
      <c r="W6" s="39">
        <f t="shared" ref="W6" si="8">+W7+W76</f>
        <v>9429369040.933733</v>
      </c>
      <c r="X6" s="39">
        <f t="shared" ref="X6" si="9">+X7+X76</f>
        <v>27626654417.804993</v>
      </c>
      <c r="Y6" s="39">
        <f t="shared" ref="Y6" si="10">+Y7+Y76</f>
        <v>10806599475.199333</v>
      </c>
      <c r="Z6" s="39">
        <f t="shared" ref="Z6" si="11">+Z7+Z76</f>
        <v>5234937933.6993332</v>
      </c>
      <c r="AA6" s="39">
        <f t="shared" ref="AA6" si="12">+AA7+AA76</f>
        <v>5268763800.0293331</v>
      </c>
      <c r="AB6" s="39">
        <f t="shared" ref="AB6" si="13">+AB7+AB76</f>
        <v>8996800598.1020012</v>
      </c>
      <c r="AC6" s="39">
        <f t="shared" ref="AC6" si="14">+AC7+AC76</f>
        <v>55024722902.948799</v>
      </c>
      <c r="AD6" s="39">
        <f t="shared" ref="AD6" si="15">+AD7+AD76</f>
        <v>157059283445.21585</v>
      </c>
      <c r="AE6" s="108"/>
      <c r="AF6" s="39">
        <f t="shared" ref="AF6" si="16">+AF7+AF76</f>
        <v>5354266385.3500004</v>
      </c>
      <c r="AG6" s="39">
        <f t="shared" ref="AG6" si="17">+AG7+AG76</f>
        <v>28690146584.879997</v>
      </c>
      <c r="AH6" s="39">
        <f t="shared" ref="AH6" si="18">+AH7+AH76</f>
        <v>24323078873.989998</v>
      </c>
      <c r="AI6" s="39">
        <v>6923104324</v>
      </c>
      <c r="AJ6" s="39">
        <f t="shared" ref="AJ6" si="19">+AJ7+AJ76</f>
        <v>0</v>
      </c>
      <c r="AK6" s="39">
        <f t="shared" ref="AK6" si="20">+AK7+AK76</f>
        <v>0</v>
      </c>
      <c r="AL6" s="39">
        <f t="shared" ref="AL6" si="21">+AL7+AL76</f>
        <v>0</v>
      </c>
      <c r="AM6" s="39">
        <f t="shared" ref="AM6" si="22">+AM7+AM76</f>
        <v>0</v>
      </c>
      <c r="AN6" s="39">
        <f t="shared" ref="AN6" si="23">+AN7+AN76</f>
        <v>0</v>
      </c>
      <c r="AO6" s="39">
        <f t="shared" ref="AO6" si="24">+AO7+AO76</f>
        <v>0</v>
      </c>
      <c r="AP6" s="39">
        <f t="shared" ref="AP6" si="25">+AP7+AP76</f>
        <v>0</v>
      </c>
      <c r="AQ6" s="39">
        <f t="shared" ref="AQ6" si="26">+AQ7+AQ76</f>
        <v>0</v>
      </c>
      <c r="AR6" s="39">
        <f t="shared" ref="AR6" si="27">+AR7+AR76</f>
        <v>65290596168.219994</v>
      </c>
      <c r="AS6" s="108"/>
      <c r="AT6" s="103">
        <f>(AF6-Q6)/Q6</f>
        <v>0.18054443043700819</v>
      </c>
      <c r="AU6" s="103">
        <f t="shared" ref="AU6:AW72" si="28">(AG6-R6)/R6</f>
        <v>3.3668176846640328E-2</v>
      </c>
      <c r="AV6" s="103">
        <f t="shared" si="28"/>
        <v>0.38455075069683575</v>
      </c>
      <c r="AW6" s="103">
        <f t="shared" si="28"/>
        <v>0.3400898222700795</v>
      </c>
      <c r="AX6" s="39"/>
      <c r="AY6" s="39"/>
      <c r="AZ6" s="39"/>
      <c r="BA6" s="39"/>
      <c r="BB6" s="39"/>
      <c r="BC6" s="39"/>
      <c r="BD6" s="39"/>
      <c r="BE6" s="39"/>
      <c r="BF6" s="103">
        <f>(AR6-AC6)/AC6</f>
        <v>0.18656837733427353</v>
      </c>
    </row>
    <row r="7" spans="1:58">
      <c r="A7" s="37">
        <v>1</v>
      </c>
      <c r="B7" s="38" t="s">
        <v>626</v>
      </c>
      <c r="C7" s="39">
        <f>+C8</f>
        <v>129306421569</v>
      </c>
      <c r="D7" s="39">
        <v>0</v>
      </c>
      <c r="E7" s="39">
        <f t="shared" ref="E7:AR7" si="29">+E8</f>
        <v>0</v>
      </c>
      <c r="F7" s="39">
        <f t="shared" si="29"/>
        <v>129306421569</v>
      </c>
      <c r="G7" s="39">
        <f t="shared" si="29"/>
        <v>15833146489</v>
      </c>
      <c r="H7" s="39">
        <f t="shared" si="29"/>
        <v>11289055921</v>
      </c>
      <c r="I7" s="39">
        <f t="shared" si="29"/>
        <v>15833146489</v>
      </c>
      <c r="J7" s="39">
        <f t="shared" si="29"/>
        <v>113473275080</v>
      </c>
      <c r="K7" s="39">
        <f t="shared" si="29"/>
        <v>0</v>
      </c>
      <c r="L7" s="108"/>
      <c r="M7" s="39">
        <f t="shared" si="29"/>
        <v>103389377493092</v>
      </c>
      <c r="N7" s="39" t="e">
        <f t="shared" si="29"/>
        <v>#VALUE!</v>
      </c>
      <c r="O7" s="39">
        <f t="shared" si="29"/>
        <v>129247321568.22585</v>
      </c>
      <c r="P7" s="39">
        <f t="shared" si="29"/>
        <v>129247321568.22585</v>
      </c>
      <c r="Q7" s="39">
        <f t="shared" si="29"/>
        <v>4534521325.3693333</v>
      </c>
      <c r="R7" s="39">
        <f t="shared" si="29"/>
        <v>9992412243.4563999</v>
      </c>
      <c r="S7" s="39">
        <f t="shared" si="29"/>
        <v>8087898523.933733</v>
      </c>
      <c r="T7" s="39">
        <f t="shared" si="29"/>
        <v>5165049469.1993332</v>
      </c>
      <c r="U7" s="39">
        <f t="shared" si="29"/>
        <v>25540363080.276333</v>
      </c>
      <c r="V7" s="39">
        <f t="shared" si="29"/>
        <v>9004067062.2220001</v>
      </c>
      <c r="W7" s="39">
        <f t="shared" si="29"/>
        <v>9365866473.933733</v>
      </c>
      <c r="X7" s="39">
        <f t="shared" si="29"/>
        <v>27563151850.804993</v>
      </c>
      <c r="Y7" s="39">
        <f t="shared" si="29"/>
        <v>10743096908.199333</v>
      </c>
      <c r="Z7" s="39">
        <f t="shared" si="29"/>
        <v>5171435366.6993332</v>
      </c>
      <c r="AA7" s="39">
        <f t="shared" si="29"/>
        <v>5205261233.0293331</v>
      </c>
      <c r="AB7" s="39">
        <f t="shared" si="29"/>
        <v>8933298031.1020012</v>
      </c>
      <c r="AC7" s="39">
        <f t="shared" si="29"/>
        <v>27779881561.958801</v>
      </c>
      <c r="AD7" s="39">
        <f t="shared" si="29"/>
        <v>129306421568.22586</v>
      </c>
      <c r="AE7" s="108"/>
      <c r="AF7" s="39">
        <f t="shared" si="29"/>
        <v>4572545590.3900003</v>
      </c>
      <c r="AG7" s="39">
        <f t="shared" si="29"/>
        <v>11256674899</v>
      </c>
      <c r="AH7" s="39">
        <f t="shared" si="29"/>
        <v>14545681866</v>
      </c>
      <c r="AI7" s="39">
        <v>6915445319</v>
      </c>
      <c r="AJ7" s="39">
        <f t="shared" si="29"/>
        <v>0</v>
      </c>
      <c r="AK7" s="39">
        <f t="shared" si="29"/>
        <v>0</v>
      </c>
      <c r="AL7" s="39">
        <f t="shared" si="29"/>
        <v>0</v>
      </c>
      <c r="AM7" s="39">
        <f t="shared" si="29"/>
        <v>0</v>
      </c>
      <c r="AN7" s="39">
        <f t="shared" si="29"/>
        <v>0</v>
      </c>
      <c r="AO7" s="39">
        <f t="shared" si="29"/>
        <v>0</v>
      </c>
      <c r="AP7" s="39">
        <f t="shared" si="29"/>
        <v>0</v>
      </c>
      <c r="AQ7" s="39">
        <f t="shared" si="29"/>
        <v>0</v>
      </c>
      <c r="AR7" s="39">
        <f t="shared" si="29"/>
        <v>37290347674.389999</v>
      </c>
      <c r="AS7" s="108"/>
      <c r="AT7" s="103">
        <f t="shared" ref="AT7:AT73" si="30">(AF7-Q7)/Q7</f>
        <v>8.3855080376251251E-3</v>
      </c>
      <c r="AU7" s="103">
        <f t="shared" si="28"/>
        <v>0.1265222675707271</v>
      </c>
      <c r="AV7" s="103">
        <f t="shared" si="28"/>
        <v>0.798450094663821</v>
      </c>
      <c r="AW7" s="103">
        <f t="shared" si="28"/>
        <v>0.3388923688415334</v>
      </c>
      <c r="AX7" s="39"/>
      <c r="AY7" s="39"/>
      <c r="AZ7" s="39"/>
      <c r="BA7" s="39"/>
      <c r="BB7" s="39"/>
      <c r="BC7" s="39"/>
      <c r="BD7" s="39"/>
      <c r="BE7" s="39"/>
      <c r="BF7" s="103">
        <f t="shared" ref="BF7:BF73" si="31">(AR7-AC7)/AC7</f>
        <v>0.3423508516845023</v>
      </c>
    </row>
    <row r="8" spans="1:58">
      <c r="A8" s="40" t="s">
        <v>627</v>
      </c>
      <c r="B8" s="40" t="s">
        <v>628</v>
      </c>
      <c r="C8" s="41">
        <f t="shared" ref="C8:K8" si="32">+C9+C16+C31+C64</f>
        <v>129306421569</v>
      </c>
      <c r="D8" s="39">
        <v>0</v>
      </c>
      <c r="E8" s="41">
        <f t="shared" si="32"/>
        <v>0</v>
      </c>
      <c r="F8" s="41">
        <f t="shared" si="32"/>
        <v>129306421569</v>
      </c>
      <c r="G8" s="41">
        <f t="shared" si="32"/>
        <v>15833146489</v>
      </c>
      <c r="H8" s="41">
        <f t="shared" si="32"/>
        <v>11289055921</v>
      </c>
      <c r="I8" s="41">
        <f t="shared" si="32"/>
        <v>15833146489</v>
      </c>
      <c r="J8" s="41">
        <f t="shared" si="32"/>
        <v>113473275080</v>
      </c>
      <c r="K8" s="41">
        <f t="shared" si="32"/>
        <v>0</v>
      </c>
      <c r="L8" s="108"/>
      <c r="M8" s="41">
        <f t="shared" ref="M8:P8" si="33">+M9+M16+M31+M64</f>
        <v>103389377493092</v>
      </c>
      <c r="N8" s="41" t="e">
        <f t="shared" si="33"/>
        <v>#VALUE!</v>
      </c>
      <c r="O8" s="41">
        <f t="shared" si="33"/>
        <v>129247321568.22585</v>
      </c>
      <c r="P8" s="41">
        <f t="shared" si="33"/>
        <v>129247321568.22585</v>
      </c>
      <c r="Q8" s="41">
        <f t="shared" ref="Q8" si="34">+Q9+Q16+Q31+Q64</f>
        <v>4534521325.3693333</v>
      </c>
      <c r="R8" s="41">
        <f t="shared" ref="R8" si="35">+R9+R16+R31+R64</f>
        <v>9992412243.4563999</v>
      </c>
      <c r="S8" s="41">
        <f t="shared" ref="S8" si="36">+S9+S16+S31+S64</f>
        <v>8087898523.933733</v>
      </c>
      <c r="T8" s="41">
        <f t="shared" ref="T8" si="37">+T9+T16+T31+T64</f>
        <v>5165049469.1993332</v>
      </c>
      <c r="U8" s="41">
        <f t="shared" ref="U8" si="38">+U9+U16+U31+U64</f>
        <v>25540363080.276333</v>
      </c>
      <c r="V8" s="41">
        <f t="shared" ref="V8" si="39">+V9+V16+V31+V64</f>
        <v>9004067062.2220001</v>
      </c>
      <c r="W8" s="41">
        <f t="shared" ref="W8" si="40">+W9+W16+W31+W64</f>
        <v>9365866473.933733</v>
      </c>
      <c r="X8" s="41">
        <f t="shared" ref="X8" si="41">+X9+X16+X31+X64</f>
        <v>27563151850.804993</v>
      </c>
      <c r="Y8" s="41">
        <f t="shared" ref="Y8" si="42">+Y9+Y16+Y31+Y64</f>
        <v>10743096908.199333</v>
      </c>
      <c r="Z8" s="41">
        <f t="shared" ref="Z8" si="43">+Z9+Z16+Z31+Z64</f>
        <v>5171435366.6993332</v>
      </c>
      <c r="AA8" s="41">
        <f t="shared" ref="AA8" si="44">+AA9+AA16+AA31+AA64</f>
        <v>5205261233.0293331</v>
      </c>
      <c r="AB8" s="41">
        <f t="shared" ref="AB8" si="45">+AB9+AB16+AB31+AB64</f>
        <v>8933298031.1020012</v>
      </c>
      <c r="AC8" s="41">
        <f t="shared" ref="AC8" si="46">+AC9+AC16+AC31+AC64</f>
        <v>27779881561.958801</v>
      </c>
      <c r="AD8" s="41">
        <f t="shared" ref="AD8" si="47">+AD9+AD16+AD31+AD64</f>
        <v>129306421568.22586</v>
      </c>
      <c r="AE8" s="108"/>
      <c r="AF8" s="41">
        <f t="shared" ref="AF8" si="48">+AF9+AF16+AF31+AF64</f>
        <v>4572545590.3900003</v>
      </c>
      <c r="AG8" s="41">
        <f t="shared" ref="AG8" si="49">+AG9+AG16+AG31+AG64</f>
        <v>11256674899</v>
      </c>
      <c r="AH8" s="41">
        <f t="shared" ref="AH8" si="50">+AH9+AH16+AH31+AH64</f>
        <v>14545681866</v>
      </c>
      <c r="AI8" s="39">
        <v>6915445319</v>
      </c>
      <c r="AJ8" s="41">
        <f t="shared" ref="AJ8" si="51">+AJ9+AJ16+AJ31+AJ64</f>
        <v>0</v>
      </c>
      <c r="AK8" s="41">
        <f t="shared" ref="AK8" si="52">+AK9+AK16+AK31+AK64</f>
        <v>0</v>
      </c>
      <c r="AL8" s="41">
        <f t="shared" ref="AL8" si="53">+AL9+AL16+AL31+AL64</f>
        <v>0</v>
      </c>
      <c r="AM8" s="41">
        <f t="shared" ref="AM8" si="54">+AM9+AM16+AM31+AM64</f>
        <v>0</v>
      </c>
      <c r="AN8" s="41">
        <f t="shared" ref="AN8" si="55">+AN9+AN16+AN31+AN64</f>
        <v>0</v>
      </c>
      <c r="AO8" s="41">
        <f t="shared" ref="AO8" si="56">+AO9+AO16+AO31+AO64</f>
        <v>0</v>
      </c>
      <c r="AP8" s="41">
        <f t="shared" ref="AP8" si="57">+AP9+AP16+AP31+AP64</f>
        <v>0</v>
      </c>
      <c r="AQ8" s="41">
        <f t="shared" ref="AQ8" si="58">+AQ9+AQ16+AQ31+AQ64</f>
        <v>0</v>
      </c>
      <c r="AR8" s="41">
        <f t="shared" ref="AR8" si="59">+AR9+AR16+AR31+AR64</f>
        <v>37290347674.389999</v>
      </c>
      <c r="AS8" s="108"/>
      <c r="AT8" s="104">
        <f t="shared" si="30"/>
        <v>8.3855080376251251E-3</v>
      </c>
      <c r="AU8" s="104">
        <f t="shared" si="28"/>
        <v>0.1265222675707271</v>
      </c>
      <c r="AV8" s="104">
        <f t="shared" si="28"/>
        <v>0.798450094663821</v>
      </c>
      <c r="AW8" s="104">
        <f t="shared" si="28"/>
        <v>0.3388923688415334</v>
      </c>
      <c r="AX8" s="41"/>
      <c r="AY8" s="41"/>
      <c r="AZ8" s="41"/>
      <c r="BA8" s="41"/>
      <c r="BB8" s="41"/>
      <c r="BC8" s="41"/>
      <c r="BD8" s="41"/>
      <c r="BE8" s="41"/>
      <c r="BF8" s="104">
        <f t="shared" si="31"/>
        <v>0.3423508516845023</v>
      </c>
    </row>
    <row r="9" spans="1:58">
      <c r="A9" s="42" t="s">
        <v>629</v>
      </c>
      <c r="B9" s="42" t="s">
        <v>464</v>
      </c>
      <c r="C9" s="43">
        <f>+C10</f>
        <v>3590000000</v>
      </c>
      <c r="D9" s="43">
        <v>0</v>
      </c>
      <c r="E9" s="43">
        <f t="shared" ref="E9:AF12" si="60">+E10</f>
        <v>0</v>
      </c>
      <c r="F9" s="43">
        <f t="shared" si="60"/>
        <v>3590000000</v>
      </c>
      <c r="G9" s="43">
        <f t="shared" si="60"/>
        <v>0</v>
      </c>
      <c r="H9" s="43">
        <f t="shared" si="60"/>
        <v>0</v>
      </c>
      <c r="I9" s="43">
        <f t="shared" si="60"/>
        <v>0</v>
      </c>
      <c r="J9" s="43">
        <f t="shared" si="60"/>
        <v>3590000000</v>
      </c>
      <c r="K9" s="43">
        <f t="shared" si="60"/>
        <v>0</v>
      </c>
      <c r="L9" s="108"/>
      <c r="M9" s="43">
        <f t="shared" si="60"/>
        <v>103123031120301</v>
      </c>
      <c r="N9" s="43" t="e">
        <f t="shared" si="60"/>
        <v>#VALUE!</v>
      </c>
      <c r="O9" s="43">
        <f t="shared" si="60"/>
        <v>3590000000</v>
      </c>
      <c r="P9" s="43">
        <f t="shared" si="60"/>
        <v>3590000000</v>
      </c>
      <c r="Q9" s="43">
        <f t="shared" si="60"/>
        <v>41666666.670000002</v>
      </c>
      <c r="R9" s="43">
        <f t="shared" si="60"/>
        <v>0</v>
      </c>
      <c r="S9" s="43">
        <f t="shared" si="60"/>
        <v>3090000000</v>
      </c>
      <c r="T9" s="43">
        <f t="shared" si="60"/>
        <v>0</v>
      </c>
      <c r="U9" s="43">
        <f t="shared" si="60"/>
        <v>0</v>
      </c>
      <c r="V9" s="43">
        <f t="shared" si="60"/>
        <v>0</v>
      </c>
      <c r="W9" s="43">
        <f t="shared" si="60"/>
        <v>0</v>
      </c>
      <c r="X9" s="43">
        <f t="shared" si="60"/>
        <v>0</v>
      </c>
      <c r="Y9" s="43">
        <f t="shared" si="60"/>
        <v>0</v>
      </c>
      <c r="Z9" s="43">
        <f t="shared" si="60"/>
        <v>0</v>
      </c>
      <c r="AA9" s="43">
        <f t="shared" si="60"/>
        <v>458333333.32999998</v>
      </c>
      <c r="AB9" s="43">
        <f t="shared" si="60"/>
        <v>0</v>
      </c>
      <c r="AC9" s="43">
        <f t="shared" si="60"/>
        <v>3131666666.6700001</v>
      </c>
      <c r="AD9" s="43">
        <f t="shared" si="60"/>
        <v>3590000000</v>
      </c>
      <c r="AE9" s="108"/>
      <c r="AF9" s="43">
        <f t="shared" si="60"/>
        <v>0</v>
      </c>
      <c r="AG9" s="43">
        <f t="shared" ref="AF9:AR12" si="61">+AG10</f>
        <v>0</v>
      </c>
      <c r="AH9" s="43">
        <f t="shared" si="61"/>
        <v>2195326252</v>
      </c>
      <c r="AI9" s="43">
        <v>0</v>
      </c>
      <c r="AJ9" s="43">
        <f t="shared" si="61"/>
        <v>0</v>
      </c>
      <c r="AK9" s="43">
        <f t="shared" si="61"/>
        <v>0</v>
      </c>
      <c r="AL9" s="43">
        <f t="shared" si="61"/>
        <v>0</v>
      </c>
      <c r="AM9" s="43">
        <f t="shared" si="61"/>
        <v>0</v>
      </c>
      <c r="AN9" s="43">
        <f t="shared" si="61"/>
        <v>0</v>
      </c>
      <c r="AO9" s="43">
        <f t="shared" si="61"/>
        <v>0</v>
      </c>
      <c r="AP9" s="43">
        <f t="shared" si="61"/>
        <v>0</v>
      </c>
      <c r="AQ9" s="43">
        <f t="shared" si="61"/>
        <v>0</v>
      </c>
      <c r="AR9" s="43">
        <f t="shared" si="61"/>
        <v>2195326252</v>
      </c>
      <c r="AS9" s="108"/>
      <c r="AT9" s="105">
        <f t="shared" si="30"/>
        <v>-1</v>
      </c>
      <c r="AU9" s="105" t="e">
        <f t="shared" si="28"/>
        <v>#DIV/0!</v>
      </c>
      <c r="AV9" s="105">
        <f t="shared" si="28"/>
        <v>-0.28953842977346278</v>
      </c>
      <c r="AW9" s="105" t="e">
        <f t="shared" si="28"/>
        <v>#DIV/0!</v>
      </c>
      <c r="AX9" s="43"/>
      <c r="AY9" s="43"/>
      <c r="AZ9" s="43"/>
      <c r="BA9" s="43"/>
      <c r="BB9" s="43"/>
      <c r="BC9" s="43"/>
      <c r="BD9" s="43"/>
      <c r="BE9" s="43"/>
      <c r="BF9" s="105">
        <f t="shared" si="31"/>
        <v>-0.29899108504598298</v>
      </c>
    </row>
    <row r="10" spans="1:58">
      <c r="A10" s="42" t="s">
        <v>630</v>
      </c>
      <c r="B10" s="42" t="s">
        <v>631</v>
      </c>
      <c r="C10" s="43">
        <f>+C11</f>
        <v>3590000000</v>
      </c>
      <c r="D10" s="43">
        <v>0</v>
      </c>
      <c r="E10" s="43">
        <f t="shared" si="60"/>
        <v>0</v>
      </c>
      <c r="F10" s="43">
        <f t="shared" si="60"/>
        <v>3590000000</v>
      </c>
      <c r="G10" s="43">
        <f t="shared" si="60"/>
        <v>0</v>
      </c>
      <c r="H10" s="43">
        <f t="shared" si="60"/>
        <v>0</v>
      </c>
      <c r="I10" s="43">
        <f t="shared" si="60"/>
        <v>0</v>
      </c>
      <c r="J10" s="43">
        <f t="shared" si="60"/>
        <v>3590000000</v>
      </c>
      <c r="K10" s="43">
        <f t="shared" si="60"/>
        <v>0</v>
      </c>
      <c r="L10" s="108"/>
      <c r="M10" s="43">
        <f t="shared" si="60"/>
        <v>103123031120301</v>
      </c>
      <c r="N10" s="43" t="e">
        <f t="shared" si="60"/>
        <v>#VALUE!</v>
      </c>
      <c r="O10" s="43">
        <f t="shared" si="60"/>
        <v>3590000000</v>
      </c>
      <c r="P10" s="43">
        <f t="shared" si="60"/>
        <v>3590000000</v>
      </c>
      <c r="Q10" s="43">
        <f t="shared" si="60"/>
        <v>41666666.670000002</v>
      </c>
      <c r="R10" s="43">
        <f t="shared" si="60"/>
        <v>0</v>
      </c>
      <c r="S10" s="43">
        <f t="shared" si="60"/>
        <v>3090000000</v>
      </c>
      <c r="T10" s="43">
        <f t="shared" si="60"/>
        <v>0</v>
      </c>
      <c r="U10" s="43">
        <f t="shared" si="60"/>
        <v>0</v>
      </c>
      <c r="V10" s="43">
        <f t="shared" si="60"/>
        <v>0</v>
      </c>
      <c r="W10" s="43">
        <f t="shared" si="60"/>
        <v>0</v>
      </c>
      <c r="X10" s="43">
        <f t="shared" si="60"/>
        <v>0</v>
      </c>
      <c r="Y10" s="43">
        <f t="shared" si="60"/>
        <v>0</v>
      </c>
      <c r="Z10" s="43">
        <f t="shared" si="60"/>
        <v>0</v>
      </c>
      <c r="AA10" s="43">
        <f t="shared" si="60"/>
        <v>458333333.32999998</v>
      </c>
      <c r="AB10" s="43">
        <f t="shared" si="60"/>
        <v>0</v>
      </c>
      <c r="AC10" s="43">
        <f t="shared" si="60"/>
        <v>3131666666.6700001</v>
      </c>
      <c r="AD10" s="43">
        <f t="shared" si="60"/>
        <v>3590000000</v>
      </c>
      <c r="AE10" s="108"/>
      <c r="AF10" s="43">
        <f t="shared" si="61"/>
        <v>0</v>
      </c>
      <c r="AG10" s="43">
        <f t="shared" si="61"/>
        <v>0</v>
      </c>
      <c r="AH10" s="43">
        <f t="shared" si="61"/>
        <v>2195326252</v>
      </c>
      <c r="AI10" s="43">
        <v>0</v>
      </c>
      <c r="AJ10" s="43">
        <f t="shared" si="61"/>
        <v>0</v>
      </c>
      <c r="AK10" s="43">
        <f t="shared" si="61"/>
        <v>0</v>
      </c>
      <c r="AL10" s="43">
        <f t="shared" si="61"/>
        <v>0</v>
      </c>
      <c r="AM10" s="43">
        <f t="shared" si="61"/>
        <v>0</v>
      </c>
      <c r="AN10" s="43">
        <f t="shared" si="61"/>
        <v>0</v>
      </c>
      <c r="AO10" s="43">
        <f t="shared" si="61"/>
        <v>0</v>
      </c>
      <c r="AP10" s="43">
        <f t="shared" si="61"/>
        <v>0</v>
      </c>
      <c r="AQ10" s="43">
        <f t="shared" si="61"/>
        <v>0</v>
      </c>
      <c r="AR10" s="43">
        <f t="shared" si="61"/>
        <v>2195326252</v>
      </c>
      <c r="AS10" s="108"/>
      <c r="AT10" s="105">
        <f t="shared" si="30"/>
        <v>-1</v>
      </c>
      <c r="AU10" s="105" t="e">
        <f t="shared" si="28"/>
        <v>#DIV/0!</v>
      </c>
      <c r="AV10" s="105">
        <f t="shared" si="28"/>
        <v>-0.28953842977346278</v>
      </c>
      <c r="AW10" s="105" t="e">
        <f t="shared" si="28"/>
        <v>#DIV/0!</v>
      </c>
      <c r="AX10" s="43"/>
      <c r="AY10" s="43"/>
      <c r="AZ10" s="43"/>
      <c r="BA10" s="43"/>
      <c r="BB10" s="43"/>
      <c r="BC10" s="43"/>
      <c r="BD10" s="43"/>
      <c r="BE10" s="43"/>
      <c r="BF10" s="105">
        <f t="shared" si="31"/>
        <v>-0.29899108504598298</v>
      </c>
    </row>
    <row r="11" spans="1:58">
      <c r="A11" s="42" t="s">
        <v>632</v>
      </c>
      <c r="B11" s="42" t="s">
        <v>633</v>
      </c>
      <c r="C11" s="43">
        <f>+C12</f>
        <v>3590000000</v>
      </c>
      <c r="D11" s="43">
        <v>0</v>
      </c>
      <c r="E11" s="43">
        <f t="shared" si="60"/>
        <v>0</v>
      </c>
      <c r="F11" s="43">
        <f t="shared" si="60"/>
        <v>3590000000</v>
      </c>
      <c r="G11" s="43">
        <f t="shared" si="60"/>
        <v>0</v>
      </c>
      <c r="H11" s="43">
        <f t="shared" si="60"/>
        <v>0</v>
      </c>
      <c r="I11" s="43">
        <f t="shared" si="60"/>
        <v>0</v>
      </c>
      <c r="J11" s="43">
        <f t="shared" si="60"/>
        <v>3590000000</v>
      </c>
      <c r="K11" s="43">
        <f t="shared" si="60"/>
        <v>0</v>
      </c>
      <c r="L11" s="108"/>
      <c r="M11" s="43">
        <f t="shared" si="60"/>
        <v>103123031120301</v>
      </c>
      <c r="N11" s="43" t="e">
        <f t="shared" si="60"/>
        <v>#VALUE!</v>
      </c>
      <c r="O11" s="43">
        <f t="shared" si="60"/>
        <v>3590000000</v>
      </c>
      <c r="P11" s="43">
        <f t="shared" si="60"/>
        <v>3590000000</v>
      </c>
      <c r="Q11" s="43">
        <f t="shared" si="60"/>
        <v>41666666.670000002</v>
      </c>
      <c r="R11" s="43">
        <f t="shared" si="60"/>
        <v>0</v>
      </c>
      <c r="S11" s="43">
        <f t="shared" si="60"/>
        <v>3090000000</v>
      </c>
      <c r="T11" s="43">
        <f t="shared" si="60"/>
        <v>0</v>
      </c>
      <c r="U11" s="43">
        <f t="shared" si="60"/>
        <v>0</v>
      </c>
      <c r="V11" s="43">
        <f t="shared" si="60"/>
        <v>0</v>
      </c>
      <c r="W11" s="43">
        <f t="shared" si="60"/>
        <v>0</v>
      </c>
      <c r="X11" s="43">
        <f t="shared" si="60"/>
        <v>0</v>
      </c>
      <c r="Y11" s="43">
        <f t="shared" si="60"/>
        <v>0</v>
      </c>
      <c r="Z11" s="43">
        <f t="shared" si="60"/>
        <v>0</v>
      </c>
      <c r="AA11" s="43">
        <f t="shared" si="60"/>
        <v>458333333.32999998</v>
      </c>
      <c r="AB11" s="43">
        <f t="shared" si="60"/>
        <v>0</v>
      </c>
      <c r="AC11" s="43">
        <f t="shared" si="60"/>
        <v>3131666666.6700001</v>
      </c>
      <c r="AD11" s="43">
        <f t="shared" si="60"/>
        <v>3590000000</v>
      </c>
      <c r="AE11" s="108"/>
      <c r="AF11" s="43">
        <f t="shared" si="61"/>
        <v>0</v>
      </c>
      <c r="AG11" s="43">
        <f t="shared" si="61"/>
        <v>0</v>
      </c>
      <c r="AH11" s="43">
        <f t="shared" si="61"/>
        <v>2195326252</v>
      </c>
      <c r="AI11" s="43">
        <v>0</v>
      </c>
      <c r="AJ11" s="43">
        <f t="shared" si="61"/>
        <v>0</v>
      </c>
      <c r="AK11" s="43">
        <f t="shared" si="61"/>
        <v>0</v>
      </c>
      <c r="AL11" s="43">
        <f t="shared" si="61"/>
        <v>0</v>
      </c>
      <c r="AM11" s="43">
        <f t="shared" si="61"/>
        <v>0</v>
      </c>
      <c r="AN11" s="43">
        <f t="shared" si="61"/>
        <v>0</v>
      </c>
      <c r="AO11" s="43">
        <f t="shared" si="61"/>
        <v>0</v>
      </c>
      <c r="AP11" s="43">
        <f t="shared" si="61"/>
        <v>0</v>
      </c>
      <c r="AQ11" s="43">
        <f t="shared" si="61"/>
        <v>0</v>
      </c>
      <c r="AR11" s="43">
        <f t="shared" si="61"/>
        <v>2195326252</v>
      </c>
      <c r="AS11" s="108"/>
      <c r="AT11" s="105">
        <f t="shared" si="30"/>
        <v>-1</v>
      </c>
      <c r="AU11" s="105" t="e">
        <f t="shared" si="28"/>
        <v>#DIV/0!</v>
      </c>
      <c r="AV11" s="105">
        <f t="shared" si="28"/>
        <v>-0.28953842977346278</v>
      </c>
      <c r="AW11" s="105" t="e">
        <f t="shared" si="28"/>
        <v>#DIV/0!</v>
      </c>
      <c r="AX11" s="43"/>
      <c r="AY11" s="43"/>
      <c r="AZ11" s="43"/>
      <c r="BA11" s="43"/>
      <c r="BB11" s="43"/>
      <c r="BC11" s="43"/>
      <c r="BD11" s="43"/>
      <c r="BE11" s="43"/>
      <c r="BF11" s="105">
        <f t="shared" si="31"/>
        <v>-0.29899108504598298</v>
      </c>
    </row>
    <row r="12" spans="1:58">
      <c r="A12" s="42" t="s">
        <v>634</v>
      </c>
      <c r="B12" s="42" t="s">
        <v>633</v>
      </c>
      <c r="C12" s="43">
        <f>+C13</f>
        <v>3590000000</v>
      </c>
      <c r="D12" s="43">
        <v>0</v>
      </c>
      <c r="E12" s="43">
        <f t="shared" si="60"/>
        <v>0</v>
      </c>
      <c r="F12" s="43">
        <f t="shared" si="60"/>
        <v>3590000000</v>
      </c>
      <c r="G12" s="43">
        <f t="shared" si="60"/>
        <v>0</v>
      </c>
      <c r="H12" s="43">
        <f t="shared" si="60"/>
        <v>0</v>
      </c>
      <c r="I12" s="43">
        <f t="shared" si="60"/>
        <v>0</v>
      </c>
      <c r="J12" s="43">
        <f t="shared" si="60"/>
        <v>3590000000</v>
      </c>
      <c r="K12" s="43">
        <f t="shared" si="60"/>
        <v>0</v>
      </c>
      <c r="L12" s="108"/>
      <c r="M12" s="43">
        <f t="shared" si="60"/>
        <v>103123031120301</v>
      </c>
      <c r="N12" s="43" t="e">
        <f t="shared" si="60"/>
        <v>#VALUE!</v>
      </c>
      <c r="O12" s="43">
        <f t="shared" si="60"/>
        <v>3590000000</v>
      </c>
      <c r="P12" s="43">
        <f t="shared" si="60"/>
        <v>3590000000</v>
      </c>
      <c r="Q12" s="43">
        <f t="shared" si="60"/>
        <v>41666666.670000002</v>
      </c>
      <c r="R12" s="43">
        <f t="shared" si="60"/>
        <v>0</v>
      </c>
      <c r="S12" s="43">
        <f t="shared" si="60"/>
        <v>3090000000</v>
      </c>
      <c r="T12" s="43">
        <f t="shared" si="60"/>
        <v>0</v>
      </c>
      <c r="U12" s="43">
        <f t="shared" si="60"/>
        <v>0</v>
      </c>
      <c r="V12" s="43">
        <f t="shared" si="60"/>
        <v>0</v>
      </c>
      <c r="W12" s="43">
        <f t="shared" si="60"/>
        <v>0</v>
      </c>
      <c r="X12" s="43">
        <f t="shared" si="60"/>
        <v>0</v>
      </c>
      <c r="Y12" s="43">
        <f t="shared" si="60"/>
        <v>0</v>
      </c>
      <c r="Z12" s="43">
        <f t="shared" si="60"/>
        <v>0</v>
      </c>
      <c r="AA12" s="43">
        <f t="shared" si="60"/>
        <v>458333333.32999998</v>
      </c>
      <c r="AB12" s="43">
        <f t="shared" si="60"/>
        <v>0</v>
      </c>
      <c r="AC12" s="43">
        <f t="shared" si="60"/>
        <v>3131666666.6700001</v>
      </c>
      <c r="AD12" s="43">
        <f t="shared" si="60"/>
        <v>3590000000</v>
      </c>
      <c r="AE12" s="108"/>
      <c r="AF12" s="43">
        <f t="shared" si="61"/>
        <v>0</v>
      </c>
      <c r="AG12" s="43">
        <f t="shared" si="61"/>
        <v>0</v>
      </c>
      <c r="AH12" s="43">
        <f t="shared" si="61"/>
        <v>2195326252</v>
      </c>
      <c r="AI12" s="43">
        <v>0</v>
      </c>
      <c r="AJ12" s="43">
        <f t="shared" si="61"/>
        <v>0</v>
      </c>
      <c r="AK12" s="43">
        <f t="shared" si="61"/>
        <v>0</v>
      </c>
      <c r="AL12" s="43">
        <f t="shared" si="61"/>
        <v>0</v>
      </c>
      <c r="AM12" s="43">
        <f t="shared" si="61"/>
        <v>0</v>
      </c>
      <c r="AN12" s="43">
        <f t="shared" si="61"/>
        <v>0</v>
      </c>
      <c r="AO12" s="43">
        <f t="shared" si="61"/>
        <v>0</v>
      </c>
      <c r="AP12" s="43">
        <f t="shared" si="61"/>
        <v>0</v>
      </c>
      <c r="AQ12" s="43">
        <f t="shared" si="61"/>
        <v>0</v>
      </c>
      <c r="AR12" s="43">
        <f t="shared" si="61"/>
        <v>2195326252</v>
      </c>
      <c r="AS12" s="108"/>
      <c r="AT12" s="105">
        <f t="shared" si="30"/>
        <v>-1</v>
      </c>
      <c r="AU12" s="105" t="e">
        <f t="shared" si="28"/>
        <v>#DIV/0!</v>
      </c>
      <c r="AV12" s="105">
        <f t="shared" si="28"/>
        <v>-0.28953842977346278</v>
      </c>
      <c r="AW12" s="105" t="e">
        <f t="shared" si="28"/>
        <v>#DIV/0!</v>
      </c>
      <c r="AX12" s="43"/>
      <c r="AY12" s="43"/>
      <c r="AZ12" s="43"/>
      <c r="BA12" s="43"/>
      <c r="BB12" s="43"/>
      <c r="BC12" s="43"/>
      <c r="BD12" s="43"/>
      <c r="BE12" s="43"/>
      <c r="BF12" s="105">
        <f>(AR12-AC12)/AC12</f>
        <v>-0.29899108504598298</v>
      </c>
    </row>
    <row r="13" spans="1:58">
      <c r="A13" s="44" t="s">
        <v>635</v>
      </c>
      <c r="B13" s="44" t="s">
        <v>633</v>
      </c>
      <c r="C13" s="45">
        <f>+C14+C15</f>
        <v>3590000000</v>
      </c>
      <c r="D13" s="45">
        <v>0</v>
      </c>
      <c r="E13" s="45">
        <f t="shared" ref="E13:P13" si="62">+E14+E15</f>
        <v>0</v>
      </c>
      <c r="F13" s="45">
        <f t="shared" si="62"/>
        <v>3590000000</v>
      </c>
      <c r="G13" s="45">
        <f t="shared" si="62"/>
        <v>0</v>
      </c>
      <c r="H13" s="45">
        <f t="shared" si="62"/>
        <v>0</v>
      </c>
      <c r="I13" s="45">
        <f t="shared" si="62"/>
        <v>0</v>
      </c>
      <c r="J13" s="45">
        <f t="shared" si="62"/>
        <v>3590000000</v>
      </c>
      <c r="K13" s="45">
        <f t="shared" si="62"/>
        <v>0</v>
      </c>
      <c r="L13" s="108"/>
      <c r="M13" s="45">
        <f t="shared" si="62"/>
        <v>103123031120301</v>
      </c>
      <c r="N13" s="45" t="e">
        <f t="shared" si="62"/>
        <v>#VALUE!</v>
      </c>
      <c r="O13" s="45">
        <f t="shared" si="62"/>
        <v>3590000000</v>
      </c>
      <c r="P13" s="45">
        <f t="shared" si="62"/>
        <v>3590000000</v>
      </c>
      <c r="Q13" s="45">
        <f t="shared" ref="Q13:AD13" si="63">+Q14+Q15</f>
        <v>41666666.670000002</v>
      </c>
      <c r="R13" s="45">
        <f t="shared" si="63"/>
        <v>0</v>
      </c>
      <c r="S13" s="45">
        <f t="shared" si="63"/>
        <v>3090000000</v>
      </c>
      <c r="T13" s="45">
        <f t="shared" si="63"/>
        <v>0</v>
      </c>
      <c r="U13" s="45">
        <f t="shared" si="63"/>
        <v>0</v>
      </c>
      <c r="V13" s="45">
        <f t="shared" si="63"/>
        <v>0</v>
      </c>
      <c r="W13" s="45">
        <f t="shared" si="63"/>
        <v>0</v>
      </c>
      <c r="X13" s="45">
        <f t="shared" si="63"/>
        <v>0</v>
      </c>
      <c r="Y13" s="45">
        <f t="shared" si="63"/>
        <v>0</v>
      </c>
      <c r="Z13" s="45">
        <f t="shared" si="63"/>
        <v>0</v>
      </c>
      <c r="AA13" s="45">
        <f t="shared" si="63"/>
        <v>458333333.32999998</v>
      </c>
      <c r="AB13" s="45">
        <f t="shared" si="63"/>
        <v>0</v>
      </c>
      <c r="AC13" s="45">
        <f t="shared" si="63"/>
        <v>3131666666.6700001</v>
      </c>
      <c r="AD13" s="45">
        <f t="shared" si="63"/>
        <v>3590000000</v>
      </c>
      <c r="AE13" s="108"/>
      <c r="AF13" s="45">
        <f t="shared" ref="AF13:AR13" si="64">+AF14+AF15</f>
        <v>0</v>
      </c>
      <c r="AG13" s="45">
        <f t="shared" si="64"/>
        <v>0</v>
      </c>
      <c r="AH13" s="45">
        <f t="shared" si="64"/>
        <v>2195326252</v>
      </c>
      <c r="AI13" s="45">
        <v>0</v>
      </c>
      <c r="AJ13" s="45">
        <f t="shared" si="64"/>
        <v>0</v>
      </c>
      <c r="AK13" s="45">
        <f t="shared" si="64"/>
        <v>0</v>
      </c>
      <c r="AL13" s="45">
        <f t="shared" si="64"/>
        <v>0</v>
      </c>
      <c r="AM13" s="45">
        <f t="shared" si="64"/>
        <v>0</v>
      </c>
      <c r="AN13" s="45">
        <f t="shared" si="64"/>
        <v>0</v>
      </c>
      <c r="AO13" s="45">
        <f t="shared" si="64"/>
        <v>0</v>
      </c>
      <c r="AP13" s="45">
        <f t="shared" si="64"/>
        <v>0</v>
      </c>
      <c r="AQ13" s="45">
        <f t="shared" si="64"/>
        <v>0</v>
      </c>
      <c r="AR13" s="45">
        <f t="shared" si="64"/>
        <v>2195326252</v>
      </c>
      <c r="AS13" s="108"/>
      <c r="AT13" s="106">
        <f t="shared" si="30"/>
        <v>-1</v>
      </c>
      <c r="AU13" s="106" t="e">
        <f t="shared" si="28"/>
        <v>#DIV/0!</v>
      </c>
      <c r="AV13" s="106">
        <f t="shared" si="28"/>
        <v>-0.28953842977346278</v>
      </c>
      <c r="AW13" s="106" t="e">
        <f t="shared" si="28"/>
        <v>#DIV/0!</v>
      </c>
      <c r="AX13" s="45"/>
      <c r="AY13" s="45"/>
      <c r="AZ13" s="45"/>
      <c r="BA13" s="45"/>
      <c r="BB13" s="45"/>
      <c r="BC13" s="45"/>
      <c r="BD13" s="45"/>
      <c r="BE13" s="45"/>
      <c r="BF13" s="106">
        <f t="shared" si="31"/>
        <v>-0.29899108504598298</v>
      </c>
    </row>
    <row r="14" spans="1:58">
      <c r="A14" s="46" t="s">
        <v>636</v>
      </c>
      <c r="B14" s="46" t="s">
        <v>637</v>
      </c>
      <c r="C14" s="47">
        <v>3090000000</v>
      </c>
      <c r="D14" s="51"/>
      <c r="E14" s="49"/>
      <c r="F14" s="47">
        <f>+C14+D14</f>
        <v>3090000000</v>
      </c>
      <c r="G14" s="49"/>
      <c r="H14" s="49"/>
      <c r="I14" s="49"/>
      <c r="J14" s="47">
        <f>+F14-I14</f>
        <v>3090000000</v>
      </c>
      <c r="K14" s="49"/>
      <c r="L14" s="108"/>
      <c r="M14" s="98">
        <v>1021020110101</v>
      </c>
      <c r="N14" s="99" t="s">
        <v>958</v>
      </c>
      <c r="O14" s="100">
        <v>3090000000</v>
      </c>
      <c r="P14" s="100">
        <v>3090000000</v>
      </c>
      <c r="Q14" s="47">
        <v>0</v>
      </c>
      <c r="R14" s="47">
        <v>0</v>
      </c>
      <c r="S14" s="47">
        <v>3090000000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f>+Q14+R14+S14+T14</f>
        <v>3090000000</v>
      </c>
      <c r="AD14" s="47">
        <f>SUM(Q14:AB14)</f>
        <v>3090000000</v>
      </c>
      <c r="AE14" s="108"/>
      <c r="AF14" s="47"/>
      <c r="AG14" s="47"/>
      <c r="AH14" s="47">
        <v>2153644800</v>
      </c>
      <c r="AI14" s="47"/>
      <c r="AJ14" s="47"/>
      <c r="AK14" s="47"/>
      <c r="AL14" s="47"/>
      <c r="AM14" s="47"/>
      <c r="AN14" s="47"/>
      <c r="AO14" s="47"/>
      <c r="AP14" s="47"/>
      <c r="AQ14" s="47"/>
      <c r="AR14" s="47">
        <f>+AH14+AG14+AF14+AI14</f>
        <v>2153644800</v>
      </c>
      <c r="AS14" s="108"/>
      <c r="AT14" s="107" t="e">
        <f t="shared" si="30"/>
        <v>#DIV/0!</v>
      </c>
      <c r="AU14" s="107" t="e">
        <f t="shared" si="28"/>
        <v>#DIV/0!</v>
      </c>
      <c r="AV14" s="107">
        <f t="shared" si="28"/>
        <v>-0.303027572815534</v>
      </c>
      <c r="AW14" s="107" t="e">
        <f t="shared" si="28"/>
        <v>#DIV/0!</v>
      </c>
      <c r="AX14" s="47"/>
      <c r="AY14" s="47"/>
      <c r="AZ14" s="47"/>
      <c r="BA14" s="47"/>
      <c r="BB14" s="47"/>
      <c r="BC14" s="47"/>
      <c r="BD14" s="47"/>
      <c r="BE14" s="47"/>
      <c r="BF14" s="107">
        <f t="shared" si="31"/>
        <v>-0.303027572815534</v>
      </c>
    </row>
    <row r="15" spans="1:58">
      <c r="A15" s="46" t="s">
        <v>638</v>
      </c>
      <c r="B15" s="46" t="s">
        <v>639</v>
      </c>
      <c r="C15" s="47">
        <v>500000000</v>
      </c>
      <c r="D15" s="51"/>
      <c r="E15" s="48"/>
      <c r="F15" s="47">
        <f>+C15+D15</f>
        <v>500000000</v>
      </c>
      <c r="G15" s="48"/>
      <c r="H15" s="48"/>
      <c r="I15" s="48"/>
      <c r="J15" s="47">
        <f>+F15-I15</f>
        <v>500000000</v>
      </c>
      <c r="K15" s="50"/>
      <c r="L15" s="108"/>
      <c r="M15" s="98">
        <v>102102011010200</v>
      </c>
      <c r="N15" s="99" t="s">
        <v>960</v>
      </c>
      <c r="O15" s="100">
        <v>500000000</v>
      </c>
      <c r="P15" s="100">
        <v>500000000</v>
      </c>
      <c r="Q15" s="47">
        <v>41666666.670000002</v>
      </c>
      <c r="R15" s="47"/>
      <c r="S15" s="47"/>
      <c r="T15" s="47"/>
      <c r="U15" s="47"/>
      <c r="V15" s="47"/>
      <c r="W15" s="47"/>
      <c r="X15" s="47"/>
      <c r="Y15" s="47"/>
      <c r="Z15" s="47"/>
      <c r="AA15" s="47">
        <f>500000000-41666666.67</f>
        <v>458333333.32999998</v>
      </c>
      <c r="AB15" s="47"/>
      <c r="AC15" s="47">
        <f t="shared" ref="AC15:AC78" si="65">+Q15+R15+S15+T15</f>
        <v>41666666.670000002</v>
      </c>
      <c r="AD15" s="47">
        <f>SUM(Q15:AB15)</f>
        <v>500000000</v>
      </c>
      <c r="AE15" s="108"/>
      <c r="AF15" s="47"/>
      <c r="AG15" s="47"/>
      <c r="AH15" s="47">
        <v>41681452</v>
      </c>
      <c r="AI15" s="51"/>
      <c r="AJ15" s="47"/>
      <c r="AK15" s="47"/>
      <c r="AL15" s="47"/>
      <c r="AM15" s="47"/>
      <c r="AN15" s="47"/>
      <c r="AO15" s="47"/>
      <c r="AP15" s="47"/>
      <c r="AQ15" s="47"/>
      <c r="AR15" s="47">
        <f t="shared" ref="AR15:AR78" si="66">+AH15+AG15+AF15+AI15</f>
        <v>41681452</v>
      </c>
      <c r="AS15" s="108"/>
      <c r="AT15" s="107">
        <f t="shared" si="30"/>
        <v>-1</v>
      </c>
      <c r="AU15" s="107" t="e">
        <f t="shared" si="28"/>
        <v>#DIV/0!</v>
      </c>
      <c r="AV15" s="107" t="e">
        <f t="shared" si="28"/>
        <v>#DIV/0!</v>
      </c>
      <c r="AW15" s="107" t="e">
        <f t="shared" si="28"/>
        <v>#DIV/0!</v>
      </c>
      <c r="AX15" s="47"/>
      <c r="AY15" s="47"/>
      <c r="AZ15" s="47"/>
      <c r="BA15" s="47"/>
      <c r="BB15" s="47"/>
      <c r="BC15" s="47"/>
      <c r="BD15" s="47"/>
      <c r="BE15" s="47"/>
      <c r="BF15" s="107">
        <f t="shared" si="31"/>
        <v>3.5484791997156923E-4</v>
      </c>
    </row>
    <row r="16" spans="1:58">
      <c r="A16" s="42" t="s">
        <v>640</v>
      </c>
      <c r="B16" s="42" t="s">
        <v>461</v>
      </c>
      <c r="C16" s="43">
        <f>+C17+C21</f>
        <v>39018467904</v>
      </c>
      <c r="D16" s="43">
        <v>0</v>
      </c>
      <c r="E16" s="43">
        <f t="shared" ref="E16:P16" si="67">+E17+E21</f>
        <v>0</v>
      </c>
      <c r="F16" s="43">
        <f t="shared" si="67"/>
        <v>39018467904</v>
      </c>
      <c r="G16" s="43">
        <f t="shared" si="67"/>
        <v>1871616712</v>
      </c>
      <c r="H16" s="43">
        <f t="shared" si="67"/>
        <v>1850670170</v>
      </c>
      <c r="I16" s="43">
        <f t="shared" si="67"/>
        <v>1871616712</v>
      </c>
      <c r="J16" s="43">
        <f t="shared" si="67"/>
        <v>37146851192</v>
      </c>
      <c r="K16" s="43">
        <f t="shared" si="67"/>
        <v>0</v>
      </c>
      <c r="L16" s="108"/>
      <c r="M16" s="43">
        <f t="shared" si="67"/>
        <v>71541308019</v>
      </c>
      <c r="N16" s="43" t="e">
        <f t="shared" si="67"/>
        <v>#VALUE!</v>
      </c>
      <c r="O16" s="43">
        <f t="shared" si="67"/>
        <v>38757091454.631592</v>
      </c>
      <c r="P16" s="43">
        <f t="shared" si="67"/>
        <v>38757091454.631592</v>
      </c>
      <c r="Q16" s="43">
        <f t="shared" ref="Q16:AD16" si="68">+Q17+Q21</f>
        <v>282678766</v>
      </c>
      <c r="R16" s="43">
        <f t="shared" si="68"/>
        <v>1218474214.2343998</v>
      </c>
      <c r="S16" s="43">
        <f t="shared" si="68"/>
        <v>781114513.23440003</v>
      </c>
      <c r="T16" s="43">
        <f t="shared" si="68"/>
        <v>830169152</v>
      </c>
      <c r="U16" s="43">
        <f t="shared" si="68"/>
        <v>14783487395.847</v>
      </c>
      <c r="V16" s="43">
        <f t="shared" si="68"/>
        <v>245585096</v>
      </c>
      <c r="W16" s="43">
        <f t="shared" si="68"/>
        <v>4636074240.2343998</v>
      </c>
      <c r="X16" s="43">
        <f t="shared" si="68"/>
        <v>13548300608.081406</v>
      </c>
      <c r="Y16" s="43">
        <f t="shared" si="68"/>
        <v>2240407363</v>
      </c>
      <c r="Z16" s="43">
        <f t="shared" si="68"/>
        <v>124373459</v>
      </c>
      <c r="AA16" s="43">
        <f t="shared" si="68"/>
        <v>126687031</v>
      </c>
      <c r="AB16" s="43">
        <f t="shared" si="68"/>
        <v>201116065</v>
      </c>
      <c r="AC16" s="43">
        <f t="shared" si="65"/>
        <v>3112436645.4687996</v>
      </c>
      <c r="AD16" s="43">
        <f t="shared" si="68"/>
        <v>39018467903.631607</v>
      </c>
      <c r="AE16" s="108"/>
      <c r="AF16" s="43">
        <f t="shared" ref="AF16:AQ16" si="69">+AF17+AF21</f>
        <v>50904053</v>
      </c>
      <c r="AG16" s="43">
        <f t="shared" si="69"/>
        <v>1820712659</v>
      </c>
      <c r="AH16" s="43">
        <f t="shared" si="69"/>
        <v>3096657502</v>
      </c>
      <c r="AI16" s="43">
        <v>1714667356</v>
      </c>
      <c r="AJ16" s="43">
        <f t="shared" si="69"/>
        <v>0</v>
      </c>
      <c r="AK16" s="43">
        <f t="shared" si="69"/>
        <v>0</v>
      </c>
      <c r="AL16" s="43">
        <f t="shared" si="69"/>
        <v>0</v>
      </c>
      <c r="AM16" s="43">
        <f t="shared" si="69"/>
        <v>0</v>
      </c>
      <c r="AN16" s="43">
        <f t="shared" si="69"/>
        <v>0</v>
      </c>
      <c r="AO16" s="43">
        <f t="shared" si="69"/>
        <v>0</v>
      </c>
      <c r="AP16" s="43">
        <f t="shared" si="69"/>
        <v>0</v>
      </c>
      <c r="AQ16" s="43">
        <f t="shared" si="69"/>
        <v>0</v>
      </c>
      <c r="AR16" s="43">
        <f t="shared" si="66"/>
        <v>6682941570</v>
      </c>
      <c r="AS16" s="108"/>
      <c r="AT16" s="105">
        <f t="shared" si="30"/>
        <v>-0.81992261491618368</v>
      </c>
      <c r="AU16" s="105">
        <f t="shared" si="28"/>
        <v>0.49425620807577192</v>
      </c>
      <c r="AV16" s="105">
        <f t="shared" si="28"/>
        <v>2.9644091225209928</v>
      </c>
      <c r="AW16" s="105">
        <f t="shared" si="28"/>
        <v>1.0654433519591922</v>
      </c>
      <c r="AX16" s="43"/>
      <c r="AY16" s="43"/>
      <c r="AZ16" s="43"/>
      <c r="BA16" s="43"/>
      <c r="BB16" s="43"/>
      <c r="BC16" s="43"/>
      <c r="BD16" s="43"/>
      <c r="BE16" s="43"/>
      <c r="BF16" s="105">
        <f t="shared" si="31"/>
        <v>1.1471735271236039</v>
      </c>
    </row>
    <row r="17" spans="1:58">
      <c r="A17" s="42" t="s">
        <v>641</v>
      </c>
      <c r="B17" s="42" t="s">
        <v>642</v>
      </c>
      <c r="C17" s="43">
        <f>+C18</f>
        <v>5462904</v>
      </c>
      <c r="D17" s="43">
        <v>0</v>
      </c>
      <c r="E17" s="43">
        <f t="shared" ref="E17:AF19" si="70">+E18</f>
        <v>0</v>
      </c>
      <c r="F17" s="43">
        <f t="shared" si="70"/>
        <v>5462904</v>
      </c>
      <c r="G17" s="43">
        <f t="shared" si="70"/>
        <v>5400</v>
      </c>
      <c r="H17" s="43">
        <f t="shared" si="70"/>
        <v>0</v>
      </c>
      <c r="I17" s="43">
        <f t="shared" si="70"/>
        <v>5400</v>
      </c>
      <c r="J17" s="43">
        <f t="shared" si="70"/>
        <v>5457504</v>
      </c>
      <c r="K17" s="43">
        <f t="shared" si="70"/>
        <v>0</v>
      </c>
      <c r="L17" s="108"/>
      <c r="M17" s="43">
        <f t="shared" si="70"/>
        <v>10220101101</v>
      </c>
      <c r="N17" s="43" t="str">
        <f t="shared" si="70"/>
        <v>CERTIFICACIONES Y CONSTANCIAS ADMINISTRATIVAS</v>
      </c>
      <c r="O17" s="43">
        <f t="shared" si="70"/>
        <v>5462904</v>
      </c>
      <c r="P17" s="43">
        <f t="shared" si="70"/>
        <v>5462904</v>
      </c>
      <c r="Q17" s="43">
        <f t="shared" si="70"/>
        <v>56000</v>
      </c>
      <c r="R17" s="43">
        <f t="shared" si="70"/>
        <v>50000</v>
      </c>
      <c r="S17" s="43">
        <f t="shared" si="70"/>
        <v>44000</v>
      </c>
      <c r="T17" s="43">
        <f t="shared" si="70"/>
        <v>0</v>
      </c>
      <c r="U17" s="43">
        <f t="shared" si="70"/>
        <v>0</v>
      </c>
      <c r="V17" s="43">
        <f t="shared" si="70"/>
        <v>0</v>
      </c>
      <c r="W17" s="43">
        <f t="shared" si="70"/>
        <v>2731452</v>
      </c>
      <c r="X17" s="43">
        <f t="shared" si="70"/>
        <v>0</v>
      </c>
      <c r="Y17" s="43">
        <f t="shared" si="70"/>
        <v>0</v>
      </c>
      <c r="Z17" s="43">
        <f t="shared" si="70"/>
        <v>2581452</v>
      </c>
      <c r="AA17" s="43">
        <f t="shared" si="70"/>
        <v>0</v>
      </c>
      <c r="AB17" s="43">
        <f t="shared" si="70"/>
        <v>0</v>
      </c>
      <c r="AC17" s="43">
        <f t="shared" si="65"/>
        <v>150000</v>
      </c>
      <c r="AD17" s="43">
        <f t="shared" si="70"/>
        <v>5462904</v>
      </c>
      <c r="AE17" s="108"/>
      <c r="AF17" s="43">
        <f t="shared" si="70"/>
        <v>5400</v>
      </c>
      <c r="AG17" s="43">
        <f t="shared" ref="AF17:AQ19" si="71">+AG18</f>
        <v>0</v>
      </c>
      <c r="AH17" s="43">
        <f t="shared" si="71"/>
        <v>166500</v>
      </c>
      <c r="AI17" s="43">
        <v>0</v>
      </c>
      <c r="AJ17" s="43">
        <f t="shared" si="71"/>
        <v>0</v>
      </c>
      <c r="AK17" s="43">
        <f t="shared" si="71"/>
        <v>0</v>
      </c>
      <c r="AL17" s="43">
        <f t="shared" si="71"/>
        <v>0</v>
      </c>
      <c r="AM17" s="43">
        <f t="shared" si="71"/>
        <v>0</v>
      </c>
      <c r="AN17" s="43">
        <f t="shared" si="71"/>
        <v>0</v>
      </c>
      <c r="AO17" s="43">
        <f t="shared" si="71"/>
        <v>0</v>
      </c>
      <c r="AP17" s="43">
        <f t="shared" si="71"/>
        <v>0</v>
      </c>
      <c r="AQ17" s="43">
        <f t="shared" si="71"/>
        <v>0</v>
      </c>
      <c r="AR17" s="43">
        <f t="shared" si="66"/>
        <v>171900</v>
      </c>
      <c r="AS17" s="108"/>
      <c r="AT17" s="105">
        <f t="shared" si="30"/>
        <v>-0.90357142857142858</v>
      </c>
      <c r="AU17" s="105">
        <f t="shared" si="28"/>
        <v>-1</v>
      </c>
      <c r="AV17" s="105">
        <f t="shared" si="28"/>
        <v>2.7840909090909092</v>
      </c>
      <c r="AW17" s="105" t="e">
        <f t="shared" si="28"/>
        <v>#DIV/0!</v>
      </c>
      <c r="AX17" s="43"/>
      <c r="AY17" s="43"/>
      <c r="AZ17" s="43"/>
      <c r="BA17" s="43"/>
      <c r="BB17" s="43"/>
      <c r="BC17" s="43"/>
      <c r="BD17" s="43"/>
      <c r="BE17" s="43"/>
      <c r="BF17" s="105">
        <f t="shared" si="31"/>
        <v>0.14599999999999999</v>
      </c>
    </row>
    <row r="18" spans="1:58">
      <c r="A18" s="42" t="s">
        <v>643</v>
      </c>
      <c r="B18" s="42" t="s">
        <v>642</v>
      </c>
      <c r="C18" s="43">
        <f>+C19</f>
        <v>5462904</v>
      </c>
      <c r="D18" s="43">
        <v>0</v>
      </c>
      <c r="E18" s="43">
        <f t="shared" si="70"/>
        <v>0</v>
      </c>
      <c r="F18" s="43">
        <f t="shared" si="70"/>
        <v>5462904</v>
      </c>
      <c r="G18" s="43">
        <f t="shared" si="70"/>
        <v>5400</v>
      </c>
      <c r="H18" s="43">
        <f t="shared" si="70"/>
        <v>0</v>
      </c>
      <c r="I18" s="43">
        <f t="shared" si="70"/>
        <v>5400</v>
      </c>
      <c r="J18" s="43">
        <f t="shared" si="70"/>
        <v>5457504</v>
      </c>
      <c r="K18" s="43">
        <f t="shared" si="70"/>
        <v>0</v>
      </c>
      <c r="L18" s="108"/>
      <c r="M18" s="43">
        <f t="shared" si="70"/>
        <v>10220101101</v>
      </c>
      <c r="N18" s="43" t="str">
        <f t="shared" si="70"/>
        <v>CERTIFICACIONES Y CONSTANCIAS ADMINISTRATIVAS</v>
      </c>
      <c r="O18" s="43">
        <f t="shared" si="70"/>
        <v>5462904</v>
      </c>
      <c r="P18" s="43">
        <f t="shared" si="70"/>
        <v>5462904</v>
      </c>
      <c r="Q18" s="43">
        <f t="shared" si="70"/>
        <v>56000</v>
      </c>
      <c r="R18" s="43">
        <f t="shared" si="70"/>
        <v>50000</v>
      </c>
      <c r="S18" s="43">
        <f t="shared" si="70"/>
        <v>44000</v>
      </c>
      <c r="T18" s="43">
        <f t="shared" si="70"/>
        <v>0</v>
      </c>
      <c r="U18" s="43">
        <f t="shared" si="70"/>
        <v>0</v>
      </c>
      <c r="V18" s="43">
        <f t="shared" si="70"/>
        <v>0</v>
      </c>
      <c r="W18" s="43">
        <f t="shared" si="70"/>
        <v>2731452</v>
      </c>
      <c r="X18" s="43">
        <f t="shared" si="70"/>
        <v>0</v>
      </c>
      <c r="Y18" s="43">
        <f t="shared" si="70"/>
        <v>0</v>
      </c>
      <c r="Z18" s="43">
        <f t="shared" si="70"/>
        <v>2581452</v>
      </c>
      <c r="AA18" s="43">
        <f t="shared" si="70"/>
        <v>0</v>
      </c>
      <c r="AB18" s="43">
        <f t="shared" si="70"/>
        <v>0</v>
      </c>
      <c r="AC18" s="43">
        <f t="shared" si="65"/>
        <v>150000</v>
      </c>
      <c r="AD18" s="43">
        <f t="shared" si="70"/>
        <v>5462904</v>
      </c>
      <c r="AE18" s="108"/>
      <c r="AF18" s="43">
        <f t="shared" si="71"/>
        <v>5400</v>
      </c>
      <c r="AG18" s="43">
        <f t="shared" si="71"/>
        <v>0</v>
      </c>
      <c r="AH18" s="43">
        <f t="shared" si="71"/>
        <v>166500</v>
      </c>
      <c r="AI18" s="43">
        <v>0</v>
      </c>
      <c r="AJ18" s="43">
        <f t="shared" si="71"/>
        <v>0</v>
      </c>
      <c r="AK18" s="43">
        <f t="shared" si="71"/>
        <v>0</v>
      </c>
      <c r="AL18" s="43">
        <f t="shared" si="71"/>
        <v>0</v>
      </c>
      <c r="AM18" s="43">
        <f t="shared" si="71"/>
        <v>0</v>
      </c>
      <c r="AN18" s="43">
        <f t="shared" si="71"/>
        <v>0</v>
      </c>
      <c r="AO18" s="43">
        <f t="shared" si="71"/>
        <v>0</v>
      </c>
      <c r="AP18" s="43">
        <f t="shared" si="71"/>
        <v>0</v>
      </c>
      <c r="AQ18" s="43">
        <f t="shared" si="71"/>
        <v>0</v>
      </c>
      <c r="AR18" s="43">
        <f t="shared" si="66"/>
        <v>171900</v>
      </c>
      <c r="AS18" s="108"/>
      <c r="AT18" s="105">
        <f t="shared" si="30"/>
        <v>-0.90357142857142858</v>
      </c>
      <c r="AU18" s="105">
        <f t="shared" si="28"/>
        <v>-1</v>
      </c>
      <c r="AV18" s="105">
        <f t="shared" si="28"/>
        <v>2.7840909090909092</v>
      </c>
      <c r="AW18" s="105" t="e">
        <f t="shared" si="28"/>
        <v>#DIV/0!</v>
      </c>
      <c r="AX18" s="43"/>
      <c r="AY18" s="43"/>
      <c r="AZ18" s="43"/>
      <c r="BA18" s="43"/>
      <c r="BB18" s="43"/>
      <c r="BC18" s="43"/>
      <c r="BD18" s="43"/>
      <c r="BE18" s="43"/>
      <c r="BF18" s="105">
        <f t="shared" si="31"/>
        <v>0.14599999999999999</v>
      </c>
    </row>
    <row r="19" spans="1:58">
      <c r="A19" s="44" t="s">
        <v>644</v>
      </c>
      <c r="B19" s="44" t="s">
        <v>642</v>
      </c>
      <c r="C19" s="45">
        <f>+C20</f>
        <v>5462904</v>
      </c>
      <c r="D19" s="45">
        <v>0</v>
      </c>
      <c r="E19" s="45">
        <f t="shared" si="70"/>
        <v>0</v>
      </c>
      <c r="F19" s="45">
        <f t="shared" si="70"/>
        <v>5462904</v>
      </c>
      <c r="G19" s="45">
        <f t="shared" si="70"/>
        <v>5400</v>
      </c>
      <c r="H19" s="45">
        <f t="shared" si="70"/>
        <v>0</v>
      </c>
      <c r="I19" s="45">
        <f t="shared" si="70"/>
        <v>5400</v>
      </c>
      <c r="J19" s="45">
        <f t="shared" si="70"/>
        <v>5457504</v>
      </c>
      <c r="K19" s="45">
        <f t="shared" si="70"/>
        <v>0</v>
      </c>
      <c r="L19" s="108"/>
      <c r="M19" s="45">
        <f t="shared" si="70"/>
        <v>10220101101</v>
      </c>
      <c r="N19" s="45" t="str">
        <f t="shared" si="70"/>
        <v>CERTIFICACIONES Y CONSTANCIAS ADMINISTRATIVAS</v>
      </c>
      <c r="O19" s="45">
        <f t="shared" si="70"/>
        <v>5462904</v>
      </c>
      <c r="P19" s="45">
        <f t="shared" si="70"/>
        <v>5462904</v>
      </c>
      <c r="Q19" s="45">
        <f t="shared" si="70"/>
        <v>56000</v>
      </c>
      <c r="R19" s="45">
        <f t="shared" si="70"/>
        <v>50000</v>
      </c>
      <c r="S19" s="45">
        <f t="shared" si="70"/>
        <v>44000</v>
      </c>
      <c r="T19" s="45">
        <f t="shared" si="70"/>
        <v>0</v>
      </c>
      <c r="U19" s="45">
        <f t="shared" si="70"/>
        <v>0</v>
      </c>
      <c r="V19" s="45">
        <f t="shared" si="70"/>
        <v>0</v>
      </c>
      <c r="W19" s="45">
        <f t="shared" si="70"/>
        <v>2731452</v>
      </c>
      <c r="X19" s="45">
        <f t="shared" si="70"/>
        <v>0</v>
      </c>
      <c r="Y19" s="45">
        <f t="shared" si="70"/>
        <v>0</v>
      </c>
      <c r="Z19" s="45">
        <f t="shared" si="70"/>
        <v>2581452</v>
      </c>
      <c r="AA19" s="45">
        <f t="shared" si="70"/>
        <v>0</v>
      </c>
      <c r="AB19" s="45">
        <f t="shared" si="70"/>
        <v>0</v>
      </c>
      <c r="AC19" s="45">
        <f t="shared" si="65"/>
        <v>150000</v>
      </c>
      <c r="AD19" s="45">
        <f t="shared" si="70"/>
        <v>5462904</v>
      </c>
      <c r="AE19" s="108"/>
      <c r="AF19" s="45">
        <f t="shared" si="71"/>
        <v>5400</v>
      </c>
      <c r="AG19" s="45">
        <f t="shared" si="71"/>
        <v>0</v>
      </c>
      <c r="AH19" s="45">
        <f t="shared" si="71"/>
        <v>166500</v>
      </c>
      <c r="AI19" s="45">
        <v>0</v>
      </c>
      <c r="AJ19" s="45">
        <f t="shared" si="71"/>
        <v>0</v>
      </c>
      <c r="AK19" s="45">
        <f t="shared" si="71"/>
        <v>0</v>
      </c>
      <c r="AL19" s="45">
        <f t="shared" si="71"/>
        <v>0</v>
      </c>
      <c r="AM19" s="45">
        <f t="shared" si="71"/>
        <v>0</v>
      </c>
      <c r="AN19" s="45">
        <f t="shared" si="71"/>
        <v>0</v>
      </c>
      <c r="AO19" s="45">
        <f t="shared" si="71"/>
        <v>0</v>
      </c>
      <c r="AP19" s="45">
        <f t="shared" si="71"/>
        <v>0</v>
      </c>
      <c r="AQ19" s="45">
        <f t="shared" si="71"/>
        <v>0</v>
      </c>
      <c r="AR19" s="45">
        <f t="shared" si="66"/>
        <v>171900</v>
      </c>
      <c r="AS19" s="108"/>
      <c r="AT19" s="106">
        <f t="shared" si="30"/>
        <v>-0.90357142857142858</v>
      </c>
      <c r="AU19" s="106">
        <f t="shared" si="28"/>
        <v>-1</v>
      </c>
      <c r="AV19" s="106">
        <f t="shared" si="28"/>
        <v>2.7840909090909092</v>
      </c>
      <c r="AW19" s="106" t="e">
        <f t="shared" si="28"/>
        <v>#DIV/0!</v>
      </c>
      <c r="AX19" s="45"/>
      <c r="AY19" s="45"/>
      <c r="AZ19" s="45"/>
      <c r="BA19" s="45"/>
      <c r="BB19" s="45"/>
      <c r="BC19" s="45"/>
      <c r="BD19" s="45"/>
      <c r="BE19" s="45"/>
      <c r="BF19" s="106">
        <f t="shared" si="31"/>
        <v>0.14599999999999999</v>
      </c>
    </row>
    <row r="20" spans="1:58">
      <c r="A20" s="46" t="s">
        <v>645</v>
      </c>
      <c r="B20" s="46" t="s">
        <v>646</v>
      </c>
      <c r="C20" s="47">
        <v>5462904</v>
      </c>
      <c r="D20" s="51"/>
      <c r="E20" s="52"/>
      <c r="F20" s="47">
        <f>+C20+D20</f>
        <v>5462904</v>
      </c>
      <c r="G20" s="20">
        <v>5400</v>
      </c>
      <c r="H20" s="51"/>
      <c r="I20" s="20">
        <v>5400</v>
      </c>
      <c r="J20" s="47">
        <f>+F20-I20</f>
        <v>5457504</v>
      </c>
      <c r="K20" s="53"/>
      <c r="L20" s="108"/>
      <c r="M20" s="98">
        <v>10220101101</v>
      </c>
      <c r="N20" s="99" t="s">
        <v>646</v>
      </c>
      <c r="O20" s="100">
        <v>5462904</v>
      </c>
      <c r="P20" s="100">
        <v>5462904</v>
      </c>
      <c r="Q20" s="47">
        <v>56000</v>
      </c>
      <c r="R20" s="47">
        <v>50000</v>
      </c>
      <c r="S20" s="47">
        <v>44000</v>
      </c>
      <c r="T20" s="47"/>
      <c r="U20" s="47"/>
      <c r="V20" s="47"/>
      <c r="W20" s="47">
        <v>2731452</v>
      </c>
      <c r="X20" s="47">
        <v>0</v>
      </c>
      <c r="Y20" s="47">
        <v>0</v>
      </c>
      <c r="Z20" s="47">
        <f>2731452-150000</f>
        <v>2581452</v>
      </c>
      <c r="AA20" s="47">
        <v>0</v>
      </c>
      <c r="AB20" s="47">
        <v>0</v>
      </c>
      <c r="AC20" s="47">
        <f t="shared" si="65"/>
        <v>150000</v>
      </c>
      <c r="AD20" s="47">
        <f>SUM(Q20:AB20)</f>
        <v>5462904</v>
      </c>
      <c r="AE20" s="108"/>
      <c r="AF20" s="47">
        <v>5400</v>
      </c>
      <c r="AG20" s="47"/>
      <c r="AH20" s="47">
        <v>166500</v>
      </c>
      <c r="AI20" s="51"/>
      <c r="AJ20" s="47"/>
      <c r="AK20" s="47"/>
      <c r="AL20" s="47"/>
      <c r="AM20" s="47"/>
      <c r="AN20" s="47"/>
      <c r="AO20" s="47"/>
      <c r="AP20" s="47"/>
      <c r="AQ20" s="47"/>
      <c r="AR20" s="47">
        <f t="shared" si="66"/>
        <v>171900</v>
      </c>
      <c r="AS20" s="108"/>
      <c r="AT20" s="107">
        <f t="shared" si="30"/>
        <v>-0.90357142857142858</v>
      </c>
      <c r="AU20" s="107">
        <f t="shared" si="28"/>
        <v>-1</v>
      </c>
      <c r="AV20" s="107">
        <f t="shared" si="28"/>
        <v>2.7840909090909092</v>
      </c>
      <c r="AW20" s="107" t="e">
        <f t="shared" si="28"/>
        <v>#DIV/0!</v>
      </c>
      <c r="AX20" s="47"/>
      <c r="AY20" s="47"/>
      <c r="AZ20" s="47"/>
      <c r="BA20" s="47"/>
      <c r="BB20" s="47"/>
      <c r="BC20" s="47"/>
      <c r="BD20" s="47"/>
      <c r="BE20" s="47"/>
      <c r="BF20" s="107">
        <f t="shared" si="31"/>
        <v>0.14599999999999999</v>
      </c>
    </row>
    <row r="21" spans="1:58">
      <c r="A21" s="42" t="s">
        <v>647</v>
      </c>
      <c r="B21" s="42" t="s">
        <v>648</v>
      </c>
      <c r="C21" s="43">
        <f>+C22</f>
        <v>39013005000</v>
      </c>
      <c r="D21" s="43">
        <v>0</v>
      </c>
      <c r="E21" s="43">
        <f t="shared" ref="E21:AQ21" si="72">+E22</f>
        <v>0</v>
      </c>
      <c r="F21" s="43">
        <f t="shared" si="72"/>
        <v>39013005000</v>
      </c>
      <c r="G21" s="43">
        <f t="shared" si="72"/>
        <v>1871611312</v>
      </c>
      <c r="H21" s="43">
        <f t="shared" si="72"/>
        <v>1850670170</v>
      </c>
      <c r="I21" s="43">
        <f t="shared" si="72"/>
        <v>1871611312</v>
      </c>
      <c r="J21" s="43">
        <f t="shared" si="72"/>
        <v>37141393688</v>
      </c>
      <c r="K21" s="43">
        <f t="shared" si="72"/>
        <v>0</v>
      </c>
      <c r="L21" s="108"/>
      <c r="M21" s="43">
        <f t="shared" si="72"/>
        <v>61321206918</v>
      </c>
      <c r="N21" s="43" t="e">
        <f t="shared" si="72"/>
        <v>#VALUE!</v>
      </c>
      <c r="O21" s="43">
        <f t="shared" si="72"/>
        <v>38751628550.631592</v>
      </c>
      <c r="P21" s="43">
        <f t="shared" si="72"/>
        <v>38751628550.631592</v>
      </c>
      <c r="Q21" s="43">
        <f t="shared" si="72"/>
        <v>282622766</v>
      </c>
      <c r="R21" s="43">
        <f t="shared" si="72"/>
        <v>1218424214.2343998</v>
      </c>
      <c r="S21" s="43">
        <f t="shared" si="72"/>
        <v>781070513.23440003</v>
      </c>
      <c r="T21" s="43">
        <f t="shared" si="72"/>
        <v>830169152</v>
      </c>
      <c r="U21" s="43">
        <f t="shared" si="72"/>
        <v>14783487395.847</v>
      </c>
      <c r="V21" s="43">
        <f t="shared" si="72"/>
        <v>245585096</v>
      </c>
      <c r="W21" s="43">
        <f t="shared" si="72"/>
        <v>4633342788.2343998</v>
      </c>
      <c r="X21" s="43">
        <f t="shared" si="72"/>
        <v>13548300608.081406</v>
      </c>
      <c r="Y21" s="43">
        <f t="shared" si="72"/>
        <v>2240407363</v>
      </c>
      <c r="Z21" s="43">
        <f t="shared" si="72"/>
        <v>121792007</v>
      </c>
      <c r="AA21" s="43">
        <f t="shared" si="72"/>
        <v>126687031</v>
      </c>
      <c r="AB21" s="43">
        <f t="shared" si="72"/>
        <v>201116065</v>
      </c>
      <c r="AC21" s="43">
        <f t="shared" si="65"/>
        <v>3112286645.4687996</v>
      </c>
      <c r="AD21" s="43">
        <f t="shared" si="72"/>
        <v>39013004999.631607</v>
      </c>
      <c r="AE21" s="108"/>
      <c r="AF21" s="43">
        <f t="shared" si="72"/>
        <v>50898653</v>
      </c>
      <c r="AG21" s="43">
        <f t="shared" si="72"/>
        <v>1820712659</v>
      </c>
      <c r="AH21" s="43">
        <f t="shared" si="72"/>
        <v>3096491002</v>
      </c>
      <c r="AI21" s="43">
        <v>1714667356</v>
      </c>
      <c r="AJ21" s="43">
        <f t="shared" si="72"/>
        <v>0</v>
      </c>
      <c r="AK21" s="43">
        <f t="shared" si="72"/>
        <v>0</v>
      </c>
      <c r="AL21" s="43">
        <f t="shared" si="72"/>
        <v>0</v>
      </c>
      <c r="AM21" s="43">
        <f t="shared" si="72"/>
        <v>0</v>
      </c>
      <c r="AN21" s="43">
        <f t="shared" si="72"/>
        <v>0</v>
      </c>
      <c r="AO21" s="43">
        <f t="shared" si="72"/>
        <v>0</v>
      </c>
      <c r="AP21" s="43">
        <f t="shared" si="72"/>
        <v>0</v>
      </c>
      <c r="AQ21" s="43">
        <f t="shared" si="72"/>
        <v>0</v>
      </c>
      <c r="AR21" s="43">
        <f t="shared" si="66"/>
        <v>6682769670</v>
      </c>
      <c r="AS21" s="108"/>
      <c r="AT21" s="105">
        <f t="shared" si="30"/>
        <v>-0.81990604040723314</v>
      </c>
      <c r="AU21" s="105">
        <f t="shared" si="28"/>
        <v>0.49431752728588851</v>
      </c>
      <c r="AV21" s="105">
        <f t="shared" si="28"/>
        <v>2.96441928037647</v>
      </c>
      <c r="AW21" s="105">
        <f t="shared" si="28"/>
        <v>1.0654433519591922</v>
      </c>
      <c r="AX21" s="43"/>
      <c r="AY21" s="43"/>
      <c r="AZ21" s="43"/>
      <c r="BA21" s="43"/>
      <c r="BB21" s="43"/>
      <c r="BC21" s="43"/>
      <c r="BD21" s="43"/>
      <c r="BE21" s="43"/>
      <c r="BF21" s="105">
        <f t="shared" si="31"/>
        <v>1.1472217797578164</v>
      </c>
    </row>
    <row r="22" spans="1:58">
      <c r="A22" s="42" t="s">
        <v>649</v>
      </c>
      <c r="B22" s="42" t="s">
        <v>438</v>
      </c>
      <c r="C22" s="43">
        <f>+C23+C27</f>
        <v>39013005000</v>
      </c>
      <c r="D22" s="43">
        <v>0</v>
      </c>
      <c r="E22" s="43">
        <f t="shared" ref="E22:P22" si="73">+E23+E27</f>
        <v>0</v>
      </c>
      <c r="F22" s="43">
        <f t="shared" si="73"/>
        <v>39013005000</v>
      </c>
      <c r="G22" s="43">
        <f t="shared" si="73"/>
        <v>1871611312</v>
      </c>
      <c r="H22" s="43">
        <f t="shared" si="73"/>
        <v>1850670170</v>
      </c>
      <c r="I22" s="43">
        <f t="shared" si="73"/>
        <v>1871611312</v>
      </c>
      <c r="J22" s="43">
        <f t="shared" si="73"/>
        <v>37141393688</v>
      </c>
      <c r="K22" s="43">
        <f t="shared" si="73"/>
        <v>0</v>
      </c>
      <c r="L22" s="108"/>
      <c r="M22" s="43">
        <f t="shared" si="73"/>
        <v>61321206918</v>
      </c>
      <c r="N22" s="43" t="e">
        <f t="shared" si="73"/>
        <v>#VALUE!</v>
      </c>
      <c r="O22" s="43">
        <f t="shared" si="73"/>
        <v>38751628550.631592</v>
      </c>
      <c r="P22" s="43">
        <f t="shared" si="73"/>
        <v>38751628550.631592</v>
      </c>
      <c r="Q22" s="43">
        <f t="shared" ref="Q22:AD22" si="74">+Q23+Q27</f>
        <v>282622766</v>
      </c>
      <c r="R22" s="43">
        <f t="shared" si="74"/>
        <v>1218424214.2343998</v>
      </c>
      <c r="S22" s="43">
        <f t="shared" si="74"/>
        <v>781070513.23440003</v>
      </c>
      <c r="T22" s="43">
        <f t="shared" si="74"/>
        <v>830169152</v>
      </c>
      <c r="U22" s="43">
        <f t="shared" si="74"/>
        <v>14783487395.847</v>
      </c>
      <c r="V22" s="43">
        <f t="shared" si="74"/>
        <v>245585096</v>
      </c>
      <c r="W22" s="43">
        <f t="shared" si="74"/>
        <v>4633342788.2343998</v>
      </c>
      <c r="X22" s="43">
        <f t="shared" si="74"/>
        <v>13548300608.081406</v>
      </c>
      <c r="Y22" s="43">
        <f t="shared" si="74"/>
        <v>2240407363</v>
      </c>
      <c r="Z22" s="43">
        <f t="shared" si="74"/>
        <v>121792007</v>
      </c>
      <c r="AA22" s="43">
        <f t="shared" si="74"/>
        <v>126687031</v>
      </c>
      <c r="AB22" s="43">
        <f t="shared" si="74"/>
        <v>201116065</v>
      </c>
      <c r="AC22" s="43">
        <f t="shared" si="65"/>
        <v>3112286645.4687996</v>
      </c>
      <c r="AD22" s="43">
        <f t="shared" si="74"/>
        <v>39013004999.631607</v>
      </c>
      <c r="AE22" s="108"/>
      <c r="AF22" s="43">
        <f t="shared" ref="AF22:AQ22" si="75">+AF23+AF27</f>
        <v>50898653</v>
      </c>
      <c r="AG22" s="43">
        <f t="shared" si="75"/>
        <v>1820712659</v>
      </c>
      <c r="AH22" s="43">
        <f t="shared" si="75"/>
        <v>3096491002</v>
      </c>
      <c r="AI22" s="43">
        <v>1714667356</v>
      </c>
      <c r="AJ22" s="43">
        <f t="shared" si="75"/>
        <v>0</v>
      </c>
      <c r="AK22" s="43">
        <f t="shared" si="75"/>
        <v>0</v>
      </c>
      <c r="AL22" s="43">
        <f t="shared" si="75"/>
        <v>0</v>
      </c>
      <c r="AM22" s="43">
        <f t="shared" si="75"/>
        <v>0</v>
      </c>
      <c r="AN22" s="43">
        <f t="shared" si="75"/>
        <v>0</v>
      </c>
      <c r="AO22" s="43">
        <f t="shared" si="75"/>
        <v>0</v>
      </c>
      <c r="AP22" s="43">
        <f t="shared" si="75"/>
        <v>0</v>
      </c>
      <c r="AQ22" s="43">
        <f t="shared" si="75"/>
        <v>0</v>
      </c>
      <c r="AR22" s="43">
        <f t="shared" si="66"/>
        <v>6682769670</v>
      </c>
      <c r="AS22" s="108"/>
      <c r="AT22" s="105">
        <f t="shared" si="30"/>
        <v>-0.81990604040723314</v>
      </c>
      <c r="AU22" s="105">
        <f t="shared" si="28"/>
        <v>0.49431752728588851</v>
      </c>
      <c r="AV22" s="105">
        <f t="shared" si="28"/>
        <v>2.96441928037647</v>
      </c>
      <c r="AW22" s="105">
        <f t="shared" si="28"/>
        <v>1.0654433519591922</v>
      </c>
      <c r="AX22" s="43"/>
      <c r="AY22" s="43"/>
      <c r="AZ22" s="43"/>
      <c r="BA22" s="43"/>
      <c r="BB22" s="43"/>
      <c r="BC22" s="43"/>
      <c r="BD22" s="43"/>
      <c r="BE22" s="43"/>
      <c r="BF22" s="105">
        <f t="shared" si="31"/>
        <v>1.1472217797578164</v>
      </c>
    </row>
    <row r="23" spans="1:58">
      <c r="A23" s="44" t="s">
        <v>650</v>
      </c>
      <c r="B23" s="44" t="s">
        <v>651</v>
      </c>
      <c r="C23" s="45">
        <f>+C24+C25+C26</f>
        <v>29280272471</v>
      </c>
      <c r="D23" s="45">
        <v>0</v>
      </c>
      <c r="E23" s="45">
        <f t="shared" ref="E23:P23" si="76">+E24+E25+E26</f>
        <v>0</v>
      </c>
      <c r="F23" s="45">
        <f t="shared" si="76"/>
        <v>29280272471</v>
      </c>
      <c r="G23" s="45">
        <f t="shared" si="76"/>
        <v>774212836</v>
      </c>
      <c r="H23" s="45">
        <f t="shared" si="76"/>
        <v>759223276</v>
      </c>
      <c r="I23" s="45">
        <f t="shared" si="76"/>
        <v>774212836</v>
      </c>
      <c r="J23" s="45">
        <f t="shared" si="76"/>
        <v>28506059635</v>
      </c>
      <c r="K23" s="45">
        <f t="shared" si="76"/>
        <v>0</v>
      </c>
      <c r="L23" s="108"/>
      <c r="M23" s="45">
        <f t="shared" si="76"/>
        <v>30660603309</v>
      </c>
      <c r="N23" s="45" t="e">
        <f t="shared" si="76"/>
        <v>#VALUE!</v>
      </c>
      <c r="O23" s="45">
        <f t="shared" si="76"/>
        <v>29114407385.693996</v>
      </c>
      <c r="P23" s="45">
        <f t="shared" si="76"/>
        <v>29114407385.693996</v>
      </c>
      <c r="Q23" s="45">
        <f t="shared" ref="Q23:AD23" si="77">+Q24+Q25+Q26</f>
        <v>18280000</v>
      </c>
      <c r="R23" s="45">
        <f t="shared" si="77"/>
        <v>218449134</v>
      </c>
      <c r="S23" s="45">
        <f t="shared" si="77"/>
        <v>113401451</v>
      </c>
      <c r="T23" s="45">
        <f t="shared" si="77"/>
        <v>142169152</v>
      </c>
      <c r="U23" s="45">
        <f t="shared" si="77"/>
        <v>13698519015.847</v>
      </c>
      <c r="V23" s="45">
        <f t="shared" si="77"/>
        <v>114472029</v>
      </c>
      <c r="W23" s="45">
        <f t="shared" si="77"/>
        <v>2549191168</v>
      </c>
      <c r="X23" s="45">
        <f t="shared" si="77"/>
        <v>11219955272.847006</v>
      </c>
      <c r="Y23" s="45">
        <f t="shared" si="77"/>
        <v>922145219</v>
      </c>
      <c r="Z23" s="45">
        <f t="shared" si="77"/>
        <v>0</v>
      </c>
      <c r="AA23" s="45">
        <f t="shared" si="77"/>
        <v>105322029</v>
      </c>
      <c r="AB23" s="45">
        <f t="shared" si="77"/>
        <v>178368000</v>
      </c>
      <c r="AC23" s="45">
        <f t="shared" si="65"/>
        <v>492299737</v>
      </c>
      <c r="AD23" s="45">
        <f t="shared" si="77"/>
        <v>29280272470.694008</v>
      </c>
      <c r="AE23" s="108"/>
      <c r="AF23" s="45">
        <f t="shared" ref="AF23:AQ23" si="78">+AF24+AF25+AF26</f>
        <v>14989560</v>
      </c>
      <c r="AG23" s="45">
        <f t="shared" si="78"/>
        <v>759223276</v>
      </c>
      <c r="AH23" s="45">
        <f t="shared" si="78"/>
        <v>1706331742</v>
      </c>
      <c r="AI23" s="45">
        <v>481820185</v>
      </c>
      <c r="AJ23" s="45">
        <f t="shared" si="78"/>
        <v>0</v>
      </c>
      <c r="AK23" s="45">
        <f t="shared" si="78"/>
        <v>0</v>
      </c>
      <c r="AL23" s="45">
        <f t="shared" si="78"/>
        <v>0</v>
      </c>
      <c r="AM23" s="45">
        <f t="shared" si="78"/>
        <v>0</v>
      </c>
      <c r="AN23" s="45">
        <f t="shared" si="78"/>
        <v>0</v>
      </c>
      <c r="AO23" s="45">
        <f t="shared" si="78"/>
        <v>0</v>
      </c>
      <c r="AP23" s="45">
        <f t="shared" si="78"/>
        <v>0</v>
      </c>
      <c r="AQ23" s="45">
        <f t="shared" si="78"/>
        <v>0</v>
      </c>
      <c r="AR23" s="45">
        <f t="shared" si="66"/>
        <v>2962364763</v>
      </c>
      <c r="AS23" s="108"/>
      <c r="AT23" s="106">
        <f t="shared" si="30"/>
        <v>-0.18000218818380745</v>
      </c>
      <c r="AU23" s="106">
        <f t="shared" si="28"/>
        <v>2.4755151558531701</v>
      </c>
      <c r="AV23" s="106">
        <f t="shared" si="28"/>
        <v>14.046824594863429</v>
      </c>
      <c r="AW23" s="106">
        <f t="shared" si="28"/>
        <v>2.3890628045667741</v>
      </c>
      <c r="AX23" s="45"/>
      <c r="AY23" s="45"/>
      <c r="AZ23" s="45"/>
      <c r="BA23" s="45"/>
      <c r="BB23" s="45"/>
      <c r="BC23" s="45"/>
      <c r="BD23" s="45"/>
      <c r="BE23" s="45"/>
      <c r="BF23" s="106">
        <f t="shared" si="31"/>
        <v>5.0174006613373425</v>
      </c>
    </row>
    <row r="24" spans="1:58">
      <c r="A24" s="46" t="s">
        <v>652</v>
      </c>
      <c r="B24" s="46" t="s">
        <v>653</v>
      </c>
      <c r="C24" s="47">
        <v>887881656</v>
      </c>
      <c r="D24" s="51"/>
      <c r="E24" s="52"/>
      <c r="F24" s="47">
        <f>+C24+D24</f>
        <v>887881656</v>
      </c>
      <c r="G24" s="20">
        <v>21498598</v>
      </c>
      <c r="H24" s="51">
        <v>12096398</v>
      </c>
      <c r="I24" s="20">
        <v>21498598</v>
      </c>
      <c r="J24" s="47">
        <f>+F24-I24</f>
        <v>866383058</v>
      </c>
      <c r="K24" s="53"/>
      <c r="L24" s="108"/>
      <c r="M24" s="98">
        <v>10220201102</v>
      </c>
      <c r="N24" s="99" t="s">
        <v>653</v>
      </c>
      <c r="O24" s="100">
        <v>887881656</v>
      </c>
      <c r="P24" s="100">
        <v>887881656</v>
      </c>
      <c r="Q24" s="47">
        <v>18280000</v>
      </c>
      <c r="R24" s="47">
        <v>57449134</v>
      </c>
      <c r="S24" s="47">
        <f>121401451-8000000</f>
        <v>113401451</v>
      </c>
      <c r="T24" s="47">
        <v>142169152</v>
      </c>
      <c r="U24" s="47">
        <v>0</v>
      </c>
      <c r="V24" s="47">
        <v>114472029</v>
      </c>
      <c r="W24" s="47">
        <f>53372672+8000000</f>
        <v>61372672</v>
      </c>
      <c r="X24" s="47">
        <v>23124000</v>
      </c>
      <c r="Y24" s="47">
        <v>239791189</v>
      </c>
      <c r="Z24" s="47">
        <v>0</v>
      </c>
      <c r="AA24" s="47">
        <v>105322029</v>
      </c>
      <c r="AB24" s="47">
        <v>12500000</v>
      </c>
      <c r="AC24" s="47">
        <f t="shared" si="65"/>
        <v>331299737</v>
      </c>
      <c r="AD24" s="47">
        <f>SUM(Q24:AB24)</f>
        <v>887881656</v>
      </c>
      <c r="AE24" s="108"/>
      <c r="AF24" s="47">
        <v>9402200</v>
      </c>
      <c r="AG24" s="47">
        <v>12096398</v>
      </c>
      <c r="AH24" s="47">
        <v>136430000</v>
      </c>
      <c r="AI24" s="51">
        <v>175786245</v>
      </c>
      <c r="AJ24" s="47"/>
      <c r="AK24" s="47"/>
      <c r="AL24" s="47"/>
      <c r="AM24" s="47"/>
      <c r="AN24" s="47"/>
      <c r="AO24" s="47"/>
      <c r="AP24" s="47"/>
      <c r="AQ24" s="47"/>
      <c r="AR24" s="47">
        <f t="shared" si="66"/>
        <v>333714843</v>
      </c>
      <c r="AS24" s="108"/>
      <c r="AT24" s="107">
        <f t="shared" si="30"/>
        <v>-0.48565645514223194</v>
      </c>
      <c r="AU24" s="107">
        <f t="shared" si="28"/>
        <v>-0.78944159541203873</v>
      </c>
      <c r="AV24" s="107">
        <f t="shared" si="28"/>
        <v>0.20307102596068194</v>
      </c>
      <c r="AW24" s="107">
        <f t="shared" si="28"/>
        <v>0.23645841961552955</v>
      </c>
      <c r="AX24" s="47"/>
      <c r="AY24" s="47"/>
      <c r="AZ24" s="47"/>
      <c r="BA24" s="47"/>
      <c r="BB24" s="47"/>
      <c r="BC24" s="47"/>
      <c r="BD24" s="47"/>
      <c r="BE24" s="47"/>
      <c r="BF24" s="107">
        <f t="shared" si="31"/>
        <v>7.2897914796714739E-3</v>
      </c>
    </row>
    <row r="25" spans="1:58">
      <c r="A25" s="46" t="s">
        <v>654</v>
      </c>
      <c r="B25" s="46" t="s">
        <v>655</v>
      </c>
      <c r="C25" s="47">
        <v>27604059420</v>
      </c>
      <c r="D25" s="51"/>
      <c r="E25" s="52"/>
      <c r="F25" s="47">
        <f>+C25+D25</f>
        <v>27604059420</v>
      </c>
      <c r="G25" s="20">
        <v>747196292</v>
      </c>
      <c r="H25" s="51">
        <v>743146232</v>
      </c>
      <c r="I25" s="20">
        <v>747196292</v>
      </c>
      <c r="J25" s="47">
        <f>+F25-I25</f>
        <v>26856863128</v>
      </c>
      <c r="K25" s="53"/>
      <c r="L25" s="108"/>
      <c r="M25" s="98">
        <v>10220201103</v>
      </c>
      <c r="N25" s="99" t="s">
        <v>655</v>
      </c>
      <c r="O25" s="100">
        <v>27443835007.693996</v>
      </c>
      <c r="P25" s="100">
        <v>27438194334.693996</v>
      </c>
      <c r="Q25" s="47">
        <v>0</v>
      </c>
      <c r="R25" s="47">
        <v>0</v>
      </c>
      <c r="S25" s="47"/>
      <c r="T25" s="47"/>
      <c r="U25" s="47">
        <v>13698519015.847</v>
      </c>
      <c r="V25" s="47">
        <v>0</v>
      </c>
      <c r="W25" s="47">
        <v>2093653031</v>
      </c>
      <c r="X25" s="47">
        <v>11196831272.847006</v>
      </c>
      <c r="Y25" s="47">
        <v>449188100</v>
      </c>
      <c r="Z25" s="47">
        <v>0</v>
      </c>
      <c r="AA25" s="47">
        <v>0</v>
      </c>
      <c r="AB25" s="47">
        <v>165868000</v>
      </c>
      <c r="AC25" s="47">
        <f t="shared" si="65"/>
        <v>0</v>
      </c>
      <c r="AD25" s="47">
        <f>SUM(Q25:AB25)</f>
        <v>27604059419.694008</v>
      </c>
      <c r="AE25" s="108"/>
      <c r="AF25" s="47">
        <v>4050060</v>
      </c>
      <c r="AG25" s="47">
        <v>743146232</v>
      </c>
      <c r="AH25" s="47">
        <v>1487773069</v>
      </c>
      <c r="AI25" s="51">
        <v>144709867</v>
      </c>
      <c r="AJ25" s="47"/>
      <c r="AK25" s="47"/>
      <c r="AL25" s="47"/>
      <c r="AM25" s="47"/>
      <c r="AN25" s="47"/>
      <c r="AO25" s="47"/>
      <c r="AP25" s="47"/>
      <c r="AQ25" s="47"/>
      <c r="AR25" s="47">
        <f t="shared" si="66"/>
        <v>2379679228</v>
      </c>
      <c r="AS25" s="108"/>
      <c r="AT25" s="107" t="e">
        <f t="shared" si="30"/>
        <v>#DIV/0!</v>
      </c>
      <c r="AU25" s="107" t="e">
        <f t="shared" si="28"/>
        <v>#DIV/0!</v>
      </c>
      <c r="AV25" s="107" t="e">
        <f t="shared" si="28"/>
        <v>#DIV/0!</v>
      </c>
      <c r="AW25" s="107" t="e">
        <f t="shared" si="28"/>
        <v>#DIV/0!</v>
      </c>
      <c r="AX25" s="47"/>
      <c r="AY25" s="47"/>
      <c r="AZ25" s="47"/>
      <c r="BA25" s="47"/>
      <c r="BB25" s="47"/>
      <c r="BC25" s="47"/>
      <c r="BD25" s="47"/>
      <c r="BE25" s="47"/>
      <c r="BF25" s="107" t="e">
        <f t="shared" si="31"/>
        <v>#DIV/0!</v>
      </c>
    </row>
    <row r="26" spans="1:58">
      <c r="A26" s="46" t="s">
        <v>656</v>
      </c>
      <c r="B26" s="46" t="s">
        <v>657</v>
      </c>
      <c r="C26" s="47">
        <v>788331395</v>
      </c>
      <c r="D26" s="51"/>
      <c r="E26" s="52"/>
      <c r="F26" s="47">
        <f>+C26+D26</f>
        <v>788331395</v>
      </c>
      <c r="G26" s="20">
        <v>5517946</v>
      </c>
      <c r="H26" s="51">
        <v>3980646</v>
      </c>
      <c r="I26" s="20">
        <v>5517946</v>
      </c>
      <c r="J26" s="47">
        <f>+F26-I26</f>
        <v>782813449</v>
      </c>
      <c r="K26" s="53"/>
      <c r="L26" s="108"/>
      <c r="M26" s="98">
        <v>10220201104</v>
      </c>
      <c r="N26" s="99" t="s">
        <v>954</v>
      </c>
      <c r="O26" s="100">
        <v>782690722</v>
      </c>
      <c r="P26" s="100">
        <v>788331395</v>
      </c>
      <c r="Q26" s="47">
        <v>0</v>
      </c>
      <c r="R26" s="47">
        <v>161000000</v>
      </c>
      <c r="S26" s="47">
        <v>0</v>
      </c>
      <c r="T26" s="47">
        <v>0</v>
      </c>
      <c r="U26" s="47">
        <v>0</v>
      </c>
      <c r="V26" s="47">
        <v>0</v>
      </c>
      <c r="W26" s="47">
        <v>394165465</v>
      </c>
      <c r="X26" s="47">
        <v>0</v>
      </c>
      <c r="Y26" s="47">
        <f>+F26-555165465</f>
        <v>233165930</v>
      </c>
      <c r="Z26" s="47">
        <v>0</v>
      </c>
      <c r="AA26" s="47">
        <v>0</v>
      </c>
      <c r="AB26" s="47">
        <v>0</v>
      </c>
      <c r="AC26" s="47">
        <f t="shared" si="65"/>
        <v>161000000</v>
      </c>
      <c r="AD26" s="47">
        <f>SUM(Q26:AB26)</f>
        <v>788331395</v>
      </c>
      <c r="AE26" s="108"/>
      <c r="AF26" s="47">
        <v>1537300</v>
      </c>
      <c r="AG26" s="47">
        <v>3980646</v>
      </c>
      <c r="AH26" s="47">
        <v>82128673</v>
      </c>
      <c r="AI26" s="51">
        <v>161324073</v>
      </c>
      <c r="AJ26" s="47"/>
      <c r="AK26" s="47"/>
      <c r="AL26" s="47"/>
      <c r="AM26" s="47"/>
      <c r="AN26" s="47"/>
      <c r="AO26" s="47"/>
      <c r="AP26" s="47"/>
      <c r="AQ26" s="47"/>
      <c r="AR26" s="47">
        <f t="shared" si="66"/>
        <v>248970692</v>
      </c>
      <c r="AS26" s="108"/>
      <c r="AT26" s="107" t="e">
        <f t="shared" si="30"/>
        <v>#DIV/0!</v>
      </c>
      <c r="AU26" s="107">
        <f t="shared" si="28"/>
        <v>-0.97527549068322983</v>
      </c>
      <c r="AV26" s="107" t="e">
        <f t="shared" si="28"/>
        <v>#DIV/0!</v>
      </c>
      <c r="AW26" s="107" t="e">
        <f t="shared" si="28"/>
        <v>#DIV/0!</v>
      </c>
      <c r="AX26" s="47"/>
      <c r="AY26" s="47"/>
      <c r="AZ26" s="47"/>
      <c r="BA26" s="47"/>
      <c r="BB26" s="47"/>
      <c r="BC26" s="47"/>
      <c r="BD26" s="47"/>
      <c r="BE26" s="47"/>
      <c r="BF26" s="107">
        <f t="shared" si="31"/>
        <v>0.54640181366459628</v>
      </c>
    </row>
    <row r="27" spans="1:58">
      <c r="A27" s="44" t="s">
        <v>658</v>
      </c>
      <c r="B27" s="44" t="s">
        <v>659</v>
      </c>
      <c r="C27" s="45">
        <f>SUM(C28:C30)</f>
        <v>9732732529</v>
      </c>
      <c r="D27" s="45">
        <v>0</v>
      </c>
      <c r="E27" s="45">
        <f t="shared" ref="E27:AQ27" si="79">SUM(E28:E30)</f>
        <v>0</v>
      </c>
      <c r="F27" s="45">
        <f t="shared" si="79"/>
        <v>9732732529</v>
      </c>
      <c r="G27" s="45">
        <f t="shared" si="79"/>
        <v>1097398476</v>
      </c>
      <c r="H27" s="45">
        <f t="shared" si="79"/>
        <v>1091446894</v>
      </c>
      <c r="I27" s="45">
        <f t="shared" si="79"/>
        <v>1097398476</v>
      </c>
      <c r="J27" s="45">
        <f t="shared" si="79"/>
        <v>8635334053</v>
      </c>
      <c r="K27" s="45">
        <f t="shared" si="79"/>
        <v>0</v>
      </c>
      <c r="L27" s="108"/>
      <c r="M27" s="45">
        <f t="shared" si="79"/>
        <v>30660603609</v>
      </c>
      <c r="N27" s="45">
        <f t="shared" si="79"/>
        <v>0</v>
      </c>
      <c r="O27" s="45">
        <f t="shared" si="79"/>
        <v>9637221164.9375973</v>
      </c>
      <c r="P27" s="45">
        <f t="shared" si="79"/>
        <v>9637221164.9375973</v>
      </c>
      <c r="Q27" s="45">
        <f t="shared" si="79"/>
        <v>264342766</v>
      </c>
      <c r="R27" s="45">
        <f t="shared" si="79"/>
        <v>999975080.2343998</v>
      </c>
      <c r="S27" s="45">
        <f t="shared" si="79"/>
        <v>667669062.23440003</v>
      </c>
      <c r="T27" s="45">
        <f t="shared" si="79"/>
        <v>688000000</v>
      </c>
      <c r="U27" s="45">
        <f t="shared" si="79"/>
        <v>1084968380</v>
      </c>
      <c r="V27" s="45">
        <f t="shared" si="79"/>
        <v>131113067</v>
      </c>
      <c r="W27" s="45">
        <f t="shared" si="79"/>
        <v>2084151620.2343993</v>
      </c>
      <c r="X27" s="45">
        <f t="shared" si="79"/>
        <v>2328345335.2343998</v>
      </c>
      <c r="Y27" s="45">
        <f t="shared" si="79"/>
        <v>1318262144</v>
      </c>
      <c r="Z27" s="45">
        <f t="shared" si="79"/>
        <v>121792007</v>
      </c>
      <c r="AA27" s="45">
        <f t="shared" si="79"/>
        <v>21365002</v>
      </c>
      <c r="AB27" s="45">
        <f t="shared" si="79"/>
        <v>22748065</v>
      </c>
      <c r="AC27" s="45">
        <f t="shared" si="65"/>
        <v>2619986908.4687996</v>
      </c>
      <c r="AD27" s="45">
        <f t="shared" si="79"/>
        <v>9732732528.9375992</v>
      </c>
      <c r="AE27" s="108"/>
      <c r="AF27" s="45">
        <f t="shared" si="79"/>
        <v>35909093</v>
      </c>
      <c r="AG27" s="45">
        <f t="shared" si="79"/>
        <v>1061489383</v>
      </c>
      <c r="AH27" s="45">
        <f t="shared" si="79"/>
        <v>1390159260</v>
      </c>
      <c r="AI27" s="45">
        <v>1232847171</v>
      </c>
      <c r="AJ27" s="45">
        <f t="shared" si="79"/>
        <v>0</v>
      </c>
      <c r="AK27" s="45">
        <f t="shared" si="79"/>
        <v>0</v>
      </c>
      <c r="AL27" s="45">
        <f t="shared" si="79"/>
        <v>0</v>
      </c>
      <c r="AM27" s="45">
        <f t="shared" si="79"/>
        <v>0</v>
      </c>
      <c r="AN27" s="45">
        <f t="shared" si="79"/>
        <v>0</v>
      </c>
      <c r="AO27" s="45">
        <f t="shared" si="79"/>
        <v>0</v>
      </c>
      <c r="AP27" s="45">
        <f t="shared" si="79"/>
        <v>0</v>
      </c>
      <c r="AQ27" s="45">
        <f t="shared" si="79"/>
        <v>0</v>
      </c>
      <c r="AR27" s="45">
        <f t="shared" si="66"/>
        <v>3720404907</v>
      </c>
      <c r="AS27" s="108"/>
      <c r="AT27" s="106">
        <f t="shared" si="30"/>
        <v>-0.86415708081075315</v>
      </c>
      <c r="AU27" s="106">
        <f t="shared" si="28"/>
        <v>6.151583572580719E-2</v>
      </c>
      <c r="AV27" s="106">
        <f t="shared" si="28"/>
        <v>1.0821082458841769</v>
      </c>
      <c r="AW27" s="106">
        <f t="shared" si="28"/>
        <v>0.79192902761627904</v>
      </c>
      <c r="AX27" s="45"/>
      <c r="AY27" s="45"/>
      <c r="AZ27" s="45"/>
      <c r="BA27" s="45"/>
      <c r="BB27" s="45"/>
      <c r="BC27" s="45"/>
      <c r="BD27" s="45"/>
      <c r="BE27" s="45"/>
      <c r="BF27" s="106">
        <f t="shared" si="31"/>
        <v>0.42000896835561607</v>
      </c>
    </row>
    <row r="28" spans="1:58">
      <c r="A28" s="46" t="s">
        <v>660</v>
      </c>
      <c r="B28" s="46" t="s">
        <v>653</v>
      </c>
      <c r="C28" s="47">
        <v>340287404</v>
      </c>
      <c r="D28" s="51"/>
      <c r="E28" s="52"/>
      <c r="F28" s="47">
        <f>+C28+D28</f>
        <v>340287404</v>
      </c>
      <c r="G28" s="20">
        <v>5398040</v>
      </c>
      <c r="H28" s="51">
        <v>5398040</v>
      </c>
      <c r="I28" s="20">
        <v>5398040</v>
      </c>
      <c r="J28" s="47">
        <f>+F28-I28</f>
        <v>334889364</v>
      </c>
      <c r="K28" s="53"/>
      <c r="L28" s="108"/>
      <c r="M28" s="98">
        <v>10220201202</v>
      </c>
      <c r="N28" s="99" t="s">
        <v>653</v>
      </c>
      <c r="O28" s="100">
        <v>340287404</v>
      </c>
      <c r="P28" s="100">
        <v>340287404</v>
      </c>
      <c r="Q28" s="47">
        <v>0</v>
      </c>
      <c r="R28" s="47">
        <v>3496904</v>
      </c>
      <c r="S28" s="47"/>
      <c r="T28" s="47"/>
      <c r="U28" s="47">
        <v>15833570</v>
      </c>
      <c r="V28" s="47">
        <v>42113067</v>
      </c>
      <c r="W28" s="47">
        <v>9520000</v>
      </c>
      <c r="X28" s="47">
        <v>40219462</v>
      </c>
      <c r="Y28" s="47">
        <v>70618468</v>
      </c>
      <c r="Z28" s="47">
        <f>+F28-225914538</f>
        <v>114372866</v>
      </c>
      <c r="AA28" s="47">
        <v>21365002</v>
      </c>
      <c r="AB28" s="47">
        <v>22748065</v>
      </c>
      <c r="AC28" s="47">
        <f t="shared" si="65"/>
        <v>3496904</v>
      </c>
      <c r="AD28" s="47">
        <f>SUM(Q28:AB28)</f>
        <v>340287404</v>
      </c>
      <c r="AE28" s="108"/>
      <c r="AF28" s="47"/>
      <c r="AG28" s="47">
        <v>5398040</v>
      </c>
      <c r="AH28" s="47">
        <v>1108400</v>
      </c>
      <c r="AI28" s="51"/>
      <c r="AJ28" s="47"/>
      <c r="AK28" s="47"/>
      <c r="AL28" s="47"/>
      <c r="AM28" s="47"/>
      <c r="AN28" s="47"/>
      <c r="AO28" s="47"/>
      <c r="AP28" s="47"/>
      <c r="AQ28" s="47"/>
      <c r="AR28" s="47">
        <f t="shared" si="66"/>
        <v>6506440</v>
      </c>
      <c r="AS28" s="108"/>
      <c r="AT28" s="107" t="e">
        <f t="shared" si="30"/>
        <v>#DIV/0!</v>
      </c>
      <c r="AU28" s="107">
        <f t="shared" si="28"/>
        <v>0.54366262270854449</v>
      </c>
      <c r="AV28" s="107" t="e">
        <f t="shared" si="28"/>
        <v>#DIV/0!</v>
      </c>
      <c r="AW28" s="107" t="e">
        <f t="shared" si="28"/>
        <v>#DIV/0!</v>
      </c>
      <c r="AX28" s="47"/>
      <c r="AY28" s="47"/>
      <c r="AZ28" s="47"/>
      <c r="BA28" s="47"/>
      <c r="BB28" s="47"/>
      <c r="BC28" s="47"/>
      <c r="BD28" s="47"/>
      <c r="BE28" s="47"/>
      <c r="BF28" s="107">
        <f t="shared" si="31"/>
        <v>0.860628716144338</v>
      </c>
    </row>
    <row r="29" spans="1:58">
      <c r="A29" s="46" t="s">
        <v>661</v>
      </c>
      <c r="B29" s="46" t="s">
        <v>655</v>
      </c>
      <c r="C29" s="47">
        <v>9089449399</v>
      </c>
      <c r="D29" s="51"/>
      <c r="E29" s="52"/>
      <c r="F29" s="47">
        <f>+C29+D29</f>
        <v>9089449399</v>
      </c>
      <c r="G29" s="20">
        <v>1084395722</v>
      </c>
      <c r="H29" s="51">
        <v>1078444140</v>
      </c>
      <c r="I29" s="20">
        <v>1084395722</v>
      </c>
      <c r="J29" s="47">
        <f>+F29-I29</f>
        <v>8005053677</v>
      </c>
      <c r="K29" s="53"/>
      <c r="L29" s="108"/>
      <c r="M29" s="98">
        <v>10220201203</v>
      </c>
      <c r="N29" s="99" t="s">
        <v>655</v>
      </c>
      <c r="O29" s="100">
        <v>8993938034.9375973</v>
      </c>
      <c r="P29" s="100">
        <v>8993938034.9375973</v>
      </c>
      <c r="Q29" s="47">
        <v>263142766</v>
      </c>
      <c r="R29" s="47">
        <f>2495770313.2344-1600000000</f>
        <v>895770313.2343998</v>
      </c>
      <c r="S29" s="47">
        <v>666369062.23440003</v>
      </c>
      <c r="T29" s="47">
        <f>88000000+600000000</f>
        <v>688000000</v>
      </c>
      <c r="U29" s="47">
        <f>69034810+1000000000</f>
        <v>1069034810</v>
      </c>
      <c r="V29" s="47">
        <v>40000000</v>
      </c>
      <c r="W29" s="47">
        <v>1995549817.2343993</v>
      </c>
      <c r="X29" s="47">
        <f>2287064413.2344-70364600</f>
        <v>2216699813.2343998</v>
      </c>
      <c r="Y29" s="47">
        <f>247543676+1000000000</f>
        <v>1247543676</v>
      </c>
      <c r="Z29" s="47">
        <v>7339141</v>
      </c>
      <c r="AA29" s="47">
        <v>0</v>
      </c>
      <c r="AB29" s="47">
        <v>0</v>
      </c>
      <c r="AC29" s="47">
        <f t="shared" si="65"/>
        <v>2513282141.4687996</v>
      </c>
      <c r="AD29" s="47">
        <f>SUM(Q29:AB29)</f>
        <v>9089449398.9375992</v>
      </c>
      <c r="AE29" s="108"/>
      <c r="AF29" s="47">
        <v>35909093</v>
      </c>
      <c r="AG29" s="47">
        <f>1078444140-29957511</f>
        <v>1048486629</v>
      </c>
      <c r="AH29" s="47">
        <v>1297226468</v>
      </c>
      <c r="AI29" s="51">
        <v>1229203228</v>
      </c>
      <c r="AJ29" s="47"/>
      <c r="AK29" s="47"/>
      <c r="AL29" s="47"/>
      <c r="AM29" s="47"/>
      <c r="AN29" s="47"/>
      <c r="AO29" s="47"/>
      <c r="AP29" s="47"/>
      <c r="AQ29" s="47"/>
      <c r="AR29" s="47">
        <f t="shared" si="66"/>
        <v>3610825418</v>
      </c>
      <c r="AS29" s="108"/>
      <c r="AT29" s="107">
        <f t="shared" si="30"/>
        <v>-0.86353760148587932</v>
      </c>
      <c r="AU29" s="107">
        <f t="shared" si="28"/>
        <v>0.17048602025465687</v>
      </c>
      <c r="AV29" s="107">
        <f t="shared" si="28"/>
        <v>0.94670872571765852</v>
      </c>
      <c r="AW29" s="107">
        <f t="shared" si="28"/>
        <v>0.78663259883720926</v>
      </c>
      <c r="AX29" s="47"/>
      <c r="AY29" s="47"/>
      <c r="AZ29" s="47"/>
      <c r="BA29" s="47"/>
      <c r="BB29" s="47"/>
      <c r="BC29" s="47"/>
      <c r="BD29" s="47"/>
      <c r="BE29" s="47"/>
      <c r="BF29" s="107">
        <f t="shared" si="31"/>
        <v>0.43669720101133563</v>
      </c>
    </row>
    <row r="30" spans="1:58">
      <c r="A30" s="46" t="s">
        <v>662</v>
      </c>
      <c r="B30" s="46" t="s">
        <v>663</v>
      </c>
      <c r="C30" s="47">
        <v>302995726</v>
      </c>
      <c r="D30" s="48"/>
      <c r="E30" s="48"/>
      <c r="F30" s="47">
        <f>+C30+D30</f>
        <v>302995726</v>
      </c>
      <c r="G30" s="20">
        <v>7604714</v>
      </c>
      <c r="H30" s="48">
        <v>7604714</v>
      </c>
      <c r="I30" s="20">
        <v>7604714</v>
      </c>
      <c r="J30" s="47">
        <f>+F30-I30</f>
        <v>295391012</v>
      </c>
      <c r="K30" s="50"/>
      <c r="L30" s="108"/>
      <c r="M30" s="98">
        <v>10220201204</v>
      </c>
      <c r="N30" s="99" t="s">
        <v>954</v>
      </c>
      <c r="O30" s="100">
        <v>302995726</v>
      </c>
      <c r="P30" s="100">
        <v>302995726</v>
      </c>
      <c r="Q30" s="47">
        <v>1200000</v>
      </c>
      <c r="R30" s="47">
        <f>149707863-49000000</f>
        <v>100707863</v>
      </c>
      <c r="S30" s="47">
        <v>1300000</v>
      </c>
      <c r="T30" s="47">
        <v>0</v>
      </c>
      <c r="U30" s="47">
        <v>100000</v>
      </c>
      <c r="V30" s="47">
        <v>49000000</v>
      </c>
      <c r="W30" s="47">
        <v>79081803</v>
      </c>
      <c r="X30" s="47">
        <v>71426060</v>
      </c>
      <c r="Y30" s="47">
        <v>100000</v>
      </c>
      <c r="Z30" s="47">
        <v>80000</v>
      </c>
      <c r="AA30" s="47">
        <v>0</v>
      </c>
      <c r="AB30" s="47">
        <v>0</v>
      </c>
      <c r="AC30" s="47">
        <f t="shared" si="65"/>
        <v>103207863</v>
      </c>
      <c r="AD30" s="47">
        <f>SUM(Q30:AB30)</f>
        <v>302995726</v>
      </c>
      <c r="AE30" s="108"/>
      <c r="AF30" s="47"/>
      <c r="AG30" s="47">
        <v>7604714</v>
      </c>
      <c r="AH30" s="47">
        <v>91824392</v>
      </c>
      <c r="AI30" s="48">
        <v>3643943</v>
      </c>
      <c r="AJ30" s="47"/>
      <c r="AK30" s="47"/>
      <c r="AL30" s="47"/>
      <c r="AM30" s="47"/>
      <c r="AN30" s="47"/>
      <c r="AO30" s="47"/>
      <c r="AP30" s="47"/>
      <c r="AQ30" s="47"/>
      <c r="AR30" s="47">
        <f t="shared" si="66"/>
        <v>103073049</v>
      </c>
      <c r="AS30" s="108"/>
      <c r="AT30" s="107">
        <f t="shared" si="30"/>
        <v>-1</v>
      </c>
      <c r="AU30" s="107">
        <f t="shared" si="28"/>
        <v>-0.9244873858558591</v>
      </c>
      <c r="AV30" s="107">
        <f t="shared" si="28"/>
        <v>69.634147692307693</v>
      </c>
      <c r="AW30" s="107" t="e">
        <f t="shared" si="28"/>
        <v>#DIV/0!</v>
      </c>
      <c r="AX30" s="47"/>
      <c r="AY30" s="47"/>
      <c r="AZ30" s="47"/>
      <c r="BA30" s="47"/>
      <c r="BB30" s="47"/>
      <c r="BC30" s="47"/>
      <c r="BD30" s="47"/>
      <c r="BE30" s="47"/>
      <c r="BF30" s="107">
        <f t="shared" si="31"/>
        <v>-1.3062376846229246E-3</v>
      </c>
    </row>
    <row r="31" spans="1:58">
      <c r="A31" s="42" t="s">
        <v>664</v>
      </c>
      <c r="B31" s="42" t="s">
        <v>665</v>
      </c>
      <c r="C31" s="43">
        <f>+C32+C43</f>
        <v>4642148824</v>
      </c>
      <c r="D31" s="43">
        <v>0</v>
      </c>
      <c r="E31" s="43">
        <f t="shared" ref="E31:P31" si="80">+E32+E43</f>
        <v>0</v>
      </c>
      <c r="F31" s="43">
        <f t="shared" si="80"/>
        <v>4642148824</v>
      </c>
      <c r="G31" s="43">
        <f t="shared" si="80"/>
        <v>846729987</v>
      </c>
      <c r="H31" s="43">
        <f t="shared" si="80"/>
        <v>564590441</v>
      </c>
      <c r="I31" s="43">
        <f t="shared" si="80"/>
        <v>846729987</v>
      </c>
      <c r="J31" s="43">
        <f t="shared" si="80"/>
        <v>3795418837</v>
      </c>
      <c r="K31" s="43">
        <f t="shared" si="80"/>
        <v>0</v>
      </c>
      <c r="L31" s="108"/>
      <c r="M31" s="43">
        <f t="shared" si="80"/>
        <v>143502659257</v>
      </c>
      <c r="N31" s="43" t="e">
        <f t="shared" si="80"/>
        <v>#VALUE!</v>
      </c>
      <c r="O31" s="43">
        <f t="shared" si="80"/>
        <v>4844425273</v>
      </c>
      <c r="P31" s="43">
        <f t="shared" si="80"/>
        <v>4844425273</v>
      </c>
      <c r="Q31" s="43">
        <f t="shared" ref="Q31:AD31" si="81">+Q32+Q43</f>
        <v>98234795.176666677</v>
      </c>
      <c r="R31" s="43">
        <f t="shared" si="81"/>
        <v>123234795.17666668</v>
      </c>
      <c r="S31" s="43">
        <f t="shared" si="81"/>
        <v>104842913.17666668</v>
      </c>
      <c r="T31" s="43">
        <f t="shared" si="81"/>
        <v>222939219.67666668</v>
      </c>
      <c r="U31" s="43">
        <f t="shared" si="81"/>
        <v>145534795.17666668</v>
      </c>
      <c r="V31" s="43">
        <f t="shared" si="81"/>
        <v>534599771.17666668</v>
      </c>
      <c r="W31" s="43">
        <f t="shared" si="81"/>
        <v>617851136.17666674</v>
      </c>
      <c r="X31" s="43">
        <f t="shared" si="81"/>
        <v>699263637.17666674</v>
      </c>
      <c r="Y31" s="43">
        <f t="shared" si="81"/>
        <v>570748447.67666674</v>
      </c>
      <c r="Z31" s="43">
        <f t="shared" si="81"/>
        <v>508299771.17666668</v>
      </c>
      <c r="AA31" s="43">
        <f t="shared" si="81"/>
        <v>508299771.17666668</v>
      </c>
      <c r="AB31" s="43">
        <f t="shared" si="81"/>
        <v>508299771.05666667</v>
      </c>
      <c r="AC31" s="43">
        <f t="shared" si="65"/>
        <v>549251723.20666671</v>
      </c>
      <c r="AD31" s="43">
        <f t="shared" si="81"/>
        <v>4642148824</v>
      </c>
      <c r="AE31" s="108"/>
      <c r="AF31" s="43">
        <f t="shared" ref="AF31:AQ31" si="82">+AF32+AF43</f>
        <v>280637057.38999999</v>
      </c>
      <c r="AG31" s="43">
        <f t="shared" si="82"/>
        <v>562166930</v>
      </c>
      <c r="AH31" s="43">
        <f t="shared" si="82"/>
        <v>856568795</v>
      </c>
      <c r="AI31" s="43">
        <v>659360637</v>
      </c>
      <c r="AJ31" s="43">
        <f t="shared" si="82"/>
        <v>0</v>
      </c>
      <c r="AK31" s="43">
        <f t="shared" si="82"/>
        <v>0</v>
      </c>
      <c r="AL31" s="43">
        <f t="shared" si="82"/>
        <v>0</v>
      </c>
      <c r="AM31" s="43">
        <f t="shared" si="82"/>
        <v>0</v>
      </c>
      <c r="AN31" s="43">
        <f t="shared" si="82"/>
        <v>0</v>
      </c>
      <c r="AO31" s="43">
        <f t="shared" si="82"/>
        <v>0</v>
      </c>
      <c r="AP31" s="43">
        <f t="shared" si="82"/>
        <v>0</v>
      </c>
      <c r="AQ31" s="43">
        <f t="shared" si="82"/>
        <v>0</v>
      </c>
      <c r="AR31" s="43">
        <f t="shared" si="66"/>
        <v>2358733419.3899999</v>
      </c>
      <c r="AS31" s="108"/>
      <c r="AT31" s="105">
        <f t="shared" si="30"/>
        <v>1.8567989263407005</v>
      </c>
      <c r="AU31" s="105">
        <f t="shared" si="28"/>
        <v>3.5617548939330805</v>
      </c>
      <c r="AV31" s="105">
        <f t="shared" si="28"/>
        <v>7.1700209298517823</v>
      </c>
      <c r="AW31" s="105">
        <f t="shared" si="28"/>
        <v>1.9575802676455236</v>
      </c>
      <c r="AX31" s="43"/>
      <c r="AY31" s="43"/>
      <c r="AZ31" s="43"/>
      <c r="BA31" s="43"/>
      <c r="BB31" s="43"/>
      <c r="BC31" s="43"/>
      <c r="BD31" s="43"/>
      <c r="BE31" s="43"/>
      <c r="BF31" s="105">
        <f t="shared" si="31"/>
        <v>3.2944488287066882</v>
      </c>
    </row>
    <row r="32" spans="1:58">
      <c r="A32" s="42" t="s">
        <v>666</v>
      </c>
      <c r="B32" s="42" t="s">
        <v>667</v>
      </c>
      <c r="C32" s="43">
        <f>+C33+C37</f>
        <v>3954239871</v>
      </c>
      <c r="D32" s="43">
        <v>0</v>
      </c>
      <c r="E32" s="43">
        <f t="shared" ref="E32:P32" si="83">+E33+E37</f>
        <v>0</v>
      </c>
      <c r="F32" s="43">
        <f t="shared" si="83"/>
        <v>3954239871</v>
      </c>
      <c r="G32" s="43">
        <f t="shared" si="83"/>
        <v>821300826</v>
      </c>
      <c r="H32" s="43">
        <f t="shared" si="83"/>
        <v>549879180</v>
      </c>
      <c r="I32" s="43">
        <f t="shared" si="83"/>
        <v>821300826</v>
      </c>
      <c r="J32" s="43">
        <f t="shared" si="83"/>
        <v>3132939045</v>
      </c>
      <c r="K32" s="43">
        <f t="shared" si="83"/>
        <v>0</v>
      </c>
      <c r="L32" s="108"/>
      <c r="M32" s="43">
        <f t="shared" si="83"/>
        <v>51250844324</v>
      </c>
      <c r="N32" s="43" t="e">
        <f t="shared" si="83"/>
        <v>#VALUE!</v>
      </c>
      <c r="O32" s="43">
        <f t="shared" si="83"/>
        <v>4123455523</v>
      </c>
      <c r="P32" s="43">
        <f t="shared" si="83"/>
        <v>4123455523</v>
      </c>
      <c r="Q32" s="43">
        <f t="shared" ref="Q32:AD32" si="84">+Q33+Q37</f>
        <v>90950333.416666672</v>
      </c>
      <c r="R32" s="43">
        <f t="shared" si="84"/>
        <v>115950333.41666667</v>
      </c>
      <c r="S32" s="43">
        <f t="shared" si="84"/>
        <v>97558451.416666672</v>
      </c>
      <c r="T32" s="43">
        <f t="shared" si="84"/>
        <v>214654757.91666669</v>
      </c>
      <c r="U32" s="43">
        <f t="shared" si="84"/>
        <v>130950333.41666667</v>
      </c>
      <c r="V32" s="43">
        <f t="shared" si="84"/>
        <v>439730250.55952382</v>
      </c>
      <c r="W32" s="43">
        <f t="shared" si="84"/>
        <v>522981615.55952382</v>
      </c>
      <c r="X32" s="43">
        <f t="shared" si="84"/>
        <v>605394116.55952382</v>
      </c>
      <c r="Y32" s="43">
        <f t="shared" si="84"/>
        <v>476878927.05952382</v>
      </c>
      <c r="Z32" s="43">
        <f t="shared" si="84"/>
        <v>419730250.55952382</v>
      </c>
      <c r="AA32" s="43">
        <f t="shared" si="84"/>
        <v>419730250.55952382</v>
      </c>
      <c r="AB32" s="43">
        <f t="shared" si="84"/>
        <v>419730250.55952382</v>
      </c>
      <c r="AC32" s="43">
        <f t="shared" si="65"/>
        <v>519113876.16666669</v>
      </c>
      <c r="AD32" s="43">
        <f t="shared" si="84"/>
        <v>3954239871</v>
      </c>
      <c r="AE32" s="108"/>
      <c r="AF32" s="43">
        <f t="shared" ref="AF32:AQ32" si="85">+AF33+AF37</f>
        <v>271421646</v>
      </c>
      <c r="AG32" s="43">
        <f t="shared" si="85"/>
        <v>549879180</v>
      </c>
      <c r="AH32" s="43">
        <f t="shared" si="85"/>
        <v>805971828</v>
      </c>
      <c r="AI32" s="43">
        <v>655071349</v>
      </c>
      <c r="AJ32" s="43">
        <f t="shared" si="85"/>
        <v>0</v>
      </c>
      <c r="AK32" s="43">
        <f t="shared" si="85"/>
        <v>0</v>
      </c>
      <c r="AL32" s="43">
        <f t="shared" si="85"/>
        <v>0</v>
      </c>
      <c r="AM32" s="43">
        <f t="shared" si="85"/>
        <v>0</v>
      </c>
      <c r="AN32" s="43">
        <f t="shared" si="85"/>
        <v>0</v>
      </c>
      <c r="AO32" s="43">
        <f t="shared" si="85"/>
        <v>0</v>
      </c>
      <c r="AP32" s="43">
        <f t="shared" si="85"/>
        <v>0</v>
      </c>
      <c r="AQ32" s="43">
        <f t="shared" si="85"/>
        <v>0</v>
      </c>
      <c r="AR32" s="43">
        <f t="shared" si="66"/>
        <v>2282344003</v>
      </c>
      <c r="AS32" s="108"/>
      <c r="AT32" s="105">
        <f t="shared" si="30"/>
        <v>1.984284232984042</v>
      </c>
      <c r="AU32" s="105">
        <f t="shared" si="28"/>
        <v>3.7423682519653756</v>
      </c>
      <c r="AV32" s="105">
        <f t="shared" si="28"/>
        <v>7.2614249846765153</v>
      </c>
      <c r="AW32" s="105">
        <f t="shared" si="28"/>
        <v>2.0517439042945043</v>
      </c>
      <c r="AX32" s="43"/>
      <c r="AY32" s="43"/>
      <c r="AZ32" s="43"/>
      <c r="BA32" s="43"/>
      <c r="BB32" s="43"/>
      <c r="BC32" s="43"/>
      <c r="BD32" s="43"/>
      <c r="BE32" s="43"/>
      <c r="BF32" s="105">
        <f t="shared" si="31"/>
        <v>3.3966152857513494</v>
      </c>
    </row>
    <row r="33" spans="1:58">
      <c r="A33" s="42" t="s">
        <v>668</v>
      </c>
      <c r="B33" s="42" t="s">
        <v>669</v>
      </c>
      <c r="C33" s="43">
        <f>+C34</f>
        <v>1331404001</v>
      </c>
      <c r="D33" s="43">
        <v>0</v>
      </c>
      <c r="E33" s="43">
        <f t="shared" ref="E33:AQ33" si="86">+E34</f>
        <v>0</v>
      </c>
      <c r="F33" s="43">
        <f t="shared" si="86"/>
        <v>1331404001</v>
      </c>
      <c r="G33" s="43">
        <f t="shared" si="86"/>
        <v>159465929</v>
      </c>
      <c r="H33" s="43">
        <f t="shared" si="86"/>
        <v>82313415</v>
      </c>
      <c r="I33" s="43">
        <f t="shared" si="86"/>
        <v>159465929</v>
      </c>
      <c r="J33" s="43">
        <f t="shared" si="86"/>
        <v>1171938072</v>
      </c>
      <c r="K33" s="43">
        <f t="shared" si="86"/>
        <v>0</v>
      </c>
      <c r="L33" s="108"/>
      <c r="M33" s="43">
        <f t="shared" si="86"/>
        <v>20500416609</v>
      </c>
      <c r="N33" s="43" t="e">
        <f t="shared" si="86"/>
        <v>#VALUE!</v>
      </c>
      <c r="O33" s="43">
        <f t="shared" si="86"/>
        <v>1331404000</v>
      </c>
      <c r="P33" s="43">
        <f t="shared" si="86"/>
        <v>1331404000</v>
      </c>
      <c r="Q33" s="43">
        <f t="shared" si="86"/>
        <v>90950333.416666672</v>
      </c>
      <c r="R33" s="43">
        <f t="shared" si="86"/>
        <v>90950333.416666672</v>
      </c>
      <c r="S33" s="43">
        <f t="shared" si="86"/>
        <v>90950333.416666672</v>
      </c>
      <c r="T33" s="43">
        <f t="shared" si="86"/>
        <v>90950333.416666672</v>
      </c>
      <c r="U33" s="43">
        <f t="shared" si="86"/>
        <v>130950333.41666667</v>
      </c>
      <c r="V33" s="43">
        <f t="shared" si="86"/>
        <v>130950333.41666667</v>
      </c>
      <c r="W33" s="43">
        <f t="shared" si="86"/>
        <v>130950333.41666667</v>
      </c>
      <c r="X33" s="43">
        <f t="shared" si="86"/>
        <v>130950333.41666667</v>
      </c>
      <c r="Y33" s="43">
        <f t="shared" si="86"/>
        <v>110950333.41666667</v>
      </c>
      <c r="Z33" s="43">
        <f t="shared" si="86"/>
        <v>110950333.41666667</v>
      </c>
      <c r="AA33" s="43">
        <f t="shared" si="86"/>
        <v>110950333.41666667</v>
      </c>
      <c r="AB33" s="43">
        <f t="shared" si="86"/>
        <v>110950333.41666667</v>
      </c>
      <c r="AC33" s="43">
        <f t="shared" si="65"/>
        <v>363801333.66666669</v>
      </c>
      <c r="AD33" s="43">
        <f t="shared" si="86"/>
        <v>1331404001</v>
      </c>
      <c r="AE33" s="108"/>
      <c r="AF33" s="43">
        <f t="shared" si="86"/>
        <v>77152514</v>
      </c>
      <c r="AG33" s="43">
        <f t="shared" si="86"/>
        <v>82313415</v>
      </c>
      <c r="AH33" s="43">
        <f t="shared" si="86"/>
        <v>94557472</v>
      </c>
      <c r="AI33" s="43">
        <v>194644924</v>
      </c>
      <c r="AJ33" s="43">
        <f t="shared" si="86"/>
        <v>0</v>
      </c>
      <c r="AK33" s="43">
        <f t="shared" si="86"/>
        <v>0</v>
      </c>
      <c r="AL33" s="43">
        <f t="shared" si="86"/>
        <v>0</v>
      </c>
      <c r="AM33" s="43">
        <f t="shared" si="86"/>
        <v>0</v>
      </c>
      <c r="AN33" s="43">
        <f t="shared" si="86"/>
        <v>0</v>
      </c>
      <c r="AO33" s="43">
        <f t="shared" si="86"/>
        <v>0</v>
      </c>
      <c r="AP33" s="43">
        <f t="shared" si="86"/>
        <v>0</v>
      </c>
      <c r="AQ33" s="43">
        <f t="shared" si="86"/>
        <v>0</v>
      </c>
      <c r="AR33" s="43">
        <f t="shared" si="66"/>
        <v>448668325</v>
      </c>
      <c r="AS33" s="108"/>
      <c r="AT33" s="105">
        <f t="shared" si="30"/>
        <v>-0.15170718894954835</v>
      </c>
      <c r="AU33" s="105">
        <f t="shared" si="28"/>
        <v>-9.4963020939117904E-2</v>
      </c>
      <c r="AV33" s="105">
        <f t="shared" si="28"/>
        <v>3.9660531719087899E-2</v>
      </c>
      <c r="AW33" s="105">
        <f t="shared" si="28"/>
        <v>1.1401232594528485</v>
      </c>
      <c r="AX33" s="43"/>
      <c r="AY33" s="43"/>
      <c r="AZ33" s="43"/>
      <c r="BA33" s="43"/>
      <c r="BB33" s="43"/>
      <c r="BC33" s="43"/>
      <c r="BD33" s="43"/>
      <c r="BE33" s="43"/>
      <c r="BF33" s="105">
        <f t="shared" si="31"/>
        <v>0.23327839532081754</v>
      </c>
    </row>
    <row r="34" spans="1:58">
      <c r="A34" s="44" t="s">
        <v>670</v>
      </c>
      <c r="B34" s="44" t="s">
        <v>671</v>
      </c>
      <c r="C34" s="45">
        <f>+C35+C36</f>
        <v>1331404001</v>
      </c>
      <c r="D34" s="45">
        <v>0</v>
      </c>
      <c r="E34" s="45">
        <f t="shared" ref="E34:P34" si="87">+E35+E36</f>
        <v>0</v>
      </c>
      <c r="F34" s="45">
        <f t="shared" si="87"/>
        <v>1331404001</v>
      </c>
      <c r="G34" s="45">
        <f t="shared" si="87"/>
        <v>159465929</v>
      </c>
      <c r="H34" s="45">
        <f t="shared" si="87"/>
        <v>82313415</v>
      </c>
      <c r="I34" s="45">
        <f t="shared" si="87"/>
        <v>159465929</v>
      </c>
      <c r="J34" s="45">
        <f t="shared" si="87"/>
        <v>1171938072</v>
      </c>
      <c r="K34" s="45">
        <f t="shared" si="87"/>
        <v>0</v>
      </c>
      <c r="L34" s="108"/>
      <c r="M34" s="45">
        <f t="shared" si="87"/>
        <v>20500416609</v>
      </c>
      <c r="N34" s="45" t="e">
        <f t="shared" si="87"/>
        <v>#VALUE!</v>
      </c>
      <c r="O34" s="45">
        <f t="shared" si="87"/>
        <v>1331404000</v>
      </c>
      <c r="P34" s="45">
        <f t="shared" si="87"/>
        <v>1331404000</v>
      </c>
      <c r="Q34" s="45">
        <f t="shared" ref="Q34:AD34" si="88">+Q35+Q36</f>
        <v>90950333.416666672</v>
      </c>
      <c r="R34" s="45">
        <f t="shared" si="88"/>
        <v>90950333.416666672</v>
      </c>
      <c r="S34" s="45">
        <f t="shared" si="88"/>
        <v>90950333.416666672</v>
      </c>
      <c r="T34" s="45">
        <f t="shared" si="88"/>
        <v>90950333.416666672</v>
      </c>
      <c r="U34" s="45">
        <f t="shared" si="88"/>
        <v>130950333.41666667</v>
      </c>
      <c r="V34" s="45">
        <f t="shared" si="88"/>
        <v>130950333.41666667</v>
      </c>
      <c r="W34" s="45">
        <f t="shared" si="88"/>
        <v>130950333.41666667</v>
      </c>
      <c r="X34" s="45">
        <f t="shared" si="88"/>
        <v>130950333.41666667</v>
      </c>
      <c r="Y34" s="45">
        <f t="shared" si="88"/>
        <v>110950333.41666667</v>
      </c>
      <c r="Z34" s="45">
        <f t="shared" si="88"/>
        <v>110950333.41666667</v>
      </c>
      <c r="AA34" s="45">
        <f t="shared" si="88"/>
        <v>110950333.41666667</v>
      </c>
      <c r="AB34" s="45">
        <f t="shared" si="88"/>
        <v>110950333.41666667</v>
      </c>
      <c r="AC34" s="45">
        <f t="shared" si="65"/>
        <v>363801333.66666669</v>
      </c>
      <c r="AD34" s="45">
        <f t="shared" si="88"/>
        <v>1331404001</v>
      </c>
      <c r="AE34" s="108"/>
      <c r="AF34" s="45">
        <f t="shared" ref="AF34:AQ34" si="89">+AF35+AF36</f>
        <v>77152514</v>
      </c>
      <c r="AG34" s="45">
        <f t="shared" si="89"/>
        <v>82313415</v>
      </c>
      <c r="AH34" s="45">
        <f t="shared" si="89"/>
        <v>94557472</v>
      </c>
      <c r="AI34" s="45">
        <v>194644924</v>
      </c>
      <c r="AJ34" s="45">
        <f t="shared" si="89"/>
        <v>0</v>
      </c>
      <c r="AK34" s="45">
        <f t="shared" si="89"/>
        <v>0</v>
      </c>
      <c r="AL34" s="45">
        <f t="shared" si="89"/>
        <v>0</v>
      </c>
      <c r="AM34" s="45">
        <f t="shared" si="89"/>
        <v>0</v>
      </c>
      <c r="AN34" s="45">
        <f t="shared" si="89"/>
        <v>0</v>
      </c>
      <c r="AO34" s="45">
        <f t="shared" si="89"/>
        <v>0</v>
      </c>
      <c r="AP34" s="45">
        <f t="shared" si="89"/>
        <v>0</v>
      </c>
      <c r="AQ34" s="45">
        <f t="shared" si="89"/>
        <v>0</v>
      </c>
      <c r="AR34" s="45">
        <f t="shared" si="66"/>
        <v>448668325</v>
      </c>
      <c r="AS34" s="108"/>
      <c r="AT34" s="106">
        <f t="shared" si="30"/>
        <v>-0.15170718894954835</v>
      </c>
      <c r="AU34" s="106">
        <f t="shared" si="28"/>
        <v>-9.4963020939117904E-2</v>
      </c>
      <c r="AV34" s="106">
        <f t="shared" si="28"/>
        <v>3.9660531719087899E-2</v>
      </c>
      <c r="AW34" s="106">
        <f t="shared" si="28"/>
        <v>1.1401232594528485</v>
      </c>
      <c r="AX34" s="45"/>
      <c r="AY34" s="45"/>
      <c r="AZ34" s="45"/>
      <c r="BA34" s="45"/>
      <c r="BB34" s="45"/>
      <c r="BC34" s="45"/>
      <c r="BD34" s="45"/>
      <c r="BE34" s="45"/>
      <c r="BF34" s="106">
        <f t="shared" si="31"/>
        <v>0.23327839532081754</v>
      </c>
    </row>
    <row r="35" spans="1:58">
      <c r="A35" s="54">
        <v>10250108304</v>
      </c>
      <c r="B35" s="55" t="s">
        <v>706</v>
      </c>
      <c r="C35" s="47">
        <v>235804001</v>
      </c>
      <c r="D35" s="51"/>
      <c r="E35" s="52"/>
      <c r="F35" s="47">
        <f>+C35+D35</f>
        <v>235804001</v>
      </c>
      <c r="G35" s="20">
        <v>13920000</v>
      </c>
      <c r="H35" s="51">
        <v>13920000</v>
      </c>
      <c r="I35" s="20">
        <v>13920000</v>
      </c>
      <c r="J35" s="47">
        <f>+F35-I35</f>
        <v>221884001</v>
      </c>
      <c r="K35" s="53"/>
      <c r="L35" s="108"/>
      <c r="M35" s="98">
        <v>10250208304</v>
      </c>
      <c r="N35" s="99" t="s">
        <v>706</v>
      </c>
      <c r="O35" s="100">
        <v>262000000</v>
      </c>
      <c r="P35" s="100">
        <v>262000000</v>
      </c>
      <c r="Q35" s="47">
        <v>19650333.416666668</v>
      </c>
      <c r="R35" s="47">
        <v>19650333.416666668</v>
      </c>
      <c r="S35" s="47">
        <v>19650333.416666668</v>
      </c>
      <c r="T35" s="47">
        <v>19650333.416666668</v>
      </c>
      <c r="U35" s="47">
        <v>19650333.416666668</v>
      </c>
      <c r="V35" s="47">
        <v>19650333.416666668</v>
      </c>
      <c r="W35" s="47">
        <v>19650333.416666668</v>
      </c>
      <c r="X35" s="47">
        <v>19650333.416666668</v>
      </c>
      <c r="Y35" s="47">
        <v>19650333.416666668</v>
      </c>
      <c r="Z35" s="47">
        <v>19650333.416666668</v>
      </c>
      <c r="AA35" s="47">
        <v>19650333.416666668</v>
      </c>
      <c r="AB35" s="47">
        <v>19650333.416666668</v>
      </c>
      <c r="AC35" s="47">
        <f t="shared" si="65"/>
        <v>78601333.666666672</v>
      </c>
      <c r="AD35" s="47">
        <f>SUM(Q35:AB35)</f>
        <v>235804000.99999997</v>
      </c>
      <c r="AE35" s="108"/>
      <c r="AF35" s="47"/>
      <c r="AG35" s="47">
        <v>13920000</v>
      </c>
      <c r="AH35" s="47">
        <v>16534433</v>
      </c>
      <c r="AI35" s="51">
        <v>119837000</v>
      </c>
      <c r="AJ35" s="47"/>
      <c r="AK35" s="47"/>
      <c r="AL35" s="47"/>
      <c r="AM35" s="47"/>
      <c r="AN35" s="47"/>
      <c r="AO35" s="47"/>
      <c r="AP35" s="47"/>
      <c r="AQ35" s="47"/>
      <c r="AR35" s="47">
        <f t="shared" si="66"/>
        <v>150291433</v>
      </c>
      <c r="AS35" s="108"/>
      <c r="AT35" s="107">
        <f t="shared" si="30"/>
        <v>-1</v>
      </c>
      <c r="AU35" s="107">
        <f t="shared" si="28"/>
        <v>-0.29161507314712615</v>
      </c>
      <c r="AV35" s="107">
        <f t="shared" si="28"/>
        <v>-0.15856730522566498</v>
      </c>
      <c r="AW35" s="107">
        <f t="shared" si="28"/>
        <v>5.0984715861542984</v>
      </c>
      <c r="AX35" s="47"/>
      <c r="AY35" s="47"/>
      <c r="AZ35" s="47"/>
      <c r="BA35" s="47"/>
      <c r="BB35" s="47"/>
      <c r="BC35" s="47"/>
      <c r="BD35" s="47"/>
      <c r="BE35" s="47"/>
      <c r="BF35" s="107">
        <f t="shared" si="31"/>
        <v>0.91207230194537692</v>
      </c>
    </row>
    <row r="36" spans="1:58">
      <c r="A36" s="54">
        <v>10250108305</v>
      </c>
      <c r="B36" s="55" t="s">
        <v>383</v>
      </c>
      <c r="C36" s="47">
        <v>1095600000</v>
      </c>
      <c r="D36" s="51"/>
      <c r="E36" s="52"/>
      <c r="F36" s="47">
        <f>+C36+D36</f>
        <v>1095600000</v>
      </c>
      <c r="G36" s="20">
        <v>145545929</v>
      </c>
      <c r="H36" s="51">
        <v>68393415</v>
      </c>
      <c r="I36" s="20">
        <v>145545929</v>
      </c>
      <c r="J36" s="47">
        <f>+F36-I36</f>
        <v>950054071</v>
      </c>
      <c r="K36" s="53"/>
      <c r="L36" s="108"/>
      <c r="M36" s="98">
        <v>10250208305</v>
      </c>
      <c r="N36" s="99" t="s">
        <v>383</v>
      </c>
      <c r="O36" s="100">
        <v>1069404000</v>
      </c>
      <c r="P36" s="100">
        <v>1069404000</v>
      </c>
      <c r="Q36" s="47">
        <v>71300000</v>
      </c>
      <c r="R36" s="47">
        <v>71300000</v>
      </c>
      <c r="S36" s="47">
        <v>71300000</v>
      </c>
      <c r="T36" s="47">
        <v>71300000</v>
      </c>
      <c r="U36" s="47">
        <v>111300000</v>
      </c>
      <c r="V36" s="47">
        <v>111300000</v>
      </c>
      <c r="W36" s="47">
        <v>111300000</v>
      </c>
      <c r="X36" s="47">
        <v>111300000</v>
      </c>
      <c r="Y36" s="47">
        <v>91300000</v>
      </c>
      <c r="Z36" s="47">
        <v>91300000</v>
      </c>
      <c r="AA36" s="47">
        <v>91300000</v>
      </c>
      <c r="AB36" s="47">
        <v>91300000</v>
      </c>
      <c r="AC36" s="47">
        <f t="shared" si="65"/>
        <v>285200000</v>
      </c>
      <c r="AD36" s="47">
        <f>SUM(Q36:AB36)</f>
        <v>1095600000</v>
      </c>
      <c r="AE36" s="108"/>
      <c r="AF36" s="47">
        <v>77152514</v>
      </c>
      <c r="AG36" s="47">
        <v>68393415</v>
      </c>
      <c r="AH36" s="47">
        <v>78023039</v>
      </c>
      <c r="AI36" s="51">
        <v>74807924</v>
      </c>
      <c r="AJ36" s="47"/>
      <c r="AK36" s="47"/>
      <c r="AL36" s="47"/>
      <c r="AM36" s="47"/>
      <c r="AN36" s="47"/>
      <c r="AO36" s="47"/>
      <c r="AP36" s="47"/>
      <c r="AQ36" s="47"/>
      <c r="AR36" s="47">
        <f t="shared" si="66"/>
        <v>298376892</v>
      </c>
      <c r="AS36" s="108"/>
      <c r="AT36" s="107">
        <f t="shared" si="30"/>
        <v>8.2082945301542781E-2</v>
      </c>
      <c r="AU36" s="107">
        <f t="shared" si="28"/>
        <v>-4.0765568022440392E-2</v>
      </c>
      <c r="AV36" s="107">
        <f t="shared" si="28"/>
        <v>9.429227208976157E-2</v>
      </c>
      <c r="AW36" s="107">
        <f t="shared" si="28"/>
        <v>4.9199495091164093E-2</v>
      </c>
      <c r="AX36" s="47"/>
      <c r="AY36" s="47"/>
      <c r="AZ36" s="47"/>
      <c r="BA36" s="47"/>
      <c r="BB36" s="47"/>
      <c r="BC36" s="47"/>
      <c r="BD36" s="47"/>
      <c r="BE36" s="47"/>
      <c r="BF36" s="107">
        <f t="shared" si="31"/>
        <v>4.6202286115007013E-2</v>
      </c>
    </row>
    <row r="37" spans="1:58">
      <c r="A37" s="42" t="s">
        <v>672</v>
      </c>
      <c r="B37" s="42" t="s">
        <v>434</v>
      </c>
      <c r="C37" s="43">
        <f>+C38+C41</f>
        <v>2622835870</v>
      </c>
      <c r="D37" s="43">
        <v>0</v>
      </c>
      <c r="E37" s="43">
        <f t="shared" ref="E37:P37" si="90">+E38+E41</f>
        <v>0</v>
      </c>
      <c r="F37" s="43">
        <f t="shared" si="90"/>
        <v>2622835870</v>
      </c>
      <c r="G37" s="43">
        <f t="shared" si="90"/>
        <v>661834897</v>
      </c>
      <c r="H37" s="43">
        <f t="shared" si="90"/>
        <v>467565765</v>
      </c>
      <c r="I37" s="43">
        <f t="shared" si="90"/>
        <v>661834897</v>
      </c>
      <c r="J37" s="43">
        <f t="shared" si="90"/>
        <v>1961000973</v>
      </c>
      <c r="K37" s="43">
        <f t="shared" si="90"/>
        <v>0</v>
      </c>
      <c r="L37" s="108"/>
      <c r="M37" s="43">
        <f t="shared" si="90"/>
        <v>30750427715</v>
      </c>
      <c r="N37" s="43" t="e">
        <f t="shared" si="90"/>
        <v>#VALUE!</v>
      </c>
      <c r="O37" s="43">
        <f t="shared" si="90"/>
        <v>2792051523</v>
      </c>
      <c r="P37" s="43">
        <f t="shared" si="90"/>
        <v>2792051523</v>
      </c>
      <c r="Q37" s="43">
        <f t="shared" ref="Q37:AD37" si="91">+Q38+Q41</f>
        <v>0</v>
      </c>
      <c r="R37" s="43">
        <f t="shared" si="91"/>
        <v>25000000</v>
      </c>
      <c r="S37" s="43">
        <f t="shared" si="91"/>
        <v>6608118</v>
      </c>
      <c r="T37" s="43">
        <f t="shared" si="91"/>
        <v>123704424.5</v>
      </c>
      <c r="U37" s="43">
        <f t="shared" si="91"/>
        <v>0</v>
      </c>
      <c r="V37" s="43">
        <f t="shared" si="91"/>
        <v>308779917.14285713</v>
      </c>
      <c r="W37" s="43">
        <f t="shared" si="91"/>
        <v>392031282.14285713</v>
      </c>
      <c r="X37" s="43">
        <f t="shared" si="91"/>
        <v>474443783.14285713</v>
      </c>
      <c r="Y37" s="43">
        <f t="shared" si="91"/>
        <v>365928593.64285713</v>
      </c>
      <c r="Z37" s="43">
        <f t="shared" si="91"/>
        <v>308779917.14285713</v>
      </c>
      <c r="AA37" s="43">
        <f t="shared" si="91"/>
        <v>308779917.14285713</v>
      </c>
      <c r="AB37" s="43">
        <f t="shared" si="91"/>
        <v>308779917.14285713</v>
      </c>
      <c r="AC37" s="43">
        <f t="shared" si="65"/>
        <v>155312542.5</v>
      </c>
      <c r="AD37" s="43">
        <f t="shared" si="91"/>
        <v>2622835870</v>
      </c>
      <c r="AE37" s="108"/>
      <c r="AF37" s="43">
        <f t="shared" ref="AF37:AQ37" si="92">+AF38+AF41</f>
        <v>194269132</v>
      </c>
      <c r="AG37" s="43">
        <f t="shared" si="92"/>
        <v>467565765</v>
      </c>
      <c r="AH37" s="43">
        <f t="shared" si="92"/>
        <v>711414356</v>
      </c>
      <c r="AI37" s="43">
        <v>460426425</v>
      </c>
      <c r="AJ37" s="43">
        <f t="shared" si="92"/>
        <v>0</v>
      </c>
      <c r="AK37" s="43">
        <f t="shared" si="92"/>
        <v>0</v>
      </c>
      <c r="AL37" s="43">
        <f t="shared" si="92"/>
        <v>0</v>
      </c>
      <c r="AM37" s="43">
        <f t="shared" si="92"/>
        <v>0</v>
      </c>
      <c r="AN37" s="43">
        <f t="shared" si="92"/>
        <v>0</v>
      </c>
      <c r="AO37" s="43">
        <f t="shared" si="92"/>
        <v>0</v>
      </c>
      <c r="AP37" s="43">
        <f t="shared" si="92"/>
        <v>0</v>
      </c>
      <c r="AQ37" s="43">
        <f t="shared" si="92"/>
        <v>0</v>
      </c>
      <c r="AR37" s="43">
        <f t="shared" si="66"/>
        <v>1833675678</v>
      </c>
      <c r="AS37" s="108"/>
      <c r="AT37" s="105" t="e">
        <f t="shared" si="30"/>
        <v>#DIV/0!</v>
      </c>
      <c r="AU37" s="105">
        <f t="shared" si="28"/>
        <v>17.702630599999999</v>
      </c>
      <c r="AV37" s="105">
        <f t="shared" si="28"/>
        <v>106.65763504828455</v>
      </c>
      <c r="AW37" s="105">
        <f t="shared" si="28"/>
        <v>2.7219883351868308</v>
      </c>
      <c r="AX37" s="43"/>
      <c r="AY37" s="43"/>
      <c r="AZ37" s="43"/>
      <c r="BA37" s="43"/>
      <c r="BB37" s="43"/>
      <c r="BC37" s="43"/>
      <c r="BD37" s="43"/>
      <c r="BE37" s="43"/>
      <c r="BF37" s="105">
        <f t="shared" si="31"/>
        <v>10.806359283571705</v>
      </c>
    </row>
    <row r="38" spans="1:58">
      <c r="A38" s="44" t="s">
        <v>673</v>
      </c>
      <c r="B38" s="44" t="s">
        <v>436</v>
      </c>
      <c r="C38" s="45">
        <f>+C39+C40</f>
        <v>2472835870</v>
      </c>
      <c r="D38" s="45">
        <v>0</v>
      </c>
      <c r="E38" s="45">
        <f t="shared" ref="E38:P38" si="93">+E39+E40</f>
        <v>0</v>
      </c>
      <c r="F38" s="45">
        <f t="shared" si="93"/>
        <v>2472835870</v>
      </c>
      <c r="G38" s="45">
        <f t="shared" si="93"/>
        <v>661834897</v>
      </c>
      <c r="H38" s="45">
        <f t="shared" si="93"/>
        <v>467565765</v>
      </c>
      <c r="I38" s="45">
        <f t="shared" si="93"/>
        <v>661834897</v>
      </c>
      <c r="J38" s="45">
        <f t="shared" si="93"/>
        <v>1811000973</v>
      </c>
      <c r="K38" s="45">
        <f t="shared" si="93"/>
        <v>0</v>
      </c>
      <c r="L38" s="108"/>
      <c r="M38" s="45">
        <f t="shared" si="93"/>
        <v>20500318414</v>
      </c>
      <c r="N38" s="45" t="e">
        <f t="shared" si="93"/>
        <v>#VALUE!</v>
      </c>
      <c r="O38" s="45">
        <f t="shared" si="93"/>
        <v>2642051523</v>
      </c>
      <c r="P38" s="45">
        <f t="shared" si="93"/>
        <v>2642051523</v>
      </c>
      <c r="Q38" s="45">
        <f t="shared" ref="Q38:AD38" si="94">+Q39+Q40</f>
        <v>0</v>
      </c>
      <c r="R38" s="45">
        <f t="shared" si="94"/>
        <v>25000000</v>
      </c>
      <c r="S38" s="45">
        <f t="shared" si="94"/>
        <v>6608118</v>
      </c>
      <c r="T38" s="45">
        <f t="shared" si="94"/>
        <v>123704424.5</v>
      </c>
      <c r="U38" s="45">
        <f t="shared" si="94"/>
        <v>0</v>
      </c>
      <c r="V38" s="45">
        <f t="shared" si="94"/>
        <v>308779917.14285713</v>
      </c>
      <c r="W38" s="45">
        <f t="shared" si="94"/>
        <v>312031282.14285713</v>
      </c>
      <c r="X38" s="45">
        <f t="shared" si="94"/>
        <v>404443783.14285713</v>
      </c>
      <c r="Y38" s="45">
        <f t="shared" si="94"/>
        <v>365928593.64285713</v>
      </c>
      <c r="Z38" s="45">
        <f t="shared" si="94"/>
        <v>308779917.14285713</v>
      </c>
      <c r="AA38" s="45">
        <f t="shared" si="94"/>
        <v>308779917.14285713</v>
      </c>
      <c r="AB38" s="45">
        <f t="shared" si="94"/>
        <v>308779917.14285713</v>
      </c>
      <c r="AC38" s="45">
        <f t="shared" si="65"/>
        <v>155312542.5</v>
      </c>
      <c r="AD38" s="45">
        <f t="shared" si="94"/>
        <v>2472835870</v>
      </c>
      <c r="AE38" s="108"/>
      <c r="AF38" s="45">
        <f t="shared" ref="AF38:AQ38" si="95">+AF39+AF40</f>
        <v>194269132</v>
      </c>
      <c r="AG38" s="45">
        <f t="shared" si="95"/>
        <v>467565765</v>
      </c>
      <c r="AH38" s="45">
        <f t="shared" si="95"/>
        <v>711414356</v>
      </c>
      <c r="AI38" s="45">
        <v>460426425</v>
      </c>
      <c r="AJ38" s="45">
        <f t="shared" si="95"/>
        <v>0</v>
      </c>
      <c r="AK38" s="45">
        <f t="shared" si="95"/>
        <v>0</v>
      </c>
      <c r="AL38" s="45">
        <f t="shared" si="95"/>
        <v>0</v>
      </c>
      <c r="AM38" s="45">
        <f t="shared" si="95"/>
        <v>0</v>
      </c>
      <c r="AN38" s="45">
        <f t="shared" si="95"/>
        <v>0</v>
      </c>
      <c r="AO38" s="45">
        <f t="shared" si="95"/>
        <v>0</v>
      </c>
      <c r="AP38" s="45">
        <f t="shared" si="95"/>
        <v>0</v>
      </c>
      <c r="AQ38" s="45">
        <f t="shared" si="95"/>
        <v>0</v>
      </c>
      <c r="AR38" s="45">
        <f t="shared" si="66"/>
        <v>1833675678</v>
      </c>
      <c r="AS38" s="108"/>
      <c r="AT38" s="106" t="e">
        <f t="shared" si="30"/>
        <v>#DIV/0!</v>
      </c>
      <c r="AU38" s="106">
        <f t="shared" si="28"/>
        <v>17.702630599999999</v>
      </c>
      <c r="AV38" s="106">
        <f t="shared" si="28"/>
        <v>106.65763504828455</v>
      </c>
      <c r="AW38" s="106">
        <f t="shared" si="28"/>
        <v>2.7219883351868308</v>
      </c>
      <c r="AX38" s="45"/>
      <c r="AY38" s="45"/>
      <c r="AZ38" s="45"/>
      <c r="BA38" s="45"/>
      <c r="BB38" s="45"/>
      <c r="BC38" s="45"/>
      <c r="BD38" s="45"/>
      <c r="BE38" s="45"/>
      <c r="BF38" s="106">
        <f t="shared" si="31"/>
        <v>10.806359283571705</v>
      </c>
    </row>
    <row r="39" spans="1:58">
      <c r="A39" s="46" t="s">
        <v>674</v>
      </c>
      <c r="B39" s="46" t="s">
        <v>675</v>
      </c>
      <c r="C39" s="56">
        <v>311376450</v>
      </c>
      <c r="D39" s="51"/>
      <c r="E39" s="52"/>
      <c r="F39" s="47">
        <f>+C39+D39</f>
        <v>311376450</v>
      </c>
      <c r="G39" s="20">
        <v>661834897</v>
      </c>
      <c r="H39" s="51">
        <v>467565765</v>
      </c>
      <c r="I39" s="20">
        <v>661834897</v>
      </c>
      <c r="J39" s="47">
        <f>+F39-I39</f>
        <v>-350458447</v>
      </c>
      <c r="K39" s="53"/>
      <c r="L39" s="108"/>
      <c r="M39" s="98">
        <v>10250109205</v>
      </c>
      <c r="N39" s="99" t="s">
        <v>955</v>
      </c>
      <c r="O39" s="100">
        <v>311376450</v>
      </c>
      <c r="P39" s="100">
        <v>311376450</v>
      </c>
      <c r="Q39" s="47">
        <v>0</v>
      </c>
      <c r="R39" s="47">
        <v>25000000</v>
      </c>
      <c r="S39" s="47">
        <v>6608118</v>
      </c>
      <c r="T39" s="47">
        <v>123704424.5</v>
      </c>
      <c r="U39" s="47">
        <v>0</v>
      </c>
      <c r="V39" s="47">
        <v>0</v>
      </c>
      <c r="W39" s="47">
        <v>3251365</v>
      </c>
      <c r="X39" s="47">
        <v>95663866</v>
      </c>
      <c r="Y39" s="47">
        <v>57148676.5</v>
      </c>
      <c r="Z39" s="47">
        <v>0</v>
      </c>
      <c r="AA39" s="47">
        <v>0</v>
      </c>
      <c r="AB39" s="47">
        <v>0</v>
      </c>
      <c r="AC39" s="47">
        <f t="shared" si="65"/>
        <v>155312542.5</v>
      </c>
      <c r="AD39" s="47">
        <f>SUM(Q39:AB39)</f>
        <v>311376450</v>
      </c>
      <c r="AE39" s="108"/>
      <c r="AF39" s="47">
        <v>194269132</v>
      </c>
      <c r="AG39" s="47">
        <v>467565765</v>
      </c>
      <c r="AH39" s="47">
        <v>711414356</v>
      </c>
      <c r="AI39" s="51">
        <v>460426425</v>
      </c>
      <c r="AJ39" s="47"/>
      <c r="AK39" s="47"/>
      <c r="AL39" s="47"/>
      <c r="AM39" s="47"/>
      <c r="AN39" s="47"/>
      <c r="AO39" s="47"/>
      <c r="AP39" s="47"/>
      <c r="AQ39" s="47"/>
      <c r="AR39" s="47">
        <f t="shared" si="66"/>
        <v>1833675678</v>
      </c>
      <c r="AS39" s="108"/>
      <c r="AT39" s="107" t="e">
        <f t="shared" si="30"/>
        <v>#DIV/0!</v>
      </c>
      <c r="AU39" s="107">
        <f t="shared" si="28"/>
        <v>17.702630599999999</v>
      </c>
      <c r="AV39" s="107">
        <f t="shared" si="28"/>
        <v>106.65763504828455</v>
      </c>
      <c r="AW39" s="107">
        <f t="shared" si="28"/>
        <v>2.7219883351868308</v>
      </c>
      <c r="AX39" s="47"/>
      <c r="AY39" s="47"/>
      <c r="AZ39" s="47"/>
      <c r="BA39" s="47"/>
      <c r="BB39" s="47"/>
      <c r="BC39" s="47"/>
      <c r="BD39" s="47"/>
      <c r="BE39" s="47"/>
      <c r="BF39" s="107">
        <f t="shared" si="31"/>
        <v>10.806359283571705</v>
      </c>
    </row>
    <row r="40" spans="1:58">
      <c r="A40" s="46" t="s">
        <v>676</v>
      </c>
      <c r="B40" s="46" t="s">
        <v>440</v>
      </c>
      <c r="C40" s="56">
        <v>2161459420</v>
      </c>
      <c r="D40" s="51"/>
      <c r="E40" s="52"/>
      <c r="F40" s="47">
        <f>+C40+D40</f>
        <v>2161459420</v>
      </c>
      <c r="G40" s="20">
        <v>0</v>
      </c>
      <c r="H40" s="51"/>
      <c r="I40" s="20">
        <v>0</v>
      </c>
      <c r="J40" s="47">
        <f>+F40-I40</f>
        <v>2161459420</v>
      </c>
      <c r="K40" s="53"/>
      <c r="L40" s="108"/>
      <c r="M40" s="98">
        <v>10250209209</v>
      </c>
      <c r="N40" s="99" t="s">
        <v>440</v>
      </c>
      <c r="O40" s="100">
        <v>2330675073</v>
      </c>
      <c r="P40" s="100">
        <v>2330675073</v>
      </c>
      <c r="Q40" s="47"/>
      <c r="R40" s="47"/>
      <c r="S40" s="47"/>
      <c r="T40" s="47"/>
      <c r="U40" s="47"/>
      <c r="V40" s="47">
        <v>308779917.14285713</v>
      </c>
      <c r="W40" s="47">
        <v>308779917.14285713</v>
      </c>
      <c r="X40" s="47">
        <v>308779917.14285713</v>
      </c>
      <c r="Y40" s="47">
        <v>308779917.14285713</v>
      </c>
      <c r="Z40" s="47">
        <v>308779917.14285713</v>
      </c>
      <c r="AA40" s="47">
        <v>308779917.14285713</v>
      </c>
      <c r="AB40" s="47">
        <v>308779917.14285713</v>
      </c>
      <c r="AC40" s="47">
        <f t="shared" si="65"/>
        <v>0</v>
      </c>
      <c r="AD40" s="47">
        <f>SUM(Q40:AB40)</f>
        <v>2161459420</v>
      </c>
      <c r="AE40" s="108"/>
      <c r="AF40" s="47"/>
      <c r="AG40" s="47"/>
      <c r="AH40" s="47"/>
      <c r="AI40" s="51"/>
      <c r="AJ40" s="47"/>
      <c r="AK40" s="47"/>
      <c r="AL40" s="47"/>
      <c r="AM40" s="47"/>
      <c r="AN40" s="47"/>
      <c r="AO40" s="47"/>
      <c r="AP40" s="47"/>
      <c r="AQ40" s="47"/>
      <c r="AR40" s="47">
        <f t="shared" si="66"/>
        <v>0</v>
      </c>
      <c r="AS40" s="108"/>
      <c r="AT40" s="107" t="e">
        <f t="shared" si="30"/>
        <v>#DIV/0!</v>
      </c>
      <c r="AU40" s="107" t="e">
        <f t="shared" si="28"/>
        <v>#DIV/0!</v>
      </c>
      <c r="AV40" s="107" t="e">
        <f t="shared" si="28"/>
        <v>#DIV/0!</v>
      </c>
      <c r="AW40" s="107" t="e">
        <f t="shared" si="28"/>
        <v>#DIV/0!</v>
      </c>
      <c r="AX40" s="47"/>
      <c r="AY40" s="47"/>
      <c r="AZ40" s="47"/>
      <c r="BA40" s="47"/>
      <c r="BB40" s="47"/>
      <c r="BC40" s="47"/>
      <c r="BD40" s="47"/>
      <c r="BE40" s="47"/>
      <c r="BF40" s="107" t="e">
        <f t="shared" si="31"/>
        <v>#DIV/0!</v>
      </c>
    </row>
    <row r="41" spans="1:58">
      <c r="A41" s="44" t="s">
        <v>677</v>
      </c>
      <c r="B41" s="44" t="s">
        <v>599</v>
      </c>
      <c r="C41" s="45">
        <f>+C42</f>
        <v>150000000</v>
      </c>
      <c r="D41" s="45">
        <v>0</v>
      </c>
      <c r="E41" s="45">
        <f t="shared" ref="E41:AQ41" si="96">+E42</f>
        <v>0</v>
      </c>
      <c r="F41" s="45">
        <f t="shared" si="96"/>
        <v>150000000</v>
      </c>
      <c r="G41" s="45">
        <f t="shared" si="96"/>
        <v>0</v>
      </c>
      <c r="H41" s="45">
        <f t="shared" si="96"/>
        <v>0</v>
      </c>
      <c r="I41" s="45">
        <f t="shared" si="96"/>
        <v>0</v>
      </c>
      <c r="J41" s="45">
        <f t="shared" si="96"/>
        <v>150000000</v>
      </c>
      <c r="K41" s="45">
        <f t="shared" si="96"/>
        <v>0</v>
      </c>
      <c r="L41" s="108"/>
      <c r="M41" s="45">
        <f t="shared" si="96"/>
        <v>10250109301</v>
      </c>
      <c r="N41" s="45" t="str">
        <f t="shared" si="96"/>
        <v>SERVICIOS DE SALUD HUMANA</v>
      </c>
      <c r="O41" s="45">
        <f t="shared" si="96"/>
        <v>150000000</v>
      </c>
      <c r="P41" s="45">
        <f t="shared" si="96"/>
        <v>150000000</v>
      </c>
      <c r="Q41" s="45">
        <f t="shared" si="96"/>
        <v>0</v>
      </c>
      <c r="R41" s="45">
        <f t="shared" si="96"/>
        <v>0</v>
      </c>
      <c r="S41" s="45">
        <f t="shared" si="96"/>
        <v>0</v>
      </c>
      <c r="T41" s="45">
        <f t="shared" si="96"/>
        <v>0</v>
      </c>
      <c r="U41" s="45">
        <f t="shared" si="96"/>
        <v>0</v>
      </c>
      <c r="V41" s="45">
        <f t="shared" si="96"/>
        <v>0</v>
      </c>
      <c r="W41" s="45">
        <f t="shared" si="96"/>
        <v>80000000</v>
      </c>
      <c r="X41" s="45">
        <f t="shared" si="96"/>
        <v>70000000</v>
      </c>
      <c r="Y41" s="45">
        <f t="shared" si="96"/>
        <v>0</v>
      </c>
      <c r="Z41" s="45">
        <f t="shared" si="96"/>
        <v>0</v>
      </c>
      <c r="AA41" s="45">
        <f t="shared" si="96"/>
        <v>0</v>
      </c>
      <c r="AB41" s="45">
        <f t="shared" si="96"/>
        <v>0</v>
      </c>
      <c r="AC41" s="45">
        <f t="shared" si="65"/>
        <v>0</v>
      </c>
      <c r="AD41" s="45">
        <f t="shared" si="96"/>
        <v>150000000</v>
      </c>
      <c r="AE41" s="108"/>
      <c r="AF41" s="45">
        <f t="shared" si="96"/>
        <v>0</v>
      </c>
      <c r="AG41" s="45">
        <f t="shared" si="96"/>
        <v>0</v>
      </c>
      <c r="AH41" s="45">
        <f t="shared" si="96"/>
        <v>0</v>
      </c>
      <c r="AI41" s="45">
        <v>0</v>
      </c>
      <c r="AJ41" s="45">
        <f t="shared" si="96"/>
        <v>0</v>
      </c>
      <c r="AK41" s="45">
        <f t="shared" si="96"/>
        <v>0</v>
      </c>
      <c r="AL41" s="45">
        <f t="shared" si="96"/>
        <v>0</v>
      </c>
      <c r="AM41" s="45">
        <f t="shared" si="96"/>
        <v>0</v>
      </c>
      <c r="AN41" s="45">
        <f t="shared" si="96"/>
        <v>0</v>
      </c>
      <c r="AO41" s="45">
        <f t="shared" si="96"/>
        <v>0</v>
      </c>
      <c r="AP41" s="45">
        <f t="shared" si="96"/>
        <v>0</v>
      </c>
      <c r="AQ41" s="45">
        <f t="shared" si="96"/>
        <v>0</v>
      </c>
      <c r="AR41" s="45">
        <f t="shared" si="66"/>
        <v>0</v>
      </c>
      <c r="AS41" s="108"/>
      <c r="AT41" s="106" t="e">
        <f t="shared" si="30"/>
        <v>#DIV/0!</v>
      </c>
      <c r="AU41" s="106" t="e">
        <f t="shared" si="28"/>
        <v>#DIV/0!</v>
      </c>
      <c r="AV41" s="106" t="e">
        <f t="shared" si="28"/>
        <v>#DIV/0!</v>
      </c>
      <c r="AW41" s="106" t="e">
        <f t="shared" si="28"/>
        <v>#DIV/0!</v>
      </c>
      <c r="AX41" s="45"/>
      <c r="AY41" s="45"/>
      <c r="AZ41" s="45"/>
      <c r="BA41" s="45"/>
      <c r="BB41" s="45"/>
      <c r="BC41" s="45"/>
      <c r="BD41" s="45"/>
      <c r="BE41" s="45"/>
      <c r="BF41" s="106" t="e">
        <f t="shared" si="31"/>
        <v>#DIV/0!</v>
      </c>
    </row>
    <row r="42" spans="1:58">
      <c r="A42" s="46" t="s">
        <v>678</v>
      </c>
      <c r="B42" s="46" t="s">
        <v>600</v>
      </c>
      <c r="C42" s="47">
        <v>150000000</v>
      </c>
      <c r="D42" s="51"/>
      <c r="E42" s="52"/>
      <c r="F42" s="47">
        <f>+C42+D42</f>
        <v>150000000</v>
      </c>
      <c r="G42" s="20">
        <v>0</v>
      </c>
      <c r="H42" s="51"/>
      <c r="I42" s="20">
        <v>0</v>
      </c>
      <c r="J42" s="47">
        <f>+F42-I42</f>
        <v>150000000</v>
      </c>
      <c r="K42" s="53"/>
      <c r="L42" s="108"/>
      <c r="M42" s="98">
        <v>10250109301</v>
      </c>
      <c r="N42" s="99" t="s">
        <v>600</v>
      </c>
      <c r="O42" s="100">
        <v>150000000</v>
      </c>
      <c r="P42" s="100">
        <v>150000000</v>
      </c>
      <c r="Q42" s="47"/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80000000</v>
      </c>
      <c r="X42" s="47">
        <v>70000000</v>
      </c>
      <c r="Y42" s="47">
        <v>0</v>
      </c>
      <c r="Z42" s="47">
        <v>0</v>
      </c>
      <c r="AA42" s="47">
        <v>0</v>
      </c>
      <c r="AB42" s="47">
        <v>0</v>
      </c>
      <c r="AC42" s="47">
        <f t="shared" si="65"/>
        <v>0</v>
      </c>
      <c r="AD42" s="47">
        <f>SUM(Q42:AB42)</f>
        <v>150000000</v>
      </c>
      <c r="AE42" s="108"/>
      <c r="AF42" s="47"/>
      <c r="AG42" s="47"/>
      <c r="AH42" s="47"/>
      <c r="AI42" s="51"/>
      <c r="AJ42" s="47"/>
      <c r="AK42" s="47"/>
      <c r="AL42" s="47"/>
      <c r="AM42" s="47"/>
      <c r="AN42" s="47"/>
      <c r="AO42" s="47"/>
      <c r="AP42" s="47"/>
      <c r="AQ42" s="47"/>
      <c r="AR42" s="47">
        <f t="shared" si="66"/>
        <v>0</v>
      </c>
      <c r="AS42" s="108"/>
      <c r="AT42" s="107" t="e">
        <f t="shared" si="30"/>
        <v>#DIV/0!</v>
      </c>
      <c r="AU42" s="107" t="e">
        <f t="shared" si="28"/>
        <v>#DIV/0!</v>
      </c>
      <c r="AV42" s="107" t="e">
        <f t="shared" si="28"/>
        <v>#DIV/0!</v>
      </c>
      <c r="AW42" s="107" t="e">
        <f t="shared" si="28"/>
        <v>#DIV/0!</v>
      </c>
      <c r="AX42" s="47"/>
      <c r="AY42" s="47"/>
      <c r="AZ42" s="47"/>
      <c r="BA42" s="47"/>
      <c r="BB42" s="47"/>
      <c r="BC42" s="47"/>
      <c r="BD42" s="47"/>
      <c r="BE42" s="47"/>
      <c r="BF42" s="107" t="e">
        <f t="shared" si="31"/>
        <v>#DIV/0!</v>
      </c>
    </row>
    <row r="43" spans="1:58">
      <c r="A43" s="42" t="s">
        <v>679</v>
      </c>
      <c r="B43" s="42" t="s">
        <v>680</v>
      </c>
      <c r="C43" s="43">
        <f t="shared" ref="C43:K43" si="97">+C44+C57+C60</f>
        <v>687908953</v>
      </c>
      <c r="D43" s="43">
        <v>0</v>
      </c>
      <c r="E43" s="43">
        <f t="shared" si="97"/>
        <v>0</v>
      </c>
      <c r="F43" s="43">
        <f t="shared" si="97"/>
        <v>687908953</v>
      </c>
      <c r="G43" s="43">
        <f t="shared" si="97"/>
        <v>25429161</v>
      </c>
      <c r="H43" s="43">
        <f t="shared" si="97"/>
        <v>14711261</v>
      </c>
      <c r="I43" s="43">
        <f t="shared" si="97"/>
        <v>25429161</v>
      </c>
      <c r="J43" s="43">
        <f t="shared" si="97"/>
        <v>662479792</v>
      </c>
      <c r="K43" s="43">
        <f t="shared" si="97"/>
        <v>0</v>
      </c>
      <c r="L43" s="108"/>
      <c r="M43" s="43">
        <f t="shared" ref="M43:P43" si="98">+M44+M57+M60</f>
        <v>92251814933</v>
      </c>
      <c r="N43" s="43" t="e">
        <f t="shared" si="98"/>
        <v>#VALUE!</v>
      </c>
      <c r="O43" s="43">
        <f t="shared" si="98"/>
        <v>720969750</v>
      </c>
      <c r="P43" s="43">
        <f t="shared" si="98"/>
        <v>720969750</v>
      </c>
      <c r="Q43" s="43">
        <f t="shared" ref="Q43" si="99">+Q44+Q57+Q60</f>
        <v>7284461.7599999998</v>
      </c>
      <c r="R43" s="43">
        <f t="shared" ref="R43" si="100">+R44+R57+R60</f>
        <v>7284461.7599999998</v>
      </c>
      <c r="S43" s="43">
        <f t="shared" ref="S43" si="101">+S44+S57+S60</f>
        <v>7284461.7599999998</v>
      </c>
      <c r="T43" s="43">
        <f t="shared" ref="T43" si="102">+T44+T57+T60</f>
        <v>8284461.7599999998</v>
      </c>
      <c r="U43" s="43">
        <f t="shared" ref="U43" si="103">+U44+U57+U60</f>
        <v>14584461.76</v>
      </c>
      <c r="V43" s="43">
        <f t="shared" ref="V43" si="104">+V44+V57+V60</f>
        <v>94869520.617142856</v>
      </c>
      <c r="W43" s="43">
        <f t="shared" ref="W43" si="105">+W44+W57+W60</f>
        <v>94869520.617142856</v>
      </c>
      <c r="X43" s="43">
        <f t="shared" ref="X43" si="106">+X44+X57+X60</f>
        <v>93869520.617142856</v>
      </c>
      <c r="Y43" s="43">
        <f t="shared" ref="Y43" si="107">+Y44+Y57+Y60</f>
        <v>93869520.617142856</v>
      </c>
      <c r="Z43" s="43">
        <f t="shared" ref="Z43" si="108">+Z44+Z57+Z60</f>
        <v>88569520.617142856</v>
      </c>
      <c r="AA43" s="43">
        <f t="shared" ref="AA43" si="109">+AA44+AA57+AA60</f>
        <v>88569520.617142856</v>
      </c>
      <c r="AB43" s="43">
        <f t="shared" ref="AB43" si="110">+AB44+AB57+AB60</f>
        <v>88569520.497142851</v>
      </c>
      <c r="AC43" s="43">
        <f t="shared" si="65"/>
        <v>30137847.039999999</v>
      </c>
      <c r="AD43" s="43">
        <f t="shared" ref="AD43" si="111">+AD44+AD57+AD60</f>
        <v>687908953</v>
      </c>
      <c r="AE43" s="108"/>
      <c r="AF43" s="43">
        <f t="shared" ref="AF43" si="112">+AF44+AF57+AF60</f>
        <v>9215411.3900000006</v>
      </c>
      <c r="AG43" s="43">
        <f t="shared" ref="AG43" si="113">+AG44+AG57+AG60</f>
        <v>12287750</v>
      </c>
      <c r="AH43" s="43">
        <f t="shared" ref="AH43" si="114">+AH44+AH57+AH60</f>
        <v>50596967</v>
      </c>
      <c r="AI43" s="43">
        <v>4289288</v>
      </c>
      <c r="AJ43" s="43">
        <f t="shared" ref="AJ43" si="115">+AJ44+AJ57+AJ60</f>
        <v>0</v>
      </c>
      <c r="AK43" s="43">
        <f t="shared" ref="AK43" si="116">+AK44+AK57+AK60</f>
        <v>0</v>
      </c>
      <c r="AL43" s="43">
        <f t="shared" ref="AL43" si="117">+AL44+AL57+AL60</f>
        <v>0</v>
      </c>
      <c r="AM43" s="43">
        <f t="shared" ref="AM43" si="118">+AM44+AM57+AM60</f>
        <v>0</v>
      </c>
      <c r="AN43" s="43">
        <f t="shared" ref="AN43" si="119">+AN44+AN57+AN60</f>
        <v>0</v>
      </c>
      <c r="AO43" s="43">
        <f t="shared" ref="AO43" si="120">+AO44+AO57+AO60</f>
        <v>0</v>
      </c>
      <c r="AP43" s="43">
        <f t="shared" ref="AP43" si="121">+AP44+AP57+AP60</f>
        <v>0</v>
      </c>
      <c r="AQ43" s="43">
        <f t="shared" ref="AQ43" si="122">+AQ44+AQ57+AQ60</f>
        <v>0</v>
      </c>
      <c r="AR43" s="43">
        <f t="shared" si="66"/>
        <v>76389416.390000001</v>
      </c>
      <c r="AS43" s="108"/>
      <c r="AT43" s="105">
        <f t="shared" si="30"/>
        <v>0.26507787309738046</v>
      </c>
      <c r="AU43" s="105">
        <f t="shared" si="28"/>
        <v>0.68684391583654913</v>
      </c>
      <c r="AV43" s="105">
        <f t="shared" si="28"/>
        <v>5.9458758473872475</v>
      </c>
      <c r="AW43" s="105">
        <f t="shared" si="28"/>
        <v>-0.48224904353955278</v>
      </c>
      <c r="AX43" s="43"/>
      <c r="AY43" s="43"/>
      <c r="AZ43" s="43"/>
      <c r="BA43" s="43"/>
      <c r="BB43" s="43"/>
      <c r="BC43" s="43"/>
      <c r="BD43" s="43"/>
      <c r="BE43" s="43"/>
      <c r="BF43" s="105">
        <f t="shared" si="31"/>
        <v>1.534667333357068</v>
      </c>
    </row>
    <row r="44" spans="1:58">
      <c r="A44" s="42" t="s">
        <v>681</v>
      </c>
      <c r="B44" s="42" t="s">
        <v>168</v>
      </c>
      <c r="C44" s="43">
        <f>+C45+C50</f>
        <v>615812953</v>
      </c>
      <c r="D44" s="43">
        <v>0</v>
      </c>
      <c r="E44" s="43">
        <f t="shared" ref="E44:P44" si="123">+E45+E50</f>
        <v>0</v>
      </c>
      <c r="F44" s="43">
        <f t="shared" si="123"/>
        <v>615812953</v>
      </c>
      <c r="G44" s="43">
        <f t="shared" si="123"/>
        <v>23346150</v>
      </c>
      <c r="H44" s="43">
        <f t="shared" si="123"/>
        <v>12287750</v>
      </c>
      <c r="I44" s="43">
        <f t="shared" si="123"/>
        <v>23346150</v>
      </c>
      <c r="J44" s="43">
        <f t="shared" si="123"/>
        <v>592466803</v>
      </c>
      <c r="K44" s="43">
        <f t="shared" si="123"/>
        <v>0</v>
      </c>
      <c r="L44" s="108"/>
      <c r="M44" s="43">
        <f t="shared" si="123"/>
        <v>71751401022</v>
      </c>
      <c r="N44" s="43">
        <f t="shared" si="123"/>
        <v>0</v>
      </c>
      <c r="O44" s="43">
        <f t="shared" si="123"/>
        <v>648873750</v>
      </c>
      <c r="P44" s="43">
        <f t="shared" si="123"/>
        <v>648873750</v>
      </c>
      <c r="Q44" s="43">
        <f t="shared" ref="Q44:AD44" si="124">+Q45+Q50</f>
        <v>7076461.7599999998</v>
      </c>
      <c r="R44" s="43">
        <f t="shared" si="124"/>
        <v>7076461.7599999998</v>
      </c>
      <c r="S44" s="43">
        <f t="shared" si="124"/>
        <v>7076461.7599999998</v>
      </c>
      <c r="T44" s="43">
        <f t="shared" si="124"/>
        <v>8076461.7599999998</v>
      </c>
      <c r="U44" s="43">
        <f t="shared" si="124"/>
        <v>13576461.76</v>
      </c>
      <c r="V44" s="43">
        <f t="shared" si="124"/>
        <v>84490092.045714289</v>
      </c>
      <c r="W44" s="43">
        <f t="shared" si="124"/>
        <v>84490092.045714289</v>
      </c>
      <c r="X44" s="43">
        <f t="shared" si="124"/>
        <v>83490092.045714289</v>
      </c>
      <c r="Y44" s="43">
        <f t="shared" si="124"/>
        <v>83490092.045714289</v>
      </c>
      <c r="Z44" s="43">
        <f t="shared" si="124"/>
        <v>78990092.045714289</v>
      </c>
      <c r="AA44" s="43">
        <f t="shared" si="124"/>
        <v>78990092.045714289</v>
      </c>
      <c r="AB44" s="43">
        <f t="shared" si="124"/>
        <v>78990091.925714284</v>
      </c>
      <c r="AC44" s="43">
        <f t="shared" si="65"/>
        <v>29305847.039999999</v>
      </c>
      <c r="AD44" s="43">
        <f t="shared" si="124"/>
        <v>615812953</v>
      </c>
      <c r="AE44" s="108"/>
      <c r="AF44" s="43">
        <f t="shared" ref="AF44:AQ44" si="125">+AF45+AF50</f>
        <v>7132400.3900000006</v>
      </c>
      <c r="AG44" s="43">
        <f t="shared" si="125"/>
        <v>12287750</v>
      </c>
      <c r="AH44" s="43">
        <f t="shared" si="125"/>
        <v>27429600</v>
      </c>
      <c r="AI44" s="43">
        <v>0</v>
      </c>
      <c r="AJ44" s="43">
        <f t="shared" si="125"/>
        <v>0</v>
      </c>
      <c r="AK44" s="43">
        <f t="shared" si="125"/>
        <v>0</v>
      </c>
      <c r="AL44" s="43">
        <f t="shared" si="125"/>
        <v>0</v>
      </c>
      <c r="AM44" s="43">
        <f t="shared" si="125"/>
        <v>0</v>
      </c>
      <c r="AN44" s="43">
        <f t="shared" si="125"/>
        <v>0</v>
      </c>
      <c r="AO44" s="43">
        <f t="shared" si="125"/>
        <v>0</v>
      </c>
      <c r="AP44" s="43">
        <f t="shared" si="125"/>
        <v>0</v>
      </c>
      <c r="AQ44" s="43">
        <f t="shared" si="125"/>
        <v>0</v>
      </c>
      <c r="AR44" s="43">
        <f t="shared" si="66"/>
        <v>46849750.390000001</v>
      </c>
      <c r="AS44" s="108"/>
      <c r="AT44" s="105">
        <f t="shared" si="30"/>
        <v>7.9048869190809865E-3</v>
      </c>
      <c r="AU44" s="105">
        <f t="shared" si="28"/>
        <v>0.73642569079607378</v>
      </c>
      <c r="AV44" s="105">
        <f t="shared" si="28"/>
        <v>2.8761744117726997</v>
      </c>
      <c r="AW44" s="105">
        <f t="shared" si="28"/>
        <v>-1</v>
      </c>
      <c r="AX44" s="43"/>
      <c r="AY44" s="43"/>
      <c r="AZ44" s="43"/>
      <c r="BA44" s="43"/>
      <c r="BB44" s="43"/>
      <c r="BC44" s="43"/>
      <c r="BD44" s="43"/>
      <c r="BE44" s="43"/>
      <c r="BF44" s="105">
        <f t="shared" si="31"/>
        <v>0.59864856750443207</v>
      </c>
    </row>
    <row r="45" spans="1:58">
      <c r="A45" s="44" t="s">
        <v>682</v>
      </c>
      <c r="B45" s="44" t="s">
        <v>170</v>
      </c>
      <c r="C45" s="45">
        <f>SUM(C46:C49)</f>
        <v>464895412</v>
      </c>
      <c r="D45" s="45">
        <v>0</v>
      </c>
      <c r="E45" s="45">
        <f t="shared" ref="E45:P45" si="126">SUM(E46:E49)</f>
        <v>0</v>
      </c>
      <c r="F45" s="45">
        <f t="shared" si="126"/>
        <v>464895412</v>
      </c>
      <c r="G45" s="45">
        <f t="shared" si="126"/>
        <v>58000</v>
      </c>
      <c r="H45" s="45">
        <f t="shared" si="126"/>
        <v>0</v>
      </c>
      <c r="I45" s="45">
        <f t="shared" si="126"/>
        <v>58000</v>
      </c>
      <c r="J45" s="45">
        <f t="shared" si="126"/>
        <v>464837412</v>
      </c>
      <c r="K45" s="45">
        <f t="shared" si="126"/>
        <v>0</v>
      </c>
      <c r="L45" s="108"/>
      <c r="M45" s="45">
        <f t="shared" si="126"/>
        <v>41000800416</v>
      </c>
      <c r="N45" s="45">
        <f t="shared" si="126"/>
        <v>0</v>
      </c>
      <c r="O45" s="45">
        <f t="shared" si="126"/>
        <v>497956209</v>
      </c>
      <c r="P45" s="45">
        <f t="shared" si="126"/>
        <v>497956209</v>
      </c>
      <c r="Q45" s="45">
        <f t="shared" ref="Q45:AD45" si="127">SUM(Q46:Q49)</f>
        <v>0</v>
      </c>
      <c r="R45" s="45">
        <f t="shared" si="127"/>
        <v>0</v>
      </c>
      <c r="S45" s="45">
        <f t="shared" si="127"/>
        <v>0</v>
      </c>
      <c r="T45" s="45">
        <f t="shared" si="127"/>
        <v>0</v>
      </c>
      <c r="U45" s="45">
        <f t="shared" si="127"/>
        <v>0</v>
      </c>
      <c r="V45" s="45">
        <f t="shared" si="127"/>
        <v>66413630.285714291</v>
      </c>
      <c r="W45" s="45">
        <f t="shared" si="127"/>
        <v>66413630.285714291</v>
      </c>
      <c r="X45" s="45">
        <f t="shared" si="127"/>
        <v>66413630.285714291</v>
      </c>
      <c r="Y45" s="45">
        <f t="shared" si="127"/>
        <v>66413630.285714291</v>
      </c>
      <c r="Z45" s="45">
        <f t="shared" si="127"/>
        <v>66413630.285714291</v>
      </c>
      <c r="AA45" s="45">
        <f t="shared" si="127"/>
        <v>66413630.285714291</v>
      </c>
      <c r="AB45" s="45">
        <f t="shared" si="127"/>
        <v>66413630.285714291</v>
      </c>
      <c r="AC45" s="45">
        <f t="shared" si="65"/>
        <v>0</v>
      </c>
      <c r="AD45" s="45">
        <f t="shared" si="127"/>
        <v>464895412.00000006</v>
      </c>
      <c r="AE45" s="108"/>
      <c r="AF45" s="45">
        <f t="shared" ref="AF45:AQ45" si="128">SUM(AF46:AF49)</f>
        <v>58000</v>
      </c>
      <c r="AG45" s="45">
        <f t="shared" si="128"/>
        <v>0</v>
      </c>
      <c r="AH45" s="45">
        <f t="shared" si="128"/>
        <v>11019600</v>
      </c>
      <c r="AI45" s="45">
        <v>0</v>
      </c>
      <c r="AJ45" s="45">
        <f t="shared" si="128"/>
        <v>0</v>
      </c>
      <c r="AK45" s="45">
        <f t="shared" si="128"/>
        <v>0</v>
      </c>
      <c r="AL45" s="45">
        <f t="shared" si="128"/>
        <v>0</v>
      </c>
      <c r="AM45" s="45">
        <f t="shared" si="128"/>
        <v>0</v>
      </c>
      <c r="AN45" s="45">
        <f t="shared" si="128"/>
        <v>0</v>
      </c>
      <c r="AO45" s="45">
        <f t="shared" si="128"/>
        <v>0</v>
      </c>
      <c r="AP45" s="45">
        <f t="shared" si="128"/>
        <v>0</v>
      </c>
      <c r="AQ45" s="45">
        <f t="shared" si="128"/>
        <v>0</v>
      </c>
      <c r="AR45" s="45">
        <f t="shared" si="66"/>
        <v>11077600</v>
      </c>
      <c r="AS45" s="108"/>
      <c r="AT45" s="106" t="e">
        <f t="shared" si="30"/>
        <v>#DIV/0!</v>
      </c>
      <c r="AU45" s="106" t="e">
        <f t="shared" si="28"/>
        <v>#DIV/0!</v>
      </c>
      <c r="AV45" s="106" t="e">
        <f t="shared" si="28"/>
        <v>#DIV/0!</v>
      </c>
      <c r="AW45" s="106" t="e">
        <f t="shared" si="28"/>
        <v>#DIV/0!</v>
      </c>
      <c r="AX45" s="45"/>
      <c r="AY45" s="45"/>
      <c r="AZ45" s="45"/>
      <c r="BA45" s="45"/>
      <c r="BB45" s="45"/>
      <c r="BC45" s="45"/>
      <c r="BD45" s="45"/>
      <c r="BE45" s="45"/>
      <c r="BF45" s="106" t="e">
        <f t="shared" si="31"/>
        <v>#DIV/0!</v>
      </c>
    </row>
    <row r="46" spans="1:58">
      <c r="A46" s="46" t="s">
        <v>683</v>
      </c>
      <c r="B46" s="46" t="s">
        <v>684</v>
      </c>
      <c r="C46" s="47">
        <v>381630562</v>
      </c>
      <c r="D46" s="51"/>
      <c r="E46" s="52"/>
      <c r="F46" s="47">
        <f>+C46+D46</f>
        <v>381630562</v>
      </c>
      <c r="G46" s="20">
        <v>0</v>
      </c>
      <c r="H46" s="51"/>
      <c r="I46" s="20">
        <v>0</v>
      </c>
      <c r="J46" s="47">
        <f>+F46-I46</f>
        <v>381630562</v>
      </c>
      <c r="K46" s="53"/>
      <c r="L46" s="108"/>
      <c r="M46" s="98">
        <v>10250200101</v>
      </c>
      <c r="N46" s="99" t="s">
        <v>684</v>
      </c>
      <c r="O46" s="100">
        <v>414691359</v>
      </c>
      <c r="P46" s="100">
        <v>414691359</v>
      </c>
      <c r="Q46" s="47"/>
      <c r="R46" s="47"/>
      <c r="S46" s="47"/>
      <c r="T46" s="47"/>
      <c r="U46" s="47"/>
      <c r="V46" s="47">
        <v>54518651.714285716</v>
      </c>
      <c r="W46" s="47">
        <v>54518651.714285716</v>
      </c>
      <c r="X46" s="47">
        <v>54518651.714285716</v>
      </c>
      <c r="Y46" s="47">
        <v>54518651.714285716</v>
      </c>
      <c r="Z46" s="47">
        <v>54518651.714285716</v>
      </c>
      <c r="AA46" s="47">
        <v>54518651.714285716</v>
      </c>
      <c r="AB46" s="47">
        <v>54518651.714285716</v>
      </c>
      <c r="AC46" s="47">
        <f t="shared" si="65"/>
        <v>0</v>
      </c>
      <c r="AD46" s="47">
        <f>SUM(Q46:AB46)</f>
        <v>381630562.00000006</v>
      </c>
      <c r="AE46" s="108"/>
      <c r="AF46" s="47"/>
      <c r="AG46" s="47"/>
      <c r="AH46" s="47"/>
      <c r="AI46" s="51"/>
      <c r="AJ46" s="47"/>
      <c r="AK46" s="47"/>
      <c r="AL46" s="47"/>
      <c r="AM46" s="47"/>
      <c r="AN46" s="47"/>
      <c r="AO46" s="47"/>
      <c r="AP46" s="47"/>
      <c r="AQ46" s="47"/>
      <c r="AR46" s="47">
        <f t="shared" si="66"/>
        <v>0</v>
      </c>
      <c r="AS46" s="108"/>
      <c r="AT46" s="107" t="e">
        <f t="shared" si="30"/>
        <v>#DIV/0!</v>
      </c>
      <c r="AU46" s="107" t="e">
        <f t="shared" si="28"/>
        <v>#DIV/0!</v>
      </c>
      <c r="AV46" s="107" t="e">
        <f t="shared" si="28"/>
        <v>#DIV/0!</v>
      </c>
      <c r="AW46" s="107" t="e">
        <f t="shared" si="28"/>
        <v>#DIV/0!</v>
      </c>
      <c r="AX46" s="47"/>
      <c r="AY46" s="47"/>
      <c r="AZ46" s="47"/>
      <c r="BA46" s="47"/>
      <c r="BB46" s="47"/>
      <c r="BC46" s="47"/>
      <c r="BD46" s="47"/>
      <c r="BE46" s="47"/>
      <c r="BF46" s="107" t="e">
        <f t="shared" si="31"/>
        <v>#DIV/0!</v>
      </c>
    </row>
    <row r="47" spans="1:58">
      <c r="A47" s="46" t="s">
        <v>685</v>
      </c>
      <c r="B47" s="46" t="s">
        <v>686</v>
      </c>
      <c r="C47" s="47">
        <v>346937</v>
      </c>
      <c r="D47" s="51"/>
      <c r="E47" s="52"/>
      <c r="F47" s="47">
        <f>+C47+D47</f>
        <v>346937</v>
      </c>
      <c r="G47" s="20">
        <v>0</v>
      </c>
      <c r="H47" s="51"/>
      <c r="I47" s="20">
        <v>0</v>
      </c>
      <c r="J47" s="47">
        <f>+F47-I47</f>
        <v>346937</v>
      </c>
      <c r="K47" s="53"/>
      <c r="L47" s="108"/>
      <c r="M47" s="98">
        <v>10250200102</v>
      </c>
      <c r="N47" s="99" t="s">
        <v>686</v>
      </c>
      <c r="O47" s="100">
        <v>346937</v>
      </c>
      <c r="P47" s="100">
        <v>346937</v>
      </c>
      <c r="Q47" s="47"/>
      <c r="R47" s="47"/>
      <c r="S47" s="47"/>
      <c r="T47" s="47"/>
      <c r="U47" s="47"/>
      <c r="V47" s="47">
        <v>49562.428571428572</v>
      </c>
      <c r="W47" s="47">
        <v>49562.428571428572</v>
      </c>
      <c r="X47" s="47">
        <v>49562.428571428572</v>
      </c>
      <c r="Y47" s="47">
        <v>49562.428571428572</v>
      </c>
      <c r="Z47" s="47">
        <v>49562.428571428572</v>
      </c>
      <c r="AA47" s="47">
        <v>49562.428571428572</v>
      </c>
      <c r="AB47" s="47">
        <v>49562.428571428572</v>
      </c>
      <c r="AC47" s="47">
        <f t="shared" si="65"/>
        <v>0</v>
      </c>
      <c r="AD47" s="47">
        <f>SUM(Q47:AB47)</f>
        <v>346937</v>
      </c>
      <c r="AE47" s="108"/>
      <c r="AF47" s="47"/>
      <c r="AG47" s="47"/>
      <c r="AH47" s="47">
        <v>30000</v>
      </c>
      <c r="AI47" s="51"/>
      <c r="AJ47" s="47"/>
      <c r="AK47" s="47"/>
      <c r="AL47" s="47"/>
      <c r="AM47" s="47"/>
      <c r="AN47" s="47"/>
      <c r="AO47" s="47"/>
      <c r="AP47" s="47"/>
      <c r="AQ47" s="47"/>
      <c r="AR47" s="47">
        <f t="shared" si="66"/>
        <v>30000</v>
      </c>
      <c r="AS47" s="108"/>
      <c r="AT47" s="107" t="e">
        <f t="shared" si="30"/>
        <v>#DIV/0!</v>
      </c>
      <c r="AU47" s="107" t="e">
        <f t="shared" si="28"/>
        <v>#DIV/0!</v>
      </c>
      <c r="AV47" s="107" t="e">
        <f t="shared" si="28"/>
        <v>#DIV/0!</v>
      </c>
      <c r="AW47" s="107" t="e">
        <f t="shared" si="28"/>
        <v>#DIV/0!</v>
      </c>
      <c r="AX47" s="47"/>
      <c r="AY47" s="47"/>
      <c r="AZ47" s="47"/>
      <c r="BA47" s="47"/>
      <c r="BB47" s="47"/>
      <c r="BC47" s="47"/>
      <c r="BD47" s="47"/>
      <c r="BE47" s="47"/>
      <c r="BF47" s="107" t="e">
        <f t="shared" si="31"/>
        <v>#DIV/0!</v>
      </c>
    </row>
    <row r="48" spans="1:58">
      <c r="A48" s="46" t="s">
        <v>687</v>
      </c>
      <c r="B48" s="46" t="s">
        <v>172</v>
      </c>
      <c r="C48" s="47">
        <v>52040531</v>
      </c>
      <c r="D48" s="51"/>
      <c r="E48" s="52"/>
      <c r="F48" s="47">
        <f>+C48+D48</f>
        <v>52040531</v>
      </c>
      <c r="G48" s="20">
        <v>10000</v>
      </c>
      <c r="H48" s="51"/>
      <c r="I48" s="20">
        <v>10000</v>
      </c>
      <c r="J48" s="47">
        <f>+F48-I48</f>
        <v>52030531</v>
      </c>
      <c r="K48" s="53"/>
      <c r="L48" s="108"/>
      <c r="M48" s="98">
        <v>10250200104</v>
      </c>
      <c r="N48" s="99" t="s">
        <v>172</v>
      </c>
      <c r="O48" s="100">
        <v>52040531</v>
      </c>
      <c r="P48" s="100">
        <v>52040531</v>
      </c>
      <c r="Q48" s="47"/>
      <c r="R48" s="47"/>
      <c r="S48" s="47"/>
      <c r="T48" s="47"/>
      <c r="U48" s="47"/>
      <c r="V48" s="47">
        <v>7434361.5714285718</v>
      </c>
      <c r="W48" s="47">
        <v>7434361.5714285718</v>
      </c>
      <c r="X48" s="47">
        <v>7434361.5714285718</v>
      </c>
      <c r="Y48" s="47">
        <v>7434361.5714285718</v>
      </c>
      <c r="Z48" s="47">
        <v>7434361.5714285718</v>
      </c>
      <c r="AA48" s="47">
        <v>7434361.5714285718</v>
      </c>
      <c r="AB48" s="47">
        <v>7434361.5714285718</v>
      </c>
      <c r="AC48" s="47">
        <f t="shared" si="65"/>
        <v>0</v>
      </c>
      <c r="AD48" s="47">
        <f>SUM(Q48:AB48)</f>
        <v>52040531.000000007</v>
      </c>
      <c r="AE48" s="108"/>
      <c r="AF48" s="47">
        <v>10000</v>
      </c>
      <c r="AG48" s="47"/>
      <c r="AH48" s="47">
        <v>2529600</v>
      </c>
      <c r="AI48" s="51"/>
      <c r="AJ48" s="47"/>
      <c r="AK48" s="47"/>
      <c r="AL48" s="47"/>
      <c r="AM48" s="47"/>
      <c r="AN48" s="47"/>
      <c r="AO48" s="47"/>
      <c r="AP48" s="47"/>
      <c r="AQ48" s="47"/>
      <c r="AR48" s="47">
        <f t="shared" si="66"/>
        <v>2539600</v>
      </c>
      <c r="AS48" s="108"/>
      <c r="AT48" s="107" t="e">
        <f t="shared" si="30"/>
        <v>#DIV/0!</v>
      </c>
      <c r="AU48" s="107" t="e">
        <f t="shared" si="28"/>
        <v>#DIV/0!</v>
      </c>
      <c r="AV48" s="107" t="e">
        <f t="shared" si="28"/>
        <v>#DIV/0!</v>
      </c>
      <c r="AW48" s="107" t="e">
        <f t="shared" si="28"/>
        <v>#DIV/0!</v>
      </c>
      <c r="AX48" s="47"/>
      <c r="AY48" s="47"/>
      <c r="AZ48" s="47"/>
      <c r="BA48" s="47"/>
      <c r="BB48" s="47"/>
      <c r="BC48" s="47"/>
      <c r="BD48" s="47"/>
      <c r="BE48" s="47"/>
      <c r="BF48" s="107" t="e">
        <f t="shared" si="31"/>
        <v>#DIV/0!</v>
      </c>
    </row>
    <row r="49" spans="1:59">
      <c r="A49" s="46" t="s">
        <v>688</v>
      </c>
      <c r="B49" s="46" t="s">
        <v>689</v>
      </c>
      <c r="C49" s="47">
        <v>30877382</v>
      </c>
      <c r="D49" s="48"/>
      <c r="E49" s="48"/>
      <c r="F49" s="47">
        <f>+C49+D49</f>
        <v>30877382</v>
      </c>
      <c r="G49" s="20">
        <v>48000</v>
      </c>
      <c r="H49" s="51"/>
      <c r="I49" s="20">
        <v>48000</v>
      </c>
      <c r="J49" s="47">
        <f>+F49-I49</f>
        <v>30829382</v>
      </c>
      <c r="K49" s="53"/>
      <c r="L49" s="108"/>
      <c r="M49" s="98">
        <v>10250200109</v>
      </c>
      <c r="N49" s="99" t="s">
        <v>956</v>
      </c>
      <c r="O49" s="100">
        <v>30877382</v>
      </c>
      <c r="P49" s="100">
        <v>30877382</v>
      </c>
      <c r="Q49" s="47"/>
      <c r="R49" s="47"/>
      <c r="S49" s="47"/>
      <c r="T49" s="47"/>
      <c r="U49" s="47"/>
      <c r="V49" s="47">
        <v>4411054.5714285718</v>
      </c>
      <c r="W49" s="47">
        <v>4411054.5714285718</v>
      </c>
      <c r="X49" s="47">
        <v>4411054.5714285718</v>
      </c>
      <c r="Y49" s="47">
        <v>4411054.5714285718</v>
      </c>
      <c r="Z49" s="47">
        <v>4411054.5714285718</v>
      </c>
      <c r="AA49" s="47">
        <v>4411054.5714285718</v>
      </c>
      <c r="AB49" s="47">
        <v>4411054.5714285718</v>
      </c>
      <c r="AC49" s="47">
        <f t="shared" si="65"/>
        <v>0</v>
      </c>
      <c r="AD49" s="47">
        <f>SUM(Q49:AB49)</f>
        <v>30877382</v>
      </c>
      <c r="AE49" s="108"/>
      <c r="AF49" s="47">
        <v>48000</v>
      </c>
      <c r="AG49" s="47"/>
      <c r="AH49" s="47">
        <v>8460000</v>
      </c>
      <c r="AI49" s="51"/>
      <c r="AJ49" s="47"/>
      <c r="AK49" s="47"/>
      <c r="AL49" s="47"/>
      <c r="AM49" s="47"/>
      <c r="AN49" s="47"/>
      <c r="AO49" s="47"/>
      <c r="AP49" s="47"/>
      <c r="AQ49" s="47"/>
      <c r="AR49" s="47">
        <f t="shared" si="66"/>
        <v>8508000</v>
      </c>
      <c r="AS49" s="108"/>
      <c r="AT49" s="107" t="e">
        <f t="shared" si="30"/>
        <v>#DIV/0!</v>
      </c>
      <c r="AU49" s="107" t="e">
        <f t="shared" si="28"/>
        <v>#DIV/0!</v>
      </c>
      <c r="AV49" s="107" t="e">
        <f t="shared" si="28"/>
        <v>#DIV/0!</v>
      </c>
      <c r="AW49" s="107" t="e">
        <f t="shared" si="28"/>
        <v>#DIV/0!</v>
      </c>
      <c r="AX49" s="47"/>
      <c r="AY49" s="47"/>
      <c r="AZ49" s="47"/>
      <c r="BA49" s="47"/>
      <c r="BB49" s="47"/>
      <c r="BC49" s="47"/>
      <c r="BD49" s="47"/>
      <c r="BE49" s="47"/>
      <c r="BF49" s="107" t="e">
        <f t="shared" si="31"/>
        <v>#DIV/0!</v>
      </c>
    </row>
    <row r="50" spans="1:59">
      <c r="A50" s="44" t="s">
        <v>690</v>
      </c>
      <c r="B50" s="44" t="s">
        <v>176</v>
      </c>
      <c r="C50" s="45">
        <f>SUM(C51:C53)</f>
        <v>150917541</v>
      </c>
      <c r="D50" s="45">
        <v>0</v>
      </c>
      <c r="E50" s="45">
        <f t="shared" ref="E50:AQ50" si="129">SUM(E51:E53)</f>
        <v>0</v>
      </c>
      <c r="F50" s="45">
        <f t="shared" si="129"/>
        <v>150917541</v>
      </c>
      <c r="G50" s="45">
        <f t="shared" si="129"/>
        <v>23288150</v>
      </c>
      <c r="H50" s="45">
        <f t="shared" si="129"/>
        <v>12287750</v>
      </c>
      <c r="I50" s="45">
        <f t="shared" si="129"/>
        <v>23288150</v>
      </c>
      <c r="J50" s="45">
        <f t="shared" si="129"/>
        <v>127629391</v>
      </c>
      <c r="K50" s="45">
        <f t="shared" si="129"/>
        <v>0</v>
      </c>
      <c r="L50" s="108"/>
      <c r="M50" s="45">
        <f t="shared" si="129"/>
        <v>30750600606</v>
      </c>
      <c r="N50" s="45">
        <f t="shared" si="129"/>
        <v>0</v>
      </c>
      <c r="O50" s="45">
        <f t="shared" si="129"/>
        <v>150917541</v>
      </c>
      <c r="P50" s="45">
        <f t="shared" si="129"/>
        <v>150917541</v>
      </c>
      <c r="Q50" s="45">
        <f t="shared" si="129"/>
        <v>7076461.7599999998</v>
      </c>
      <c r="R50" s="45">
        <f t="shared" si="129"/>
        <v>7076461.7599999998</v>
      </c>
      <c r="S50" s="45">
        <f t="shared" si="129"/>
        <v>7076461.7599999998</v>
      </c>
      <c r="T50" s="45">
        <f t="shared" si="129"/>
        <v>8076461.7599999998</v>
      </c>
      <c r="U50" s="45">
        <f t="shared" si="129"/>
        <v>13576461.76</v>
      </c>
      <c r="V50" s="45">
        <f t="shared" si="129"/>
        <v>18076461.759999998</v>
      </c>
      <c r="W50" s="45">
        <f t="shared" si="129"/>
        <v>18076461.759999998</v>
      </c>
      <c r="X50" s="45">
        <f t="shared" si="129"/>
        <v>17076461.759999998</v>
      </c>
      <c r="Y50" s="45">
        <f t="shared" si="129"/>
        <v>17076461.759999998</v>
      </c>
      <c r="Z50" s="45">
        <f t="shared" si="129"/>
        <v>12576461.76</v>
      </c>
      <c r="AA50" s="45">
        <f t="shared" si="129"/>
        <v>12576461.76</v>
      </c>
      <c r="AB50" s="45">
        <f t="shared" si="129"/>
        <v>12576461.640000001</v>
      </c>
      <c r="AC50" s="45">
        <f t="shared" si="65"/>
        <v>29305847.039999999</v>
      </c>
      <c r="AD50" s="45">
        <f t="shared" si="129"/>
        <v>150917541</v>
      </c>
      <c r="AE50" s="108"/>
      <c r="AF50" s="45">
        <f t="shared" si="129"/>
        <v>7074400.3900000006</v>
      </c>
      <c r="AG50" s="45">
        <f t="shared" si="129"/>
        <v>12287750</v>
      </c>
      <c r="AH50" s="45">
        <f t="shared" si="129"/>
        <v>16410000</v>
      </c>
      <c r="AI50" s="45">
        <v>0</v>
      </c>
      <c r="AJ50" s="45">
        <f t="shared" si="129"/>
        <v>0</v>
      </c>
      <c r="AK50" s="45">
        <f t="shared" si="129"/>
        <v>0</v>
      </c>
      <c r="AL50" s="45">
        <f t="shared" si="129"/>
        <v>0</v>
      </c>
      <c r="AM50" s="45">
        <f t="shared" si="129"/>
        <v>0</v>
      </c>
      <c r="AN50" s="45">
        <f t="shared" si="129"/>
        <v>0</v>
      </c>
      <c r="AO50" s="45">
        <f t="shared" si="129"/>
        <v>0</v>
      </c>
      <c r="AP50" s="45">
        <f t="shared" si="129"/>
        <v>0</v>
      </c>
      <c r="AQ50" s="45">
        <f t="shared" si="129"/>
        <v>0</v>
      </c>
      <c r="AR50" s="45">
        <f t="shared" si="66"/>
        <v>35772150.390000001</v>
      </c>
      <c r="AS50" s="108"/>
      <c r="AT50" s="106">
        <f t="shared" si="30"/>
        <v>-2.9129953215477849E-4</v>
      </c>
      <c r="AU50" s="106">
        <f t="shared" si="28"/>
        <v>0.73642569079607378</v>
      </c>
      <c r="AV50" s="106">
        <f t="shared" si="28"/>
        <v>1.3189555114617055</v>
      </c>
      <c r="AW50" s="106">
        <f t="shared" si="28"/>
        <v>-1</v>
      </c>
      <c r="AX50" s="45"/>
      <c r="AY50" s="45"/>
      <c r="AZ50" s="45"/>
      <c r="BA50" s="45"/>
      <c r="BB50" s="45"/>
      <c r="BC50" s="45"/>
      <c r="BD50" s="45"/>
      <c r="BE50" s="45"/>
      <c r="BF50" s="106">
        <f t="shared" si="31"/>
        <v>0.22064891491360222</v>
      </c>
    </row>
    <row r="51" spans="1:59">
      <c r="A51" s="46" t="s">
        <v>691</v>
      </c>
      <c r="B51" s="46" t="s">
        <v>178</v>
      </c>
      <c r="C51" s="47">
        <v>78060797</v>
      </c>
      <c r="D51" s="51"/>
      <c r="E51" s="52"/>
      <c r="F51" s="47">
        <f>+C51+D51</f>
        <v>78060797</v>
      </c>
      <c r="G51" s="20">
        <v>12352250</v>
      </c>
      <c r="H51" s="51">
        <v>10553250</v>
      </c>
      <c r="I51" s="20">
        <v>12352250</v>
      </c>
      <c r="J51" s="47">
        <f>+F51-I51</f>
        <v>65708547</v>
      </c>
      <c r="K51" s="53"/>
      <c r="L51" s="108"/>
      <c r="M51" s="98">
        <v>10250200201</v>
      </c>
      <c r="N51" s="99" t="s">
        <v>178</v>
      </c>
      <c r="O51" s="100">
        <v>78060797</v>
      </c>
      <c r="P51" s="100">
        <v>78060797</v>
      </c>
      <c r="Q51" s="47">
        <v>4505066.42</v>
      </c>
      <c r="R51" s="47">
        <v>4505066.42</v>
      </c>
      <c r="S51" s="47">
        <v>4505066.42</v>
      </c>
      <c r="T51" s="47">
        <v>4505066.42</v>
      </c>
      <c r="U51" s="47">
        <v>6505066.4199999999</v>
      </c>
      <c r="V51" s="47">
        <f>6505066.42+2000000</f>
        <v>8505066.4199999999</v>
      </c>
      <c r="W51" s="47">
        <f t="shared" ref="W51:Y51" si="130">6505066.42+2000000</f>
        <v>8505066.4199999999</v>
      </c>
      <c r="X51" s="47">
        <f t="shared" si="130"/>
        <v>8505066.4199999999</v>
      </c>
      <c r="Y51" s="47">
        <f t="shared" si="130"/>
        <v>8505066.4199999999</v>
      </c>
      <c r="Z51" s="47">
        <v>6505066.4199999999</v>
      </c>
      <c r="AA51" s="47">
        <v>6505066.4199999999</v>
      </c>
      <c r="AB51" s="47">
        <v>6505066.3799999999</v>
      </c>
      <c r="AC51" s="47">
        <f t="shared" si="65"/>
        <v>18020265.68</v>
      </c>
      <c r="AD51" s="47">
        <f>SUM(Q51:AB51)</f>
        <v>78060797</v>
      </c>
      <c r="AE51" s="108"/>
      <c r="AF51" s="47">
        <v>1799000</v>
      </c>
      <c r="AG51" s="47">
        <v>10553250</v>
      </c>
      <c r="AH51" s="47">
        <v>10307000</v>
      </c>
      <c r="AI51" s="51"/>
      <c r="AJ51" s="47"/>
      <c r="AK51" s="47"/>
      <c r="AL51" s="47"/>
      <c r="AM51" s="47"/>
      <c r="AN51" s="47"/>
      <c r="AO51" s="47"/>
      <c r="AP51" s="47"/>
      <c r="AQ51" s="47"/>
      <c r="AR51" s="47">
        <f t="shared" si="66"/>
        <v>22659250</v>
      </c>
      <c r="AS51" s="108"/>
      <c r="AT51" s="107">
        <f t="shared" si="30"/>
        <v>-0.60067181429036509</v>
      </c>
      <c r="AU51" s="107">
        <f t="shared" si="28"/>
        <v>1.3425292806226818</v>
      </c>
      <c r="AV51" s="107">
        <f t="shared" si="28"/>
        <v>1.2878685992824941</v>
      </c>
      <c r="AW51" s="107">
        <f t="shared" si="28"/>
        <v>-1</v>
      </c>
      <c r="AX51" s="47"/>
      <c r="AY51" s="47"/>
      <c r="AZ51" s="47"/>
      <c r="BA51" s="47"/>
      <c r="BB51" s="47"/>
      <c r="BC51" s="47"/>
      <c r="BD51" s="47"/>
      <c r="BE51" s="47"/>
      <c r="BF51" s="107">
        <f t="shared" si="31"/>
        <v>0.25743151640370265</v>
      </c>
    </row>
    <row r="52" spans="1:59">
      <c r="A52" s="46" t="s">
        <v>692</v>
      </c>
      <c r="B52" s="46" t="s">
        <v>184</v>
      </c>
      <c r="C52" s="47">
        <v>20816213</v>
      </c>
      <c r="D52" s="51"/>
      <c r="E52" s="52"/>
      <c r="F52" s="47">
        <f>+C52+D52</f>
        <v>20816213</v>
      </c>
      <c r="G52" s="20">
        <v>2095000</v>
      </c>
      <c r="H52" s="51">
        <v>854000</v>
      </c>
      <c r="I52" s="20">
        <v>2095000</v>
      </c>
      <c r="J52" s="47">
        <f>+F52-I52</f>
        <v>18721213</v>
      </c>
      <c r="K52" s="53"/>
      <c r="L52" s="108"/>
      <c r="M52" s="98">
        <v>10250200202</v>
      </c>
      <c r="N52" s="99" t="s">
        <v>184</v>
      </c>
      <c r="O52" s="100">
        <v>20816213</v>
      </c>
      <c r="P52" s="100">
        <v>20816213</v>
      </c>
      <c r="Q52" s="47">
        <v>734684.41999999993</v>
      </c>
      <c r="R52" s="47">
        <v>734684.41999999993</v>
      </c>
      <c r="S52" s="47">
        <v>734684.41999999993</v>
      </c>
      <c r="T52" s="47">
        <v>1734684.42</v>
      </c>
      <c r="U52" s="47">
        <v>2734684.42</v>
      </c>
      <c r="V52" s="47">
        <v>2734684.42</v>
      </c>
      <c r="W52" s="47">
        <v>2734684.42</v>
      </c>
      <c r="X52" s="47">
        <v>1734684.42</v>
      </c>
      <c r="Y52" s="47">
        <v>1734684.42</v>
      </c>
      <c r="Z52" s="47">
        <v>1734684.42</v>
      </c>
      <c r="AA52" s="47">
        <v>1734684.42</v>
      </c>
      <c r="AB52" s="47">
        <v>1734684.38</v>
      </c>
      <c r="AC52" s="47">
        <f t="shared" si="65"/>
        <v>3938737.6799999997</v>
      </c>
      <c r="AD52" s="47">
        <f>SUM(Q52:AB52)</f>
        <v>20816212.999999996</v>
      </c>
      <c r="AE52" s="108"/>
      <c r="AF52" s="47">
        <v>1241000</v>
      </c>
      <c r="AG52" s="47">
        <v>854000</v>
      </c>
      <c r="AH52" s="47">
        <v>2177000</v>
      </c>
      <c r="AI52" s="51"/>
      <c r="AJ52" s="47"/>
      <c r="AK52" s="47"/>
      <c r="AL52" s="47"/>
      <c r="AM52" s="47"/>
      <c r="AN52" s="47"/>
      <c r="AO52" s="47"/>
      <c r="AP52" s="47"/>
      <c r="AQ52" s="47"/>
      <c r="AR52" s="47">
        <f t="shared" si="66"/>
        <v>4272000</v>
      </c>
      <c r="AS52" s="108"/>
      <c r="AT52" s="107">
        <f t="shared" si="30"/>
        <v>0.68916063307834963</v>
      </c>
      <c r="AU52" s="107">
        <f t="shared" si="28"/>
        <v>0.16240385225536713</v>
      </c>
      <c r="AV52" s="107">
        <f t="shared" si="28"/>
        <v>1.9631770332083538</v>
      </c>
      <c r="AW52" s="107">
        <f t="shared" si="28"/>
        <v>-1</v>
      </c>
      <c r="AX52" s="47"/>
      <c r="AY52" s="47"/>
      <c r="AZ52" s="47"/>
      <c r="BA52" s="47"/>
      <c r="BB52" s="47"/>
      <c r="BC52" s="47"/>
      <c r="BD52" s="47"/>
      <c r="BE52" s="47"/>
      <c r="BF52" s="107">
        <f t="shared" si="31"/>
        <v>8.4611453484762233E-2</v>
      </c>
    </row>
    <row r="53" spans="1:59">
      <c r="A53" s="46" t="s">
        <v>693</v>
      </c>
      <c r="B53" s="46" t="s">
        <v>694</v>
      </c>
      <c r="C53" s="47">
        <v>52040531</v>
      </c>
      <c r="D53" s="51"/>
      <c r="E53" s="52"/>
      <c r="F53" s="47">
        <f t="shared" ref="F53:F116" si="131">+C53+D53</f>
        <v>52040531</v>
      </c>
      <c r="G53" s="20">
        <v>8840900</v>
      </c>
      <c r="H53" s="51">
        <v>880500</v>
      </c>
      <c r="I53" s="20">
        <v>8840900</v>
      </c>
      <c r="J53" s="47">
        <f>+F53-I53</f>
        <v>43199631</v>
      </c>
      <c r="K53" s="53"/>
      <c r="L53" s="108"/>
      <c r="M53" s="98">
        <v>10250200203</v>
      </c>
      <c r="N53" s="99" t="s">
        <v>957</v>
      </c>
      <c r="O53" s="100">
        <v>52040531</v>
      </c>
      <c r="P53" s="100">
        <v>52040531</v>
      </c>
      <c r="Q53" s="47">
        <v>1836710.92</v>
      </c>
      <c r="R53" s="47">
        <v>1836710.92</v>
      </c>
      <c r="S53" s="47">
        <v>1836710.92</v>
      </c>
      <c r="T53" s="47">
        <v>1836710.92</v>
      </c>
      <c r="U53" s="47">
        <v>4336710.92</v>
      </c>
      <c r="V53" s="47">
        <f>4336710.92+2500000</f>
        <v>6836710.9199999999</v>
      </c>
      <c r="W53" s="47">
        <f t="shared" ref="W53:Y53" si="132">4336710.92+2500000</f>
        <v>6836710.9199999999</v>
      </c>
      <c r="X53" s="47">
        <f t="shared" si="132"/>
        <v>6836710.9199999999</v>
      </c>
      <c r="Y53" s="47">
        <f t="shared" si="132"/>
        <v>6836710.9199999999</v>
      </c>
      <c r="Z53" s="47">
        <v>4336710.92</v>
      </c>
      <c r="AA53" s="47">
        <v>4336710.92</v>
      </c>
      <c r="AB53" s="47">
        <v>4336710.88</v>
      </c>
      <c r="AC53" s="47">
        <f t="shared" si="65"/>
        <v>7346843.6799999997</v>
      </c>
      <c r="AD53" s="47">
        <f>SUM(Q53:AB53)</f>
        <v>52040531.000000007</v>
      </c>
      <c r="AE53" s="108"/>
      <c r="AF53" s="47">
        <f>7960400-3925999.61</f>
        <v>4034400.39</v>
      </c>
      <c r="AG53" s="47">
        <v>880500</v>
      </c>
      <c r="AH53" s="47">
        <v>3926000</v>
      </c>
      <c r="AI53" s="51"/>
      <c r="AJ53" s="47"/>
      <c r="AK53" s="47"/>
      <c r="AL53" s="47"/>
      <c r="AM53" s="47"/>
      <c r="AN53" s="47"/>
      <c r="AO53" s="47"/>
      <c r="AP53" s="47"/>
      <c r="AQ53" s="47"/>
      <c r="AR53" s="47">
        <f t="shared" si="66"/>
        <v>8840900.3900000006</v>
      </c>
      <c r="AS53" s="108"/>
      <c r="AT53" s="107">
        <f t="shared" si="30"/>
        <v>1.1965353099768146</v>
      </c>
      <c r="AU53" s="107">
        <f t="shared" si="28"/>
        <v>-0.52061046166154445</v>
      </c>
      <c r="AV53" s="107">
        <f t="shared" si="28"/>
        <v>1.1375165559531819</v>
      </c>
      <c r="AW53" s="107">
        <f t="shared" si="28"/>
        <v>-1</v>
      </c>
      <c r="AX53" s="47"/>
      <c r="AY53" s="47"/>
      <c r="AZ53" s="47"/>
      <c r="BA53" s="47"/>
      <c r="BB53" s="47"/>
      <c r="BC53" s="47"/>
      <c r="BD53" s="47"/>
      <c r="BE53" s="47"/>
      <c r="BF53" s="107">
        <f t="shared" si="31"/>
        <v>0.20336035106711309</v>
      </c>
    </row>
    <row r="54" spans="1:59">
      <c r="A54" s="46" t="s">
        <v>1116</v>
      </c>
      <c r="B54" s="46" t="s">
        <v>226</v>
      </c>
      <c r="C54" s="47"/>
      <c r="D54" s="51"/>
      <c r="E54" s="52"/>
      <c r="F54" s="47">
        <f t="shared" si="131"/>
        <v>0</v>
      </c>
      <c r="G54" s="20"/>
      <c r="H54" s="51"/>
      <c r="I54" s="20"/>
      <c r="J54" s="47"/>
      <c r="K54" s="53"/>
      <c r="L54" s="108"/>
      <c r="M54" s="98"/>
      <c r="N54" s="99"/>
      <c r="O54" s="100"/>
      <c r="P54" s="100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>
        <f t="shared" si="65"/>
        <v>0</v>
      </c>
      <c r="AD54" s="47"/>
      <c r="AE54" s="108"/>
      <c r="AF54" s="47"/>
      <c r="AG54" s="47"/>
      <c r="AH54" s="47">
        <v>200000</v>
      </c>
      <c r="AI54" s="51"/>
      <c r="AJ54" s="47"/>
      <c r="AK54" s="47"/>
      <c r="AL54" s="47"/>
      <c r="AM54" s="47"/>
      <c r="AN54" s="47"/>
      <c r="AO54" s="47"/>
      <c r="AP54" s="47"/>
      <c r="AQ54" s="47"/>
      <c r="AR54" s="47">
        <f t="shared" si="66"/>
        <v>200000</v>
      </c>
      <c r="AS54" s="108"/>
      <c r="AT54" s="107" t="e">
        <f t="shared" ref="AT54:AT56" si="133">(AF54-Q54)/Q54</f>
        <v>#DIV/0!</v>
      </c>
      <c r="AU54" s="107" t="e">
        <f t="shared" ref="AU54:AW56" si="134">(AG54-R54)/R54</f>
        <v>#DIV/0!</v>
      </c>
      <c r="AV54" s="107" t="e">
        <f t="shared" si="134"/>
        <v>#DIV/0!</v>
      </c>
      <c r="AW54" s="107" t="e">
        <f t="shared" si="134"/>
        <v>#DIV/0!</v>
      </c>
      <c r="AX54" s="47"/>
      <c r="AY54" s="47"/>
      <c r="AZ54" s="47"/>
      <c r="BA54" s="47"/>
      <c r="BB54" s="47"/>
      <c r="BC54" s="47"/>
      <c r="BD54" s="47"/>
      <c r="BE54" s="47"/>
      <c r="BF54" s="107" t="e">
        <f t="shared" ref="BF54:BF56" si="135">(AR54-AC54)/AC54</f>
        <v>#DIV/0!</v>
      </c>
      <c r="BG54" s="201"/>
    </row>
    <row r="55" spans="1:59">
      <c r="A55" s="46" t="s">
        <v>1117</v>
      </c>
      <c r="B55" s="46" t="s">
        <v>1118</v>
      </c>
      <c r="C55" s="47"/>
      <c r="D55" s="51"/>
      <c r="E55" s="52"/>
      <c r="F55" s="47">
        <f t="shared" si="131"/>
        <v>0</v>
      </c>
      <c r="G55" s="20"/>
      <c r="H55" s="51"/>
      <c r="I55" s="20"/>
      <c r="J55" s="47"/>
      <c r="K55" s="53"/>
      <c r="L55" s="108"/>
      <c r="M55" s="98"/>
      <c r="N55" s="99"/>
      <c r="O55" s="100"/>
      <c r="P55" s="100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>
        <f t="shared" si="65"/>
        <v>0</v>
      </c>
      <c r="AD55" s="47"/>
      <c r="AE55" s="108"/>
      <c r="AF55" s="47"/>
      <c r="AG55" s="47"/>
      <c r="AH55" s="47">
        <v>200000</v>
      </c>
      <c r="AI55" s="51"/>
      <c r="AJ55" s="47"/>
      <c r="AK55" s="47"/>
      <c r="AL55" s="47"/>
      <c r="AM55" s="47"/>
      <c r="AN55" s="47"/>
      <c r="AO55" s="47"/>
      <c r="AP55" s="47"/>
      <c r="AQ55" s="47"/>
      <c r="AR55" s="47">
        <f t="shared" si="66"/>
        <v>200000</v>
      </c>
      <c r="AS55" s="108"/>
      <c r="AT55" s="107" t="e">
        <f t="shared" si="133"/>
        <v>#DIV/0!</v>
      </c>
      <c r="AU55" s="107" t="e">
        <f t="shared" si="134"/>
        <v>#DIV/0!</v>
      </c>
      <c r="AV55" s="107" t="e">
        <f t="shared" si="134"/>
        <v>#DIV/0!</v>
      </c>
      <c r="AW55" s="107" t="e">
        <f t="shared" si="134"/>
        <v>#DIV/0!</v>
      </c>
      <c r="AX55" s="47"/>
      <c r="AY55" s="47"/>
      <c r="AZ55" s="47"/>
      <c r="BA55" s="47"/>
      <c r="BB55" s="47"/>
      <c r="BC55" s="47"/>
      <c r="BD55" s="47"/>
      <c r="BE55" s="47"/>
      <c r="BF55" s="107" t="e">
        <f t="shared" si="135"/>
        <v>#DIV/0!</v>
      </c>
      <c r="BG55" s="201"/>
    </row>
    <row r="56" spans="1:59">
      <c r="A56" s="46" t="s">
        <v>1119</v>
      </c>
      <c r="B56" s="46" t="s">
        <v>1120</v>
      </c>
      <c r="C56" s="47"/>
      <c r="D56" s="51"/>
      <c r="E56" s="52"/>
      <c r="F56" s="47">
        <f t="shared" si="131"/>
        <v>0</v>
      </c>
      <c r="G56" s="20"/>
      <c r="H56" s="51"/>
      <c r="I56" s="20"/>
      <c r="J56" s="47"/>
      <c r="K56" s="53"/>
      <c r="L56" s="108"/>
      <c r="M56" s="98"/>
      <c r="N56" s="99"/>
      <c r="O56" s="100"/>
      <c r="P56" s="100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>
        <f t="shared" si="65"/>
        <v>0</v>
      </c>
      <c r="AD56" s="47"/>
      <c r="AE56" s="108"/>
      <c r="AF56" s="47"/>
      <c r="AG56" s="47"/>
      <c r="AH56" s="47">
        <v>200000</v>
      </c>
      <c r="AI56" s="51">
        <v>4740000</v>
      </c>
      <c r="AJ56" s="47"/>
      <c r="AK56" s="47"/>
      <c r="AL56" s="47"/>
      <c r="AM56" s="47"/>
      <c r="AN56" s="47"/>
      <c r="AO56" s="47"/>
      <c r="AP56" s="47"/>
      <c r="AQ56" s="47"/>
      <c r="AR56" s="47">
        <f t="shared" si="66"/>
        <v>4940000</v>
      </c>
      <c r="AS56" s="108"/>
      <c r="AT56" s="107" t="e">
        <f t="shared" si="133"/>
        <v>#DIV/0!</v>
      </c>
      <c r="AU56" s="107" t="e">
        <f t="shared" si="134"/>
        <v>#DIV/0!</v>
      </c>
      <c r="AV56" s="107" t="e">
        <f t="shared" si="134"/>
        <v>#DIV/0!</v>
      </c>
      <c r="AW56" s="107" t="e">
        <f t="shared" si="134"/>
        <v>#DIV/0!</v>
      </c>
      <c r="AX56" s="47"/>
      <c r="AY56" s="47"/>
      <c r="AZ56" s="47"/>
      <c r="BA56" s="47"/>
      <c r="BB56" s="47"/>
      <c r="BC56" s="47"/>
      <c r="BD56" s="47"/>
      <c r="BE56" s="47"/>
      <c r="BF56" s="107" t="e">
        <f t="shared" si="135"/>
        <v>#DIV/0!</v>
      </c>
      <c r="BG56" s="201"/>
    </row>
    <row r="57" spans="1:59">
      <c r="A57" s="42" t="s">
        <v>695</v>
      </c>
      <c r="B57" s="42" t="s">
        <v>696</v>
      </c>
      <c r="C57" s="43">
        <f>+C58</f>
        <v>12096000</v>
      </c>
      <c r="D57" s="43">
        <v>0</v>
      </c>
      <c r="E57" s="43">
        <f t="shared" ref="E57:AD58" si="136">+E58</f>
        <v>0</v>
      </c>
      <c r="F57" s="43">
        <f>+F58</f>
        <v>12096000</v>
      </c>
      <c r="G57" s="43">
        <f t="shared" si="136"/>
        <v>0</v>
      </c>
      <c r="H57" s="43">
        <f t="shared" si="136"/>
        <v>340500</v>
      </c>
      <c r="I57" s="43">
        <f t="shared" si="136"/>
        <v>0</v>
      </c>
      <c r="J57" s="43">
        <f t="shared" si="136"/>
        <v>12096000</v>
      </c>
      <c r="K57" s="43">
        <f t="shared" si="136"/>
        <v>0</v>
      </c>
      <c r="L57" s="108"/>
      <c r="M57" s="43">
        <f t="shared" si="136"/>
        <v>10250206709</v>
      </c>
      <c r="N57" s="43" t="str">
        <f t="shared" si="136"/>
        <v>OTROS SERVICIOS DE APOYO AL TRANSPORTE</v>
      </c>
      <c r="O57" s="43">
        <f t="shared" si="136"/>
        <v>12096000</v>
      </c>
      <c r="P57" s="43">
        <f t="shared" si="136"/>
        <v>12096000</v>
      </c>
      <c r="Q57" s="43">
        <f t="shared" si="136"/>
        <v>208000</v>
      </c>
      <c r="R57" s="43">
        <f t="shared" si="136"/>
        <v>208000</v>
      </c>
      <c r="S57" s="43">
        <f t="shared" si="136"/>
        <v>208000</v>
      </c>
      <c r="T57" s="43">
        <f t="shared" si="136"/>
        <v>208000</v>
      </c>
      <c r="U57" s="43">
        <f t="shared" si="136"/>
        <v>1008000</v>
      </c>
      <c r="V57" s="43">
        <f t="shared" si="136"/>
        <v>1808000</v>
      </c>
      <c r="W57" s="43">
        <f t="shared" si="136"/>
        <v>1808000</v>
      </c>
      <c r="X57" s="43">
        <f t="shared" si="136"/>
        <v>1808000</v>
      </c>
      <c r="Y57" s="43">
        <f t="shared" si="136"/>
        <v>1808000</v>
      </c>
      <c r="Z57" s="43">
        <f t="shared" si="136"/>
        <v>1008000</v>
      </c>
      <c r="AA57" s="43">
        <f t="shared" si="136"/>
        <v>1008000</v>
      </c>
      <c r="AB57" s="43">
        <f t="shared" si="136"/>
        <v>1008000</v>
      </c>
      <c r="AC57" s="43">
        <f t="shared" si="65"/>
        <v>832000</v>
      </c>
      <c r="AD57" s="43">
        <f t="shared" si="136"/>
        <v>12096000</v>
      </c>
      <c r="AE57" s="108"/>
      <c r="AF57" s="43">
        <f t="shared" ref="AF57:AQ58" si="137">+AF58</f>
        <v>0</v>
      </c>
      <c r="AG57" s="43">
        <f t="shared" si="137"/>
        <v>0</v>
      </c>
      <c r="AH57" s="43">
        <f t="shared" si="137"/>
        <v>760038</v>
      </c>
      <c r="AI57" s="43">
        <v>123266</v>
      </c>
      <c r="AJ57" s="43">
        <f t="shared" si="137"/>
        <v>0</v>
      </c>
      <c r="AK57" s="43">
        <f t="shared" si="137"/>
        <v>0</v>
      </c>
      <c r="AL57" s="43">
        <f t="shared" si="137"/>
        <v>0</v>
      </c>
      <c r="AM57" s="43">
        <f t="shared" si="137"/>
        <v>0</v>
      </c>
      <c r="AN57" s="43">
        <f t="shared" si="137"/>
        <v>0</v>
      </c>
      <c r="AO57" s="43">
        <f t="shared" si="137"/>
        <v>0</v>
      </c>
      <c r="AP57" s="43">
        <f t="shared" si="137"/>
        <v>0</v>
      </c>
      <c r="AQ57" s="43">
        <f t="shared" si="137"/>
        <v>0</v>
      </c>
      <c r="AR57" s="43">
        <f t="shared" si="66"/>
        <v>883304</v>
      </c>
      <c r="AS57" s="108"/>
      <c r="AT57" s="105">
        <f t="shared" si="30"/>
        <v>-1</v>
      </c>
      <c r="AU57" s="105">
        <f t="shared" si="28"/>
        <v>-1</v>
      </c>
      <c r="AV57" s="105">
        <f t="shared" si="28"/>
        <v>2.6540288461538459</v>
      </c>
      <c r="AW57" s="105">
        <f t="shared" si="28"/>
        <v>-0.40737499999999999</v>
      </c>
      <c r="AX57" s="43"/>
      <c r="AY57" s="43"/>
      <c r="AZ57" s="43"/>
      <c r="BA57" s="43"/>
      <c r="BB57" s="43"/>
      <c r="BC57" s="43"/>
      <c r="BD57" s="43"/>
      <c r="BE57" s="43"/>
      <c r="BF57" s="105">
        <f t="shared" si="31"/>
        <v>6.1663461538461535E-2</v>
      </c>
    </row>
    <row r="58" spans="1:59">
      <c r="A58" s="44" t="s">
        <v>697</v>
      </c>
      <c r="B58" s="44" t="s">
        <v>321</v>
      </c>
      <c r="C58" s="45">
        <f>+C59</f>
        <v>12096000</v>
      </c>
      <c r="D58" s="45">
        <v>0</v>
      </c>
      <c r="E58" s="45">
        <f t="shared" si="136"/>
        <v>0</v>
      </c>
      <c r="F58" s="45">
        <f>+F59</f>
        <v>12096000</v>
      </c>
      <c r="G58" s="45">
        <f t="shared" si="136"/>
        <v>0</v>
      </c>
      <c r="H58" s="45">
        <f t="shared" si="136"/>
        <v>340500</v>
      </c>
      <c r="I58" s="45">
        <f t="shared" si="136"/>
        <v>0</v>
      </c>
      <c r="J58" s="45">
        <f t="shared" si="136"/>
        <v>12096000</v>
      </c>
      <c r="K58" s="45">
        <f t="shared" si="136"/>
        <v>0</v>
      </c>
      <c r="L58" s="108"/>
      <c r="M58" s="45">
        <f t="shared" si="136"/>
        <v>10250206709</v>
      </c>
      <c r="N58" s="45" t="str">
        <f t="shared" si="136"/>
        <v>OTROS SERVICIOS DE APOYO AL TRANSPORTE</v>
      </c>
      <c r="O58" s="45">
        <f t="shared" si="136"/>
        <v>12096000</v>
      </c>
      <c r="P58" s="45">
        <f t="shared" si="136"/>
        <v>12096000</v>
      </c>
      <c r="Q58" s="45">
        <f t="shared" si="136"/>
        <v>208000</v>
      </c>
      <c r="R58" s="45">
        <f t="shared" si="136"/>
        <v>208000</v>
      </c>
      <c r="S58" s="45">
        <f t="shared" si="136"/>
        <v>208000</v>
      </c>
      <c r="T58" s="45">
        <f t="shared" si="136"/>
        <v>208000</v>
      </c>
      <c r="U58" s="45">
        <f t="shared" si="136"/>
        <v>1008000</v>
      </c>
      <c r="V58" s="45">
        <f t="shared" si="136"/>
        <v>1808000</v>
      </c>
      <c r="W58" s="45">
        <f t="shared" si="136"/>
        <v>1808000</v>
      </c>
      <c r="X58" s="45">
        <f t="shared" si="136"/>
        <v>1808000</v>
      </c>
      <c r="Y58" s="45">
        <f t="shared" si="136"/>
        <v>1808000</v>
      </c>
      <c r="Z58" s="45">
        <f t="shared" si="136"/>
        <v>1008000</v>
      </c>
      <c r="AA58" s="45">
        <f t="shared" si="136"/>
        <v>1008000</v>
      </c>
      <c r="AB58" s="45">
        <f t="shared" si="136"/>
        <v>1008000</v>
      </c>
      <c r="AC58" s="45">
        <f t="shared" si="65"/>
        <v>832000</v>
      </c>
      <c r="AD58" s="45">
        <f t="shared" si="136"/>
        <v>12096000</v>
      </c>
      <c r="AE58" s="108"/>
      <c r="AF58" s="45">
        <f t="shared" si="137"/>
        <v>0</v>
      </c>
      <c r="AG58" s="45">
        <f t="shared" si="137"/>
        <v>0</v>
      </c>
      <c r="AH58" s="45">
        <f t="shared" si="137"/>
        <v>760038</v>
      </c>
      <c r="AI58" s="45">
        <v>123266</v>
      </c>
      <c r="AJ58" s="45">
        <f t="shared" si="137"/>
        <v>0</v>
      </c>
      <c r="AK58" s="45">
        <f t="shared" si="137"/>
        <v>0</v>
      </c>
      <c r="AL58" s="45">
        <f t="shared" si="137"/>
        <v>0</v>
      </c>
      <c r="AM58" s="45">
        <f t="shared" si="137"/>
        <v>0</v>
      </c>
      <c r="AN58" s="45">
        <f t="shared" si="137"/>
        <v>0</v>
      </c>
      <c r="AO58" s="45">
        <f t="shared" si="137"/>
        <v>0</v>
      </c>
      <c r="AP58" s="45">
        <f t="shared" si="137"/>
        <v>0</v>
      </c>
      <c r="AQ58" s="45">
        <f t="shared" si="137"/>
        <v>0</v>
      </c>
      <c r="AR58" s="45">
        <f t="shared" si="66"/>
        <v>883304</v>
      </c>
      <c r="AS58" s="108"/>
      <c r="AT58" s="106">
        <f t="shared" si="30"/>
        <v>-1</v>
      </c>
      <c r="AU58" s="106">
        <f t="shared" si="28"/>
        <v>-1</v>
      </c>
      <c r="AV58" s="106">
        <f t="shared" si="28"/>
        <v>2.6540288461538459</v>
      </c>
      <c r="AW58" s="106">
        <f t="shared" si="28"/>
        <v>-0.40737499999999999</v>
      </c>
      <c r="AX58" s="45"/>
      <c r="AY58" s="45"/>
      <c r="AZ58" s="45"/>
      <c r="BA58" s="45"/>
      <c r="BB58" s="45"/>
      <c r="BC58" s="45"/>
      <c r="BD58" s="45"/>
      <c r="BE58" s="45"/>
      <c r="BF58" s="106">
        <f t="shared" si="31"/>
        <v>6.1663461538461535E-2</v>
      </c>
    </row>
    <row r="59" spans="1:59">
      <c r="A59" s="46" t="s">
        <v>698</v>
      </c>
      <c r="B59" s="46" t="s">
        <v>699</v>
      </c>
      <c r="C59" s="47">
        <v>12096000</v>
      </c>
      <c r="D59" s="51"/>
      <c r="E59" s="52"/>
      <c r="F59" s="47">
        <f t="shared" si="131"/>
        <v>12096000</v>
      </c>
      <c r="G59" s="20">
        <v>0</v>
      </c>
      <c r="H59" s="51">
        <v>340500</v>
      </c>
      <c r="I59" s="20">
        <v>0</v>
      </c>
      <c r="J59" s="47">
        <f>+F59-I59</f>
        <v>12096000</v>
      </c>
      <c r="K59" s="53"/>
      <c r="L59" s="108"/>
      <c r="M59" s="98">
        <v>10250206709</v>
      </c>
      <c r="N59" s="99" t="s">
        <v>699</v>
      </c>
      <c r="O59" s="100">
        <v>12096000</v>
      </c>
      <c r="P59" s="100">
        <v>12096000</v>
      </c>
      <c r="Q59" s="47">
        <v>208000</v>
      </c>
      <c r="R59" s="47">
        <v>208000</v>
      </c>
      <c r="S59" s="47">
        <v>208000</v>
      </c>
      <c r="T59" s="47">
        <v>208000</v>
      </c>
      <c r="U59" s="47">
        <v>1008000</v>
      </c>
      <c r="V59" s="47">
        <f>1008000+800000</f>
        <v>1808000</v>
      </c>
      <c r="W59" s="47">
        <f t="shared" ref="W59:Y59" si="138">1008000+800000</f>
        <v>1808000</v>
      </c>
      <c r="X59" s="47">
        <f t="shared" si="138"/>
        <v>1808000</v>
      </c>
      <c r="Y59" s="47">
        <f t="shared" si="138"/>
        <v>1808000</v>
      </c>
      <c r="Z59" s="47">
        <v>1008000</v>
      </c>
      <c r="AA59" s="47">
        <v>1008000</v>
      </c>
      <c r="AB59" s="47">
        <v>1008000</v>
      </c>
      <c r="AC59" s="47">
        <f t="shared" si="65"/>
        <v>832000</v>
      </c>
      <c r="AD59" s="47">
        <f>SUM(Q59:AB59)</f>
        <v>12096000</v>
      </c>
      <c r="AE59" s="108"/>
      <c r="AF59" s="47"/>
      <c r="AG59" s="47"/>
      <c r="AH59" s="47">
        <v>760038</v>
      </c>
      <c r="AI59" s="51">
        <v>123266</v>
      </c>
      <c r="AJ59" s="47"/>
      <c r="AK59" s="47"/>
      <c r="AL59" s="47"/>
      <c r="AM59" s="47"/>
      <c r="AN59" s="47"/>
      <c r="AO59" s="47"/>
      <c r="AP59" s="47"/>
      <c r="AQ59" s="47"/>
      <c r="AR59" s="47">
        <f t="shared" si="66"/>
        <v>883304</v>
      </c>
      <c r="AS59" s="108"/>
      <c r="AT59" s="107">
        <f t="shared" si="30"/>
        <v>-1</v>
      </c>
      <c r="AU59" s="107">
        <f t="shared" si="28"/>
        <v>-1</v>
      </c>
      <c r="AV59" s="107">
        <f t="shared" si="28"/>
        <v>2.6540288461538459</v>
      </c>
      <c r="AW59" s="107">
        <f t="shared" si="28"/>
        <v>-0.40737499999999999</v>
      </c>
      <c r="AX59" s="47"/>
      <c r="AY59" s="47"/>
      <c r="AZ59" s="47"/>
      <c r="BA59" s="47"/>
      <c r="BB59" s="47"/>
      <c r="BC59" s="47"/>
      <c r="BD59" s="47"/>
      <c r="BE59" s="47"/>
      <c r="BF59" s="107">
        <f t="shared" si="31"/>
        <v>6.1663461538461535E-2</v>
      </c>
    </row>
    <row r="60" spans="1:59">
      <c r="A60" s="42" t="s">
        <v>700</v>
      </c>
      <c r="B60" s="42" t="s">
        <v>701</v>
      </c>
      <c r="C60" s="43">
        <f>+C61</f>
        <v>60000000</v>
      </c>
      <c r="D60" s="43">
        <v>0</v>
      </c>
      <c r="E60" s="43">
        <f t="shared" ref="E60:AD60" si="139">+E61</f>
        <v>0</v>
      </c>
      <c r="F60" s="43">
        <f>+F61</f>
        <v>60000000</v>
      </c>
      <c r="G60" s="43">
        <f t="shared" si="139"/>
        <v>2083011</v>
      </c>
      <c r="H60" s="43">
        <f t="shared" si="139"/>
        <v>2083011</v>
      </c>
      <c r="I60" s="43">
        <f t="shared" si="139"/>
        <v>2083011</v>
      </c>
      <c r="J60" s="43">
        <f t="shared" si="139"/>
        <v>57916989</v>
      </c>
      <c r="K60" s="43">
        <f t="shared" si="139"/>
        <v>0</v>
      </c>
      <c r="L60" s="108"/>
      <c r="M60" s="43">
        <f t="shared" si="139"/>
        <v>10250207202</v>
      </c>
      <c r="N60" s="43" t="e">
        <f t="shared" si="139"/>
        <v>#VALUE!</v>
      </c>
      <c r="O60" s="43">
        <f t="shared" si="139"/>
        <v>60000000</v>
      </c>
      <c r="P60" s="43">
        <f t="shared" si="139"/>
        <v>60000000</v>
      </c>
      <c r="Q60" s="43">
        <f t="shared" si="139"/>
        <v>0</v>
      </c>
      <c r="R60" s="43">
        <f t="shared" si="139"/>
        <v>0</v>
      </c>
      <c r="S60" s="43">
        <f t="shared" si="139"/>
        <v>0</v>
      </c>
      <c r="T60" s="43">
        <f t="shared" si="139"/>
        <v>0</v>
      </c>
      <c r="U60" s="43">
        <f t="shared" si="139"/>
        <v>0</v>
      </c>
      <c r="V60" s="43">
        <f t="shared" si="139"/>
        <v>8571428.5714285709</v>
      </c>
      <c r="W60" s="43">
        <f t="shared" si="139"/>
        <v>8571428.5714285709</v>
      </c>
      <c r="X60" s="43">
        <f t="shared" si="139"/>
        <v>8571428.5714285709</v>
      </c>
      <c r="Y60" s="43">
        <f t="shared" si="139"/>
        <v>8571428.5714285709</v>
      </c>
      <c r="Z60" s="43">
        <f t="shared" si="139"/>
        <v>8571428.5714285709</v>
      </c>
      <c r="AA60" s="43">
        <f t="shared" si="139"/>
        <v>8571428.5714285709</v>
      </c>
      <c r="AB60" s="43">
        <f t="shared" si="139"/>
        <v>8571428.5714285709</v>
      </c>
      <c r="AC60" s="43">
        <f t="shared" si="65"/>
        <v>0</v>
      </c>
      <c r="AD60" s="43">
        <f t="shared" si="139"/>
        <v>59999999.999999985</v>
      </c>
      <c r="AE60" s="108"/>
      <c r="AF60" s="43">
        <f t="shared" ref="AF60:AQ60" si="140">+AF61</f>
        <v>2083011</v>
      </c>
      <c r="AG60" s="43">
        <f t="shared" si="140"/>
        <v>0</v>
      </c>
      <c r="AH60" s="43">
        <f t="shared" si="140"/>
        <v>22407329</v>
      </c>
      <c r="AI60" s="43">
        <v>4166022</v>
      </c>
      <c r="AJ60" s="43">
        <f t="shared" si="140"/>
        <v>0</v>
      </c>
      <c r="AK60" s="43">
        <f t="shared" si="140"/>
        <v>0</v>
      </c>
      <c r="AL60" s="43">
        <f t="shared" si="140"/>
        <v>0</v>
      </c>
      <c r="AM60" s="43">
        <f t="shared" si="140"/>
        <v>0</v>
      </c>
      <c r="AN60" s="43">
        <f t="shared" si="140"/>
        <v>0</v>
      </c>
      <c r="AO60" s="43">
        <f t="shared" si="140"/>
        <v>0</v>
      </c>
      <c r="AP60" s="43">
        <f t="shared" si="140"/>
        <v>0</v>
      </c>
      <c r="AQ60" s="43">
        <f t="shared" si="140"/>
        <v>0</v>
      </c>
      <c r="AR60" s="43">
        <f t="shared" si="66"/>
        <v>28656362</v>
      </c>
      <c r="AS60" s="108"/>
      <c r="AT60" s="105" t="e">
        <f t="shared" si="30"/>
        <v>#DIV/0!</v>
      </c>
      <c r="AU60" s="105" t="e">
        <f t="shared" si="28"/>
        <v>#DIV/0!</v>
      </c>
      <c r="AV60" s="105" t="e">
        <f t="shared" si="28"/>
        <v>#DIV/0!</v>
      </c>
      <c r="AW60" s="105" t="e">
        <f t="shared" si="28"/>
        <v>#DIV/0!</v>
      </c>
      <c r="AX60" s="43"/>
      <c r="AY60" s="43"/>
      <c r="AZ60" s="43"/>
      <c r="BA60" s="43"/>
      <c r="BB60" s="43"/>
      <c r="BC60" s="43"/>
      <c r="BD60" s="43"/>
      <c r="BE60" s="43"/>
      <c r="BF60" s="105" t="e">
        <f t="shared" si="31"/>
        <v>#DIV/0!</v>
      </c>
    </row>
    <row r="61" spans="1:59">
      <c r="A61" s="44" t="s">
        <v>702</v>
      </c>
      <c r="B61" s="44" t="s">
        <v>703</v>
      </c>
      <c r="C61" s="45">
        <f>+C62+C63</f>
        <v>60000000</v>
      </c>
      <c r="D61" s="45">
        <v>0</v>
      </c>
      <c r="E61" s="45">
        <f t="shared" ref="E61:AD61" si="141">+E62+E63</f>
        <v>0</v>
      </c>
      <c r="F61" s="45">
        <f>+F62+F63</f>
        <v>60000000</v>
      </c>
      <c r="G61" s="45">
        <f t="shared" si="141"/>
        <v>2083011</v>
      </c>
      <c r="H61" s="45">
        <f t="shared" si="141"/>
        <v>2083011</v>
      </c>
      <c r="I61" s="45">
        <f t="shared" si="141"/>
        <v>2083011</v>
      </c>
      <c r="J61" s="45">
        <f t="shared" si="141"/>
        <v>57916989</v>
      </c>
      <c r="K61" s="45">
        <f t="shared" si="141"/>
        <v>0</v>
      </c>
      <c r="L61" s="108"/>
      <c r="M61" s="45">
        <f t="shared" si="141"/>
        <v>10250207202</v>
      </c>
      <c r="N61" s="45" t="e">
        <f t="shared" si="141"/>
        <v>#VALUE!</v>
      </c>
      <c r="O61" s="45">
        <f t="shared" si="141"/>
        <v>60000000</v>
      </c>
      <c r="P61" s="45">
        <f t="shared" si="141"/>
        <v>60000000</v>
      </c>
      <c r="Q61" s="45">
        <f t="shared" si="141"/>
        <v>0</v>
      </c>
      <c r="R61" s="45">
        <f t="shared" si="141"/>
        <v>0</v>
      </c>
      <c r="S61" s="45">
        <f t="shared" si="141"/>
        <v>0</v>
      </c>
      <c r="T61" s="45">
        <f t="shared" si="141"/>
        <v>0</v>
      </c>
      <c r="U61" s="45">
        <f t="shared" si="141"/>
        <v>0</v>
      </c>
      <c r="V61" s="45">
        <f t="shared" si="141"/>
        <v>8571428.5714285709</v>
      </c>
      <c r="W61" s="45">
        <f t="shared" si="141"/>
        <v>8571428.5714285709</v>
      </c>
      <c r="X61" s="45">
        <f t="shared" si="141"/>
        <v>8571428.5714285709</v>
      </c>
      <c r="Y61" s="45">
        <f t="shared" si="141"/>
        <v>8571428.5714285709</v>
      </c>
      <c r="Z61" s="45">
        <f t="shared" si="141"/>
        <v>8571428.5714285709</v>
      </c>
      <c r="AA61" s="45">
        <f t="shared" si="141"/>
        <v>8571428.5714285709</v>
      </c>
      <c r="AB61" s="45">
        <f t="shared" si="141"/>
        <v>8571428.5714285709</v>
      </c>
      <c r="AC61" s="45">
        <f t="shared" si="65"/>
        <v>0</v>
      </c>
      <c r="AD61" s="45">
        <f t="shared" si="141"/>
        <v>59999999.999999985</v>
      </c>
      <c r="AE61" s="108"/>
      <c r="AF61" s="45">
        <f t="shared" ref="AF61:AQ61" si="142">+AF62+AF63</f>
        <v>2083011</v>
      </c>
      <c r="AG61" s="45">
        <f t="shared" si="142"/>
        <v>0</v>
      </c>
      <c r="AH61" s="45">
        <f t="shared" si="142"/>
        <v>22407329</v>
      </c>
      <c r="AI61" s="45">
        <v>4166022</v>
      </c>
      <c r="AJ61" s="45">
        <f t="shared" si="142"/>
        <v>0</v>
      </c>
      <c r="AK61" s="45">
        <f t="shared" si="142"/>
        <v>0</v>
      </c>
      <c r="AL61" s="45">
        <f t="shared" si="142"/>
        <v>0</v>
      </c>
      <c r="AM61" s="45">
        <f t="shared" si="142"/>
        <v>0</v>
      </c>
      <c r="AN61" s="45">
        <f t="shared" si="142"/>
        <v>0</v>
      </c>
      <c r="AO61" s="45">
        <f t="shared" si="142"/>
        <v>0</v>
      </c>
      <c r="AP61" s="45">
        <f t="shared" si="142"/>
        <v>0</v>
      </c>
      <c r="AQ61" s="45">
        <f t="shared" si="142"/>
        <v>0</v>
      </c>
      <c r="AR61" s="45">
        <f t="shared" si="66"/>
        <v>28656362</v>
      </c>
      <c r="AS61" s="108"/>
      <c r="AT61" s="106" t="e">
        <f t="shared" si="30"/>
        <v>#DIV/0!</v>
      </c>
      <c r="AU61" s="106" t="e">
        <f t="shared" si="28"/>
        <v>#DIV/0!</v>
      </c>
      <c r="AV61" s="106" t="e">
        <f t="shared" si="28"/>
        <v>#DIV/0!</v>
      </c>
      <c r="AW61" s="106" t="e">
        <f t="shared" si="28"/>
        <v>#DIV/0!</v>
      </c>
      <c r="AX61" s="45"/>
      <c r="AY61" s="45"/>
      <c r="AZ61" s="45"/>
      <c r="BA61" s="45"/>
      <c r="BB61" s="45"/>
      <c r="BC61" s="45"/>
      <c r="BD61" s="45"/>
      <c r="BE61" s="45"/>
      <c r="BF61" s="106" t="e">
        <f t="shared" si="31"/>
        <v>#DIV/0!</v>
      </c>
    </row>
    <row r="62" spans="1:59">
      <c r="A62" s="46" t="s">
        <v>704</v>
      </c>
      <c r="B62" s="46" t="s">
        <v>357</v>
      </c>
      <c r="C62" s="47">
        <v>0</v>
      </c>
      <c r="D62" s="51"/>
      <c r="E62" s="52"/>
      <c r="F62" s="47">
        <f t="shared" si="131"/>
        <v>0</v>
      </c>
      <c r="G62" s="20">
        <v>2083011</v>
      </c>
      <c r="H62" s="51">
        <v>2083011</v>
      </c>
      <c r="I62" s="20">
        <v>2083011</v>
      </c>
      <c r="J62" s="47">
        <f>+F62-I62</f>
        <v>-2083011</v>
      </c>
      <c r="K62" s="53"/>
      <c r="L62" s="108"/>
      <c r="M62" s="98"/>
      <c r="N62" s="99"/>
      <c r="O62" s="100"/>
      <c r="P62" s="100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>
        <f t="shared" si="65"/>
        <v>0</v>
      </c>
      <c r="AD62" s="47"/>
      <c r="AE62" s="108"/>
      <c r="AF62" s="47">
        <v>2083011</v>
      </c>
      <c r="AG62" s="47"/>
      <c r="AH62" s="47">
        <v>22407329</v>
      </c>
      <c r="AI62" s="51">
        <v>4166022</v>
      </c>
      <c r="AJ62" s="47"/>
      <c r="AK62" s="47"/>
      <c r="AL62" s="47"/>
      <c r="AM62" s="47"/>
      <c r="AN62" s="47"/>
      <c r="AO62" s="47"/>
      <c r="AP62" s="47"/>
      <c r="AQ62" s="47"/>
      <c r="AR62" s="47">
        <f t="shared" si="66"/>
        <v>28656362</v>
      </c>
      <c r="AS62" s="108"/>
      <c r="AT62" s="107" t="e">
        <f t="shared" si="30"/>
        <v>#DIV/0!</v>
      </c>
      <c r="AU62" s="107" t="e">
        <f t="shared" si="28"/>
        <v>#DIV/0!</v>
      </c>
      <c r="AV62" s="107" t="e">
        <f t="shared" si="28"/>
        <v>#DIV/0!</v>
      </c>
      <c r="AW62" s="107" t="e">
        <f t="shared" si="28"/>
        <v>#DIV/0!</v>
      </c>
      <c r="AX62" s="47"/>
      <c r="AY62" s="47"/>
      <c r="AZ62" s="47"/>
      <c r="BA62" s="47"/>
      <c r="BB62" s="47"/>
      <c r="BC62" s="47"/>
      <c r="BD62" s="47"/>
      <c r="BE62" s="47"/>
      <c r="BF62" s="107" t="e">
        <f t="shared" si="31"/>
        <v>#DIV/0!</v>
      </c>
    </row>
    <row r="63" spans="1:59">
      <c r="A63" s="46" t="s">
        <v>705</v>
      </c>
      <c r="B63" s="46" t="s">
        <v>361</v>
      </c>
      <c r="C63" s="47">
        <v>60000000</v>
      </c>
      <c r="D63" s="51"/>
      <c r="E63" s="52"/>
      <c r="F63" s="47">
        <f t="shared" si="131"/>
        <v>60000000</v>
      </c>
      <c r="G63" s="20">
        <v>0</v>
      </c>
      <c r="H63" s="51"/>
      <c r="I63" s="20">
        <v>0</v>
      </c>
      <c r="J63" s="47">
        <f>+F63-I63</f>
        <v>60000000</v>
      </c>
      <c r="K63" s="53"/>
      <c r="L63" s="108"/>
      <c r="M63" s="98">
        <v>10250207202</v>
      </c>
      <c r="N63" s="99" t="s">
        <v>361</v>
      </c>
      <c r="O63" s="100">
        <v>60000000</v>
      </c>
      <c r="P63" s="100">
        <v>60000000</v>
      </c>
      <c r="Q63" s="47"/>
      <c r="R63" s="47"/>
      <c r="S63" s="47"/>
      <c r="T63" s="47"/>
      <c r="U63" s="47"/>
      <c r="V63" s="47">
        <v>8571428.5714285709</v>
      </c>
      <c r="W63" s="47">
        <v>8571428.5714285709</v>
      </c>
      <c r="X63" s="47">
        <v>8571428.5714285709</v>
      </c>
      <c r="Y63" s="47">
        <v>8571428.5714285709</v>
      </c>
      <c r="Z63" s="47">
        <v>8571428.5714285709</v>
      </c>
      <c r="AA63" s="47">
        <v>8571428.5714285709</v>
      </c>
      <c r="AB63" s="47">
        <v>8571428.5714285709</v>
      </c>
      <c r="AC63" s="47">
        <f t="shared" si="65"/>
        <v>0</v>
      </c>
      <c r="AD63" s="47">
        <f>SUM(Q63:AB63)</f>
        <v>59999999.999999985</v>
      </c>
      <c r="AE63" s="108"/>
      <c r="AF63" s="47"/>
      <c r="AG63" s="47"/>
      <c r="AH63" s="47"/>
      <c r="AI63" s="51"/>
      <c r="AJ63" s="47"/>
      <c r="AK63" s="47"/>
      <c r="AL63" s="47"/>
      <c r="AM63" s="47"/>
      <c r="AN63" s="47"/>
      <c r="AO63" s="47"/>
      <c r="AP63" s="47"/>
      <c r="AQ63" s="47"/>
      <c r="AR63" s="47">
        <f t="shared" si="66"/>
        <v>0</v>
      </c>
      <c r="AS63" s="108"/>
      <c r="AT63" s="107" t="e">
        <f t="shared" si="30"/>
        <v>#DIV/0!</v>
      </c>
      <c r="AU63" s="107" t="e">
        <f t="shared" si="28"/>
        <v>#DIV/0!</v>
      </c>
      <c r="AV63" s="107" t="e">
        <f t="shared" si="28"/>
        <v>#DIV/0!</v>
      </c>
      <c r="AW63" s="107" t="e">
        <f t="shared" si="28"/>
        <v>#DIV/0!</v>
      </c>
      <c r="AX63" s="47"/>
      <c r="AY63" s="47"/>
      <c r="AZ63" s="47"/>
      <c r="BA63" s="47"/>
      <c r="BB63" s="47"/>
      <c r="BC63" s="47"/>
      <c r="BD63" s="47"/>
      <c r="BE63" s="47"/>
      <c r="BF63" s="107" t="e">
        <f t="shared" si="31"/>
        <v>#DIV/0!</v>
      </c>
    </row>
    <row r="64" spans="1:59">
      <c r="A64" s="42" t="s">
        <v>707</v>
      </c>
      <c r="B64" s="42" t="s">
        <v>601</v>
      </c>
      <c r="C64" s="43">
        <f>+C65+C69</f>
        <v>82055804841</v>
      </c>
      <c r="D64" s="43">
        <v>0</v>
      </c>
      <c r="E64" s="43">
        <f t="shared" ref="E64:AD64" si="143">+E65+E69</f>
        <v>0</v>
      </c>
      <c r="F64" s="43">
        <f t="shared" si="131"/>
        <v>82055804841</v>
      </c>
      <c r="G64" s="43">
        <f t="shared" si="143"/>
        <v>13114799790</v>
      </c>
      <c r="H64" s="43">
        <f t="shared" si="143"/>
        <v>8873795310</v>
      </c>
      <c r="I64" s="43">
        <f t="shared" si="143"/>
        <v>13114799790</v>
      </c>
      <c r="J64" s="43">
        <f t="shared" si="143"/>
        <v>68941005051</v>
      </c>
      <c r="K64" s="43">
        <f t="shared" si="143"/>
        <v>0</v>
      </c>
      <c r="L64" s="108"/>
      <c r="M64" s="43">
        <f t="shared" si="143"/>
        <v>51302405515</v>
      </c>
      <c r="N64" s="43" t="e">
        <f t="shared" si="143"/>
        <v>#VALUE!</v>
      </c>
      <c r="O64" s="43">
        <f t="shared" si="143"/>
        <v>82055804840.594254</v>
      </c>
      <c r="P64" s="43">
        <f t="shared" si="143"/>
        <v>82055804840.594254</v>
      </c>
      <c r="Q64" s="43">
        <f t="shared" si="143"/>
        <v>4111941097.5226669</v>
      </c>
      <c r="R64" s="43">
        <f t="shared" si="143"/>
        <v>8650703234.0453339</v>
      </c>
      <c r="S64" s="43">
        <f t="shared" si="143"/>
        <v>4111941097.5226669</v>
      </c>
      <c r="T64" s="43">
        <f t="shared" si="143"/>
        <v>4111941097.5226669</v>
      </c>
      <c r="U64" s="43">
        <f t="shared" si="143"/>
        <v>10611340889.252666</v>
      </c>
      <c r="V64" s="43">
        <f t="shared" si="143"/>
        <v>8223882195.0453339</v>
      </c>
      <c r="W64" s="43">
        <f t="shared" si="143"/>
        <v>4111941097.5226669</v>
      </c>
      <c r="X64" s="43">
        <f t="shared" si="143"/>
        <v>13315587605.546923</v>
      </c>
      <c r="Y64" s="43">
        <f t="shared" si="143"/>
        <v>7931941097.5226669</v>
      </c>
      <c r="Z64" s="43">
        <f t="shared" si="143"/>
        <v>4538762136.5226669</v>
      </c>
      <c r="AA64" s="43">
        <f t="shared" si="143"/>
        <v>4111941097.5226669</v>
      </c>
      <c r="AB64" s="43">
        <f t="shared" si="143"/>
        <v>8223882195.0453339</v>
      </c>
      <c r="AC64" s="43">
        <f t="shared" si="65"/>
        <v>20986526526.613335</v>
      </c>
      <c r="AD64" s="43">
        <f t="shared" si="143"/>
        <v>82055804840.594254</v>
      </c>
      <c r="AE64" s="108"/>
      <c r="AF64" s="43">
        <v>4241004480</v>
      </c>
      <c r="AG64" s="43">
        <v>8873795310</v>
      </c>
      <c r="AH64" s="43">
        <v>8397129317</v>
      </c>
      <c r="AI64" s="43">
        <v>4541417326</v>
      </c>
      <c r="AJ64" s="43">
        <f t="shared" ref="AJ64:AQ64" si="144">+AJ65+AJ69</f>
        <v>0</v>
      </c>
      <c r="AK64" s="43">
        <f t="shared" si="144"/>
        <v>0</v>
      </c>
      <c r="AL64" s="43">
        <f t="shared" si="144"/>
        <v>0</v>
      </c>
      <c r="AM64" s="43">
        <f t="shared" si="144"/>
        <v>0</v>
      </c>
      <c r="AN64" s="43">
        <f t="shared" si="144"/>
        <v>0</v>
      </c>
      <c r="AO64" s="43">
        <f t="shared" si="144"/>
        <v>0</v>
      </c>
      <c r="AP64" s="43">
        <f t="shared" si="144"/>
        <v>0</v>
      </c>
      <c r="AQ64" s="43">
        <f t="shared" si="144"/>
        <v>0</v>
      </c>
      <c r="AR64" s="43">
        <f t="shared" si="66"/>
        <v>26053346433</v>
      </c>
      <c r="AS64" s="108"/>
      <c r="AT64" s="105">
        <f t="shared" si="30"/>
        <v>3.1387458968001818E-2</v>
      </c>
      <c r="AU64" s="105">
        <f t="shared" si="28"/>
        <v>2.5788894835355652E-2</v>
      </c>
      <c r="AV64" s="105">
        <f t="shared" si="28"/>
        <v>1.0421326857184416</v>
      </c>
      <c r="AW64" s="105">
        <f t="shared" si="28"/>
        <v>0.10444610423434345</v>
      </c>
      <c r="AX64" s="43"/>
      <c r="AY64" s="43"/>
      <c r="AZ64" s="43"/>
      <c r="BA64" s="43"/>
      <c r="BB64" s="43"/>
      <c r="BC64" s="43"/>
      <c r="BD64" s="43"/>
      <c r="BE64" s="43"/>
      <c r="BF64" s="105">
        <f t="shared" si="31"/>
        <v>0.24143203974041888</v>
      </c>
    </row>
    <row r="65" spans="1:58">
      <c r="A65" s="42" t="s">
        <v>708</v>
      </c>
      <c r="B65" s="42" t="s">
        <v>709</v>
      </c>
      <c r="C65" s="43">
        <f>+C66</f>
        <v>1707284156</v>
      </c>
      <c r="D65" s="43">
        <v>0</v>
      </c>
      <c r="E65" s="43">
        <f t="shared" ref="E65:AD67" si="145">+E66</f>
        <v>0</v>
      </c>
      <c r="F65" s="43">
        <f t="shared" si="131"/>
        <v>1707284156</v>
      </c>
      <c r="G65" s="43">
        <f t="shared" si="145"/>
        <v>277862000</v>
      </c>
      <c r="H65" s="43">
        <f t="shared" si="145"/>
        <v>277862000</v>
      </c>
      <c r="I65" s="43">
        <f t="shared" si="145"/>
        <v>277862000</v>
      </c>
      <c r="J65" s="43">
        <f t="shared" si="145"/>
        <v>1429422156</v>
      </c>
      <c r="K65" s="43">
        <f t="shared" si="145"/>
        <v>0</v>
      </c>
      <c r="L65" s="108"/>
      <c r="M65" s="43">
        <f t="shared" si="145"/>
        <v>10260401101</v>
      </c>
      <c r="N65" s="43" t="str">
        <f t="shared" si="145"/>
        <v>DEVOLUCIÓN IVA- INSTITUCIONES DE EDUCACIÓN SUPERIOR</v>
      </c>
      <c r="O65" s="43">
        <f t="shared" si="145"/>
        <v>1707284156</v>
      </c>
      <c r="P65" s="43">
        <f t="shared" si="145"/>
        <v>1707284156</v>
      </c>
      <c r="Q65" s="43">
        <f t="shared" si="145"/>
        <v>0</v>
      </c>
      <c r="R65" s="43">
        <f t="shared" si="145"/>
        <v>426821039</v>
      </c>
      <c r="S65" s="43">
        <f t="shared" si="145"/>
        <v>0</v>
      </c>
      <c r="T65" s="43">
        <f t="shared" si="145"/>
        <v>0</v>
      </c>
      <c r="U65" s="43">
        <f t="shared" si="145"/>
        <v>426821039</v>
      </c>
      <c r="V65" s="43">
        <f t="shared" si="145"/>
        <v>0</v>
      </c>
      <c r="W65" s="43">
        <f t="shared" si="145"/>
        <v>0</v>
      </c>
      <c r="X65" s="43">
        <f t="shared" si="145"/>
        <v>426821039</v>
      </c>
      <c r="Y65" s="43">
        <f t="shared" si="145"/>
        <v>0</v>
      </c>
      <c r="Z65" s="43">
        <f t="shared" si="145"/>
        <v>426821039</v>
      </c>
      <c r="AA65" s="43">
        <f t="shared" si="145"/>
        <v>0</v>
      </c>
      <c r="AB65" s="43">
        <f t="shared" si="145"/>
        <v>0</v>
      </c>
      <c r="AC65" s="43">
        <f t="shared" si="65"/>
        <v>426821039</v>
      </c>
      <c r="AD65" s="43">
        <f t="shared" si="145"/>
        <v>1707284156</v>
      </c>
      <c r="AE65" s="108"/>
      <c r="AF65" s="43">
        <v>0</v>
      </c>
      <c r="AG65" s="43">
        <v>277862000</v>
      </c>
      <c r="AH65" s="43">
        <v>0</v>
      </c>
      <c r="AI65" s="43">
        <v>243450671</v>
      </c>
      <c r="AJ65" s="43">
        <f t="shared" ref="AJ65:AQ67" si="146">+AJ66</f>
        <v>0</v>
      </c>
      <c r="AK65" s="43">
        <f t="shared" si="146"/>
        <v>0</v>
      </c>
      <c r="AL65" s="43">
        <f t="shared" si="146"/>
        <v>0</v>
      </c>
      <c r="AM65" s="43">
        <f t="shared" si="146"/>
        <v>0</v>
      </c>
      <c r="AN65" s="43">
        <f t="shared" si="146"/>
        <v>0</v>
      </c>
      <c r="AO65" s="43">
        <f t="shared" si="146"/>
        <v>0</v>
      </c>
      <c r="AP65" s="43">
        <f t="shared" si="146"/>
        <v>0</v>
      </c>
      <c r="AQ65" s="43">
        <f t="shared" si="146"/>
        <v>0</v>
      </c>
      <c r="AR65" s="43">
        <f t="shared" si="66"/>
        <v>521312671</v>
      </c>
      <c r="AS65" s="108"/>
      <c r="AT65" s="105" t="e">
        <f t="shared" si="30"/>
        <v>#DIV/0!</v>
      </c>
      <c r="AU65" s="105">
        <f t="shared" si="28"/>
        <v>-0.3489964771863085</v>
      </c>
      <c r="AV65" s="105" t="e">
        <f t="shared" si="28"/>
        <v>#DIV/0!</v>
      </c>
      <c r="AW65" s="105" t="e">
        <f t="shared" si="28"/>
        <v>#DIV/0!</v>
      </c>
      <c r="AX65" s="43"/>
      <c r="AY65" s="43"/>
      <c r="AZ65" s="43"/>
      <c r="BA65" s="43"/>
      <c r="BB65" s="43"/>
      <c r="BC65" s="43"/>
      <c r="BD65" s="43"/>
      <c r="BE65" s="43"/>
      <c r="BF65" s="105">
        <f t="shared" si="31"/>
        <v>0.22138466328038717</v>
      </c>
    </row>
    <row r="66" spans="1:58">
      <c r="A66" s="42" t="s">
        <v>710</v>
      </c>
      <c r="B66" s="42" t="s">
        <v>709</v>
      </c>
      <c r="C66" s="43">
        <f>+C67</f>
        <v>1707284156</v>
      </c>
      <c r="D66" s="43">
        <v>0</v>
      </c>
      <c r="E66" s="43">
        <f t="shared" si="145"/>
        <v>0</v>
      </c>
      <c r="F66" s="43">
        <f t="shared" si="131"/>
        <v>1707284156</v>
      </c>
      <c r="G66" s="43">
        <f t="shared" si="145"/>
        <v>277862000</v>
      </c>
      <c r="H66" s="43">
        <f t="shared" si="145"/>
        <v>277862000</v>
      </c>
      <c r="I66" s="43">
        <f t="shared" si="145"/>
        <v>277862000</v>
      </c>
      <c r="J66" s="43">
        <f t="shared" si="145"/>
        <v>1429422156</v>
      </c>
      <c r="K66" s="43">
        <f t="shared" si="145"/>
        <v>0</v>
      </c>
      <c r="L66" s="108"/>
      <c r="M66" s="43">
        <f t="shared" si="145"/>
        <v>10260401101</v>
      </c>
      <c r="N66" s="43" t="str">
        <f t="shared" si="145"/>
        <v>DEVOLUCIÓN IVA- INSTITUCIONES DE EDUCACIÓN SUPERIOR</v>
      </c>
      <c r="O66" s="43">
        <f t="shared" si="145"/>
        <v>1707284156</v>
      </c>
      <c r="P66" s="43">
        <f t="shared" si="145"/>
        <v>1707284156</v>
      </c>
      <c r="Q66" s="43">
        <f t="shared" si="145"/>
        <v>0</v>
      </c>
      <c r="R66" s="43">
        <f t="shared" si="145"/>
        <v>426821039</v>
      </c>
      <c r="S66" s="43">
        <f t="shared" si="145"/>
        <v>0</v>
      </c>
      <c r="T66" s="43">
        <f t="shared" si="145"/>
        <v>0</v>
      </c>
      <c r="U66" s="43">
        <f t="shared" si="145"/>
        <v>426821039</v>
      </c>
      <c r="V66" s="43">
        <f t="shared" si="145"/>
        <v>0</v>
      </c>
      <c r="W66" s="43">
        <f t="shared" si="145"/>
        <v>0</v>
      </c>
      <c r="X66" s="43">
        <f t="shared" si="145"/>
        <v>426821039</v>
      </c>
      <c r="Y66" s="43">
        <f t="shared" si="145"/>
        <v>0</v>
      </c>
      <c r="Z66" s="43">
        <f t="shared" si="145"/>
        <v>426821039</v>
      </c>
      <c r="AA66" s="43">
        <f t="shared" si="145"/>
        <v>0</v>
      </c>
      <c r="AB66" s="43">
        <f t="shared" si="145"/>
        <v>0</v>
      </c>
      <c r="AC66" s="43">
        <f t="shared" si="65"/>
        <v>426821039</v>
      </c>
      <c r="AD66" s="43">
        <f t="shared" si="145"/>
        <v>1707284156</v>
      </c>
      <c r="AE66" s="108"/>
      <c r="AF66" s="43">
        <v>0</v>
      </c>
      <c r="AG66" s="43">
        <v>277862000</v>
      </c>
      <c r="AH66" s="43">
        <v>0</v>
      </c>
      <c r="AI66" s="43">
        <v>243450671</v>
      </c>
      <c r="AJ66" s="43">
        <f t="shared" si="146"/>
        <v>0</v>
      </c>
      <c r="AK66" s="43">
        <f t="shared" si="146"/>
        <v>0</v>
      </c>
      <c r="AL66" s="43">
        <f t="shared" si="146"/>
        <v>0</v>
      </c>
      <c r="AM66" s="43">
        <f t="shared" si="146"/>
        <v>0</v>
      </c>
      <c r="AN66" s="43">
        <f t="shared" si="146"/>
        <v>0</v>
      </c>
      <c r="AO66" s="43">
        <f t="shared" si="146"/>
        <v>0</v>
      </c>
      <c r="AP66" s="43">
        <f t="shared" si="146"/>
        <v>0</v>
      </c>
      <c r="AQ66" s="43">
        <f t="shared" si="146"/>
        <v>0</v>
      </c>
      <c r="AR66" s="43">
        <f t="shared" si="66"/>
        <v>521312671</v>
      </c>
      <c r="AS66" s="108"/>
      <c r="AT66" s="105" t="e">
        <f t="shared" si="30"/>
        <v>#DIV/0!</v>
      </c>
      <c r="AU66" s="105">
        <f t="shared" si="28"/>
        <v>-0.3489964771863085</v>
      </c>
      <c r="AV66" s="105" t="e">
        <f t="shared" si="28"/>
        <v>#DIV/0!</v>
      </c>
      <c r="AW66" s="105" t="e">
        <f t="shared" si="28"/>
        <v>#DIV/0!</v>
      </c>
      <c r="AX66" s="43"/>
      <c r="AY66" s="43"/>
      <c r="AZ66" s="43"/>
      <c r="BA66" s="43"/>
      <c r="BB66" s="43"/>
      <c r="BC66" s="43"/>
      <c r="BD66" s="43"/>
      <c r="BE66" s="43"/>
      <c r="BF66" s="105">
        <f t="shared" si="31"/>
        <v>0.22138466328038717</v>
      </c>
    </row>
    <row r="67" spans="1:58">
      <c r="A67" s="44" t="s">
        <v>711</v>
      </c>
      <c r="B67" s="44" t="s">
        <v>709</v>
      </c>
      <c r="C67" s="45">
        <f>+C68</f>
        <v>1707284156</v>
      </c>
      <c r="D67" s="45">
        <v>0</v>
      </c>
      <c r="E67" s="45">
        <f t="shared" si="145"/>
        <v>0</v>
      </c>
      <c r="F67" s="45">
        <f t="shared" si="131"/>
        <v>1707284156</v>
      </c>
      <c r="G67" s="45">
        <f t="shared" si="145"/>
        <v>277862000</v>
      </c>
      <c r="H67" s="45">
        <f t="shared" si="145"/>
        <v>277862000</v>
      </c>
      <c r="I67" s="45">
        <f t="shared" si="145"/>
        <v>277862000</v>
      </c>
      <c r="J67" s="45">
        <f t="shared" si="145"/>
        <v>1429422156</v>
      </c>
      <c r="K67" s="45">
        <f t="shared" si="145"/>
        <v>0</v>
      </c>
      <c r="L67" s="108"/>
      <c r="M67" s="45">
        <f t="shared" si="145"/>
        <v>10260401101</v>
      </c>
      <c r="N67" s="45" t="str">
        <f t="shared" si="145"/>
        <v>DEVOLUCIÓN IVA- INSTITUCIONES DE EDUCACIÓN SUPERIOR</v>
      </c>
      <c r="O67" s="45">
        <f t="shared" si="145"/>
        <v>1707284156</v>
      </c>
      <c r="P67" s="45">
        <f t="shared" si="145"/>
        <v>1707284156</v>
      </c>
      <c r="Q67" s="45">
        <f t="shared" si="145"/>
        <v>0</v>
      </c>
      <c r="R67" s="45">
        <f t="shared" si="145"/>
        <v>426821039</v>
      </c>
      <c r="S67" s="45">
        <f t="shared" si="145"/>
        <v>0</v>
      </c>
      <c r="T67" s="45">
        <f t="shared" si="145"/>
        <v>0</v>
      </c>
      <c r="U67" s="45">
        <f t="shared" si="145"/>
        <v>426821039</v>
      </c>
      <c r="V67" s="45">
        <f t="shared" si="145"/>
        <v>0</v>
      </c>
      <c r="W67" s="45">
        <f t="shared" si="145"/>
        <v>0</v>
      </c>
      <c r="X67" s="45">
        <f t="shared" si="145"/>
        <v>426821039</v>
      </c>
      <c r="Y67" s="45">
        <f t="shared" si="145"/>
        <v>0</v>
      </c>
      <c r="Z67" s="45">
        <f t="shared" si="145"/>
        <v>426821039</v>
      </c>
      <c r="AA67" s="45">
        <f t="shared" si="145"/>
        <v>0</v>
      </c>
      <c r="AB67" s="45">
        <f t="shared" si="145"/>
        <v>0</v>
      </c>
      <c r="AC67" s="45">
        <f t="shared" si="65"/>
        <v>426821039</v>
      </c>
      <c r="AD67" s="45">
        <f t="shared" si="145"/>
        <v>1707284156</v>
      </c>
      <c r="AE67" s="108"/>
      <c r="AF67" s="45">
        <v>0</v>
      </c>
      <c r="AG67" s="45">
        <v>277862000</v>
      </c>
      <c r="AH67" s="45">
        <v>0</v>
      </c>
      <c r="AI67" s="45">
        <v>243450671</v>
      </c>
      <c r="AJ67" s="45">
        <f t="shared" si="146"/>
        <v>0</v>
      </c>
      <c r="AK67" s="45">
        <f t="shared" si="146"/>
        <v>0</v>
      </c>
      <c r="AL67" s="45">
        <f t="shared" si="146"/>
        <v>0</v>
      </c>
      <c r="AM67" s="45">
        <f t="shared" si="146"/>
        <v>0</v>
      </c>
      <c r="AN67" s="45">
        <f t="shared" si="146"/>
        <v>0</v>
      </c>
      <c r="AO67" s="45">
        <f t="shared" si="146"/>
        <v>0</v>
      </c>
      <c r="AP67" s="45">
        <f t="shared" si="146"/>
        <v>0</v>
      </c>
      <c r="AQ67" s="45">
        <f t="shared" si="146"/>
        <v>0</v>
      </c>
      <c r="AR67" s="45">
        <f t="shared" si="66"/>
        <v>521312671</v>
      </c>
      <c r="AS67" s="108"/>
      <c r="AT67" s="106" t="e">
        <f t="shared" si="30"/>
        <v>#DIV/0!</v>
      </c>
      <c r="AU67" s="106">
        <f t="shared" si="28"/>
        <v>-0.3489964771863085</v>
      </c>
      <c r="AV67" s="106" t="e">
        <f t="shared" si="28"/>
        <v>#DIV/0!</v>
      </c>
      <c r="AW67" s="106" t="e">
        <f t="shared" si="28"/>
        <v>#DIV/0!</v>
      </c>
      <c r="AX67" s="45"/>
      <c r="AY67" s="45"/>
      <c r="AZ67" s="45"/>
      <c r="BA67" s="45"/>
      <c r="BB67" s="45"/>
      <c r="BC67" s="45"/>
      <c r="BD67" s="45"/>
      <c r="BE67" s="45"/>
      <c r="BF67" s="106">
        <f t="shared" si="31"/>
        <v>0.22138466328038717</v>
      </c>
    </row>
    <row r="68" spans="1:58">
      <c r="A68" s="46" t="s">
        <v>712</v>
      </c>
      <c r="B68" s="46" t="s">
        <v>709</v>
      </c>
      <c r="C68" s="47">
        <v>1707284156</v>
      </c>
      <c r="D68" s="51"/>
      <c r="E68" s="52"/>
      <c r="F68" s="47">
        <f t="shared" si="131"/>
        <v>1707284156</v>
      </c>
      <c r="G68" s="20">
        <v>277862000</v>
      </c>
      <c r="H68" s="51">
        <v>277862000</v>
      </c>
      <c r="I68" s="20">
        <v>277862000</v>
      </c>
      <c r="J68" s="57">
        <f>+F68-I68</f>
        <v>1429422156</v>
      </c>
      <c r="K68" s="53"/>
      <c r="L68" s="108"/>
      <c r="M68" s="98">
        <v>10260401101</v>
      </c>
      <c r="N68" s="99" t="s">
        <v>709</v>
      </c>
      <c r="O68" s="100">
        <v>1707284156</v>
      </c>
      <c r="P68" s="100">
        <v>1707284156</v>
      </c>
      <c r="Q68" s="57">
        <v>0</v>
      </c>
      <c r="R68" s="57">
        <v>426821039</v>
      </c>
      <c r="S68" s="57">
        <v>0</v>
      </c>
      <c r="T68" s="57"/>
      <c r="U68" s="57">
        <v>426821039</v>
      </c>
      <c r="V68" s="57">
        <v>0</v>
      </c>
      <c r="W68" s="57"/>
      <c r="X68" s="57">
        <v>426821039</v>
      </c>
      <c r="Y68" s="57">
        <v>0</v>
      </c>
      <c r="Z68" s="57">
        <v>426821039</v>
      </c>
      <c r="AA68" s="57">
        <v>0</v>
      </c>
      <c r="AB68" s="57">
        <v>0</v>
      </c>
      <c r="AC68" s="57">
        <f t="shared" si="65"/>
        <v>426821039</v>
      </c>
      <c r="AD68" s="57">
        <f>SUM(Q68:AB68)</f>
        <v>1707284156</v>
      </c>
      <c r="AE68" s="108"/>
      <c r="AF68" s="57"/>
      <c r="AG68" s="57">
        <v>277862000</v>
      </c>
      <c r="AH68" s="57"/>
      <c r="AI68" s="51">
        <v>243450671</v>
      </c>
      <c r="AJ68" s="57"/>
      <c r="AK68" s="57"/>
      <c r="AL68" s="57"/>
      <c r="AM68" s="57"/>
      <c r="AN68" s="57"/>
      <c r="AO68" s="57"/>
      <c r="AP68" s="57"/>
      <c r="AQ68" s="57"/>
      <c r="AR68" s="57">
        <f t="shared" si="66"/>
        <v>521312671</v>
      </c>
      <c r="AS68" s="108"/>
      <c r="AT68" s="102" t="e">
        <f t="shared" si="30"/>
        <v>#DIV/0!</v>
      </c>
      <c r="AU68" s="102">
        <f t="shared" si="28"/>
        <v>-0.3489964771863085</v>
      </c>
      <c r="AV68" s="102" t="e">
        <f t="shared" si="28"/>
        <v>#DIV/0!</v>
      </c>
      <c r="AW68" s="102" t="e">
        <f t="shared" si="28"/>
        <v>#DIV/0!</v>
      </c>
      <c r="AX68" s="57"/>
      <c r="AY68" s="57"/>
      <c r="AZ68" s="57"/>
      <c r="BA68" s="57"/>
      <c r="BB68" s="57"/>
      <c r="BC68" s="57"/>
      <c r="BD68" s="57"/>
      <c r="BE68" s="57"/>
      <c r="BF68" s="102">
        <f t="shared" si="31"/>
        <v>0.22138466328038717</v>
      </c>
    </row>
    <row r="69" spans="1:58">
      <c r="A69" s="42" t="s">
        <v>713</v>
      </c>
      <c r="B69" s="42" t="s">
        <v>714</v>
      </c>
      <c r="C69" s="43">
        <f>+C70</f>
        <v>80348520685</v>
      </c>
      <c r="D69" s="43">
        <f t="shared" ref="D69:F70" si="147">+D70</f>
        <v>0</v>
      </c>
      <c r="E69" s="43">
        <f t="shared" si="147"/>
        <v>0</v>
      </c>
      <c r="F69" s="43">
        <f t="shared" si="147"/>
        <v>80348520685</v>
      </c>
      <c r="G69" s="43">
        <f t="shared" ref="G69:AD70" si="148">+G70</f>
        <v>12836937790</v>
      </c>
      <c r="H69" s="43">
        <f t="shared" si="148"/>
        <v>8595933310</v>
      </c>
      <c r="I69" s="43">
        <f t="shared" si="148"/>
        <v>12836937790</v>
      </c>
      <c r="J69" s="43">
        <f t="shared" si="148"/>
        <v>67511582895</v>
      </c>
      <c r="K69" s="43">
        <f t="shared" si="148"/>
        <v>0</v>
      </c>
      <c r="L69" s="108"/>
      <c r="M69" s="43">
        <f t="shared" si="148"/>
        <v>41042004414</v>
      </c>
      <c r="N69" s="43">
        <f t="shared" si="148"/>
        <v>0</v>
      </c>
      <c r="O69" s="43">
        <f t="shared" si="148"/>
        <v>80348520684.594254</v>
      </c>
      <c r="P69" s="43">
        <f t="shared" si="148"/>
        <v>80348520684.594254</v>
      </c>
      <c r="Q69" s="43">
        <f t="shared" si="148"/>
        <v>4111941097.5226669</v>
      </c>
      <c r="R69" s="43">
        <f t="shared" si="148"/>
        <v>8223882195.0453339</v>
      </c>
      <c r="S69" s="43">
        <f t="shared" si="148"/>
        <v>4111941097.5226669</v>
      </c>
      <c r="T69" s="43">
        <f t="shared" si="148"/>
        <v>4111941097.5226669</v>
      </c>
      <c r="U69" s="43">
        <f t="shared" si="148"/>
        <v>10184519850.252666</v>
      </c>
      <c r="V69" s="43">
        <f t="shared" si="148"/>
        <v>8223882195.0453339</v>
      </c>
      <c r="W69" s="43">
        <f t="shared" si="148"/>
        <v>4111941097.5226669</v>
      </c>
      <c r="X69" s="43">
        <f t="shared" si="148"/>
        <v>12888766566.546923</v>
      </c>
      <c r="Y69" s="43">
        <f t="shared" si="148"/>
        <v>7931941097.5226669</v>
      </c>
      <c r="Z69" s="43">
        <f t="shared" si="148"/>
        <v>4111941097.5226669</v>
      </c>
      <c r="AA69" s="43">
        <f t="shared" si="148"/>
        <v>4111941097.5226669</v>
      </c>
      <c r="AB69" s="43">
        <f t="shared" si="148"/>
        <v>8223882195.0453339</v>
      </c>
      <c r="AC69" s="43">
        <f t="shared" si="65"/>
        <v>20559705487.613335</v>
      </c>
      <c r="AD69" s="43">
        <f t="shared" si="148"/>
        <v>80348520684.594254</v>
      </c>
      <c r="AE69" s="108"/>
      <c r="AF69" s="43">
        <f t="shared" ref="AF69:AQ70" si="149">+AF70</f>
        <v>4241004480</v>
      </c>
      <c r="AG69" s="43">
        <f t="shared" si="149"/>
        <v>8595933310</v>
      </c>
      <c r="AH69" s="43">
        <f t="shared" si="149"/>
        <v>8397129317</v>
      </c>
      <c r="AI69" s="43">
        <v>4297966655</v>
      </c>
      <c r="AJ69" s="43">
        <f t="shared" si="149"/>
        <v>0</v>
      </c>
      <c r="AK69" s="43">
        <f t="shared" si="149"/>
        <v>0</v>
      </c>
      <c r="AL69" s="43">
        <f t="shared" si="149"/>
        <v>0</v>
      </c>
      <c r="AM69" s="43">
        <f t="shared" si="149"/>
        <v>0</v>
      </c>
      <c r="AN69" s="43">
        <f t="shared" si="149"/>
        <v>0</v>
      </c>
      <c r="AO69" s="43">
        <f t="shared" si="149"/>
        <v>0</v>
      </c>
      <c r="AP69" s="43">
        <f t="shared" si="149"/>
        <v>0</v>
      </c>
      <c r="AQ69" s="43">
        <f t="shared" si="149"/>
        <v>0</v>
      </c>
      <c r="AR69" s="43">
        <f t="shared" si="66"/>
        <v>25532033762</v>
      </c>
      <c r="AS69" s="108"/>
      <c r="AT69" s="105">
        <f t="shared" si="30"/>
        <v>3.1387458968001818E-2</v>
      </c>
      <c r="AU69" s="105">
        <f t="shared" si="28"/>
        <v>4.5240326421360562E-2</v>
      </c>
      <c r="AV69" s="105">
        <f t="shared" si="28"/>
        <v>1.0421326857184416</v>
      </c>
      <c r="AW69" s="105">
        <f t="shared" si="28"/>
        <v>4.5240326421360562E-2</v>
      </c>
      <c r="AX69" s="43"/>
      <c r="AY69" s="43"/>
      <c r="AZ69" s="43"/>
      <c r="BA69" s="43"/>
      <c r="BB69" s="43"/>
      <c r="BC69" s="43"/>
      <c r="BD69" s="43"/>
      <c r="BE69" s="43"/>
      <c r="BF69" s="105">
        <f t="shared" si="31"/>
        <v>0.24184822479010501</v>
      </c>
    </row>
    <row r="70" spans="1:58">
      <c r="A70" s="42" t="s">
        <v>715</v>
      </c>
      <c r="B70" s="42" t="s">
        <v>716</v>
      </c>
      <c r="C70" s="43">
        <f>+C71</f>
        <v>80348520685</v>
      </c>
      <c r="D70" s="43">
        <f t="shared" si="147"/>
        <v>0</v>
      </c>
      <c r="E70" s="43">
        <f t="shared" si="147"/>
        <v>0</v>
      </c>
      <c r="F70" s="43">
        <f t="shared" si="147"/>
        <v>80348520685</v>
      </c>
      <c r="G70" s="43">
        <f t="shared" si="148"/>
        <v>12836937790</v>
      </c>
      <c r="H70" s="43">
        <f t="shared" si="148"/>
        <v>8595933310</v>
      </c>
      <c r="I70" s="43">
        <f t="shared" si="148"/>
        <v>12836937790</v>
      </c>
      <c r="J70" s="43">
        <f t="shared" si="148"/>
        <v>67511582895</v>
      </c>
      <c r="K70" s="43">
        <f t="shared" si="148"/>
        <v>0</v>
      </c>
      <c r="L70" s="108"/>
      <c r="M70" s="43">
        <f t="shared" si="148"/>
        <v>41042004414</v>
      </c>
      <c r="N70" s="43">
        <f t="shared" si="148"/>
        <v>0</v>
      </c>
      <c r="O70" s="43">
        <f t="shared" si="148"/>
        <v>80348520684.594254</v>
      </c>
      <c r="P70" s="43">
        <f t="shared" si="148"/>
        <v>80348520684.594254</v>
      </c>
      <c r="Q70" s="43">
        <f t="shared" si="148"/>
        <v>4111941097.5226669</v>
      </c>
      <c r="R70" s="43">
        <f t="shared" si="148"/>
        <v>8223882195.0453339</v>
      </c>
      <c r="S70" s="43">
        <f t="shared" si="148"/>
        <v>4111941097.5226669</v>
      </c>
      <c r="T70" s="43">
        <f t="shared" si="148"/>
        <v>4111941097.5226669</v>
      </c>
      <c r="U70" s="43">
        <f t="shared" si="148"/>
        <v>10184519850.252666</v>
      </c>
      <c r="V70" s="43">
        <f t="shared" si="148"/>
        <v>8223882195.0453339</v>
      </c>
      <c r="W70" s="43">
        <f t="shared" si="148"/>
        <v>4111941097.5226669</v>
      </c>
      <c r="X70" s="43">
        <f t="shared" si="148"/>
        <v>12888766566.546923</v>
      </c>
      <c r="Y70" s="43">
        <f t="shared" si="148"/>
        <v>7931941097.5226669</v>
      </c>
      <c r="Z70" s="43">
        <f t="shared" si="148"/>
        <v>4111941097.5226669</v>
      </c>
      <c r="AA70" s="43">
        <f t="shared" si="148"/>
        <v>4111941097.5226669</v>
      </c>
      <c r="AB70" s="43">
        <f t="shared" si="148"/>
        <v>8223882195.0453339</v>
      </c>
      <c r="AC70" s="43">
        <f t="shared" si="65"/>
        <v>20559705487.613335</v>
      </c>
      <c r="AD70" s="43">
        <f t="shared" si="148"/>
        <v>80348520684.594254</v>
      </c>
      <c r="AE70" s="108"/>
      <c r="AF70" s="43">
        <f t="shared" si="149"/>
        <v>4241004480</v>
      </c>
      <c r="AG70" s="43">
        <f t="shared" si="149"/>
        <v>8595933310</v>
      </c>
      <c r="AH70" s="43">
        <f t="shared" si="149"/>
        <v>8397129317</v>
      </c>
      <c r="AI70" s="43">
        <v>4297966655</v>
      </c>
      <c r="AJ70" s="43">
        <f t="shared" si="149"/>
        <v>0</v>
      </c>
      <c r="AK70" s="43">
        <f t="shared" si="149"/>
        <v>0</v>
      </c>
      <c r="AL70" s="43">
        <f t="shared" si="149"/>
        <v>0</v>
      </c>
      <c r="AM70" s="43">
        <f t="shared" si="149"/>
        <v>0</v>
      </c>
      <c r="AN70" s="43">
        <f t="shared" si="149"/>
        <v>0</v>
      </c>
      <c r="AO70" s="43">
        <f t="shared" si="149"/>
        <v>0</v>
      </c>
      <c r="AP70" s="43">
        <f t="shared" si="149"/>
        <v>0</v>
      </c>
      <c r="AQ70" s="43">
        <f t="shared" si="149"/>
        <v>0</v>
      </c>
      <c r="AR70" s="43">
        <f t="shared" si="66"/>
        <v>25532033762</v>
      </c>
      <c r="AS70" s="108"/>
      <c r="AT70" s="105">
        <f t="shared" si="30"/>
        <v>3.1387458968001818E-2</v>
      </c>
      <c r="AU70" s="105">
        <f t="shared" si="28"/>
        <v>4.5240326421360562E-2</v>
      </c>
      <c r="AV70" s="105">
        <f t="shared" si="28"/>
        <v>1.0421326857184416</v>
      </c>
      <c r="AW70" s="105">
        <f t="shared" si="28"/>
        <v>4.5240326421360562E-2</v>
      </c>
      <c r="AX70" s="43"/>
      <c r="AY70" s="43"/>
      <c r="AZ70" s="43"/>
      <c r="BA70" s="43"/>
      <c r="BB70" s="43"/>
      <c r="BC70" s="43"/>
      <c r="BD70" s="43"/>
      <c r="BE70" s="43"/>
      <c r="BF70" s="105">
        <f t="shared" si="31"/>
        <v>0.24184822479010501</v>
      </c>
    </row>
    <row r="71" spans="1:58">
      <c r="A71" s="44" t="s">
        <v>717</v>
      </c>
      <c r="B71" s="44" t="s">
        <v>716</v>
      </c>
      <c r="C71" s="45">
        <f>SUM(C72:C75)</f>
        <v>80348520685</v>
      </c>
      <c r="D71" s="45">
        <f t="shared" ref="D71:F71" si="150">SUM(D72:D75)</f>
        <v>0</v>
      </c>
      <c r="E71" s="45">
        <f t="shared" si="150"/>
        <v>0</v>
      </c>
      <c r="F71" s="45">
        <f t="shared" si="150"/>
        <v>80348520685</v>
      </c>
      <c r="G71" s="45">
        <f t="shared" ref="G71:AD71" si="151">SUM(G72:G75)</f>
        <v>12836937790</v>
      </c>
      <c r="H71" s="45">
        <f t="shared" si="151"/>
        <v>8595933310</v>
      </c>
      <c r="I71" s="45">
        <f t="shared" si="151"/>
        <v>12836937790</v>
      </c>
      <c r="J71" s="45">
        <f t="shared" si="151"/>
        <v>67511582895</v>
      </c>
      <c r="K71" s="45">
        <f t="shared" si="151"/>
        <v>0</v>
      </c>
      <c r="L71" s="108"/>
      <c r="M71" s="45">
        <f t="shared" si="151"/>
        <v>41042004414</v>
      </c>
      <c r="N71" s="45">
        <f t="shared" si="151"/>
        <v>0</v>
      </c>
      <c r="O71" s="45">
        <f t="shared" si="151"/>
        <v>80348520684.594254</v>
      </c>
      <c r="P71" s="45">
        <f t="shared" si="151"/>
        <v>80348520684.594254</v>
      </c>
      <c r="Q71" s="45">
        <f t="shared" si="151"/>
        <v>4111941097.5226669</v>
      </c>
      <c r="R71" s="45">
        <f t="shared" si="151"/>
        <v>8223882195.0453339</v>
      </c>
      <c r="S71" s="45">
        <f t="shared" si="151"/>
        <v>4111941097.5226669</v>
      </c>
      <c r="T71" s="45">
        <f t="shared" si="151"/>
        <v>4111941097.5226669</v>
      </c>
      <c r="U71" s="45">
        <f t="shared" si="151"/>
        <v>10184519850.252666</v>
      </c>
      <c r="V71" s="45">
        <f t="shared" si="151"/>
        <v>8223882195.0453339</v>
      </c>
      <c r="W71" s="45">
        <f t="shared" si="151"/>
        <v>4111941097.5226669</v>
      </c>
      <c r="X71" s="45">
        <f t="shared" si="151"/>
        <v>12888766566.546923</v>
      </c>
      <c r="Y71" s="45">
        <f t="shared" si="151"/>
        <v>7931941097.5226669</v>
      </c>
      <c r="Z71" s="45">
        <f t="shared" si="151"/>
        <v>4111941097.5226669</v>
      </c>
      <c r="AA71" s="45">
        <f t="shared" si="151"/>
        <v>4111941097.5226669</v>
      </c>
      <c r="AB71" s="45">
        <f t="shared" si="151"/>
        <v>8223882195.0453339</v>
      </c>
      <c r="AC71" s="45">
        <f t="shared" si="65"/>
        <v>20559705487.613335</v>
      </c>
      <c r="AD71" s="45">
        <f t="shared" si="151"/>
        <v>80348520684.594254</v>
      </c>
      <c r="AE71" s="108"/>
      <c r="AF71" s="45">
        <f t="shared" ref="AF71:AQ71" si="152">SUM(AF72:AF75)</f>
        <v>4241004480</v>
      </c>
      <c r="AG71" s="45">
        <f t="shared" si="152"/>
        <v>8595933310</v>
      </c>
      <c r="AH71" s="45">
        <f t="shared" si="152"/>
        <v>8397129317</v>
      </c>
      <c r="AI71" s="45">
        <v>4297966655</v>
      </c>
      <c r="AJ71" s="45">
        <f t="shared" si="152"/>
        <v>0</v>
      </c>
      <c r="AK71" s="45">
        <f t="shared" si="152"/>
        <v>0</v>
      </c>
      <c r="AL71" s="45">
        <f t="shared" si="152"/>
        <v>0</v>
      </c>
      <c r="AM71" s="45">
        <f t="shared" si="152"/>
        <v>0</v>
      </c>
      <c r="AN71" s="45">
        <f t="shared" si="152"/>
        <v>0</v>
      </c>
      <c r="AO71" s="45">
        <f t="shared" si="152"/>
        <v>0</v>
      </c>
      <c r="AP71" s="45">
        <f t="shared" si="152"/>
        <v>0</v>
      </c>
      <c r="AQ71" s="45">
        <f t="shared" si="152"/>
        <v>0</v>
      </c>
      <c r="AR71" s="45">
        <f t="shared" si="66"/>
        <v>25532033762</v>
      </c>
      <c r="AS71" s="108"/>
      <c r="AT71" s="106">
        <f t="shared" si="30"/>
        <v>3.1387458968001818E-2</v>
      </c>
      <c r="AU71" s="106">
        <f t="shared" si="28"/>
        <v>4.5240326421360562E-2</v>
      </c>
      <c r="AV71" s="106">
        <f t="shared" si="28"/>
        <v>1.0421326857184416</v>
      </c>
      <c r="AW71" s="106">
        <f t="shared" si="28"/>
        <v>4.5240326421360562E-2</v>
      </c>
      <c r="AX71" s="45"/>
      <c r="AY71" s="45"/>
      <c r="AZ71" s="45"/>
      <c r="BA71" s="45"/>
      <c r="BB71" s="45"/>
      <c r="BC71" s="45"/>
      <c r="BD71" s="45"/>
      <c r="BE71" s="45"/>
      <c r="BF71" s="106">
        <f t="shared" si="31"/>
        <v>0.24184822479010501</v>
      </c>
    </row>
    <row r="72" spans="1:58">
      <c r="A72" s="46" t="s">
        <v>718</v>
      </c>
      <c r="B72" s="46" t="s">
        <v>719</v>
      </c>
      <c r="C72" s="47">
        <v>73380307775</v>
      </c>
      <c r="D72" s="51"/>
      <c r="E72" s="52"/>
      <c r="F72" s="47">
        <f t="shared" si="131"/>
        <v>73380307775</v>
      </c>
      <c r="G72" s="20">
        <v>12836937790</v>
      </c>
      <c r="H72" s="51">
        <v>8595933310</v>
      </c>
      <c r="I72" s="20">
        <v>12836937790</v>
      </c>
      <c r="J72" s="47">
        <f>+F72-I72</f>
        <v>60543369985</v>
      </c>
      <c r="K72" s="53"/>
      <c r="L72" s="108"/>
      <c r="M72" s="98">
        <v>10260501101</v>
      </c>
      <c r="N72" s="99" t="s">
        <v>719</v>
      </c>
      <c r="O72" s="100">
        <v>73380307774.864258</v>
      </c>
      <c r="P72" s="100">
        <v>73380307774.864258</v>
      </c>
      <c r="Q72" s="47">
        <v>4111941097.5226669</v>
      </c>
      <c r="R72" s="47">
        <v>8223882195.0453339</v>
      </c>
      <c r="S72" s="47">
        <v>4111941097.5226669</v>
      </c>
      <c r="T72" s="47">
        <v>4111941097.5226669</v>
      </c>
      <c r="U72" s="47">
        <v>7036306940.5226669</v>
      </c>
      <c r="V72" s="47">
        <v>8223882195.0453339</v>
      </c>
      <c r="W72" s="47">
        <v>4111941097.5226669</v>
      </c>
      <c r="X72" s="47">
        <v>12888766566.546923</v>
      </c>
      <c r="Y72" s="47">
        <v>4111941097.5226669</v>
      </c>
      <c r="Z72" s="47">
        <v>4111941097.5226669</v>
      </c>
      <c r="AA72" s="47">
        <v>4111941097.5226669</v>
      </c>
      <c r="AB72" s="47">
        <v>8223882195.0453339</v>
      </c>
      <c r="AC72" s="47">
        <f t="shared" si="65"/>
        <v>20559705487.613335</v>
      </c>
      <c r="AD72" s="47">
        <f>SUM(Q72:AB72)</f>
        <v>73380307774.864258</v>
      </c>
      <c r="AE72" s="108"/>
      <c r="AF72" s="47">
        <v>4241004480</v>
      </c>
      <c r="AG72" s="47">
        <v>8595933310</v>
      </c>
      <c r="AH72" s="47">
        <v>7862220534</v>
      </c>
      <c r="AI72" s="51">
        <v>4297966655</v>
      </c>
      <c r="AJ72" s="47"/>
      <c r="AK72" s="47"/>
      <c r="AL72" s="47"/>
      <c r="AM72" s="47"/>
      <c r="AN72" s="47"/>
      <c r="AO72" s="47"/>
      <c r="AP72" s="47"/>
      <c r="AQ72" s="47"/>
      <c r="AR72" s="47">
        <f t="shared" si="66"/>
        <v>24997124979</v>
      </c>
      <c r="AS72" s="108"/>
      <c r="AT72" s="107">
        <f t="shared" si="30"/>
        <v>3.1387458968001818E-2</v>
      </c>
      <c r="AU72" s="107">
        <f t="shared" si="28"/>
        <v>4.5240326421360562E-2</v>
      </c>
      <c r="AV72" s="107">
        <f t="shared" si="28"/>
        <v>0.91204600151903314</v>
      </c>
      <c r="AW72" s="107">
        <f t="shared" si="28"/>
        <v>4.5240326421360562E-2</v>
      </c>
      <c r="AX72" s="47"/>
      <c r="AY72" s="47"/>
      <c r="AZ72" s="47"/>
      <c r="BA72" s="47"/>
      <c r="BB72" s="47"/>
      <c r="BC72" s="47"/>
      <c r="BD72" s="47"/>
      <c r="BE72" s="47"/>
      <c r="BF72" s="107">
        <f t="shared" si="31"/>
        <v>0.21583088795022334</v>
      </c>
    </row>
    <row r="73" spans="1:58">
      <c r="A73" s="46" t="s">
        <v>720</v>
      </c>
      <c r="B73" s="46" t="s">
        <v>721</v>
      </c>
      <c r="C73" s="47">
        <v>2117736252</v>
      </c>
      <c r="D73" s="51"/>
      <c r="E73" s="52"/>
      <c r="F73" s="47">
        <f t="shared" si="131"/>
        <v>2117736252</v>
      </c>
      <c r="G73" s="20">
        <v>0</v>
      </c>
      <c r="H73" s="51"/>
      <c r="I73" s="20">
        <v>0</v>
      </c>
      <c r="J73" s="47">
        <f t="shared" ref="J73:J137" si="153">+F73-I73</f>
        <v>2117736252</v>
      </c>
      <c r="K73" s="53"/>
      <c r="L73" s="108"/>
      <c r="M73" s="98">
        <v>10260501103</v>
      </c>
      <c r="N73" s="99" t="s">
        <v>721</v>
      </c>
      <c r="O73" s="100">
        <v>2117736251.73</v>
      </c>
      <c r="P73" s="100">
        <v>2117736251.73</v>
      </c>
      <c r="Q73" s="47">
        <v>0</v>
      </c>
      <c r="R73" s="47">
        <v>0</v>
      </c>
      <c r="S73" s="47">
        <v>0</v>
      </c>
      <c r="T73" s="47"/>
      <c r="U73" s="47">
        <v>2117736251.73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f t="shared" si="65"/>
        <v>0</v>
      </c>
      <c r="AD73" s="47">
        <f>SUM(Q73:AB73)</f>
        <v>2117736251.73</v>
      </c>
      <c r="AE73" s="108"/>
      <c r="AF73" s="47"/>
      <c r="AG73" s="47"/>
      <c r="AH73" s="47"/>
      <c r="AI73" s="51"/>
      <c r="AJ73" s="47"/>
      <c r="AK73" s="47"/>
      <c r="AL73" s="47"/>
      <c r="AM73" s="47"/>
      <c r="AN73" s="47"/>
      <c r="AO73" s="47"/>
      <c r="AP73" s="47"/>
      <c r="AQ73" s="47"/>
      <c r="AR73" s="47">
        <f t="shared" si="66"/>
        <v>0</v>
      </c>
      <c r="AS73" s="108"/>
      <c r="AT73" s="107" t="e">
        <f t="shared" si="30"/>
        <v>#DIV/0!</v>
      </c>
      <c r="AU73" s="107" t="e">
        <f t="shared" ref="AU73:AW137" si="154">(AG73-R73)/R73</f>
        <v>#DIV/0!</v>
      </c>
      <c r="AV73" s="107" t="e">
        <f t="shared" si="154"/>
        <v>#DIV/0!</v>
      </c>
      <c r="AW73" s="107" t="e">
        <f t="shared" si="154"/>
        <v>#DIV/0!</v>
      </c>
      <c r="AX73" s="47"/>
      <c r="AY73" s="47"/>
      <c r="AZ73" s="47"/>
      <c r="BA73" s="47"/>
      <c r="BB73" s="47"/>
      <c r="BC73" s="47"/>
      <c r="BD73" s="47"/>
      <c r="BE73" s="47"/>
      <c r="BF73" s="107" t="e">
        <f t="shared" si="31"/>
        <v>#DIV/0!</v>
      </c>
    </row>
    <row r="74" spans="1:58">
      <c r="A74" s="46" t="s">
        <v>722</v>
      </c>
      <c r="B74" s="46" t="s">
        <v>723</v>
      </c>
      <c r="C74" s="47">
        <v>1030476658</v>
      </c>
      <c r="D74" s="51"/>
      <c r="E74" s="52"/>
      <c r="F74" s="47">
        <f t="shared" si="131"/>
        <v>1030476658</v>
      </c>
      <c r="G74" s="20">
        <v>0</v>
      </c>
      <c r="H74" s="51"/>
      <c r="I74" s="20">
        <v>0</v>
      </c>
      <c r="J74" s="47">
        <f t="shared" si="153"/>
        <v>1030476658</v>
      </c>
      <c r="K74" s="53"/>
      <c r="L74" s="108"/>
      <c r="M74" s="98">
        <v>10260501104</v>
      </c>
      <c r="N74" s="99" t="s">
        <v>723</v>
      </c>
      <c r="O74" s="100">
        <v>1030476658</v>
      </c>
      <c r="P74" s="100">
        <v>1030476658</v>
      </c>
      <c r="Q74" s="47">
        <v>0</v>
      </c>
      <c r="R74" s="47">
        <v>0</v>
      </c>
      <c r="S74" s="47">
        <v>0</v>
      </c>
      <c r="T74" s="47">
        <v>0</v>
      </c>
      <c r="U74" s="47">
        <v>1030476658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f t="shared" si="65"/>
        <v>0</v>
      </c>
      <c r="AD74" s="47">
        <f>SUM(Q74:AB74)</f>
        <v>1030476658</v>
      </c>
      <c r="AE74" s="108"/>
      <c r="AF74" s="47"/>
      <c r="AG74" s="47"/>
      <c r="AH74" s="47">
        <v>534908783</v>
      </c>
      <c r="AI74" s="51"/>
      <c r="AJ74" s="47"/>
      <c r="AK74" s="47"/>
      <c r="AL74" s="47"/>
      <c r="AM74" s="47"/>
      <c r="AN74" s="47"/>
      <c r="AO74" s="47"/>
      <c r="AP74" s="47"/>
      <c r="AQ74" s="47"/>
      <c r="AR74" s="47">
        <f t="shared" si="66"/>
        <v>534908783</v>
      </c>
      <c r="AS74" s="108"/>
      <c r="AT74" s="107" t="e">
        <f t="shared" ref="AT74:AT138" si="155">(AF74-Q74)/Q74</f>
        <v>#DIV/0!</v>
      </c>
      <c r="AU74" s="107" t="e">
        <f t="shared" si="154"/>
        <v>#DIV/0!</v>
      </c>
      <c r="AV74" s="107" t="e">
        <f t="shared" si="154"/>
        <v>#DIV/0!</v>
      </c>
      <c r="AW74" s="107" t="e">
        <f t="shared" si="154"/>
        <v>#DIV/0!</v>
      </c>
      <c r="AX74" s="47"/>
      <c r="AY74" s="47"/>
      <c r="AZ74" s="47"/>
      <c r="BA74" s="47"/>
      <c r="BB74" s="47"/>
      <c r="BC74" s="47"/>
      <c r="BD74" s="47"/>
      <c r="BE74" s="47"/>
      <c r="BF74" s="107" t="e">
        <f t="shared" ref="BF74:BF138" si="156">(AR74-AC74)/AC74</f>
        <v>#DIV/0!</v>
      </c>
    </row>
    <row r="75" spans="1:58">
      <c r="A75" s="46" t="s">
        <v>724</v>
      </c>
      <c r="B75" s="46" t="s">
        <v>725</v>
      </c>
      <c r="C75" s="47">
        <v>3820000000</v>
      </c>
      <c r="D75" s="51"/>
      <c r="E75" s="52"/>
      <c r="F75" s="47">
        <f t="shared" si="131"/>
        <v>3820000000</v>
      </c>
      <c r="G75" s="20">
        <v>0</v>
      </c>
      <c r="H75" s="51"/>
      <c r="I75" s="20">
        <v>0</v>
      </c>
      <c r="J75" s="47">
        <f t="shared" si="153"/>
        <v>3820000000</v>
      </c>
      <c r="K75" s="53"/>
      <c r="L75" s="108"/>
      <c r="M75" s="98">
        <v>10260501106</v>
      </c>
      <c r="N75" s="99" t="s">
        <v>725</v>
      </c>
      <c r="O75" s="100">
        <v>3820000000</v>
      </c>
      <c r="P75" s="100">
        <v>3820000000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3820000000</v>
      </c>
      <c r="Z75" s="47">
        <v>0</v>
      </c>
      <c r="AA75" s="47">
        <v>0</v>
      </c>
      <c r="AB75" s="47">
        <v>0</v>
      </c>
      <c r="AC75" s="47">
        <f t="shared" si="65"/>
        <v>0</v>
      </c>
      <c r="AD75" s="47">
        <f>SUM(Q75:AB75)</f>
        <v>3820000000</v>
      </c>
      <c r="AE75" s="108"/>
      <c r="AF75" s="47"/>
      <c r="AG75" s="47"/>
      <c r="AH75" s="47"/>
      <c r="AI75" s="51"/>
      <c r="AJ75" s="47"/>
      <c r="AK75" s="47"/>
      <c r="AL75" s="47"/>
      <c r="AM75" s="47"/>
      <c r="AN75" s="47"/>
      <c r="AO75" s="47"/>
      <c r="AP75" s="47"/>
      <c r="AQ75" s="47"/>
      <c r="AR75" s="47">
        <f t="shared" si="66"/>
        <v>0</v>
      </c>
      <c r="AS75" s="108"/>
      <c r="AT75" s="107" t="e">
        <f t="shared" si="155"/>
        <v>#DIV/0!</v>
      </c>
      <c r="AU75" s="107" t="e">
        <f t="shared" si="154"/>
        <v>#DIV/0!</v>
      </c>
      <c r="AV75" s="107" t="e">
        <f t="shared" si="154"/>
        <v>#DIV/0!</v>
      </c>
      <c r="AW75" s="107" t="e">
        <f t="shared" si="154"/>
        <v>#DIV/0!</v>
      </c>
      <c r="AX75" s="47"/>
      <c r="AY75" s="47"/>
      <c r="AZ75" s="47"/>
      <c r="BA75" s="47"/>
      <c r="BB75" s="47"/>
      <c r="BC75" s="47"/>
      <c r="BD75" s="47"/>
      <c r="BE75" s="47"/>
      <c r="BF75" s="107" t="e">
        <f t="shared" si="156"/>
        <v>#DIV/0!</v>
      </c>
    </row>
    <row r="76" spans="1:58">
      <c r="A76" s="42" t="s">
        <v>726</v>
      </c>
      <c r="B76" s="42" t="s">
        <v>727</v>
      </c>
      <c r="C76" s="43">
        <f t="shared" ref="C76:K76" si="157">+C77+C117+C122</f>
        <v>512220536</v>
      </c>
      <c r="D76" s="43">
        <f t="shared" ref="D76" si="158">+D77+D117+D122</f>
        <v>27240641340.989998</v>
      </c>
      <c r="E76" s="43">
        <f t="shared" ref="E76" si="159">+E77+E117+E122</f>
        <v>0</v>
      </c>
      <c r="F76" s="43">
        <f t="shared" ref="F76" si="160">+F77+F117+F122</f>
        <v>27752861876.989998</v>
      </c>
      <c r="G76" s="43">
        <f t="shared" si="157"/>
        <v>18215192480.84</v>
      </c>
      <c r="H76" s="43">
        <f t="shared" si="157"/>
        <v>17433192632</v>
      </c>
      <c r="I76" s="43">
        <f t="shared" si="157"/>
        <v>18215192480.84</v>
      </c>
      <c r="J76" s="43">
        <f t="shared" si="157"/>
        <v>6956989671.1499977</v>
      </c>
      <c r="K76" s="43">
        <f t="shared" si="157"/>
        <v>0</v>
      </c>
      <c r="L76" s="108"/>
      <c r="M76" s="43">
        <f t="shared" ref="M76:P76" si="161">+M77+M117+M122</f>
        <v>2051020110101</v>
      </c>
      <c r="N76" s="43">
        <f t="shared" si="161"/>
        <v>0</v>
      </c>
      <c r="O76" s="43">
        <f t="shared" si="161"/>
        <v>130330862641.19353</v>
      </c>
      <c r="P76" s="43">
        <f t="shared" si="161"/>
        <v>130330862641.19353</v>
      </c>
      <c r="Q76" s="43">
        <f t="shared" ref="Q76" si="162">+Q77+Q117+Q122</f>
        <v>900000</v>
      </c>
      <c r="R76" s="43">
        <f t="shared" ref="R76" si="163">+R77+R117+R122</f>
        <v>17763251738</v>
      </c>
      <c r="S76" s="43">
        <f t="shared" ref="S76" si="164">+S77+S117+S122</f>
        <v>9479589602.9899979</v>
      </c>
      <c r="T76" s="43">
        <f t="shared" ref="T76" si="165">+T77+T117+T122</f>
        <v>1100000</v>
      </c>
      <c r="U76" s="43">
        <f t="shared" ref="U76" si="166">+U77+U117+U122</f>
        <v>63502567</v>
      </c>
      <c r="V76" s="43">
        <f t="shared" ref="V76" si="167">+V77+V117+V122</f>
        <v>63502567</v>
      </c>
      <c r="W76" s="43">
        <f t="shared" ref="W76" si="168">+W77+W117+W122</f>
        <v>63502567</v>
      </c>
      <c r="X76" s="43">
        <f t="shared" ref="X76" si="169">+X77+X117+X122</f>
        <v>63502567</v>
      </c>
      <c r="Y76" s="43">
        <f t="shared" ref="Y76" si="170">+Y77+Y117+Y122</f>
        <v>63502567</v>
      </c>
      <c r="Z76" s="43">
        <f t="shared" ref="Z76" si="171">+Z77+Z117+Z122</f>
        <v>63502567</v>
      </c>
      <c r="AA76" s="43">
        <f t="shared" ref="AA76" si="172">+AA77+AA117+AA122</f>
        <v>63502567</v>
      </c>
      <c r="AB76" s="43">
        <f t="shared" ref="AB76" si="173">+AB77+AB117+AB122</f>
        <v>63502567</v>
      </c>
      <c r="AC76" s="43">
        <f t="shared" si="65"/>
        <v>27244841340.989998</v>
      </c>
      <c r="AD76" s="43">
        <f t="shared" ref="AD76" si="174">+AD77+AD117+AD122</f>
        <v>27752861876.989998</v>
      </c>
      <c r="AE76" s="108"/>
      <c r="AF76" s="43">
        <f t="shared" ref="AF76" si="175">+AF77+AF117+AF122</f>
        <v>781720794.95999992</v>
      </c>
      <c r="AG76" s="43">
        <f t="shared" ref="AG76" si="176">+AG77+AG117+AG122</f>
        <v>17433471685.879997</v>
      </c>
      <c r="AH76" s="43">
        <f t="shared" ref="AH76" si="177">+AH77+AH117+AH122</f>
        <v>9777397007.9899979</v>
      </c>
      <c r="AI76" s="43">
        <v>7659005</v>
      </c>
      <c r="AJ76" s="43">
        <f t="shared" ref="AJ76" si="178">+AJ77+AJ117+AJ122</f>
        <v>0</v>
      </c>
      <c r="AK76" s="43">
        <f t="shared" ref="AK76" si="179">+AK77+AK117+AK122</f>
        <v>0</v>
      </c>
      <c r="AL76" s="43">
        <f t="shared" ref="AL76" si="180">+AL77+AL117+AL122</f>
        <v>0</v>
      </c>
      <c r="AM76" s="43">
        <f t="shared" ref="AM76" si="181">+AM77+AM117+AM122</f>
        <v>0</v>
      </c>
      <c r="AN76" s="43">
        <f t="shared" ref="AN76" si="182">+AN77+AN117+AN122</f>
        <v>0</v>
      </c>
      <c r="AO76" s="43">
        <f t="shared" ref="AO76" si="183">+AO77+AO117+AO122</f>
        <v>0</v>
      </c>
      <c r="AP76" s="43">
        <f t="shared" ref="AP76" si="184">+AP77+AP117+AP122</f>
        <v>0</v>
      </c>
      <c r="AQ76" s="43">
        <f t="shared" ref="AQ76" si="185">+AQ77+AQ117+AQ122</f>
        <v>0</v>
      </c>
      <c r="AR76" s="43">
        <f t="shared" si="66"/>
        <v>28000248493.829994</v>
      </c>
      <c r="AS76" s="108"/>
      <c r="AT76" s="105">
        <f t="shared" si="155"/>
        <v>867.57866106666654</v>
      </c>
      <c r="AU76" s="105">
        <f t="shared" si="154"/>
        <v>-1.8565297445766727E-2</v>
      </c>
      <c r="AV76" s="105">
        <f t="shared" si="154"/>
        <v>3.1415643236925285E-2</v>
      </c>
      <c r="AW76" s="105">
        <f t="shared" si="154"/>
        <v>5.9627318181818181</v>
      </c>
      <c r="AX76" s="43"/>
      <c r="AY76" s="43"/>
      <c r="AZ76" s="43"/>
      <c r="BA76" s="43"/>
      <c r="BB76" s="43"/>
      <c r="BC76" s="43"/>
      <c r="BD76" s="43"/>
      <c r="BE76" s="43"/>
      <c r="BF76" s="105">
        <f t="shared" si="156"/>
        <v>2.7726612292782289E-2</v>
      </c>
    </row>
    <row r="77" spans="1:58">
      <c r="A77" s="42" t="s">
        <v>728</v>
      </c>
      <c r="B77" s="42" t="s">
        <v>729</v>
      </c>
      <c r="C77" s="43">
        <f>+C78+C97+C102</f>
        <v>512220536</v>
      </c>
      <c r="D77" s="43">
        <f t="shared" ref="D77:F77" si="186">+D78+D97+D102</f>
        <v>0</v>
      </c>
      <c r="E77" s="43">
        <f t="shared" si="186"/>
        <v>0</v>
      </c>
      <c r="F77" s="43">
        <f t="shared" si="186"/>
        <v>512220536</v>
      </c>
      <c r="G77" s="43">
        <f t="shared" ref="G77:AD77" si="187">+G78+G97+G102</f>
        <v>34445371.939999998</v>
      </c>
      <c r="H77" s="43">
        <f t="shared" si="187"/>
        <v>10979047</v>
      </c>
      <c r="I77" s="43">
        <f t="shared" si="187"/>
        <v>34445371.939999998</v>
      </c>
      <c r="J77" s="43">
        <f t="shared" si="187"/>
        <v>477775164.05999994</v>
      </c>
      <c r="K77" s="43">
        <f t="shared" si="187"/>
        <v>0</v>
      </c>
      <c r="L77" s="108"/>
      <c r="M77" s="43">
        <f t="shared" si="187"/>
        <v>2051020110101</v>
      </c>
      <c r="N77" s="43">
        <f t="shared" si="187"/>
        <v>0</v>
      </c>
      <c r="O77" s="43">
        <f t="shared" si="187"/>
        <v>130330862641.19353</v>
      </c>
      <c r="P77" s="43">
        <f t="shared" si="187"/>
        <v>130330862641.19353</v>
      </c>
      <c r="Q77" s="43">
        <f t="shared" si="187"/>
        <v>900000</v>
      </c>
      <c r="R77" s="43">
        <f t="shared" si="187"/>
        <v>1100000</v>
      </c>
      <c r="S77" s="43">
        <f t="shared" si="187"/>
        <v>1100000</v>
      </c>
      <c r="T77" s="43">
        <f t="shared" si="187"/>
        <v>1100000</v>
      </c>
      <c r="U77" s="43">
        <f t="shared" si="187"/>
        <v>63502567</v>
      </c>
      <c r="V77" s="43">
        <f t="shared" si="187"/>
        <v>63502567</v>
      </c>
      <c r="W77" s="43">
        <f t="shared" si="187"/>
        <v>63502567</v>
      </c>
      <c r="X77" s="43">
        <f t="shared" si="187"/>
        <v>63502567</v>
      </c>
      <c r="Y77" s="43">
        <f t="shared" si="187"/>
        <v>63502567</v>
      </c>
      <c r="Z77" s="43">
        <f t="shared" si="187"/>
        <v>63502567</v>
      </c>
      <c r="AA77" s="43">
        <f t="shared" si="187"/>
        <v>63502567</v>
      </c>
      <c r="AB77" s="43">
        <f t="shared" si="187"/>
        <v>63502567</v>
      </c>
      <c r="AC77" s="43">
        <f t="shared" si="65"/>
        <v>4200000</v>
      </c>
      <c r="AD77" s="43">
        <f t="shared" si="187"/>
        <v>512220536</v>
      </c>
      <c r="AE77" s="108"/>
      <c r="AF77" s="43">
        <f t="shared" ref="AF77:AQ77" si="188">+AF78+AF97+AF102</f>
        <v>23187271.059999999</v>
      </c>
      <c r="AG77" s="43">
        <f t="shared" si="188"/>
        <v>11258100.879999999</v>
      </c>
      <c r="AH77" s="43">
        <f t="shared" si="188"/>
        <v>14344905</v>
      </c>
      <c r="AI77" s="43">
        <v>7658997</v>
      </c>
      <c r="AJ77" s="43">
        <f t="shared" si="188"/>
        <v>0</v>
      </c>
      <c r="AK77" s="43">
        <f t="shared" si="188"/>
        <v>0</v>
      </c>
      <c r="AL77" s="43">
        <f t="shared" si="188"/>
        <v>0</v>
      </c>
      <c r="AM77" s="43">
        <f t="shared" si="188"/>
        <v>0</v>
      </c>
      <c r="AN77" s="43">
        <f t="shared" si="188"/>
        <v>0</v>
      </c>
      <c r="AO77" s="43">
        <f t="shared" si="188"/>
        <v>0</v>
      </c>
      <c r="AP77" s="43">
        <f t="shared" si="188"/>
        <v>0</v>
      </c>
      <c r="AQ77" s="43">
        <f t="shared" si="188"/>
        <v>0</v>
      </c>
      <c r="AR77" s="43">
        <f t="shared" si="66"/>
        <v>56449273.939999998</v>
      </c>
      <c r="AS77" s="108"/>
      <c r="AT77" s="105">
        <f t="shared" si="155"/>
        <v>24.76363451111111</v>
      </c>
      <c r="AU77" s="105">
        <f t="shared" si="154"/>
        <v>9.2346371636363624</v>
      </c>
      <c r="AV77" s="105">
        <f t="shared" si="154"/>
        <v>12.040822727272728</v>
      </c>
      <c r="AW77" s="105">
        <f t="shared" si="154"/>
        <v>5.9627245454545452</v>
      </c>
      <c r="AX77" s="43"/>
      <c r="AY77" s="43"/>
      <c r="AZ77" s="43"/>
      <c r="BA77" s="43"/>
      <c r="BB77" s="43"/>
      <c r="BC77" s="43"/>
      <c r="BD77" s="43"/>
      <c r="BE77" s="43"/>
      <c r="BF77" s="105">
        <f t="shared" si="156"/>
        <v>12.440303319047619</v>
      </c>
    </row>
    <row r="78" spans="1:58">
      <c r="A78" s="42" t="s">
        <v>730</v>
      </c>
      <c r="B78" s="42" t="s">
        <v>731</v>
      </c>
      <c r="C78" s="43">
        <f>+C79</f>
        <v>512220536</v>
      </c>
      <c r="D78" s="43">
        <f t="shared" ref="D78:F81" si="189">+D79</f>
        <v>0</v>
      </c>
      <c r="E78" s="43">
        <f t="shared" si="189"/>
        <v>0</v>
      </c>
      <c r="F78" s="43">
        <f t="shared" si="189"/>
        <v>512220536</v>
      </c>
      <c r="G78" s="43">
        <f t="shared" ref="G78:AD81" si="190">+G79</f>
        <v>34445371.939999998</v>
      </c>
      <c r="H78" s="43">
        <f t="shared" si="190"/>
        <v>10979047</v>
      </c>
      <c r="I78" s="43">
        <f t="shared" si="190"/>
        <v>34445371.939999998</v>
      </c>
      <c r="J78" s="43">
        <f t="shared" si="190"/>
        <v>477775164.05999994</v>
      </c>
      <c r="K78" s="43">
        <f t="shared" si="190"/>
        <v>0</v>
      </c>
      <c r="L78" s="108"/>
      <c r="M78" s="43">
        <f t="shared" si="190"/>
        <v>2051020110101</v>
      </c>
      <c r="N78" s="43">
        <f t="shared" si="190"/>
        <v>0</v>
      </c>
      <c r="O78" s="43">
        <f t="shared" si="190"/>
        <v>130330862641.19353</v>
      </c>
      <c r="P78" s="43">
        <f t="shared" si="190"/>
        <v>130330862641.19353</v>
      </c>
      <c r="Q78" s="43">
        <f t="shared" si="190"/>
        <v>900000</v>
      </c>
      <c r="R78" s="43">
        <f t="shared" si="190"/>
        <v>1100000</v>
      </c>
      <c r="S78" s="43">
        <f t="shared" si="190"/>
        <v>1100000</v>
      </c>
      <c r="T78" s="43">
        <f t="shared" si="190"/>
        <v>1100000</v>
      </c>
      <c r="U78" s="43">
        <f t="shared" si="190"/>
        <v>63502567</v>
      </c>
      <c r="V78" s="43">
        <f t="shared" si="190"/>
        <v>63502567</v>
      </c>
      <c r="W78" s="43">
        <f t="shared" si="190"/>
        <v>63502567</v>
      </c>
      <c r="X78" s="43">
        <f t="shared" si="190"/>
        <v>63502567</v>
      </c>
      <c r="Y78" s="43">
        <f t="shared" si="190"/>
        <v>63502567</v>
      </c>
      <c r="Z78" s="43">
        <f t="shared" si="190"/>
        <v>63502567</v>
      </c>
      <c r="AA78" s="43">
        <f t="shared" si="190"/>
        <v>63502567</v>
      </c>
      <c r="AB78" s="43">
        <f t="shared" si="190"/>
        <v>63502567</v>
      </c>
      <c r="AC78" s="43">
        <f t="shared" si="65"/>
        <v>4200000</v>
      </c>
      <c r="AD78" s="43">
        <f t="shared" si="190"/>
        <v>512220536</v>
      </c>
      <c r="AE78" s="108"/>
      <c r="AF78" s="43">
        <f t="shared" ref="AF78:AQ81" si="191">+AF79</f>
        <v>23187271.059999999</v>
      </c>
      <c r="AG78" s="43">
        <f t="shared" si="191"/>
        <v>11258100.879999999</v>
      </c>
      <c r="AH78" s="43">
        <f t="shared" si="191"/>
        <v>14344905</v>
      </c>
      <c r="AI78" s="43">
        <v>7658997</v>
      </c>
      <c r="AJ78" s="43">
        <f t="shared" si="191"/>
        <v>0</v>
      </c>
      <c r="AK78" s="43">
        <f t="shared" si="191"/>
        <v>0</v>
      </c>
      <c r="AL78" s="43">
        <f t="shared" si="191"/>
        <v>0</v>
      </c>
      <c r="AM78" s="43">
        <f t="shared" si="191"/>
        <v>0</v>
      </c>
      <c r="AN78" s="43">
        <f t="shared" si="191"/>
        <v>0</v>
      </c>
      <c r="AO78" s="43">
        <f t="shared" si="191"/>
        <v>0</v>
      </c>
      <c r="AP78" s="43">
        <f t="shared" si="191"/>
        <v>0</v>
      </c>
      <c r="AQ78" s="43">
        <f t="shared" si="191"/>
        <v>0</v>
      </c>
      <c r="AR78" s="43">
        <f t="shared" si="66"/>
        <v>56449273.939999998</v>
      </c>
      <c r="AS78" s="108"/>
      <c r="AT78" s="105">
        <f t="shared" si="155"/>
        <v>24.76363451111111</v>
      </c>
      <c r="AU78" s="105">
        <f t="shared" si="154"/>
        <v>9.2346371636363624</v>
      </c>
      <c r="AV78" s="105">
        <f t="shared" si="154"/>
        <v>12.040822727272728</v>
      </c>
      <c r="AW78" s="105">
        <f t="shared" si="154"/>
        <v>5.9627245454545452</v>
      </c>
      <c r="AX78" s="43"/>
      <c r="AY78" s="43"/>
      <c r="AZ78" s="43"/>
      <c r="BA78" s="43"/>
      <c r="BB78" s="43"/>
      <c r="BC78" s="43"/>
      <c r="BD78" s="43"/>
      <c r="BE78" s="43"/>
      <c r="BF78" s="105">
        <f t="shared" si="156"/>
        <v>12.440303319047619</v>
      </c>
    </row>
    <row r="79" spans="1:58">
      <c r="A79" s="42" t="s">
        <v>732</v>
      </c>
      <c r="B79" s="42" t="s">
        <v>733</v>
      </c>
      <c r="C79" s="43">
        <f>+C80</f>
        <v>512220536</v>
      </c>
      <c r="D79" s="43">
        <f t="shared" si="189"/>
        <v>0</v>
      </c>
      <c r="E79" s="43">
        <f t="shared" si="189"/>
        <v>0</v>
      </c>
      <c r="F79" s="43">
        <f t="shared" si="189"/>
        <v>512220536</v>
      </c>
      <c r="G79" s="43">
        <f t="shared" si="190"/>
        <v>34445371.939999998</v>
      </c>
      <c r="H79" s="43">
        <f t="shared" si="190"/>
        <v>10979047</v>
      </c>
      <c r="I79" s="43">
        <f t="shared" si="190"/>
        <v>34445371.939999998</v>
      </c>
      <c r="J79" s="43">
        <f t="shared" si="190"/>
        <v>477775164.05999994</v>
      </c>
      <c r="K79" s="43">
        <f t="shared" si="190"/>
        <v>0</v>
      </c>
      <c r="L79" s="108"/>
      <c r="M79" s="43">
        <f t="shared" si="190"/>
        <v>2051020110101</v>
      </c>
      <c r="N79" s="43">
        <f t="shared" si="190"/>
        <v>0</v>
      </c>
      <c r="O79" s="43">
        <f t="shared" si="190"/>
        <v>130330862641.19353</v>
      </c>
      <c r="P79" s="43">
        <f t="shared" si="190"/>
        <v>130330862641.19353</v>
      </c>
      <c r="Q79" s="43">
        <f t="shared" si="190"/>
        <v>900000</v>
      </c>
      <c r="R79" s="43">
        <f t="shared" si="190"/>
        <v>1100000</v>
      </c>
      <c r="S79" s="43">
        <f t="shared" si="190"/>
        <v>1100000</v>
      </c>
      <c r="T79" s="43">
        <f t="shared" si="190"/>
        <v>1100000</v>
      </c>
      <c r="U79" s="43">
        <f t="shared" si="190"/>
        <v>63502567</v>
      </c>
      <c r="V79" s="43">
        <f t="shared" si="190"/>
        <v>63502567</v>
      </c>
      <c r="W79" s="43">
        <f t="shared" si="190"/>
        <v>63502567</v>
      </c>
      <c r="X79" s="43">
        <f t="shared" si="190"/>
        <v>63502567</v>
      </c>
      <c r="Y79" s="43">
        <f t="shared" si="190"/>
        <v>63502567</v>
      </c>
      <c r="Z79" s="43">
        <f t="shared" si="190"/>
        <v>63502567</v>
      </c>
      <c r="AA79" s="43">
        <f t="shared" si="190"/>
        <v>63502567</v>
      </c>
      <c r="AB79" s="43">
        <f t="shared" si="190"/>
        <v>63502567</v>
      </c>
      <c r="AC79" s="43">
        <f t="shared" ref="AC79:AC142" si="192">+Q79+R79+S79+T79</f>
        <v>4200000</v>
      </c>
      <c r="AD79" s="43">
        <f t="shared" si="190"/>
        <v>512220536</v>
      </c>
      <c r="AE79" s="108"/>
      <c r="AF79" s="43">
        <f t="shared" si="191"/>
        <v>23187271.059999999</v>
      </c>
      <c r="AG79" s="43">
        <f t="shared" si="191"/>
        <v>11258100.879999999</v>
      </c>
      <c r="AH79" s="43">
        <f t="shared" si="191"/>
        <v>14344905</v>
      </c>
      <c r="AI79" s="43">
        <v>7658997</v>
      </c>
      <c r="AJ79" s="43">
        <f t="shared" si="191"/>
        <v>0</v>
      </c>
      <c r="AK79" s="43">
        <f t="shared" si="191"/>
        <v>0</v>
      </c>
      <c r="AL79" s="43">
        <f t="shared" si="191"/>
        <v>0</v>
      </c>
      <c r="AM79" s="43">
        <f t="shared" si="191"/>
        <v>0</v>
      </c>
      <c r="AN79" s="43">
        <f t="shared" si="191"/>
        <v>0</v>
      </c>
      <c r="AO79" s="43">
        <f t="shared" si="191"/>
        <v>0</v>
      </c>
      <c r="AP79" s="43">
        <f t="shared" si="191"/>
        <v>0</v>
      </c>
      <c r="AQ79" s="43">
        <f t="shared" si="191"/>
        <v>0</v>
      </c>
      <c r="AR79" s="43">
        <f t="shared" ref="AR79:AR142" si="193">+AH79+AG79+AF79+AI79</f>
        <v>56449273.939999998</v>
      </c>
      <c r="AS79" s="108"/>
      <c r="AT79" s="105">
        <f t="shared" si="155"/>
        <v>24.76363451111111</v>
      </c>
      <c r="AU79" s="105">
        <f t="shared" si="154"/>
        <v>9.2346371636363624</v>
      </c>
      <c r="AV79" s="105">
        <f t="shared" si="154"/>
        <v>12.040822727272728</v>
      </c>
      <c r="AW79" s="105">
        <f t="shared" si="154"/>
        <v>5.9627245454545452</v>
      </c>
      <c r="AX79" s="43"/>
      <c r="AY79" s="43"/>
      <c r="AZ79" s="43"/>
      <c r="BA79" s="43"/>
      <c r="BB79" s="43"/>
      <c r="BC79" s="43"/>
      <c r="BD79" s="43"/>
      <c r="BE79" s="43"/>
      <c r="BF79" s="105">
        <f t="shared" si="156"/>
        <v>12.440303319047619</v>
      </c>
    </row>
    <row r="80" spans="1:58">
      <c r="A80" s="42" t="s">
        <v>734</v>
      </c>
      <c r="B80" s="42" t="s">
        <v>733</v>
      </c>
      <c r="C80" s="43">
        <f>+C81</f>
        <v>512220536</v>
      </c>
      <c r="D80" s="43">
        <f t="shared" si="189"/>
        <v>0</v>
      </c>
      <c r="E80" s="43">
        <f t="shared" si="189"/>
        <v>0</v>
      </c>
      <c r="F80" s="43">
        <f t="shared" si="189"/>
        <v>512220536</v>
      </c>
      <c r="G80" s="43">
        <f t="shared" si="190"/>
        <v>34445371.939999998</v>
      </c>
      <c r="H80" s="43">
        <f t="shared" si="190"/>
        <v>10979047</v>
      </c>
      <c r="I80" s="43">
        <f t="shared" si="190"/>
        <v>34445371.939999998</v>
      </c>
      <c r="J80" s="43">
        <f t="shared" si="190"/>
        <v>477775164.05999994</v>
      </c>
      <c r="K80" s="43">
        <f t="shared" si="190"/>
        <v>0</v>
      </c>
      <c r="L80" s="108"/>
      <c r="M80" s="43">
        <f t="shared" si="190"/>
        <v>2051020110101</v>
      </c>
      <c r="N80" s="43">
        <f t="shared" si="190"/>
        <v>0</v>
      </c>
      <c r="O80" s="43">
        <f t="shared" si="190"/>
        <v>130330862641.19353</v>
      </c>
      <c r="P80" s="43">
        <f t="shared" si="190"/>
        <v>130330862641.19353</v>
      </c>
      <c r="Q80" s="43">
        <f t="shared" si="190"/>
        <v>900000</v>
      </c>
      <c r="R80" s="43">
        <f t="shared" si="190"/>
        <v>1100000</v>
      </c>
      <c r="S80" s="43">
        <f t="shared" si="190"/>
        <v>1100000</v>
      </c>
      <c r="T80" s="43">
        <f t="shared" si="190"/>
        <v>1100000</v>
      </c>
      <c r="U80" s="43">
        <f t="shared" si="190"/>
        <v>63502567</v>
      </c>
      <c r="V80" s="43">
        <f t="shared" si="190"/>
        <v>63502567</v>
      </c>
      <c r="W80" s="43">
        <f t="shared" si="190"/>
        <v>63502567</v>
      </c>
      <c r="X80" s="43">
        <f t="shared" si="190"/>
        <v>63502567</v>
      </c>
      <c r="Y80" s="43">
        <f t="shared" si="190"/>
        <v>63502567</v>
      </c>
      <c r="Z80" s="43">
        <f t="shared" si="190"/>
        <v>63502567</v>
      </c>
      <c r="AA80" s="43">
        <f t="shared" si="190"/>
        <v>63502567</v>
      </c>
      <c r="AB80" s="43">
        <f t="shared" si="190"/>
        <v>63502567</v>
      </c>
      <c r="AC80" s="43">
        <f t="shared" si="192"/>
        <v>4200000</v>
      </c>
      <c r="AD80" s="43">
        <f t="shared" si="190"/>
        <v>512220536</v>
      </c>
      <c r="AE80" s="108"/>
      <c r="AF80" s="43">
        <f t="shared" si="191"/>
        <v>23187271.059999999</v>
      </c>
      <c r="AG80" s="43">
        <f t="shared" si="191"/>
        <v>11258100.879999999</v>
      </c>
      <c r="AH80" s="43">
        <f t="shared" si="191"/>
        <v>14344905</v>
      </c>
      <c r="AI80" s="43">
        <v>7658997</v>
      </c>
      <c r="AJ80" s="43">
        <f t="shared" si="191"/>
        <v>0</v>
      </c>
      <c r="AK80" s="43">
        <f t="shared" si="191"/>
        <v>0</v>
      </c>
      <c r="AL80" s="43">
        <f t="shared" si="191"/>
        <v>0</v>
      </c>
      <c r="AM80" s="43">
        <f t="shared" si="191"/>
        <v>0</v>
      </c>
      <c r="AN80" s="43">
        <f t="shared" si="191"/>
        <v>0</v>
      </c>
      <c r="AO80" s="43">
        <f t="shared" si="191"/>
        <v>0</v>
      </c>
      <c r="AP80" s="43">
        <f t="shared" si="191"/>
        <v>0</v>
      </c>
      <c r="AQ80" s="43">
        <f t="shared" si="191"/>
        <v>0</v>
      </c>
      <c r="AR80" s="43">
        <f t="shared" si="193"/>
        <v>56449273.939999998</v>
      </c>
      <c r="AS80" s="108"/>
      <c r="AT80" s="105">
        <f t="shared" si="155"/>
        <v>24.76363451111111</v>
      </c>
      <c r="AU80" s="105">
        <f t="shared" si="154"/>
        <v>9.2346371636363624</v>
      </c>
      <c r="AV80" s="105">
        <f t="shared" si="154"/>
        <v>12.040822727272728</v>
      </c>
      <c r="AW80" s="105">
        <f t="shared" si="154"/>
        <v>5.9627245454545452</v>
      </c>
      <c r="AX80" s="43"/>
      <c r="AY80" s="43"/>
      <c r="AZ80" s="43"/>
      <c r="BA80" s="43"/>
      <c r="BB80" s="43"/>
      <c r="BC80" s="43"/>
      <c r="BD80" s="43"/>
      <c r="BE80" s="43"/>
      <c r="BF80" s="105">
        <f t="shared" si="156"/>
        <v>12.440303319047619</v>
      </c>
    </row>
    <row r="81" spans="1:61">
      <c r="A81" s="42" t="s">
        <v>735</v>
      </c>
      <c r="B81" s="42" t="s">
        <v>733</v>
      </c>
      <c r="C81" s="43">
        <f>+C82</f>
        <v>512220536</v>
      </c>
      <c r="D81" s="43">
        <f t="shared" si="189"/>
        <v>0</v>
      </c>
      <c r="E81" s="43">
        <f t="shared" si="189"/>
        <v>0</v>
      </c>
      <c r="F81" s="43">
        <f t="shared" si="189"/>
        <v>512220536</v>
      </c>
      <c r="G81" s="43">
        <f t="shared" si="190"/>
        <v>34445371.939999998</v>
      </c>
      <c r="H81" s="43">
        <f t="shared" si="190"/>
        <v>10979047</v>
      </c>
      <c r="I81" s="43">
        <f t="shared" si="190"/>
        <v>34445371.939999998</v>
      </c>
      <c r="J81" s="43">
        <f t="shared" si="190"/>
        <v>477775164.05999994</v>
      </c>
      <c r="K81" s="43">
        <f t="shared" si="190"/>
        <v>0</v>
      </c>
      <c r="L81" s="108"/>
      <c r="M81" s="43">
        <f t="shared" si="190"/>
        <v>2051020110101</v>
      </c>
      <c r="N81" s="43">
        <f t="shared" si="190"/>
        <v>0</v>
      </c>
      <c r="O81" s="43">
        <f t="shared" si="190"/>
        <v>130330862641.19353</v>
      </c>
      <c r="P81" s="43">
        <f t="shared" si="190"/>
        <v>130330862641.19353</v>
      </c>
      <c r="Q81" s="43">
        <f t="shared" si="190"/>
        <v>900000</v>
      </c>
      <c r="R81" s="43">
        <f t="shared" si="190"/>
        <v>1100000</v>
      </c>
      <c r="S81" s="43">
        <f t="shared" si="190"/>
        <v>1100000</v>
      </c>
      <c r="T81" s="43">
        <f t="shared" si="190"/>
        <v>1100000</v>
      </c>
      <c r="U81" s="43">
        <f t="shared" si="190"/>
        <v>63502567</v>
      </c>
      <c r="V81" s="43">
        <f t="shared" si="190"/>
        <v>63502567</v>
      </c>
      <c r="W81" s="43">
        <f t="shared" si="190"/>
        <v>63502567</v>
      </c>
      <c r="X81" s="43">
        <f t="shared" si="190"/>
        <v>63502567</v>
      </c>
      <c r="Y81" s="43">
        <f t="shared" si="190"/>
        <v>63502567</v>
      </c>
      <c r="Z81" s="43">
        <f t="shared" si="190"/>
        <v>63502567</v>
      </c>
      <c r="AA81" s="43">
        <f t="shared" si="190"/>
        <v>63502567</v>
      </c>
      <c r="AB81" s="43">
        <f t="shared" si="190"/>
        <v>63502567</v>
      </c>
      <c r="AC81" s="43">
        <f t="shared" si="192"/>
        <v>4200000</v>
      </c>
      <c r="AD81" s="43">
        <f t="shared" si="190"/>
        <v>512220536</v>
      </c>
      <c r="AE81" s="108"/>
      <c r="AF81" s="43">
        <f t="shared" si="191"/>
        <v>23187271.059999999</v>
      </c>
      <c r="AG81" s="43">
        <f t="shared" si="191"/>
        <v>11258100.879999999</v>
      </c>
      <c r="AH81" s="43">
        <f t="shared" si="191"/>
        <v>14344905</v>
      </c>
      <c r="AI81" s="43">
        <v>7658997</v>
      </c>
      <c r="AJ81" s="43">
        <f t="shared" si="191"/>
        <v>0</v>
      </c>
      <c r="AK81" s="43">
        <f t="shared" si="191"/>
        <v>0</v>
      </c>
      <c r="AL81" s="43">
        <f t="shared" si="191"/>
        <v>0</v>
      </c>
      <c r="AM81" s="43">
        <f t="shared" si="191"/>
        <v>0</v>
      </c>
      <c r="AN81" s="43">
        <f t="shared" si="191"/>
        <v>0</v>
      </c>
      <c r="AO81" s="43">
        <f t="shared" si="191"/>
        <v>0</v>
      </c>
      <c r="AP81" s="43">
        <f t="shared" si="191"/>
        <v>0</v>
      </c>
      <c r="AQ81" s="43">
        <f t="shared" si="191"/>
        <v>0</v>
      </c>
      <c r="AR81" s="43">
        <f t="shared" si="193"/>
        <v>56449273.939999998</v>
      </c>
      <c r="AS81" s="108"/>
      <c r="AT81" s="105">
        <f t="shared" si="155"/>
        <v>24.76363451111111</v>
      </c>
      <c r="AU81" s="105">
        <f t="shared" si="154"/>
        <v>9.2346371636363624</v>
      </c>
      <c r="AV81" s="105">
        <f t="shared" si="154"/>
        <v>12.040822727272728</v>
      </c>
      <c r="AW81" s="105">
        <f t="shared" si="154"/>
        <v>5.9627245454545452</v>
      </c>
      <c r="AX81" s="43"/>
      <c r="AY81" s="43"/>
      <c r="AZ81" s="43"/>
      <c r="BA81" s="43"/>
      <c r="BB81" s="43"/>
      <c r="BC81" s="43"/>
      <c r="BD81" s="43"/>
      <c r="BE81" s="43"/>
      <c r="BF81" s="105">
        <f t="shared" si="156"/>
        <v>12.440303319047619</v>
      </c>
    </row>
    <row r="82" spans="1:61">
      <c r="A82" s="44" t="s">
        <v>736</v>
      </c>
      <c r="B82" s="44" t="s">
        <v>733</v>
      </c>
      <c r="C82" s="45">
        <f>SUM(C83:C96)</f>
        <v>512220536</v>
      </c>
      <c r="D82" s="45">
        <f t="shared" ref="D82:F82" si="194">SUM(D83:D96)</f>
        <v>0</v>
      </c>
      <c r="E82" s="45">
        <f t="shared" si="194"/>
        <v>0</v>
      </c>
      <c r="F82" s="45">
        <f t="shared" si="194"/>
        <v>512220536</v>
      </c>
      <c r="G82" s="45">
        <f t="shared" ref="G82:AD82" si="195">SUM(G83:G96)</f>
        <v>34445371.939999998</v>
      </c>
      <c r="H82" s="45">
        <f t="shared" si="195"/>
        <v>10979047</v>
      </c>
      <c r="I82" s="45">
        <f t="shared" si="195"/>
        <v>34445371.939999998</v>
      </c>
      <c r="J82" s="45">
        <f t="shared" si="195"/>
        <v>477775164.05999994</v>
      </c>
      <c r="K82" s="45">
        <f t="shared" si="195"/>
        <v>0</v>
      </c>
      <c r="L82" s="108"/>
      <c r="M82" s="45">
        <f t="shared" si="195"/>
        <v>2051020110101</v>
      </c>
      <c r="N82" s="45">
        <f t="shared" si="195"/>
        <v>0</v>
      </c>
      <c r="O82" s="45">
        <f t="shared" si="195"/>
        <v>130330862641.19353</v>
      </c>
      <c r="P82" s="45">
        <f t="shared" si="195"/>
        <v>130330862641.19353</v>
      </c>
      <c r="Q82" s="45">
        <f t="shared" si="195"/>
        <v>900000</v>
      </c>
      <c r="R82" s="45">
        <f t="shared" si="195"/>
        <v>1100000</v>
      </c>
      <c r="S82" s="45">
        <f t="shared" si="195"/>
        <v>1100000</v>
      </c>
      <c r="T82" s="45">
        <f t="shared" si="195"/>
        <v>1100000</v>
      </c>
      <c r="U82" s="45">
        <f t="shared" si="195"/>
        <v>63502567</v>
      </c>
      <c r="V82" s="45">
        <f t="shared" si="195"/>
        <v>63502567</v>
      </c>
      <c r="W82" s="45">
        <f t="shared" si="195"/>
        <v>63502567</v>
      </c>
      <c r="X82" s="45">
        <f t="shared" si="195"/>
        <v>63502567</v>
      </c>
      <c r="Y82" s="45">
        <f t="shared" si="195"/>
        <v>63502567</v>
      </c>
      <c r="Z82" s="45">
        <f t="shared" si="195"/>
        <v>63502567</v>
      </c>
      <c r="AA82" s="45">
        <f t="shared" si="195"/>
        <v>63502567</v>
      </c>
      <c r="AB82" s="45">
        <f t="shared" si="195"/>
        <v>63502567</v>
      </c>
      <c r="AC82" s="45">
        <f t="shared" si="192"/>
        <v>4200000</v>
      </c>
      <c r="AD82" s="45">
        <f t="shared" si="195"/>
        <v>512220536</v>
      </c>
      <c r="AE82" s="108"/>
      <c r="AF82" s="45">
        <f t="shared" ref="AF82:AQ82" si="196">SUM(AF83:AF96)</f>
        <v>23187271.059999999</v>
      </c>
      <c r="AG82" s="45">
        <f t="shared" si="196"/>
        <v>11258100.879999999</v>
      </c>
      <c r="AH82" s="45">
        <f t="shared" si="196"/>
        <v>14344905</v>
      </c>
      <c r="AI82" s="45">
        <v>7658997</v>
      </c>
      <c r="AJ82" s="45">
        <f t="shared" si="196"/>
        <v>0</v>
      </c>
      <c r="AK82" s="45">
        <f t="shared" si="196"/>
        <v>0</v>
      </c>
      <c r="AL82" s="45">
        <f t="shared" si="196"/>
        <v>0</v>
      </c>
      <c r="AM82" s="45">
        <f t="shared" si="196"/>
        <v>0</v>
      </c>
      <c r="AN82" s="45">
        <f t="shared" si="196"/>
        <v>0</v>
      </c>
      <c r="AO82" s="45">
        <f t="shared" si="196"/>
        <v>0</v>
      </c>
      <c r="AP82" s="45">
        <f t="shared" si="196"/>
        <v>0</v>
      </c>
      <c r="AQ82" s="45">
        <f t="shared" si="196"/>
        <v>0</v>
      </c>
      <c r="AR82" s="45">
        <f t="shared" si="193"/>
        <v>56449273.939999998</v>
      </c>
      <c r="AS82" s="108"/>
      <c r="AT82" s="106">
        <f t="shared" si="155"/>
        <v>24.76363451111111</v>
      </c>
      <c r="AU82" s="106">
        <f t="shared" si="154"/>
        <v>9.2346371636363624</v>
      </c>
      <c r="AV82" s="106">
        <f t="shared" si="154"/>
        <v>12.040822727272728</v>
      </c>
      <c r="AW82" s="106">
        <f t="shared" si="154"/>
        <v>5.9627245454545452</v>
      </c>
      <c r="AX82" s="45"/>
      <c r="AY82" s="45"/>
      <c r="AZ82" s="45"/>
      <c r="BA82" s="45"/>
      <c r="BB82" s="45"/>
      <c r="BC82" s="45"/>
      <c r="BD82" s="45"/>
      <c r="BE82" s="45"/>
      <c r="BF82" s="106">
        <f t="shared" si="156"/>
        <v>12.440303319047619</v>
      </c>
    </row>
    <row r="83" spans="1:61">
      <c r="A83" s="46" t="s">
        <v>737</v>
      </c>
      <c r="B83" s="46" t="s">
        <v>738</v>
      </c>
      <c r="C83" s="47">
        <v>512220536</v>
      </c>
      <c r="D83" s="48"/>
      <c r="E83" s="47"/>
      <c r="F83" s="47">
        <f t="shared" si="131"/>
        <v>512220536</v>
      </c>
      <c r="G83" s="20">
        <v>4287849.8600000003</v>
      </c>
      <c r="H83" s="47">
        <v>1397281</v>
      </c>
      <c r="I83" s="20">
        <v>4287849.8600000003</v>
      </c>
      <c r="J83" s="47">
        <f t="shared" si="153"/>
        <v>507932686.13999999</v>
      </c>
      <c r="K83" s="47"/>
      <c r="L83" s="108"/>
      <c r="M83" s="98">
        <v>2051020110101</v>
      </c>
      <c r="N83" s="99" t="s">
        <v>959</v>
      </c>
      <c r="O83" s="100">
        <v>512220536.48384005</v>
      </c>
      <c r="P83" s="100">
        <v>512220536.48384005</v>
      </c>
      <c r="Q83" s="47">
        <f>1100000-200000</f>
        <v>900000</v>
      </c>
      <c r="R83" s="47">
        <v>1100000</v>
      </c>
      <c r="S83" s="47">
        <v>1100000</v>
      </c>
      <c r="T83" s="47">
        <v>1100000</v>
      </c>
      <c r="U83" s="47">
        <v>63502567</v>
      </c>
      <c r="V83" s="47">
        <v>63502567</v>
      </c>
      <c r="W83" s="47">
        <v>63502567</v>
      </c>
      <c r="X83" s="47">
        <v>63502567</v>
      </c>
      <c r="Y83" s="47">
        <v>63502567</v>
      </c>
      <c r="Z83" s="47">
        <v>63502567</v>
      </c>
      <c r="AA83" s="47">
        <v>63502567</v>
      </c>
      <c r="AB83" s="47">
        <v>63502567</v>
      </c>
      <c r="AC83" s="47">
        <f t="shared" si="192"/>
        <v>4200000</v>
      </c>
      <c r="AD83" s="47">
        <f t="shared" ref="AD83:AD92" si="197">SUM(Q83:AB83)</f>
        <v>512220536</v>
      </c>
      <c r="AE83" s="108"/>
      <c r="AF83" s="47">
        <v>2591936.98</v>
      </c>
      <c r="AG83" s="47">
        <f>1397281+298631.88</f>
        <v>1695912.88</v>
      </c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>
        <f t="shared" si="193"/>
        <v>4287849.8599999994</v>
      </c>
      <c r="AS83" s="108"/>
      <c r="AT83" s="107">
        <f t="shared" si="155"/>
        <v>1.8799299777777778</v>
      </c>
      <c r="AU83" s="107">
        <f t="shared" si="154"/>
        <v>0.5417389818181817</v>
      </c>
      <c r="AV83" s="107">
        <f t="shared" si="154"/>
        <v>-1</v>
      </c>
      <c r="AW83" s="107">
        <f t="shared" si="154"/>
        <v>-1</v>
      </c>
      <c r="AX83" s="47"/>
      <c r="AY83" s="47"/>
      <c r="AZ83" s="47"/>
      <c r="BA83" s="47"/>
      <c r="BB83" s="47"/>
      <c r="BC83" s="47"/>
      <c r="BD83" s="47"/>
      <c r="BE83" s="47"/>
      <c r="BF83" s="107">
        <f t="shared" si="156"/>
        <v>2.0916633333333191E-2</v>
      </c>
      <c r="BI83" s="101">
        <f>+F83-AD83</f>
        <v>0</v>
      </c>
    </row>
    <row r="84" spans="1:61">
      <c r="A84" s="46" t="s">
        <v>739</v>
      </c>
      <c r="B84" s="46" t="s">
        <v>740</v>
      </c>
      <c r="C84" s="47"/>
      <c r="D84" s="48"/>
      <c r="E84" s="48"/>
      <c r="F84" s="47">
        <f t="shared" si="131"/>
        <v>0</v>
      </c>
      <c r="G84" s="20">
        <v>5698763</v>
      </c>
      <c r="H84" s="51">
        <v>2966150</v>
      </c>
      <c r="I84" s="20">
        <v>5698763</v>
      </c>
      <c r="J84" s="47">
        <f t="shared" si="153"/>
        <v>-5698763</v>
      </c>
      <c r="K84" s="48"/>
      <c r="L84" s="108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>
        <f t="shared" si="192"/>
        <v>0</v>
      </c>
      <c r="AD84" s="47">
        <f t="shared" si="197"/>
        <v>0</v>
      </c>
      <c r="AE84" s="108"/>
      <c r="AF84" s="47">
        <v>2732613</v>
      </c>
      <c r="AG84" s="47">
        <v>2966150</v>
      </c>
      <c r="AH84" s="47">
        <v>1714455</v>
      </c>
      <c r="AI84" s="51">
        <v>2041194</v>
      </c>
      <c r="AJ84" s="47"/>
      <c r="AK84" s="47"/>
      <c r="AL84" s="47"/>
      <c r="AM84" s="47"/>
      <c r="AN84" s="47"/>
      <c r="AO84" s="47"/>
      <c r="AP84" s="47"/>
      <c r="AQ84" s="47"/>
      <c r="AR84" s="47">
        <f t="shared" si="193"/>
        <v>9454412</v>
      </c>
      <c r="AS84" s="108"/>
      <c r="AT84" s="107" t="e">
        <f t="shared" si="155"/>
        <v>#DIV/0!</v>
      </c>
      <c r="AU84" s="107" t="e">
        <f t="shared" si="154"/>
        <v>#DIV/0!</v>
      </c>
      <c r="AV84" s="107" t="e">
        <f t="shared" si="154"/>
        <v>#DIV/0!</v>
      </c>
      <c r="AW84" s="107" t="e">
        <f t="shared" si="154"/>
        <v>#DIV/0!</v>
      </c>
      <c r="AX84" s="47"/>
      <c r="AY84" s="47"/>
      <c r="AZ84" s="47"/>
      <c r="BA84" s="47"/>
      <c r="BB84" s="47"/>
      <c r="BC84" s="47"/>
      <c r="BD84" s="47"/>
      <c r="BE84" s="47"/>
      <c r="BF84" s="107" t="e">
        <f t="shared" si="156"/>
        <v>#DIV/0!</v>
      </c>
    </row>
    <row r="85" spans="1:61">
      <c r="A85" s="46" t="s">
        <v>741</v>
      </c>
      <c r="B85" s="46" t="s">
        <v>742</v>
      </c>
      <c r="C85" s="47"/>
      <c r="D85" s="51"/>
      <c r="E85" s="52"/>
      <c r="F85" s="47">
        <f t="shared" si="131"/>
        <v>0</v>
      </c>
      <c r="G85" s="20">
        <v>1519009</v>
      </c>
      <c r="H85" s="51">
        <v>853917</v>
      </c>
      <c r="I85" s="20">
        <v>1519009</v>
      </c>
      <c r="J85" s="47">
        <f t="shared" si="153"/>
        <v>-1519009</v>
      </c>
      <c r="K85" s="53"/>
      <c r="L85" s="108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>
        <f t="shared" si="192"/>
        <v>0</v>
      </c>
      <c r="AD85" s="47">
        <f t="shared" si="197"/>
        <v>0</v>
      </c>
      <c r="AE85" s="108"/>
      <c r="AF85" s="47">
        <v>665092</v>
      </c>
      <c r="AG85" s="47">
        <v>853917</v>
      </c>
      <c r="AH85" s="47">
        <v>497481</v>
      </c>
      <c r="AI85" s="51">
        <v>528845</v>
      </c>
      <c r="AJ85" s="47"/>
      <c r="AK85" s="47"/>
      <c r="AL85" s="47"/>
      <c r="AM85" s="47"/>
      <c r="AN85" s="47"/>
      <c r="AO85" s="47"/>
      <c r="AP85" s="47"/>
      <c r="AQ85" s="47"/>
      <c r="AR85" s="47">
        <f t="shared" si="193"/>
        <v>2545335</v>
      </c>
      <c r="AS85" s="108"/>
      <c r="AT85" s="107" t="e">
        <f t="shared" si="155"/>
        <v>#DIV/0!</v>
      </c>
      <c r="AU85" s="107" t="e">
        <f t="shared" si="154"/>
        <v>#DIV/0!</v>
      </c>
      <c r="AV85" s="107" t="e">
        <f t="shared" si="154"/>
        <v>#DIV/0!</v>
      </c>
      <c r="AW85" s="107" t="e">
        <f t="shared" si="154"/>
        <v>#DIV/0!</v>
      </c>
      <c r="AX85" s="47"/>
      <c r="AY85" s="47"/>
      <c r="AZ85" s="47"/>
      <c r="BA85" s="47"/>
      <c r="BB85" s="47"/>
      <c r="BC85" s="47"/>
      <c r="BD85" s="47"/>
      <c r="BE85" s="47"/>
      <c r="BF85" s="107" t="e">
        <f t="shared" si="156"/>
        <v>#DIV/0!</v>
      </c>
    </row>
    <row r="86" spans="1:61">
      <c r="A86" s="46" t="s">
        <v>743</v>
      </c>
      <c r="B86" s="46" t="s">
        <v>744</v>
      </c>
      <c r="C86" s="47"/>
      <c r="D86" s="51"/>
      <c r="E86" s="52"/>
      <c r="F86" s="47">
        <f t="shared" si="131"/>
        <v>0</v>
      </c>
      <c r="G86" s="20"/>
      <c r="H86" s="51"/>
      <c r="I86" s="20"/>
      <c r="J86" s="47">
        <f t="shared" si="153"/>
        <v>0</v>
      </c>
      <c r="K86" s="53"/>
      <c r="L86" s="108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>
        <f t="shared" si="192"/>
        <v>0</v>
      </c>
      <c r="AD86" s="47">
        <f t="shared" si="197"/>
        <v>0</v>
      </c>
      <c r="AE86" s="108"/>
      <c r="AF86" s="47"/>
      <c r="AG86" s="47"/>
      <c r="AH86" s="47">
        <v>617522</v>
      </c>
      <c r="AI86" s="51">
        <v>95519</v>
      </c>
      <c r="AJ86" s="47"/>
      <c r="AK86" s="47"/>
      <c r="AL86" s="47"/>
      <c r="AM86" s="47"/>
      <c r="AN86" s="47"/>
      <c r="AO86" s="47"/>
      <c r="AP86" s="47"/>
      <c r="AQ86" s="47"/>
      <c r="AR86" s="47">
        <f t="shared" si="193"/>
        <v>713041</v>
      </c>
      <c r="AS86" s="108"/>
      <c r="AT86" s="107" t="e">
        <f t="shared" si="155"/>
        <v>#DIV/0!</v>
      </c>
      <c r="AU86" s="107" t="e">
        <f t="shared" si="154"/>
        <v>#DIV/0!</v>
      </c>
      <c r="AV86" s="107" t="e">
        <f t="shared" si="154"/>
        <v>#DIV/0!</v>
      </c>
      <c r="AW86" s="107" t="e">
        <f t="shared" si="154"/>
        <v>#DIV/0!</v>
      </c>
      <c r="AX86" s="47"/>
      <c r="AY86" s="47"/>
      <c r="AZ86" s="47"/>
      <c r="BA86" s="47"/>
      <c r="BB86" s="47"/>
      <c r="BC86" s="47"/>
      <c r="BD86" s="47"/>
      <c r="BE86" s="47"/>
      <c r="BF86" s="107" t="e">
        <f t="shared" si="156"/>
        <v>#DIV/0!</v>
      </c>
    </row>
    <row r="87" spans="1:61">
      <c r="A87" s="46" t="s">
        <v>745</v>
      </c>
      <c r="B87" s="46" t="s">
        <v>746</v>
      </c>
      <c r="C87" s="47"/>
      <c r="D87" s="48"/>
      <c r="E87" s="48"/>
      <c r="F87" s="47">
        <f t="shared" si="131"/>
        <v>0</v>
      </c>
      <c r="G87" s="58">
        <v>3479670.98</v>
      </c>
      <c r="H87" s="51">
        <v>887734</v>
      </c>
      <c r="I87" s="58">
        <v>3479670.98</v>
      </c>
      <c r="J87" s="47">
        <f t="shared" si="153"/>
        <v>-3479670.98</v>
      </c>
      <c r="K87" s="50"/>
      <c r="L87" s="108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>
        <f t="shared" si="192"/>
        <v>0</v>
      </c>
      <c r="AD87" s="47">
        <f t="shared" si="197"/>
        <v>0</v>
      </c>
      <c r="AE87" s="108"/>
      <c r="AF87" s="47">
        <v>2591936.98</v>
      </c>
      <c r="AG87" s="47">
        <v>887734</v>
      </c>
      <c r="AH87" s="47">
        <v>1144250</v>
      </c>
      <c r="AI87" s="51">
        <v>1465630</v>
      </c>
      <c r="AJ87" s="47"/>
      <c r="AK87" s="47"/>
      <c r="AL87" s="47"/>
      <c r="AM87" s="47"/>
      <c r="AN87" s="47"/>
      <c r="AO87" s="47"/>
      <c r="AP87" s="47"/>
      <c r="AQ87" s="47"/>
      <c r="AR87" s="47">
        <f t="shared" si="193"/>
        <v>6089550.9800000004</v>
      </c>
      <c r="AS87" s="108"/>
      <c r="AT87" s="107" t="e">
        <f t="shared" si="155"/>
        <v>#DIV/0!</v>
      </c>
      <c r="AU87" s="107" t="e">
        <f t="shared" si="154"/>
        <v>#DIV/0!</v>
      </c>
      <c r="AV87" s="107" t="e">
        <f t="shared" si="154"/>
        <v>#DIV/0!</v>
      </c>
      <c r="AW87" s="107" t="e">
        <f t="shared" si="154"/>
        <v>#DIV/0!</v>
      </c>
      <c r="AX87" s="47"/>
      <c r="AY87" s="47"/>
      <c r="AZ87" s="47"/>
      <c r="BA87" s="47"/>
      <c r="BB87" s="47"/>
      <c r="BC87" s="47"/>
      <c r="BD87" s="47"/>
      <c r="BE87" s="47"/>
      <c r="BF87" s="107" t="e">
        <f t="shared" si="156"/>
        <v>#DIV/0!</v>
      </c>
    </row>
    <row r="88" spans="1:61">
      <c r="A88" s="46" t="s">
        <v>747</v>
      </c>
      <c r="B88" s="46" t="s">
        <v>748</v>
      </c>
      <c r="C88" s="47"/>
      <c r="D88" s="48"/>
      <c r="E88" s="48"/>
      <c r="F88" s="47">
        <f t="shared" si="131"/>
        <v>0</v>
      </c>
      <c r="G88" s="58">
        <v>168156.39</v>
      </c>
      <c r="H88" s="51"/>
      <c r="I88" s="58">
        <v>168156.39</v>
      </c>
      <c r="J88" s="47">
        <f t="shared" si="153"/>
        <v>-168156.39</v>
      </c>
      <c r="K88" s="50"/>
      <c r="L88" s="108"/>
      <c r="M88" s="98" t="s">
        <v>961</v>
      </c>
      <c r="N88" s="99"/>
      <c r="O88" s="100">
        <v>129818642104.70969</v>
      </c>
      <c r="P88" s="100">
        <v>129818642104.70969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>
        <f t="shared" si="192"/>
        <v>0</v>
      </c>
      <c r="AD88" s="47">
        <f t="shared" si="197"/>
        <v>0</v>
      </c>
      <c r="AE88" s="108"/>
      <c r="AF88" s="47">
        <v>168156.39</v>
      </c>
      <c r="AG88" s="47"/>
      <c r="AH88" s="47"/>
      <c r="AI88" s="51"/>
      <c r="AJ88" s="47"/>
      <c r="AK88" s="47"/>
      <c r="AL88" s="47"/>
      <c r="AM88" s="47"/>
      <c r="AN88" s="47"/>
      <c r="AO88" s="47"/>
      <c r="AP88" s="47"/>
      <c r="AQ88" s="47"/>
      <c r="AR88" s="47">
        <f t="shared" si="193"/>
        <v>168156.39</v>
      </c>
      <c r="AS88" s="108"/>
      <c r="AT88" s="107" t="e">
        <f t="shared" si="155"/>
        <v>#DIV/0!</v>
      </c>
      <c r="AU88" s="107" t="e">
        <f t="shared" si="154"/>
        <v>#DIV/0!</v>
      </c>
      <c r="AV88" s="107" t="e">
        <f t="shared" si="154"/>
        <v>#DIV/0!</v>
      </c>
      <c r="AW88" s="107" t="e">
        <f t="shared" si="154"/>
        <v>#DIV/0!</v>
      </c>
      <c r="AX88" s="47"/>
      <c r="AY88" s="47"/>
      <c r="AZ88" s="47"/>
      <c r="BA88" s="47"/>
      <c r="BB88" s="47"/>
      <c r="BC88" s="47"/>
      <c r="BD88" s="47"/>
      <c r="BE88" s="47"/>
      <c r="BF88" s="107" t="e">
        <f t="shared" si="156"/>
        <v>#DIV/0!</v>
      </c>
    </row>
    <row r="89" spans="1:61">
      <c r="A89" s="46" t="s">
        <v>749</v>
      </c>
      <c r="B89" s="46" t="s">
        <v>750</v>
      </c>
      <c r="C89" s="47"/>
      <c r="D89" s="48"/>
      <c r="E89" s="48"/>
      <c r="F89" s="47">
        <f t="shared" si="131"/>
        <v>0</v>
      </c>
      <c r="G89" s="58">
        <v>308116</v>
      </c>
      <c r="H89" s="51">
        <v>308116</v>
      </c>
      <c r="I89" s="58">
        <v>308116</v>
      </c>
      <c r="J89" s="47">
        <f t="shared" si="153"/>
        <v>-308116</v>
      </c>
      <c r="K89" s="50"/>
      <c r="L89" s="108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>
        <f t="shared" si="192"/>
        <v>0</v>
      </c>
      <c r="AD89" s="47">
        <f t="shared" si="197"/>
        <v>0</v>
      </c>
      <c r="AE89" s="108"/>
      <c r="AF89" s="47"/>
      <c r="AG89" s="47">
        <v>308116</v>
      </c>
      <c r="AH89" s="47">
        <v>3670</v>
      </c>
      <c r="AI89" s="51">
        <v>335052</v>
      </c>
      <c r="AJ89" s="47"/>
      <c r="AK89" s="47"/>
      <c r="AL89" s="47"/>
      <c r="AM89" s="47"/>
      <c r="AN89" s="47"/>
      <c r="AO89" s="47"/>
      <c r="AP89" s="47"/>
      <c r="AQ89" s="47"/>
      <c r="AR89" s="47">
        <f t="shared" si="193"/>
        <v>646838</v>
      </c>
      <c r="AS89" s="108"/>
      <c r="AT89" s="107" t="e">
        <f t="shared" si="155"/>
        <v>#DIV/0!</v>
      </c>
      <c r="AU89" s="107" t="e">
        <f t="shared" si="154"/>
        <v>#DIV/0!</v>
      </c>
      <c r="AV89" s="107" t="e">
        <f t="shared" si="154"/>
        <v>#DIV/0!</v>
      </c>
      <c r="AW89" s="107" t="e">
        <f t="shared" si="154"/>
        <v>#DIV/0!</v>
      </c>
      <c r="AX89" s="47"/>
      <c r="AY89" s="47"/>
      <c r="AZ89" s="47"/>
      <c r="BA89" s="47"/>
      <c r="BB89" s="47"/>
      <c r="BC89" s="47"/>
      <c r="BD89" s="47"/>
      <c r="BE89" s="47"/>
      <c r="BF89" s="107" t="e">
        <f t="shared" si="156"/>
        <v>#DIV/0!</v>
      </c>
    </row>
    <row r="90" spans="1:61">
      <c r="A90" s="46" t="s">
        <v>751</v>
      </c>
      <c r="B90" s="46" t="s">
        <v>752</v>
      </c>
      <c r="C90" s="47"/>
      <c r="D90" s="48"/>
      <c r="E90" s="48"/>
      <c r="F90" s="47">
        <f t="shared" si="131"/>
        <v>0</v>
      </c>
      <c r="G90" s="58">
        <v>1035894.54</v>
      </c>
      <c r="H90" s="51"/>
      <c r="I90" s="58">
        <v>1035894.54</v>
      </c>
      <c r="J90" s="47">
        <f t="shared" si="153"/>
        <v>-1035894.54</v>
      </c>
      <c r="K90" s="50"/>
      <c r="L90" s="108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>
        <f t="shared" si="192"/>
        <v>0</v>
      </c>
      <c r="AD90" s="47">
        <f t="shared" si="197"/>
        <v>0</v>
      </c>
      <c r="AE90" s="108"/>
      <c r="AF90" s="47">
        <v>1035894.54</v>
      </c>
      <c r="AG90" s="47"/>
      <c r="AH90" s="47"/>
      <c r="AI90" s="51">
        <v>1465798</v>
      </c>
      <c r="AJ90" s="47"/>
      <c r="AK90" s="47"/>
      <c r="AL90" s="47"/>
      <c r="AM90" s="47"/>
      <c r="AN90" s="47"/>
      <c r="AO90" s="47"/>
      <c r="AP90" s="47"/>
      <c r="AQ90" s="47"/>
      <c r="AR90" s="47">
        <f t="shared" si="193"/>
        <v>2501692.54</v>
      </c>
      <c r="AS90" s="108"/>
      <c r="AT90" s="107" t="e">
        <f t="shared" si="155"/>
        <v>#DIV/0!</v>
      </c>
      <c r="AU90" s="107" t="e">
        <f t="shared" si="154"/>
        <v>#DIV/0!</v>
      </c>
      <c r="AV90" s="107" t="e">
        <f t="shared" si="154"/>
        <v>#DIV/0!</v>
      </c>
      <c r="AW90" s="107" t="e">
        <f t="shared" si="154"/>
        <v>#DIV/0!</v>
      </c>
      <c r="AX90" s="47"/>
      <c r="AY90" s="47"/>
      <c r="AZ90" s="47"/>
      <c r="BA90" s="47"/>
      <c r="BB90" s="47"/>
      <c r="BC90" s="47"/>
      <c r="BD90" s="47"/>
      <c r="BE90" s="47"/>
      <c r="BF90" s="107" t="e">
        <f t="shared" si="156"/>
        <v>#DIV/0!</v>
      </c>
    </row>
    <row r="91" spans="1:61">
      <c r="A91" s="46" t="s">
        <v>753</v>
      </c>
      <c r="B91" s="46" t="s">
        <v>754</v>
      </c>
      <c r="C91" s="47"/>
      <c r="D91" s="48"/>
      <c r="E91" s="48"/>
      <c r="F91" s="47">
        <f t="shared" si="131"/>
        <v>0</v>
      </c>
      <c r="G91" s="58">
        <v>743606.99</v>
      </c>
      <c r="H91" s="51"/>
      <c r="I91" s="58">
        <v>743606.99</v>
      </c>
      <c r="J91" s="47">
        <f t="shared" si="153"/>
        <v>-743606.99</v>
      </c>
      <c r="K91" s="50"/>
      <c r="L91" s="108"/>
      <c r="O91" s="101"/>
      <c r="P91" s="10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>
        <f t="shared" si="192"/>
        <v>0</v>
      </c>
      <c r="AD91" s="47">
        <f t="shared" si="197"/>
        <v>0</v>
      </c>
      <c r="AE91" s="108"/>
      <c r="AF91" s="47">
        <v>743606.99</v>
      </c>
      <c r="AG91" s="47"/>
      <c r="AH91" s="47"/>
      <c r="AI91" s="51">
        <v>1059611</v>
      </c>
      <c r="AJ91" s="47"/>
      <c r="AK91" s="47"/>
      <c r="AL91" s="47"/>
      <c r="AM91" s="47"/>
      <c r="AN91" s="47"/>
      <c r="AO91" s="47"/>
      <c r="AP91" s="47"/>
      <c r="AQ91" s="47"/>
      <c r="AR91" s="47">
        <f t="shared" si="193"/>
        <v>1803217.99</v>
      </c>
      <c r="AS91" s="108"/>
      <c r="AT91" s="107" t="e">
        <f t="shared" si="155"/>
        <v>#DIV/0!</v>
      </c>
      <c r="AU91" s="107" t="e">
        <f t="shared" si="154"/>
        <v>#DIV/0!</v>
      </c>
      <c r="AV91" s="107" t="e">
        <f t="shared" si="154"/>
        <v>#DIV/0!</v>
      </c>
      <c r="AW91" s="107" t="e">
        <f t="shared" si="154"/>
        <v>#DIV/0!</v>
      </c>
      <c r="AX91" s="47"/>
      <c r="AY91" s="47"/>
      <c r="AZ91" s="47"/>
      <c r="BA91" s="47"/>
      <c r="BB91" s="47"/>
      <c r="BC91" s="47"/>
      <c r="BD91" s="47"/>
      <c r="BE91" s="47"/>
      <c r="BF91" s="107" t="e">
        <f t="shared" si="156"/>
        <v>#DIV/0!</v>
      </c>
    </row>
    <row r="92" spans="1:61">
      <c r="A92" s="46" t="s">
        <v>755</v>
      </c>
      <c r="B92" s="46" t="s">
        <v>756</v>
      </c>
      <c r="C92" s="47"/>
      <c r="D92" s="48"/>
      <c r="E92" s="48"/>
      <c r="F92" s="47">
        <f t="shared" si="131"/>
        <v>0</v>
      </c>
      <c r="G92" s="58">
        <v>9982962</v>
      </c>
      <c r="H92" s="51">
        <v>4344840</v>
      </c>
      <c r="I92" s="58">
        <v>9982962</v>
      </c>
      <c r="J92" s="47">
        <f t="shared" si="153"/>
        <v>-9982962</v>
      </c>
      <c r="K92" s="50"/>
      <c r="L92" s="108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>
        <f t="shared" si="192"/>
        <v>0</v>
      </c>
      <c r="AD92" s="47">
        <f t="shared" si="197"/>
        <v>0</v>
      </c>
      <c r="AE92" s="108"/>
      <c r="AF92" s="47">
        <v>5638122</v>
      </c>
      <c r="AG92" s="47">
        <v>4344840</v>
      </c>
      <c r="AH92" s="47">
        <v>4618650</v>
      </c>
      <c r="AI92" s="51"/>
      <c r="AJ92" s="47"/>
      <c r="AK92" s="47"/>
      <c r="AL92" s="47"/>
      <c r="AM92" s="47"/>
      <c r="AN92" s="47"/>
      <c r="AO92" s="47"/>
      <c r="AP92" s="47"/>
      <c r="AQ92" s="47"/>
      <c r="AR92" s="47">
        <f t="shared" si="193"/>
        <v>14601612</v>
      </c>
      <c r="AS92" s="108"/>
      <c r="AT92" s="107" t="e">
        <f t="shared" si="155"/>
        <v>#DIV/0!</v>
      </c>
      <c r="AU92" s="107" t="e">
        <f t="shared" si="154"/>
        <v>#DIV/0!</v>
      </c>
      <c r="AV92" s="107" t="e">
        <f t="shared" si="154"/>
        <v>#DIV/0!</v>
      </c>
      <c r="AW92" s="107" t="e">
        <f t="shared" si="154"/>
        <v>#DIV/0!</v>
      </c>
      <c r="AX92" s="47"/>
      <c r="AY92" s="47"/>
      <c r="AZ92" s="47"/>
      <c r="BA92" s="47"/>
      <c r="BB92" s="47"/>
      <c r="BC92" s="47"/>
      <c r="BD92" s="47"/>
      <c r="BE92" s="47"/>
      <c r="BF92" s="107" t="e">
        <f t="shared" si="156"/>
        <v>#DIV/0!</v>
      </c>
    </row>
    <row r="93" spans="1:61">
      <c r="A93" s="46" t="s">
        <v>757</v>
      </c>
      <c r="B93" s="46" t="s">
        <v>758</v>
      </c>
      <c r="C93" s="47"/>
      <c r="D93" s="48"/>
      <c r="E93" s="48"/>
      <c r="F93" s="47">
        <f t="shared" si="131"/>
        <v>0</v>
      </c>
      <c r="G93" s="58">
        <v>6684610.2999999998</v>
      </c>
      <c r="H93" s="51"/>
      <c r="I93" s="58">
        <v>6684610.2999999998</v>
      </c>
      <c r="J93" s="47">
        <f t="shared" si="153"/>
        <v>-6684610.2999999998</v>
      </c>
      <c r="K93" s="50"/>
      <c r="L93" s="108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>
        <f t="shared" si="192"/>
        <v>0</v>
      </c>
      <c r="AD93" s="47">
        <f t="shared" ref="AD93:AD143" si="198">SUM(Q93:AB93)</f>
        <v>0</v>
      </c>
      <c r="AE93" s="108"/>
      <c r="AF93" s="47">
        <v>6684610.2999999998</v>
      </c>
      <c r="AG93" s="47"/>
      <c r="AH93" s="47">
        <v>5501123</v>
      </c>
      <c r="AI93" s="51">
        <v>381549</v>
      </c>
      <c r="AJ93" s="47"/>
      <c r="AK93" s="47"/>
      <c r="AL93" s="47"/>
      <c r="AM93" s="47"/>
      <c r="AN93" s="47"/>
      <c r="AO93" s="47"/>
      <c r="AP93" s="47"/>
      <c r="AQ93" s="47"/>
      <c r="AR93" s="47">
        <f t="shared" si="193"/>
        <v>12567282.300000001</v>
      </c>
      <c r="AS93" s="108"/>
      <c r="AT93" s="107" t="e">
        <f t="shared" si="155"/>
        <v>#DIV/0!</v>
      </c>
      <c r="AU93" s="107" t="e">
        <f t="shared" si="154"/>
        <v>#DIV/0!</v>
      </c>
      <c r="AV93" s="107" t="e">
        <f t="shared" si="154"/>
        <v>#DIV/0!</v>
      </c>
      <c r="AW93" s="107" t="e">
        <f t="shared" si="154"/>
        <v>#DIV/0!</v>
      </c>
      <c r="AX93" s="47"/>
      <c r="AY93" s="47"/>
      <c r="AZ93" s="47"/>
      <c r="BA93" s="47"/>
      <c r="BB93" s="47"/>
      <c r="BC93" s="47"/>
      <c r="BD93" s="47"/>
      <c r="BE93" s="47"/>
      <c r="BF93" s="107" t="e">
        <f t="shared" si="156"/>
        <v>#DIV/0!</v>
      </c>
    </row>
    <row r="94" spans="1:61">
      <c r="A94" s="46" t="s">
        <v>759</v>
      </c>
      <c r="B94" s="46" t="s">
        <v>760</v>
      </c>
      <c r="C94" s="47"/>
      <c r="D94" s="48"/>
      <c r="E94" s="48"/>
      <c r="F94" s="47">
        <f t="shared" si="131"/>
        <v>0</v>
      </c>
      <c r="G94" s="58">
        <v>36670</v>
      </c>
      <c r="H94" s="51">
        <v>19578</v>
      </c>
      <c r="I94" s="58">
        <v>36670</v>
      </c>
      <c r="J94" s="47">
        <f t="shared" si="153"/>
        <v>-36670</v>
      </c>
      <c r="K94" s="50"/>
      <c r="L94" s="108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>
        <f t="shared" si="192"/>
        <v>0</v>
      </c>
      <c r="AD94" s="47">
        <f t="shared" si="198"/>
        <v>0</v>
      </c>
      <c r="AE94" s="108"/>
      <c r="AF94" s="47">
        <v>36670</v>
      </c>
      <c r="AG94" s="47"/>
      <c r="AH94" s="47"/>
      <c r="AI94" s="51">
        <v>59586</v>
      </c>
      <c r="AJ94" s="47"/>
      <c r="AK94" s="47"/>
      <c r="AL94" s="47"/>
      <c r="AM94" s="47"/>
      <c r="AN94" s="47"/>
      <c r="AO94" s="47"/>
      <c r="AP94" s="47"/>
      <c r="AQ94" s="47"/>
      <c r="AR94" s="47">
        <f t="shared" si="193"/>
        <v>96256</v>
      </c>
      <c r="AS94" s="108"/>
      <c r="AT94" s="107" t="e">
        <f t="shared" si="155"/>
        <v>#DIV/0!</v>
      </c>
      <c r="AU94" s="107" t="e">
        <f t="shared" si="154"/>
        <v>#DIV/0!</v>
      </c>
      <c r="AV94" s="107" t="e">
        <f t="shared" si="154"/>
        <v>#DIV/0!</v>
      </c>
      <c r="AW94" s="107" t="e">
        <f t="shared" si="154"/>
        <v>#DIV/0!</v>
      </c>
      <c r="AX94" s="47"/>
      <c r="AY94" s="47"/>
      <c r="AZ94" s="47"/>
      <c r="BA94" s="47"/>
      <c r="BB94" s="47"/>
      <c r="BC94" s="47"/>
      <c r="BD94" s="47"/>
      <c r="BE94" s="47"/>
      <c r="BF94" s="107" t="e">
        <f t="shared" si="156"/>
        <v>#DIV/0!</v>
      </c>
    </row>
    <row r="95" spans="1:61">
      <c r="A95" s="46" t="s">
        <v>761</v>
      </c>
      <c r="B95" s="46" t="s">
        <v>762</v>
      </c>
      <c r="C95" s="47"/>
      <c r="D95" s="48"/>
      <c r="E95" s="48"/>
      <c r="F95" s="47">
        <f t="shared" si="131"/>
        <v>0</v>
      </c>
      <c r="G95" s="58">
        <v>298631.88</v>
      </c>
      <c r="H95" s="51"/>
      <c r="I95" s="58">
        <v>298631.88</v>
      </c>
      <c r="J95" s="47">
        <f t="shared" si="153"/>
        <v>-298631.88</v>
      </c>
      <c r="K95" s="50"/>
      <c r="L95" s="108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>
        <f t="shared" si="192"/>
        <v>0</v>
      </c>
      <c r="AD95" s="47">
        <f t="shared" si="198"/>
        <v>0</v>
      </c>
      <c r="AE95" s="108"/>
      <c r="AF95" s="47">
        <v>298631.88</v>
      </c>
      <c r="AG95" s="47"/>
      <c r="AH95" s="47">
        <v>71844</v>
      </c>
      <c r="AI95" s="51">
        <v>122958</v>
      </c>
      <c r="AJ95" s="47"/>
      <c r="AK95" s="47"/>
      <c r="AL95" s="47"/>
      <c r="AM95" s="47"/>
      <c r="AN95" s="47"/>
      <c r="AO95" s="47"/>
      <c r="AP95" s="47"/>
      <c r="AQ95" s="47"/>
      <c r="AR95" s="47">
        <f t="shared" si="193"/>
        <v>493433.88</v>
      </c>
      <c r="AS95" s="108"/>
      <c r="AT95" s="107" t="e">
        <f t="shared" si="155"/>
        <v>#DIV/0!</v>
      </c>
      <c r="AU95" s="107" t="e">
        <f t="shared" si="154"/>
        <v>#DIV/0!</v>
      </c>
      <c r="AV95" s="107" t="e">
        <f t="shared" si="154"/>
        <v>#DIV/0!</v>
      </c>
      <c r="AW95" s="107" t="e">
        <f t="shared" si="154"/>
        <v>#DIV/0!</v>
      </c>
      <c r="AX95" s="47"/>
      <c r="AY95" s="47"/>
      <c r="AZ95" s="47"/>
      <c r="BA95" s="47"/>
      <c r="BB95" s="47"/>
      <c r="BC95" s="47"/>
      <c r="BD95" s="47"/>
      <c r="BE95" s="47"/>
      <c r="BF95" s="107" t="e">
        <f t="shared" si="156"/>
        <v>#DIV/0!</v>
      </c>
    </row>
    <row r="96" spans="1:61">
      <c r="A96" s="78" t="s">
        <v>804</v>
      </c>
      <c r="B96" s="78" t="s">
        <v>805</v>
      </c>
      <c r="C96" s="47"/>
      <c r="D96" s="48"/>
      <c r="E96" s="48"/>
      <c r="F96" s="47">
        <f t="shared" si="131"/>
        <v>0</v>
      </c>
      <c r="G96" s="58">
        <v>201431</v>
      </c>
      <c r="H96" s="51">
        <v>201431</v>
      </c>
      <c r="I96" s="58">
        <v>201431</v>
      </c>
      <c r="J96" s="47">
        <f t="shared" si="153"/>
        <v>-201431</v>
      </c>
      <c r="K96" s="50"/>
      <c r="L96" s="108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>
        <f t="shared" si="192"/>
        <v>0</v>
      </c>
      <c r="AD96" s="47">
        <f t="shared" si="198"/>
        <v>0</v>
      </c>
      <c r="AE96" s="108"/>
      <c r="AF96" s="47"/>
      <c r="AG96" s="47">
        <v>201431</v>
      </c>
      <c r="AH96" s="47">
        <v>175910</v>
      </c>
      <c r="AI96" s="51">
        <v>103255</v>
      </c>
      <c r="AJ96" s="47"/>
      <c r="AK96" s="47"/>
      <c r="AL96" s="47"/>
      <c r="AM96" s="47"/>
      <c r="AN96" s="47"/>
      <c r="AO96" s="47"/>
      <c r="AP96" s="47"/>
      <c r="AQ96" s="47"/>
      <c r="AR96" s="47">
        <f t="shared" si="193"/>
        <v>480596</v>
      </c>
      <c r="AS96" s="108"/>
      <c r="AT96" s="107" t="e">
        <f t="shared" si="155"/>
        <v>#DIV/0!</v>
      </c>
      <c r="AU96" s="107" t="e">
        <f t="shared" si="154"/>
        <v>#DIV/0!</v>
      </c>
      <c r="AV96" s="107" t="e">
        <f t="shared" si="154"/>
        <v>#DIV/0!</v>
      </c>
      <c r="AW96" s="107" t="e">
        <f t="shared" si="154"/>
        <v>#DIV/0!</v>
      </c>
      <c r="AX96" s="47"/>
      <c r="AY96" s="47"/>
      <c r="AZ96" s="47"/>
      <c r="BA96" s="47"/>
      <c r="BB96" s="47"/>
      <c r="BC96" s="47"/>
      <c r="BD96" s="47"/>
      <c r="BE96" s="47"/>
      <c r="BF96" s="107" t="e">
        <f t="shared" si="156"/>
        <v>#DIV/0!</v>
      </c>
    </row>
    <row r="97" spans="1:59">
      <c r="A97" s="42" t="s">
        <v>763</v>
      </c>
      <c r="B97" s="42" t="s">
        <v>764</v>
      </c>
      <c r="C97" s="43">
        <f>+C98</f>
        <v>0</v>
      </c>
      <c r="D97" s="43">
        <f t="shared" ref="D97:F100" si="199">+D98</f>
        <v>0</v>
      </c>
      <c r="E97" s="43">
        <f t="shared" si="199"/>
        <v>0</v>
      </c>
      <c r="F97" s="43">
        <f t="shared" si="199"/>
        <v>0</v>
      </c>
      <c r="G97" s="43">
        <f t="shared" ref="G97:AB100" si="200">+G98</f>
        <v>0</v>
      </c>
      <c r="H97" s="43">
        <f t="shared" si="200"/>
        <v>0</v>
      </c>
      <c r="I97" s="43">
        <f t="shared" si="200"/>
        <v>0</v>
      </c>
      <c r="J97" s="43">
        <f t="shared" si="200"/>
        <v>0</v>
      </c>
      <c r="K97" s="43">
        <f t="shared" si="200"/>
        <v>0</v>
      </c>
      <c r="L97" s="108"/>
      <c r="M97" s="43">
        <f t="shared" si="200"/>
        <v>0</v>
      </c>
      <c r="N97" s="43">
        <f t="shared" si="200"/>
        <v>0</v>
      </c>
      <c r="O97" s="43">
        <f t="shared" si="200"/>
        <v>0</v>
      </c>
      <c r="P97" s="43">
        <f t="shared" si="200"/>
        <v>0</v>
      </c>
      <c r="Q97" s="43">
        <f t="shared" si="200"/>
        <v>0</v>
      </c>
      <c r="R97" s="43">
        <f t="shared" si="200"/>
        <v>0</v>
      </c>
      <c r="S97" s="43">
        <f t="shared" si="200"/>
        <v>0</v>
      </c>
      <c r="T97" s="43">
        <f t="shared" si="200"/>
        <v>0</v>
      </c>
      <c r="U97" s="43">
        <f t="shared" si="200"/>
        <v>0</v>
      </c>
      <c r="V97" s="43">
        <f t="shared" si="200"/>
        <v>0</v>
      </c>
      <c r="W97" s="43">
        <f t="shared" si="200"/>
        <v>0</v>
      </c>
      <c r="X97" s="43">
        <f t="shared" si="200"/>
        <v>0</v>
      </c>
      <c r="Y97" s="43">
        <f t="shared" si="200"/>
        <v>0</v>
      </c>
      <c r="Z97" s="43">
        <f t="shared" si="200"/>
        <v>0</v>
      </c>
      <c r="AA97" s="43">
        <f t="shared" si="200"/>
        <v>0</v>
      </c>
      <c r="AB97" s="43">
        <f t="shared" si="200"/>
        <v>0</v>
      </c>
      <c r="AC97" s="43">
        <f t="shared" si="192"/>
        <v>0</v>
      </c>
      <c r="AD97" s="43">
        <f t="shared" ref="AD97:AD100" si="201">+AD98</f>
        <v>0</v>
      </c>
      <c r="AE97" s="108"/>
      <c r="AF97" s="43">
        <f t="shared" ref="AF97:AQ100" si="202">+AF98</f>
        <v>0</v>
      </c>
      <c r="AG97" s="43">
        <f t="shared" si="202"/>
        <v>0</v>
      </c>
      <c r="AH97" s="43">
        <f t="shared" si="202"/>
        <v>0</v>
      </c>
      <c r="AI97" s="43">
        <v>0</v>
      </c>
      <c r="AJ97" s="43">
        <f t="shared" si="202"/>
        <v>0</v>
      </c>
      <c r="AK97" s="43">
        <f t="shared" si="202"/>
        <v>0</v>
      </c>
      <c r="AL97" s="43">
        <f t="shared" si="202"/>
        <v>0</v>
      </c>
      <c r="AM97" s="43">
        <f t="shared" si="202"/>
        <v>0</v>
      </c>
      <c r="AN97" s="43">
        <f t="shared" si="202"/>
        <v>0</v>
      </c>
      <c r="AO97" s="43">
        <f t="shared" si="202"/>
        <v>0</v>
      </c>
      <c r="AP97" s="43">
        <f t="shared" si="202"/>
        <v>0</v>
      </c>
      <c r="AQ97" s="43">
        <f t="shared" si="202"/>
        <v>0</v>
      </c>
      <c r="AR97" s="43">
        <f t="shared" si="193"/>
        <v>0</v>
      </c>
      <c r="AS97" s="108"/>
      <c r="AT97" s="105" t="e">
        <f t="shared" si="155"/>
        <v>#DIV/0!</v>
      </c>
      <c r="AU97" s="105" t="e">
        <f t="shared" si="154"/>
        <v>#DIV/0!</v>
      </c>
      <c r="AV97" s="105" t="e">
        <f t="shared" si="154"/>
        <v>#DIV/0!</v>
      </c>
      <c r="AW97" s="105" t="e">
        <f t="shared" si="154"/>
        <v>#DIV/0!</v>
      </c>
      <c r="AX97" s="43"/>
      <c r="AY97" s="43"/>
      <c r="AZ97" s="43"/>
      <c r="BA97" s="43"/>
      <c r="BB97" s="43"/>
      <c r="BC97" s="43"/>
      <c r="BD97" s="43"/>
      <c r="BE97" s="43"/>
      <c r="BF97" s="105" t="e">
        <f t="shared" si="156"/>
        <v>#DIV/0!</v>
      </c>
    </row>
    <row r="98" spans="1:59">
      <c r="A98" s="42" t="s">
        <v>765</v>
      </c>
      <c r="B98" s="42" t="s">
        <v>764</v>
      </c>
      <c r="C98" s="43">
        <f>+C99</f>
        <v>0</v>
      </c>
      <c r="D98" s="43">
        <f t="shared" si="199"/>
        <v>0</v>
      </c>
      <c r="E98" s="43">
        <f t="shared" si="199"/>
        <v>0</v>
      </c>
      <c r="F98" s="43">
        <f t="shared" si="199"/>
        <v>0</v>
      </c>
      <c r="G98" s="43">
        <f t="shared" si="200"/>
        <v>0</v>
      </c>
      <c r="H98" s="43">
        <f t="shared" si="200"/>
        <v>0</v>
      </c>
      <c r="I98" s="43">
        <f t="shared" si="200"/>
        <v>0</v>
      </c>
      <c r="J98" s="43">
        <f t="shared" si="200"/>
        <v>0</v>
      </c>
      <c r="K98" s="43">
        <f t="shared" si="200"/>
        <v>0</v>
      </c>
      <c r="L98" s="108"/>
      <c r="M98" s="43">
        <f t="shared" si="200"/>
        <v>0</v>
      </c>
      <c r="N98" s="43">
        <f t="shared" si="200"/>
        <v>0</v>
      </c>
      <c r="O98" s="43">
        <f t="shared" si="200"/>
        <v>0</v>
      </c>
      <c r="P98" s="43">
        <f t="shared" si="200"/>
        <v>0</v>
      </c>
      <c r="Q98" s="43">
        <f t="shared" si="200"/>
        <v>0</v>
      </c>
      <c r="R98" s="43">
        <f t="shared" si="200"/>
        <v>0</v>
      </c>
      <c r="S98" s="43">
        <f t="shared" si="200"/>
        <v>0</v>
      </c>
      <c r="T98" s="43">
        <f t="shared" si="200"/>
        <v>0</v>
      </c>
      <c r="U98" s="43">
        <f t="shared" si="200"/>
        <v>0</v>
      </c>
      <c r="V98" s="43">
        <f t="shared" si="200"/>
        <v>0</v>
      </c>
      <c r="W98" s="43">
        <f t="shared" si="200"/>
        <v>0</v>
      </c>
      <c r="X98" s="43">
        <f t="shared" si="200"/>
        <v>0</v>
      </c>
      <c r="Y98" s="43">
        <f t="shared" si="200"/>
        <v>0</v>
      </c>
      <c r="Z98" s="43">
        <f t="shared" si="200"/>
        <v>0</v>
      </c>
      <c r="AA98" s="43">
        <f t="shared" si="200"/>
        <v>0</v>
      </c>
      <c r="AB98" s="43">
        <f t="shared" si="200"/>
        <v>0</v>
      </c>
      <c r="AC98" s="43">
        <f t="shared" si="192"/>
        <v>0</v>
      </c>
      <c r="AD98" s="43">
        <f t="shared" si="201"/>
        <v>0</v>
      </c>
      <c r="AE98" s="108"/>
      <c r="AF98" s="43">
        <f t="shared" si="202"/>
        <v>0</v>
      </c>
      <c r="AG98" s="43">
        <f t="shared" si="202"/>
        <v>0</v>
      </c>
      <c r="AH98" s="43">
        <f t="shared" si="202"/>
        <v>0</v>
      </c>
      <c r="AI98" s="43">
        <v>0</v>
      </c>
      <c r="AJ98" s="43">
        <f t="shared" si="202"/>
        <v>0</v>
      </c>
      <c r="AK98" s="43">
        <f t="shared" si="202"/>
        <v>0</v>
      </c>
      <c r="AL98" s="43">
        <f t="shared" si="202"/>
        <v>0</v>
      </c>
      <c r="AM98" s="43">
        <f t="shared" si="202"/>
        <v>0</v>
      </c>
      <c r="AN98" s="43">
        <f t="shared" si="202"/>
        <v>0</v>
      </c>
      <c r="AO98" s="43">
        <f t="shared" si="202"/>
        <v>0</v>
      </c>
      <c r="AP98" s="43">
        <f t="shared" si="202"/>
        <v>0</v>
      </c>
      <c r="AQ98" s="43">
        <f t="shared" si="202"/>
        <v>0</v>
      </c>
      <c r="AR98" s="43">
        <f t="shared" si="193"/>
        <v>0</v>
      </c>
      <c r="AS98" s="108"/>
      <c r="AT98" s="105" t="e">
        <f t="shared" si="155"/>
        <v>#DIV/0!</v>
      </c>
      <c r="AU98" s="105" t="e">
        <f t="shared" si="154"/>
        <v>#DIV/0!</v>
      </c>
      <c r="AV98" s="105" t="e">
        <f t="shared" si="154"/>
        <v>#DIV/0!</v>
      </c>
      <c r="AW98" s="105" t="e">
        <f t="shared" si="154"/>
        <v>#DIV/0!</v>
      </c>
      <c r="AX98" s="43"/>
      <c r="AY98" s="43"/>
      <c r="AZ98" s="43"/>
      <c r="BA98" s="43"/>
      <c r="BB98" s="43"/>
      <c r="BC98" s="43"/>
      <c r="BD98" s="43"/>
      <c r="BE98" s="43"/>
      <c r="BF98" s="105" t="e">
        <f t="shared" si="156"/>
        <v>#DIV/0!</v>
      </c>
    </row>
    <row r="99" spans="1:59">
      <c r="A99" s="42" t="s">
        <v>766</v>
      </c>
      <c r="B99" s="42" t="s">
        <v>764</v>
      </c>
      <c r="C99" s="43">
        <f>+C100</f>
        <v>0</v>
      </c>
      <c r="D99" s="43">
        <f t="shared" si="199"/>
        <v>0</v>
      </c>
      <c r="E99" s="43">
        <f t="shared" si="199"/>
        <v>0</v>
      </c>
      <c r="F99" s="43">
        <f t="shared" si="199"/>
        <v>0</v>
      </c>
      <c r="G99" s="43">
        <f t="shared" si="200"/>
        <v>0</v>
      </c>
      <c r="H99" s="43">
        <f t="shared" si="200"/>
        <v>0</v>
      </c>
      <c r="I99" s="43">
        <f t="shared" si="200"/>
        <v>0</v>
      </c>
      <c r="J99" s="43">
        <f t="shared" si="200"/>
        <v>0</v>
      </c>
      <c r="K99" s="43">
        <f t="shared" si="200"/>
        <v>0</v>
      </c>
      <c r="L99" s="108"/>
      <c r="M99" s="43">
        <f t="shared" si="200"/>
        <v>0</v>
      </c>
      <c r="N99" s="43">
        <f t="shared" si="200"/>
        <v>0</v>
      </c>
      <c r="O99" s="43">
        <f t="shared" si="200"/>
        <v>0</v>
      </c>
      <c r="P99" s="43">
        <f t="shared" si="200"/>
        <v>0</v>
      </c>
      <c r="Q99" s="43">
        <f t="shared" si="200"/>
        <v>0</v>
      </c>
      <c r="R99" s="43">
        <f t="shared" si="200"/>
        <v>0</v>
      </c>
      <c r="S99" s="43">
        <f t="shared" si="200"/>
        <v>0</v>
      </c>
      <c r="T99" s="43">
        <f t="shared" si="200"/>
        <v>0</v>
      </c>
      <c r="U99" s="43">
        <f t="shared" si="200"/>
        <v>0</v>
      </c>
      <c r="V99" s="43">
        <f t="shared" si="200"/>
        <v>0</v>
      </c>
      <c r="W99" s="43">
        <f t="shared" si="200"/>
        <v>0</v>
      </c>
      <c r="X99" s="43">
        <f t="shared" si="200"/>
        <v>0</v>
      </c>
      <c r="Y99" s="43">
        <f t="shared" si="200"/>
        <v>0</v>
      </c>
      <c r="Z99" s="43">
        <f t="shared" si="200"/>
        <v>0</v>
      </c>
      <c r="AA99" s="43">
        <f t="shared" si="200"/>
        <v>0</v>
      </c>
      <c r="AB99" s="43">
        <f t="shared" si="200"/>
        <v>0</v>
      </c>
      <c r="AC99" s="43">
        <f t="shared" si="192"/>
        <v>0</v>
      </c>
      <c r="AD99" s="43">
        <f t="shared" si="201"/>
        <v>0</v>
      </c>
      <c r="AE99" s="108"/>
      <c r="AF99" s="43">
        <f t="shared" si="202"/>
        <v>0</v>
      </c>
      <c r="AG99" s="43">
        <f t="shared" si="202"/>
        <v>0</v>
      </c>
      <c r="AH99" s="43">
        <f t="shared" si="202"/>
        <v>0</v>
      </c>
      <c r="AI99" s="43">
        <v>0</v>
      </c>
      <c r="AJ99" s="43">
        <f t="shared" si="202"/>
        <v>0</v>
      </c>
      <c r="AK99" s="43">
        <f t="shared" si="202"/>
        <v>0</v>
      </c>
      <c r="AL99" s="43">
        <f t="shared" si="202"/>
        <v>0</v>
      </c>
      <c r="AM99" s="43">
        <f t="shared" si="202"/>
        <v>0</v>
      </c>
      <c r="AN99" s="43">
        <f t="shared" si="202"/>
        <v>0</v>
      </c>
      <c r="AO99" s="43">
        <f t="shared" si="202"/>
        <v>0</v>
      </c>
      <c r="AP99" s="43">
        <f t="shared" si="202"/>
        <v>0</v>
      </c>
      <c r="AQ99" s="43">
        <f t="shared" si="202"/>
        <v>0</v>
      </c>
      <c r="AR99" s="43">
        <f t="shared" si="193"/>
        <v>0</v>
      </c>
      <c r="AS99" s="108"/>
      <c r="AT99" s="105" t="e">
        <f t="shared" si="155"/>
        <v>#DIV/0!</v>
      </c>
      <c r="AU99" s="105" t="e">
        <f t="shared" si="154"/>
        <v>#DIV/0!</v>
      </c>
      <c r="AV99" s="105" t="e">
        <f t="shared" si="154"/>
        <v>#DIV/0!</v>
      </c>
      <c r="AW99" s="105" t="e">
        <f t="shared" si="154"/>
        <v>#DIV/0!</v>
      </c>
      <c r="AX99" s="43"/>
      <c r="AY99" s="43"/>
      <c r="AZ99" s="43"/>
      <c r="BA99" s="43"/>
      <c r="BB99" s="43"/>
      <c r="BC99" s="43"/>
      <c r="BD99" s="43"/>
      <c r="BE99" s="43"/>
      <c r="BF99" s="105" t="e">
        <f t="shared" si="156"/>
        <v>#DIV/0!</v>
      </c>
    </row>
    <row r="100" spans="1:59">
      <c r="A100" s="44" t="s">
        <v>767</v>
      </c>
      <c r="B100" s="44" t="s">
        <v>764</v>
      </c>
      <c r="C100" s="45">
        <f>+C101</f>
        <v>0</v>
      </c>
      <c r="D100" s="45">
        <f t="shared" si="199"/>
        <v>0</v>
      </c>
      <c r="E100" s="45">
        <f t="shared" si="199"/>
        <v>0</v>
      </c>
      <c r="F100" s="45">
        <f t="shared" si="199"/>
        <v>0</v>
      </c>
      <c r="G100" s="45">
        <f t="shared" si="200"/>
        <v>0</v>
      </c>
      <c r="H100" s="45">
        <f t="shared" si="200"/>
        <v>0</v>
      </c>
      <c r="I100" s="45">
        <f t="shared" si="200"/>
        <v>0</v>
      </c>
      <c r="J100" s="45">
        <f t="shared" si="200"/>
        <v>0</v>
      </c>
      <c r="K100" s="45">
        <f t="shared" si="200"/>
        <v>0</v>
      </c>
      <c r="L100" s="108"/>
      <c r="M100" s="45">
        <f t="shared" si="200"/>
        <v>0</v>
      </c>
      <c r="N100" s="45">
        <f t="shared" si="200"/>
        <v>0</v>
      </c>
      <c r="O100" s="45">
        <f t="shared" si="200"/>
        <v>0</v>
      </c>
      <c r="P100" s="45">
        <f t="shared" si="200"/>
        <v>0</v>
      </c>
      <c r="Q100" s="45">
        <f t="shared" si="200"/>
        <v>0</v>
      </c>
      <c r="R100" s="45">
        <f t="shared" si="200"/>
        <v>0</v>
      </c>
      <c r="S100" s="45">
        <f t="shared" si="200"/>
        <v>0</v>
      </c>
      <c r="T100" s="45">
        <f t="shared" si="200"/>
        <v>0</v>
      </c>
      <c r="U100" s="45">
        <f t="shared" si="200"/>
        <v>0</v>
      </c>
      <c r="V100" s="45">
        <f t="shared" si="200"/>
        <v>0</v>
      </c>
      <c r="W100" s="45">
        <f t="shared" si="200"/>
        <v>0</v>
      </c>
      <c r="X100" s="45">
        <f t="shared" si="200"/>
        <v>0</v>
      </c>
      <c r="Y100" s="45">
        <f t="shared" si="200"/>
        <v>0</v>
      </c>
      <c r="Z100" s="45">
        <f t="shared" si="200"/>
        <v>0</v>
      </c>
      <c r="AA100" s="45">
        <f t="shared" si="200"/>
        <v>0</v>
      </c>
      <c r="AB100" s="45">
        <f t="shared" si="200"/>
        <v>0</v>
      </c>
      <c r="AC100" s="45">
        <f t="shared" si="192"/>
        <v>0</v>
      </c>
      <c r="AD100" s="45">
        <f t="shared" si="201"/>
        <v>0</v>
      </c>
      <c r="AE100" s="108"/>
      <c r="AF100" s="45">
        <f t="shared" si="202"/>
        <v>0</v>
      </c>
      <c r="AG100" s="45">
        <f t="shared" si="202"/>
        <v>0</v>
      </c>
      <c r="AH100" s="45">
        <f t="shared" si="202"/>
        <v>0</v>
      </c>
      <c r="AI100" s="45">
        <v>0</v>
      </c>
      <c r="AJ100" s="45">
        <f t="shared" si="202"/>
        <v>0</v>
      </c>
      <c r="AK100" s="45">
        <f t="shared" si="202"/>
        <v>0</v>
      </c>
      <c r="AL100" s="45">
        <f t="shared" si="202"/>
        <v>0</v>
      </c>
      <c r="AM100" s="45">
        <f t="shared" si="202"/>
        <v>0</v>
      </c>
      <c r="AN100" s="45">
        <f t="shared" si="202"/>
        <v>0</v>
      </c>
      <c r="AO100" s="45">
        <f t="shared" si="202"/>
        <v>0</v>
      </c>
      <c r="AP100" s="45">
        <f t="shared" si="202"/>
        <v>0</v>
      </c>
      <c r="AQ100" s="45">
        <f t="shared" si="202"/>
        <v>0</v>
      </c>
      <c r="AR100" s="45">
        <f t="shared" si="193"/>
        <v>0</v>
      </c>
      <c r="AS100" s="108"/>
      <c r="AT100" s="106" t="e">
        <f t="shared" si="155"/>
        <v>#DIV/0!</v>
      </c>
      <c r="AU100" s="106" t="e">
        <f t="shared" si="154"/>
        <v>#DIV/0!</v>
      </c>
      <c r="AV100" s="106" t="e">
        <f t="shared" si="154"/>
        <v>#DIV/0!</v>
      </c>
      <c r="AW100" s="106" t="e">
        <f t="shared" si="154"/>
        <v>#DIV/0!</v>
      </c>
      <c r="AX100" s="45"/>
      <c r="AY100" s="45"/>
      <c r="AZ100" s="45"/>
      <c r="BA100" s="45"/>
      <c r="BB100" s="45"/>
      <c r="BC100" s="45"/>
      <c r="BD100" s="45"/>
      <c r="BE100" s="45"/>
      <c r="BF100" s="106" t="e">
        <f t="shared" si="156"/>
        <v>#DIV/0!</v>
      </c>
    </row>
    <row r="101" spans="1:59">
      <c r="A101" s="46" t="s">
        <v>768</v>
      </c>
      <c r="B101" s="46" t="s">
        <v>764</v>
      </c>
      <c r="C101" s="51"/>
      <c r="D101" s="51"/>
      <c r="E101" s="47"/>
      <c r="F101" s="47">
        <f t="shared" si="131"/>
        <v>0</v>
      </c>
      <c r="G101" s="47"/>
      <c r="H101" s="47"/>
      <c r="I101" s="47"/>
      <c r="J101" s="47">
        <f t="shared" si="153"/>
        <v>0</v>
      </c>
      <c r="K101" s="47"/>
      <c r="L101" s="108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>
        <f t="shared" si="192"/>
        <v>0</v>
      </c>
      <c r="AD101" s="47">
        <f t="shared" si="198"/>
        <v>0</v>
      </c>
      <c r="AE101" s="108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>
        <f t="shared" si="193"/>
        <v>0</v>
      </c>
      <c r="AS101" s="108"/>
      <c r="AT101" s="107" t="e">
        <f t="shared" si="155"/>
        <v>#DIV/0!</v>
      </c>
      <c r="AU101" s="107" t="e">
        <f t="shared" si="154"/>
        <v>#DIV/0!</v>
      </c>
      <c r="AV101" s="107" t="e">
        <f t="shared" si="154"/>
        <v>#DIV/0!</v>
      </c>
      <c r="AW101" s="107" t="e">
        <f t="shared" si="154"/>
        <v>#DIV/0!</v>
      </c>
      <c r="AX101" s="47"/>
      <c r="AY101" s="47"/>
      <c r="AZ101" s="47"/>
      <c r="BA101" s="47"/>
      <c r="BB101" s="47"/>
      <c r="BC101" s="47"/>
      <c r="BD101" s="47"/>
      <c r="BE101" s="47"/>
      <c r="BF101" s="107" t="e">
        <f t="shared" si="156"/>
        <v>#DIV/0!</v>
      </c>
    </row>
    <row r="102" spans="1:59">
      <c r="A102" s="42" t="s">
        <v>769</v>
      </c>
      <c r="B102" s="42" t="s">
        <v>770</v>
      </c>
      <c r="C102" s="43">
        <f>+C103</f>
        <v>0</v>
      </c>
      <c r="D102" s="43">
        <f t="shared" ref="D102:F105" si="203">+D103</f>
        <v>0</v>
      </c>
      <c r="E102" s="43">
        <f t="shared" si="203"/>
        <v>0</v>
      </c>
      <c r="F102" s="43">
        <f t="shared" si="203"/>
        <v>0</v>
      </c>
      <c r="G102" s="43">
        <f t="shared" ref="G102:AB105" si="204">+G103</f>
        <v>0</v>
      </c>
      <c r="H102" s="43">
        <f t="shared" si="204"/>
        <v>0</v>
      </c>
      <c r="I102" s="43">
        <f t="shared" si="204"/>
        <v>0</v>
      </c>
      <c r="J102" s="43">
        <f t="shared" si="204"/>
        <v>0</v>
      </c>
      <c r="K102" s="43">
        <f t="shared" si="204"/>
        <v>0</v>
      </c>
      <c r="L102" s="108"/>
      <c r="M102" s="43">
        <f t="shared" si="204"/>
        <v>0</v>
      </c>
      <c r="N102" s="43">
        <f t="shared" si="204"/>
        <v>0</v>
      </c>
      <c r="O102" s="43">
        <f t="shared" si="204"/>
        <v>0</v>
      </c>
      <c r="P102" s="43">
        <f t="shared" si="204"/>
        <v>0</v>
      </c>
      <c r="Q102" s="43">
        <f t="shared" si="204"/>
        <v>0</v>
      </c>
      <c r="R102" s="43">
        <f t="shared" si="204"/>
        <v>0</v>
      </c>
      <c r="S102" s="43">
        <f t="shared" si="204"/>
        <v>0</v>
      </c>
      <c r="T102" s="43">
        <f t="shared" si="204"/>
        <v>0</v>
      </c>
      <c r="U102" s="43">
        <f t="shared" si="204"/>
        <v>0</v>
      </c>
      <c r="V102" s="43">
        <f t="shared" si="204"/>
        <v>0</v>
      </c>
      <c r="W102" s="43">
        <f t="shared" si="204"/>
        <v>0</v>
      </c>
      <c r="X102" s="43">
        <f t="shared" si="204"/>
        <v>0</v>
      </c>
      <c r="Y102" s="43">
        <f t="shared" si="204"/>
        <v>0</v>
      </c>
      <c r="Z102" s="43">
        <f t="shared" si="204"/>
        <v>0</v>
      </c>
      <c r="AA102" s="43">
        <f t="shared" si="204"/>
        <v>0</v>
      </c>
      <c r="AB102" s="43">
        <f t="shared" si="204"/>
        <v>0</v>
      </c>
      <c r="AC102" s="43">
        <f t="shared" si="192"/>
        <v>0</v>
      </c>
      <c r="AD102" s="43">
        <f t="shared" ref="AD102:AD105" si="205">+AD103</f>
        <v>0</v>
      </c>
      <c r="AE102" s="108"/>
      <c r="AF102" s="43">
        <f t="shared" ref="AF102:AQ105" si="206">+AF103</f>
        <v>0</v>
      </c>
      <c r="AG102" s="43">
        <f t="shared" si="206"/>
        <v>0</v>
      </c>
      <c r="AH102" s="43">
        <f t="shared" si="206"/>
        <v>0</v>
      </c>
      <c r="AI102" s="43">
        <v>0</v>
      </c>
      <c r="AJ102" s="43">
        <f t="shared" si="206"/>
        <v>0</v>
      </c>
      <c r="AK102" s="43">
        <f t="shared" si="206"/>
        <v>0</v>
      </c>
      <c r="AL102" s="43">
        <f t="shared" si="206"/>
        <v>0</v>
      </c>
      <c r="AM102" s="43">
        <f t="shared" si="206"/>
        <v>0</v>
      </c>
      <c r="AN102" s="43">
        <f t="shared" si="206"/>
        <v>0</v>
      </c>
      <c r="AO102" s="43">
        <f t="shared" si="206"/>
        <v>0</v>
      </c>
      <c r="AP102" s="43">
        <f t="shared" si="206"/>
        <v>0</v>
      </c>
      <c r="AQ102" s="43">
        <f t="shared" si="206"/>
        <v>0</v>
      </c>
      <c r="AR102" s="43">
        <f t="shared" si="193"/>
        <v>0</v>
      </c>
      <c r="AS102" s="108"/>
      <c r="AT102" s="105" t="e">
        <f t="shared" si="155"/>
        <v>#DIV/0!</v>
      </c>
      <c r="AU102" s="105" t="e">
        <f t="shared" si="154"/>
        <v>#DIV/0!</v>
      </c>
      <c r="AV102" s="105" t="e">
        <f t="shared" si="154"/>
        <v>#DIV/0!</v>
      </c>
      <c r="AW102" s="105" t="e">
        <f t="shared" si="154"/>
        <v>#DIV/0!</v>
      </c>
      <c r="AX102" s="43"/>
      <c r="AY102" s="43"/>
      <c r="AZ102" s="43"/>
      <c r="BA102" s="43"/>
      <c r="BB102" s="43"/>
      <c r="BC102" s="43"/>
      <c r="BD102" s="43"/>
      <c r="BE102" s="43"/>
      <c r="BF102" s="105" t="e">
        <f t="shared" si="156"/>
        <v>#DIV/0!</v>
      </c>
    </row>
    <row r="103" spans="1:59">
      <c r="A103" s="42" t="s">
        <v>771</v>
      </c>
      <c r="B103" s="42" t="s">
        <v>770</v>
      </c>
      <c r="C103" s="43">
        <f>+C104</f>
        <v>0</v>
      </c>
      <c r="D103" s="43">
        <f t="shared" si="203"/>
        <v>0</v>
      </c>
      <c r="E103" s="43">
        <f t="shared" si="203"/>
        <v>0</v>
      </c>
      <c r="F103" s="43">
        <f t="shared" si="203"/>
        <v>0</v>
      </c>
      <c r="G103" s="43">
        <f t="shared" si="204"/>
        <v>0</v>
      </c>
      <c r="H103" s="43">
        <f t="shared" si="204"/>
        <v>0</v>
      </c>
      <c r="I103" s="43">
        <f t="shared" si="204"/>
        <v>0</v>
      </c>
      <c r="J103" s="43">
        <f t="shared" si="204"/>
        <v>0</v>
      </c>
      <c r="K103" s="43">
        <f t="shared" si="204"/>
        <v>0</v>
      </c>
      <c r="L103" s="108"/>
      <c r="M103" s="43">
        <f t="shared" si="204"/>
        <v>0</v>
      </c>
      <c r="N103" s="43">
        <f t="shared" si="204"/>
        <v>0</v>
      </c>
      <c r="O103" s="43">
        <f t="shared" si="204"/>
        <v>0</v>
      </c>
      <c r="P103" s="43">
        <f t="shared" si="204"/>
        <v>0</v>
      </c>
      <c r="Q103" s="43">
        <f t="shared" si="204"/>
        <v>0</v>
      </c>
      <c r="R103" s="43">
        <f t="shared" si="204"/>
        <v>0</v>
      </c>
      <c r="S103" s="43">
        <f t="shared" si="204"/>
        <v>0</v>
      </c>
      <c r="T103" s="43">
        <f t="shared" si="204"/>
        <v>0</v>
      </c>
      <c r="U103" s="43">
        <f t="shared" si="204"/>
        <v>0</v>
      </c>
      <c r="V103" s="43">
        <f t="shared" si="204"/>
        <v>0</v>
      </c>
      <c r="W103" s="43">
        <f t="shared" si="204"/>
        <v>0</v>
      </c>
      <c r="X103" s="43">
        <f t="shared" si="204"/>
        <v>0</v>
      </c>
      <c r="Y103" s="43">
        <f t="shared" si="204"/>
        <v>0</v>
      </c>
      <c r="Z103" s="43">
        <f t="shared" si="204"/>
        <v>0</v>
      </c>
      <c r="AA103" s="43">
        <f t="shared" si="204"/>
        <v>0</v>
      </c>
      <c r="AB103" s="43">
        <f t="shared" si="204"/>
        <v>0</v>
      </c>
      <c r="AC103" s="43">
        <f t="shared" si="192"/>
        <v>0</v>
      </c>
      <c r="AD103" s="43">
        <f t="shared" si="205"/>
        <v>0</v>
      </c>
      <c r="AE103" s="108"/>
      <c r="AF103" s="43">
        <f t="shared" si="206"/>
        <v>0</v>
      </c>
      <c r="AG103" s="43">
        <f t="shared" si="206"/>
        <v>0</v>
      </c>
      <c r="AH103" s="43">
        <f t="shared" si="206"/>
        <v>0</v>
      </c>
      <c r="AI103" s="43">
        <v>0</v>
      </c>
      <c r="AJ103" s="43">
        <f t="shared" si="206"/>
        <v>0</v>
      </c>
      <c r="AK103" s="43">
        <f t="shared" si="206"/>
        <v>0</v>
      </c>
      <c r="AL103" s="43">
        <f t="shared" si="206"/>
        <v>0</v>
      </c>
      <c r="AM103" s="43">
        <f t="shared" si="206"/>
        <v>0</v>
      </c>
      <c r="AN103" s="43">
        <f t="shared" si="206"/>
        <v>0</v>
      </c>
      <c r="AO103" s="43">
        <f t="shared" si="206"/>
        <v>0</v>
      </c>
      <c r="AP103" s="43">
        <f t="shared" si="206"/>
        <v>0</v>
      </c>
      <c r="AQ103" s="43">
        <f t="shared" si="206"/>
        <v>0</v>
      </c>
      <c r="AR103" s="43">
        <f t="shared" si="193"/>
        <v>0</v>
      </c>
      <c r="AS103" s="108"/>
      <c r="AT103" s="105" t="e">
        <f t="shared" si="155"/>
        <v>#DIV/0!</v>
      </c>
      <c r="AU103" s="105" t="e">
        <f t="shared" si="154"/>
        <v>#DIV/0!</v>
      </c>
      <c r="AV103" s="105" t="e">
        <f t="shared" si="154"/>
        <v>#DIV/0!</v>
      </c>
      <c r="AW103" s="105" t="e">
        <f t="shared" si="154"/>
        <v>#DIV/0!</v>
      </c>
      <c r="AX103" s="43"/>
      <c r="AY103" s="43"/>
      <c r="AZ103" s="43"/>
      <c r="BA103" s="43"/>
      <c r="BB103" s="43"/>
      <c r="BC103" s="43"/>
      <c r="BD103" s="43"/>
      <c r="BE103" s="43"/>
      <c r="BF103" s="105" t="e">
        <f t="shared" si="156"/>
        <v>#DIV/0!</v>
      </c>
    </row>
    <row r="104" spans="1:59" s="2" customFormat="1">
      <c r="A104" s="42" t="s">
        <v>772</v>
      </c>
      <c r="B104" s="42" t="s">
        <v>770</v>
      </c>
      <c r="C104" s="43">
        <f>+C105</f>
        <v>0</v>
      </c>
      <c r="D104" s="43">
        <f t="shared" si="203"/>
        <v>0</v>
      </c>
      <c r="E104" s="43">
        <f t="shared" si="203"/>
        <v>0</v>
      </c>
      <c r="F104" s="43">
        <f t="shared" si="203"/>
        <v>0</v>
      </c>
      <c r="G104" s="43">
        <f t="shared" si="204"/>
        <v>0</v>
      </c>
      <c r="H104" s="43">
        <f t="shared" si="204"/>
        <v>0</v>
      </c>
      <c r="I104" s="43">
        <f t="shared" si="204"/>
        <v>0</v>
      </c>
      <c r="J104" s="43">
        <f t="shared" si="204"/>
        <v>0</v>
      </c>
      <c r="K104" s="43">
        <f t="shared" si="204"/>
        <v>0</v>
      </c>
      <c r="L104" s="108"/>
      <c r="M104" s="43">
        <f t="shared" si="204"/>
        <v>0</v>
      </c>
      <c r="N104" s="43">
        <f t="shared" si="204"/>
        <v>0</v>
      </c>
      <c r="O104" s="43">
        <f t="shared" si="204"/>
        <v>0</v>
      </c>
      <c r="P104" s="43">
        <f t="shared" si="204"/>
        <v>0</v>
      </c>
      <c r="Q104" s="43">
        <f t="shared" si="204"/>
        <v>0</v>
      </c>
      <c r="R104" s="43">
        <f t="shared" si="204"/>
        <v>0</v>
      </c>
      <c r="S104" s="43">
        <f t="shared" si="204"/>
        <v>0</v>
      </c>
      <c r="T104" s="43">
        <f t="shared" si="204"/>
        <v>0</v>
      </c>
      <c r="U104" s="43">
        <f t="shared" si="204"/>
        <v>0</v>
      </c>
      <c r="V104" s="43">
        <f t="shared" si="204"/>
        <v>0</v>
      </c>
      <c r="W104" s="43">
        <f t="shared" si="204"/>
        <v>0</v>
      </c>
      <c r="X104" s="43">
        <f t="shared" si="204"/>
        <v>0</v>
      </c>
      <c r="Y104" s="43">
        <f t="shared" si="204"/>
        <v>0</v>
      </c>
      <c r="Z104" s="43">
        <f t="shared" si="204"/>
        <v>0</v>
      </c>
      <c r="AA104" s="43">
        <f t="shared" si="204"/>
        <v>0</v>
      </c>
      <c r="AB104" s="43">
        <f t="shared" si="204"/>
        <v>0</v>
      </c>
      <c r="AC104" s="43">
        <f t="shared" si="192"/>
        <v>0</v>
      </c>
      <c r="AD104" s="43">
        <f t="shared" si="205"/>
        <v>0</v>
      </c>
      <c r="AE104" s="108"/>
      <c r="AF104" s="43">
        <f t="shared" si="206"/>
        <v>0</v>
      </c>
      <c r="AG104" s="43">
        <f t="shared" si="206"/>
        <v>0</v>
      </c>
      <c r="AH104" s="43">
        <f t="shared" si="206"/>
        <v>0</v>
      </c>
      <c r="AI104" s="43">
        <v>0</v>
      </c>
      <c r="AJ104" s="43">
        <f t="shared" si="206"/>
        <v>0</v>
      </c>
      <c r="AK104" s="43">
        <f t="shared" si="206"/>
        <v>0</v>
      </c>
      <c r="AL104" s="43">
        <f t="shared" si="206"/>
        <v>0</v>
      </c>
      <c r="AM104" s="43">
        <f t="shared" si="206"/>
        <v>0</v>
      </c>
      <c r="AN104" s="43">
        <f t="shared" si="206"/>
        <v>0</v>
      </c>
      <c r="AO104" s="43">
        <f t="shared" si="206"/>
        <v>0</v>
      </c>
      <c r="AP104" s="43">
        <f t="shared" si="206"/>
        <v>0</v>
      </c>
      <c r="AQ104" s="43">
        <f t="shared" si="206"/>
        <v>0</v>
      </c>
      <c r="AR104" s="43">
        <f t="shared" si="193"/>
        <v>0</v>
      </c>
      <c r="AS104" s="108"/>
      <c r="AT104" s="105" t="e">
        <f t="shared" si="155"/>
        <v>#DIV/0!</v>
      </c>
      <c r="AU104" s="105" t="e">
        <f t="shared" si="154"/>
        <v>#DIV/0!</v>
      </c>
      <c r="AV104" s="105" t="e">
        <f t="shared" si="154"/>
        <v>#DIV/0!</v>
      </c>
      <c r="AW104" s="105" t="e">
        <f t="shared" si="154"/>
        <v>#DIV/0!</v>
      </c>
      <c r="AX104" s="43"/>
      <c r="AY104" s="43"/>
      <c r="AZ104" s="43"/>
      <c r="BA104" s="43"/>
      <c r="BB104" s="43"/>
      <c r="BC104" s="43"/>
      <c r="BD104" s="43"/>
      <c r="BE104" s="43"/>
      <c r="BF104" s="105" t="e">
        <f t="shared" si="156"/>
        <v>#DIV/0!</v>
      </c>
      <c r="BG104" s="86"/>
    </row>
    <row r="105" spans="1:59" s="2" customFormat="1">
      <c r="A105" s="46" t="s">
        <v>773</v>
      </c>
      <c r="B105" s="46" t="s">
        <v>770</v>
      </c>
      <c r="C105" s="47">
        <f>+C106</f>
        <v>0</v>
      </c>
      <c r="D105" s="47">
        <f t="shared" si="203"/>
        <v>0</v>
      </c>
      <c r="E105" s="47">
        <f t="shared" si="203"/>
        <v>0</v>
      </c>
      <c r="F105" s="47">
        <f t="shared" si="203"/>
        <v>0</v>
      </c>
      <c r="G105" s="47">
        <v>0</v>
      </c>
      <c r="H105" s="47">
        <f t="shared" ref="H105:I105" si="207">+H106</f>
        <v>0</v>
      </c>
      <c r="I105" s="47">
        <f t="shared" si="207"/>
        <v>0</v>
      </c>
      <c r="J105" s="47">
        <f t="shared" si="153"/>
        <v>0</v>
      </c>
      <c r="K105" s="47">
        <v>0</v>
      </c>
      <c r="L105" s="108"/>
      <c r="M105" s="86"/>
      <c r="N105" s="86"/>
      <c r="O105" s="86"/>
      <c r="P105" s="86"/>
      <c r="Q105" s="47">
        <f t="shared" si="204"/>
        <v>0</v>
      </c>
      <c r="R105" s="47">
        <f t="shared" si="204"/>
        <v>0</v>
      </c>
      <c r="S105" s="47">
        <f t="shared" si="204"/>
        <v>0</v>
      </c>
      <c r="T105" s="47">
        <f t="shared" si="204"/>
        <v>0</v>
      </c>
      <c r="U105" s="47">
        <f t="shared" si="204"/>
        <v>0</v>
      </c>
      <c r="V105" s="47">
        <f t="shared" si="204"/>
        <v>0</v>
      </c>
      <c r="W105" s="47">
        <f t="shared" si="204"/>
        <v>0</v>
      </c>
      <c r="X105" s="47">
        <f t="shared" si="204"/>
        <v>0</v>
      </c>
      <c r="Y105" s="47">
        <f t="shared" si="204"/>
        <v>0</v>
      </c>
      <c r="Z105" s="47">
        <f t="shared" si="204"/>
        <v>0</v>
      </c>
      <c r="AA105" s="47">
        <f t="shared" si="204"/>
        <v>0</v>
      </c>
      <c r="AB105" s="47">
        <f t="shared" si="204"/>
        <v>0</v>
      </c>
      <c r="AC105" s="47">
        <f t="shared" si="192"/>
        <v>0</v>
      </c>
      <c r="AD105" s="47">
        <f t="shared" si="205"/>
        <v>0</v>
      </c>
      <c r="AE105" s="108"/>
      <c r="AF105" s="47">
        <f t="shared" si="206"/>
        <v>0</v>
      </c>
      <c r="AG105" s="47">
        <f t="shared" si="206"/>
        <v>0</v>
      </c>
      <c r="AH105" s="47">
        <f t="shared" si="206"/>
        <v>0</v>
      </c>
      <c r="AI105" s="47">
        <v>0</v>
      </c>
      <c r="AJ105" s="47">
        <f t="shared" si="206"/>
        <v>0</v>
      </c>
      <c r="AK105" s="47">
        <f t="shared" si="206"/>
        <v>0</v>
      </c>
      <c r="AL105" s="47">
        <f t="shared" si="206"/>
        <v>0</v>
      </c>
      <c r="AM105" s="47">
        <f t="shared" si="206"/>
        <v>0</v>
      </c>
      <c r="AN105" s="47">
        <f t="shared" si="206"/>
        <v>0</v>
      </c>
      <c r="AO105" s="47">
        <f t="shared" si="206"/>
        <v>0</v>
      </c>
      <c r="AP105" s="47">
        <f t="shared" si="206"/>
        <v>0</v>
      </c>
      <c r="AQ105" s="47">
        <f t="shared" si="206"/>
        <v>0</v>
      </c>
      <c r="AR105" s="47">
        <f t="shared" si="193"/>
        <v>0</v>
      </c>
      <c r="AS105" s="108"/>
      <c r="AT105" s="107" t="e">
        <f t="shared" si="155"/>
        <v>#DIV/0!</v>
      </c>
      <c r="AU105" s="107" t="e">
        <f t="shared" si="154"/>
        <v>#DIV/0!</v>
      </c>
      <c r="AV105" s="107" t="e">
        <f t="shared" si="154"/>
        <v>#DIV/0!</v>
      </c>
      <c r="AW105" s="107" t="e">
        <f t="shared" si="154"/>
        <v>#DIV/0!</v>
      </c>
      <c r="AX105" s="47"/>
      <c r="AY105" s="47"/>
      <c r="AZ105" s="47"/>
      <c r="BA105" s="47"/>
      <c r="BB105" s="47"/>
      <c r="BC105" s="47"/>
      <c r="BD105" s="47"/>
      <c r="BE105" s="47"/>
      <c r="BF105" s="107" t="e">
        <f t="shared" si="156"/>
        <v>#DIV/0!</v>
      </c>
      <c r="BG105" s="86"/>
    </row>
    <row r="106" spans="1:59" s="2" customFormat="1">
      <c r="A106" s="46" t="s">
        <v>774</v>
      </c>
      <c r="B106" s="46" t="s">
        <v>770</v>
      </c>
      <c r="C106" s="51"/>
      <c r="D106" s="51"/>
      <c r="E106" s="52"/>
      <c r="F106" s="47">
        <f t="shared" si="131"/>
        <v>0</v>
      </c>
      <c r="G106" s="58">
        <v>0</v>
      </c>
      <c r="H106" s="51"/>
      <c r="I106" s="58">
        <v>0</v>
      </c>
      <c r="J106" s="59">
        <f t="shared" si="153"/>
        <v>0</v>
      </c>
      <c r="K106" s="53"/>
      <c r="L106" s="108"/>
      <c r="M106" s="86"/>
      <c r="N106" s="86"/>
      <c r="O106" s="86"/>
      <c r="P106" s="86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>
        <f t="shared" si="192"/>
        <v>0</v>
      </c>
      <c r="AD106" s="59">
        <f t="shared" si="198"/>
        <v>0</v>
      </c>
      <c r="AE106" s="108"/>
      <c r="AF106" s="59"/>
      <c r="AG106" s="59"/>
      <c r="AH106" s="59"/>
      <c r="AI106" s="51"/>
      <c r="AJ106" s="59"/>
      <c r="AK106" s="59"/>
      <c r="AL106" s="59"/>
      <c r="AM106" s="59"/>
      <c r="AN106" s="59"/>
      <c r="AO106" s="59"/>
      <c r="AP106" s="59"/>
      <c r="AQ106" s="59"/>
      <c r="AR106" s="59">
        <f t="shared" si="193"/>
        <v>0</v>
      </c>
      <c r="AS106" s="108"/>
      <c r="AT106" s="102" t="e">
        <f t="shared" si="155"/>
        <v>#DIV/0!</v>
      </c>
      <c r="AU106" s="102" t="e">
        <f t="shared" si="154"/>
        <v>#DIV/0!</v>
      </c>
      <c r="AV106" s="102" t="e">
        <f t="shared" si="154"/>
        <v>#DIV/0!</v>
      </c>
      <c r="AW106" s="102" t="e">
        <f t="shared" si="154"/>
        <v>#DIV/0!</v>
      </c>
      <c r="AX106" s="59"/>
      <c r="AY106" s="59"/>
      <c r="AZ106" s="59"/>
      <c r="BA106" s="59"/>
      <c r="BB106" s="59"/>
      <c r="BC106" s="59"/>
      <c r="BD106" s="59"/>
      <c r="BE106" s="59"/>
      <c r="BF106" s="102" t="e">
        <f t="shared" si="156"/>
        <v>#DIV/0!</v>
      </c>
      <c r="BG106" s="86"/>
    </row>
    <row r="107" spans="1:59" s="2" customFormat="1">
      <c r="A107" s="60" t="s">
        <v>1121</v>
      </c>
      <c r="B107" s="60" t="s">
        <v>1122</v>
      </c>
      <c r="C107" s="61">
        <f>+C108+C112</f>
        <v>0</v>
      </c>
      <c r="D107" s="61">
        <f t="shared" ref="D107:F107" si="208">+D108+D112</f>
        <v>0</v>
      </c>
      <c r="E107" s="61">
        <f t="shared" si="208"/>
        <v>0</v>
      </c>
      <c r="F107" s="61">
        <f t="shared" si="208"/>
        <v>0</v>
      </c>
      <c r="G107" s="58"/>
      <c r="H107" s="51"/>
      <c r="I107" s="58"/>
      <c r="J107" s="59"/>
      <c r="K107" s="53"/>
      <c r="L107" s="108"/>
      <c r="M107" s="201"/>
      <c r="N107" s="201"/>
      <c r="O107" s="201"/>
      <c r="P107" s="201"/>
      <c r="Q107" s="61">
        <f t="shared" ref="Q107:AD107" si="209">+Q108+Q112</f>
        <v>0</v>
      </c>
      <c r="R107" s="61">
        <f t="shared" si="209"/>
        <v>0</v>
      </c>
      <c r="S107" s="61">
        <f t="shared" si="209"/>
        <v>0</v>
      </c>
      <c r="T107" s="61">
        <f t="shared" si="209"/>
        <v>0</v>
      </c>
      <c r="U107" s="61">
        <f t="shared" si="209"/>
        <v>0</v>
      </c>
      <c r="V107" s="61">
        <f t="shared" si="209"/>
        <v>0</v>
      </c>
      <c r="W107" s="61">
        <f t="shared" si="209"/>
        <v>0</v>
      </c>
      <c r="X107" s="61">
        <f t="shared" si="209"/>
        <v>0</v>
      </c>
      <c r="Y107" s="61">
        <f t="shared" si="209"/>
        <v>0</v>
      </c>
      <c r="Z107" s="61">
        <f t="shared" si="209"/>
        <v>0</v>
      </c>
      <c r="AA107" s="61">
        <f t="shared" si="209"/>
        <v>0</v>
      </c>
      <c r="AB107" s="61">
        <f t="shared" si="209"/>
        <v>0</v>
      </c>
      <c r="AC107" s="61">
        <f t="shared" si="192"/>
        <v>0</v>
      </c>
      <c r="AD107" s="61">
        <f t="shared" si="209"/>
        <v>0</v>
      </c>
      <c r="AE107" s="108"/>
      <c r="AF107" s="61">
        <f t="shared" ref="AF107:AQ107" si="210">+AF108+AF112</f>
        <v>0</v>
      </c>
      <c r="AG107" s="61">
        <f t="shared" si="210"/>
        <v>0</v>
      </c>
      <c r="AH107" s="61">
        <f t="shared" si="210"/>
        <v>542764</v>
      </c>
      <c r="AI107" s="61">
        <v>50755438</v>
      </c>
      <c r="AJ107" s="61">
        <f t="shared" si="210"/>
        <v>0</v>
      </c>
      <c r="AK107" s="61">
        <f t="shared" si="210"/>
        <v>0</v>
      </c>
      <c r="AL107" s="61">
        <f t="shared" si="210"/>
        <v>0</v>
      </c>
      <c r="AM107" s="61">
        <f t="shared" si="210"/>
        <v>0</v>
      </c>
      <c r="AN107" s="61">
        <f t="shared" si="210"/>
        <v>0</v>
      </c>
      <c r="AO107" s="61">
        <f t="shared" si="210"/>
        <v>0</v>
      </c>
      <c r="AP107" s="61">
        <f t="shared" si="210"/>
        <v>0</v>
      </c>
      <c r="AQ107" s="61">
        <f t="shared" si="210"/>
        <v>0</v>
      </c>
      <c r="AR107" s="61">
        <f t="shared" si="193"/>
        <v>51298202</v>
      </c>
      <c r="AS107" s="108"/>
      <c r="AT107" s="102" t="e">
        <f t="shared" ref="AT107:AT116" si="211">(AF107-Q107)/Q107</f>
        <v>#DIV/0!</v>
      </c>
      <c r="AU107" s="102" t="e">
        <f t="shared" ref="AU107:AW116" si="212">(AG107-R107)/R107</f>
        <v>#DIV/0!</v>
      </c>
      <c r="AV107" s="102" t="e">
        <f t="shared" si="212"/>
        <v>#DIV/0!</v>
      </c>
      <c r="AW107" s="102" t="e">
        <f t="shared" si="212"/>
        <v>#DIV/0!</v>
      </c>
      <c r="AX107" s="59"/>
      <c r="AY107" s="59"/>
      <c r="AZ107" s="59"/>
      <c r="BA107" s="59"/>
      <c r="BB107" s="59"/>
      <c r="BC107" s="59"/>
      <c r="BD107" s="59"/>
      <c r="BE107" s="59"/>
      <c r="BF107" s="102" t="e">
        <f t="shared" ref="BF107:BF116" si="213">(AR107-AC107)/AC107</f>
        <v>#DIV/0!</v>
      </c>
      <c r="BG107" s="201"/>
    </row>
    <row r="108" spans="1:59" s="2" customFormat="1">
      <c r="A108" s="60" t="s">
        <v>1123</v>
      </c>
      <c r="B108" s="60" t="s">
        <v>1124</v>
      </c>
      <c r="C108" s="61">
        <f>+C109</f>
        <v>0</v>
      </c>
      <c r="D108" s="61">
        <f t="shared" ref="D108:F110" si="214">+D109</f>
        <v>0</v>
      </c>
      <c r="E108" s="61">
        <f t="shared" si="214"/>
        <v>0</v>
      </c>
      <c r="F108" s="61">
        <f t="shared" si="214"/>
        <v>0</v>
      </c>
      <c r="G108" s="58"/>
      <c r="H108" s="51"/>
      <c r="I108" s="58"/>
      <c r="J108" s="59"/>
      <c r="K108" s="53"/>
      <c r="L108" s="108"/>
      <c r="M108" s="201"/>
      <c r="N108" s="201"/>
      <c r="O108" s="201"/>
      <c r="P108" s="201"/>
      <c r="Q108" s="61">
        <f t="shared" ref="Q108:AD110" si="215">+Q109</f>
        <v>0</v>
      </c>
      <c r="R108" s="61">
        <f t="shared" si="215"/>
        <v>0</v>
      </c>
      <c r="S108" s="61">
        <f t="shared" si="215"/>
        <v>0</v>
      </c>
      <c r="T108" s="61">
        <f t="shared" si="215"/>
        <v>0</v>
      </c>
      <c r="U108" s="61">
        <f t="shared" si="215"/>
        <v>0</v>
      </c>
      <c r="V108" s="61">
        <f t="shared" si="215"/>
        <v>0</v>
      </c>
      <c r="W108" s="61">
        <f t="shared" si="215"/>
        <v>0</v>
      </c>
      <c r="X108" s="61">
        <f t="shared" si="215"/>
        <v>0</v>
      </c>
      <c r="Y108" s="61">
        <f t="shared" si="215"/>
        <v>0</v>
      </c>
      <c r="Z108" s="61">
        <f t="shared" si="215"/>
        <v>0</v>
      </c>
      <c r="AA108" s="61">
        <f t="shared" si="215"/>
        <v>0</v>
      </c>
      <c r="AB108" s="61">
        <f t="shared" si="215"/>
        <v>0</v>
      </c>
      <c r="AC108" s="61">
        <f t="shared" si="192"/>
        <v>0</v>
      </c>
      <c r="AD108" s="61">
        <f t="shared" si="215"/>
        <v>0</v>
      </c>
      <c r="AE108" s="108"/>
      <c r="AF108" s="61">
        <f t="shared" ref="AF108:AQ110" si="216">+AF109</f>
        <v>0</v>
      </c>
      <c r="AG108" s="61">
        <f t="shared" si="216"/>
        <v>0</v>
      </c>
      <c r="AH108" s="61">
        <f t="shared" si="216"/>
        <v>0</v>
      </c>
      <c r="AI108" s="61">
        <v>0</v>
      </c>
      <c r="AJ108" s="61">
        <f t="shared" si="216"/>
        <v>0</v>
      </c>
      <c r="AK108" s="61">
        <f t="shared" si="216"/>
        <v>0</v>
      </c>
      <c r="AL108" s="61">
        <f t="shared" si="216"/>
        <v>0</v>
      </c>
      <c r="AM108" s="61">
        <f t="shared" si="216"/>
        <v>0</v>
      </c>
      <c r="AN108" s="61">
        <f t="shared" si="216"/>
        <v>0</v>
      </c>
      <c r="AO108" s="61">
        <f t="shared" si="216"/>
        <v>0</v>
      </c>
      <c r="AP108" s="61">
        <f t="shared" si="216"/>
        <v>0</v>
      </c>
      <c r="AQ108" s="61">
        <f t="shared" si="216"/>
        <v>0</v>
      </c>
      <c r="AR108" s="61">
        <f t="shared" si="193"/>
        <v>0</v>
      </c>
      <c r="AS108" s="108"/>
      <c r="AT108" s="102" t="e">
        <f t="shared" si="211"/>
        <v>#DIV/0!</v>
      </c>
      <c r="AU108" s="102" t="e">
        <f t="shared" si="212"/>
        <v>#DIV/0!</v>
      </c>
      <c r="AV108" s="102" t="e">
        <f t="shared" si="212"/>
        <v>#DIV/0!</v>
      </c>
      <c r="AW108" s="102" t="e">
        <f t="shared" si="212"/>
        <v>#DIV/0!</v>
      </c>
      <c r="AX108" s="59"/>
      <c r="AY108" s="59"/>
      <c r="AZ108" s="59"/>
      <c r="BA108" s="59"/>
      <c r="BB108" s="59"/>
      <c r="BC108" s="59"/>
      <c r="BD108" s="59"/>
      <c r="BE108" s="59"/>
      <c r="BF108" s="102" t="e">
        <f t="shared" si="213"/>
        <v>#DIV/0!</v>
      </c>
      <c r="BG108" s="201"/>
    </row>
    <row r="109" spans="1:59">
      <c r="A109" s="60" t="s">
        <v>1125</v>
      </c>
      <c r="B109" s="60" t="s">
        <v>1126</v>
      </c>
      <c r="C109" s="61">
        <f>+C110</f>
        <v>0</v>
      </c>
      <c r="D109" s="61">
        <f t="shared" si="214"/>
        <v>0</v>
      </c>
      <c r="E109" s="61">
        <f t="shared" si="214"/>
        <v>0</v>
      </c>
      <c r="F109" s="61">
        <f t="shared" si="214"/>
        <v>0</v>
      </c>
      <c r="G109" s="58"/>
      <c r="H109" s="51"/>
      <c r="I109" s="58"/>
      <c r="J109" s="59"/>
      <c r="K109" s="53"/>
      <c r="L109" s="108"/>
      <c r="M109" s="201"/>
      <c r="N109" s="201"/>
      <c r="O109" s="201"/>
      <c r="P109" s="201"/>
      <c r="Q109" s="61">
        <f t="shared" si="215"/>
        <v>0</v>
      </c>
      <c r="R109" s="61">
        <f t="shared" si="215"/>
        <v>0</v>
      </c>
      <c r="S109" s="61">
        <f t="shared" si="215"/>
        <v>0</v>
      </c>
      <c r="T109" s="61">
        <f t="shared" si="215"/>
        <v>0</v>
      </c>
      <c r="U109" s="61">
        <f t="shared" si="215"/>
        <v>0</v>
      </c>
      <c r="V109" s="61">
        <f t="shared" si="215"/>
        <v>0</v>
      </c>
      <c r="W109" s="61">
        <f t="shared" si="215"/>
        <v>0</v>
      </c>
      <c r="X109" s="61">
        <f t="shared" si="215"/>
        <v>0</v>
      </c>
      <c r="Y109" s="61">
        <f t="shared" si="215"/>
        <v>0</v>
      </c>
      <c r="Z109" s="61">
        <f t="shared" si="215"/>
        <v>0</v>
      </c>
      <c r="AA109" s="61">
        <f t="shared" si="215"/>
        <v>0</v>
      </c>
      <c r="AB109" s="61">
        <f t="shared" si="215"/>
        <v>0</v>
      </c>
      <c r="AC109" s="61">
        <f t="shared" si="192"/>
        <v>0</v>
      </c>
      <c r="AD109" s="61">
        <f t="shared" si="215"/>
        <v>0</v>
      </c>
      <c r="AE109" s="108"/>
      <c r="AF109" s="61">
        <f t="shared" si="216"/>
        <v>0</v>
      </c>
      <c r="AG109" s="61">
        <f t="shared" si="216"/>
        <v>0</v>
      </c>
      <c r="AH109" s="61">
        <f t="shared" si="216"/>
        <v>0</v>
      </c>
      <c r="AI109" s="61">
        <v>0</v>
      </c>
      <c r="AJ109" s="61">
        <f t="shared" si="216"/>
        <v>0</v>
      </c>
      <c r="AK109" s="61">
        <f t="shared" si="216"/>
        <v>0</v>
      </c>
      <c r="AL109" s="61">
        <f t="shared" si="216"/>
        <v>0</v>
      </c>
      <c r="AM109" s="61">
        <f t="shared" si="216"/>
        <v>0</v>
      </c>
      <c r="AN109" s="61">
        <f t="shared" si="216"/>
        <v>0</v>
      </c>
      <c r="AO109" s="61">
        <f t="shared" si="216"/>
        <v>0</v>
      </c>
      <c r="AP109" s="61">
        <f t="shared" si="216"/>
        <v>0</v>
      </c>
      <c r="AQ109" s="61">
        <f t="shared" si="216"/>
        <v>0</v>
      </c>
      <c r="AR109" s="61">
        <f t="shared" si="193"/>
        <v>0</v>
      </c>
      <c r="AS109" s="108"/>
      <c r="AT109" s="102" t="e">
        <f t="shared" si="211"/>
        <v>#DIV/0!</v>
      </c>
      <c r="AU109" s="102" t="e">
        <f t="shared" si="212"/>
        <v>#DIV/0!</v>
      </c>
      <c r="AV109" s="102" t="e">
        <f t="shared" si="212"/>
        <v>#DIV/0!</v>
      </c>
      <c r="AW109" s="102" t="e">
        <f t="shared" si="212"/>
        <v>#DIV/0!</v>
      </c>
      <c r="AX109" s="59"/>
      <c r="AY109" s="59"/>
      <c r="AZ109" s="59"/>
      <c r="BA109" s="59"/>
      <c r="BB109" s="59"/>
      <c r="BC109" s="59"/>
      <c r="BD109" s="59"/>
      <c r="BE109" s="59"/>
      <c r="BF109" s="102" t="e">
        <f t="shared" si="213"/>
        <v>#DIV/0!</v>
      </c>
      <c r="BG109" s="201"/>
    </row>
    <row r="110" spans="1:59">
      <c r="A110" s="62" t="s">
        <v>1127</v>
      </c>
      <c r="B110" s="62" t="s">
        <v>1128</v>
      </c>
      <c r="C110" s="63">
        <f>+C111</f>
        <v>0</v>
      </c>
      <c r="D110" s="63">
        <f t="shared" si="214"/>
        <v>0</v>
      </c>
      <c r="E110" s="63">
        <f t="shared" si="214"/>
        <v>0</v>
      </c>
      <c r="F110" s="63">
        <f t="shared" si="214"/>
        <v>0</v>
      </c>
      <c r="G110" s="58"/>
      <c r="H110" s="51"/>
      <c r="I110" s="58"/>
      <c r="J110" s="59"/>
      <c r="K110" s="53"/>
      <c r="L110" s="108"/>
      <c r="M110" s="201"/>
      <c r="N110" s="201"/>
      <c r="O110" s="201"/>
      <c r="P110" s="201"/>
      <c r="Q110" s="63">
        <f t="shared" si="215"/>
        <v>0</v>
      </c>
      <c r="R110" s="63">
        <f t="shared" si="215"/>
        <v>0</v>
      </c>
      <c r="S110" s="63">
        <f t="shared" si="215"/>
        <v>0</v>
      </c>
      <c r="T110" s="63">
        <f t="shared" si="215"/>
        <v>0</v>
      </c>
      <c r="U110" s="63">
        <f t="shared" si="215"/>
        <v>0</v>
      </c>
      <c r="V110" s="63">
        <f t="shared" si="215"/>
        <v>0</v>
      </c>
      <c r="W110" s="63">
        <f t="shared" si="215"/>
        <v>0</v>
      </c>
      <c r="X110" s="63">
        <f t="shared" si="215"/>
        <v>0</v>
      </c>
      <c r="Y110" s="63">
        <f t="shared" si="215"/>
        <v>0</v>
      </c>
      <c r="Z110" s="63">
        <f t="shared" si="215"/>
        <v>0</v>
      </c>
      <c r="AA110" s="63">
        <f t="shared" si="215"/>
        <v>0</v>
      </c>
      <c r="AB110" s="63">
        <f t="shared" si="215"/>
        <v>0</v>
      </c>
      <c r="AC110" s="63">
        <f t="shared" si="192"/>
        <v>0</v>
      </c>
      <c r="AD110" s="63">
        <f t="shared" si="215"/>
        <v>0</v>
      </c>
      <c r="AE110" s="108"/>
      <c r="AF110" s="63">
        <f t="shared" si="216"/>
        <v>0</v>
      </c>
      <c r="AG110" s="63">
        <f t="shared" si="216"/>
        <v>0</v>
      </c>
      <c r="AH110" s="63">
        <f t="shared" si="216"/>
        <v>0</v>
      </c>
      <c r="AI110" s="63">
        <v>0</v>
      </c>
      <c r="AJ110" s="63">
        <f t="shared" si="216"/>
        <v>0</v>
      </c>
      <c r="AK110" s="63">
        <f t="shared" si="216"/>
        <v>0</v>
      </c>
      <c r="AL110" s="63">
        <f t="shared" si="216"/>
        <v>0</v>
      </c>
      <c r="AM110" s="63">
        <f t="shared" si="216"/>
        <v>0</v>
      </c>
      <c r="AN110" s="63">
        <f t="shared" si="216"/>
        <v>0</v>
      </c>
      <c r="AO110" s="63">
        <f t="shared" si="216"/>
        <v>0</v>
      </c>
      <c r="AP110" s="63">
        <f t="shared" si="216"/>
        <v>0</v>
      </c>
      <c r="AQ110" s="63">
        <f t="shared" si="216"/>
        <v>0</v>
      </c>
      <c r="AR110" s="63">
        <f t="shared" si="193"/>
        <v>0</v>
      </c>
      <c r="AS110" s="108"/>
      <c r="AT110" s="102" t="e">
        <f t="shared" si="211"/>
        <v>#DIV/0!</v>
      </c>
      <c r="AU110" s="102" t="e">
        <f t="shared" si="212"/>
        <v>#DIV/0!</v>
      </c>
      <c r="AV110" s="102" t="e">
        <f t="shared" si="212"/>
        <v>#DIV/0!</v>
      </c>
      <c r="AW110" s="102" t="e">
        <f t="shared" si="212"/>
        <v>#DIV/0!</v>
      </c>
      <c r="AX110" s="59"/>
      <c r="AY110" s="59"/>
      <c r="AZ110" s="59"/>
      <c r="BA110" s="59"/>
      <c r="BB110" s="59"/>
      <c r="BC110" s="59"/>
      <c r="BD110" s="59"/>
      <c r="BE110" s="59"/>
      <c r="BF110" s="102" t="e">
        <f t="shared" si="213"/>
        <v>#DIV/0!</v>
      </c>
      <c r="BG110" s="201"/>
    </row>
    <row r="111" spans="1:59">
      <c r="A111" s="284" t="s">
        <v>1129</v>
      </c>
      <c r="B111" s="284" t="s">
        <v>1128</v>
      </c>
      <c r="C111" s="51"/>
      <c r="D111" s="51"/>
      <c r="E111" s="52"/>
      <c r="F111" s="47">
        <f t="shared" si="131"/>
        <v>0</v>
      </c>
      <c r="G111" s="58"/>
      <c r="H111" s="51"/>
      <c r="I111" s="58"/>
      <c r="J111" s="59"/>
      <c r="K111" s="53"/>
      <c r="L111" s="108"/>
      <c r="M111" s="201"/>
      <c r="N111" s="201"/>
      <c r="O111" s="201"/>
      <c r="P111" s="201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>
        <f t="shared" si="192"/>
        <v>0</v>
      </c>
      <c r="AD111" s="59"/>
      <c r="AE111" s="108"/>
      <c r="AF111" s="59"/>
      <c r="AG111" s="59"/>
      <c r="AH111" s="59"/>
      <c r="AI111" s="51"/>
      <c r="AJ111" s="59"/>
      <c r="AK111" s="59"/>
      <c r="AL111" s="59"/>
      <c r="AM111" s="59"/>
      <c r="AN111" s="59"/>
      <c r="AO111" s="59"/>
      <c r="AP111" s="59"/>
      <c r="AQ111" s="59"/>
      <c r="AR111" s="59">
        <f t="shared" si="193"/>
        <v>0</v>
      </c>
      <c r="AS111" s="108"/>
      <c r="AT111" s="102" t="e">
        <f t="shared" si="211"/>
        <v>#DIV/0!</v>
      </c>
      <c r="AU111" s="102" t="e">
        <f t="shared" si="212"/>
        <v>#DIV/0!</v>
      </c>
      <c r="AV111" s="102" t="e">
        <f t="shared" si="212"/>
        <v>#DIV/0!</v>
      </c>
      <c r="AW111" s="102" t="e">
        <f t="shared" si="212"/>
        <v>#DIV/0!</v>
      </c>
      <c r="AX111" s="59"/>
      <c r="AY111" s="59"/>
      <c r="AZ111" s="59"/>
      <c r="BA111" s="59"/>
      <c r="BB111" s="59"/>
      <c r="BC111" s="59"/>
      <c r="BD111" s="59"/>
      <c r="BE111" s="59"/>
      <c r="BF111" s="102" t="e">
        <f t="shared" si="213"/>
        <v>#DIV/0!</v>
      </c>
      <c r="BG111" s="201"/>
    </row>
    <row r="112" spans="1:59">
      <c r="A112" s="60" t="s">
        <v>1130</v>
      </c>
      <c r="B112" s="60" t="s">
        <v>1131</v>
      </c>
      <c r="C112" s="61">
        <f>+C113</f>
        <v>0</v>
      </c>
      <c r="D112" s="61">
        <f t="shared" ref="D112:F115" si="217">+D113</f>
        <v>0</v>
      </c>
      <c r="E112" s="61">
        <f t="shared" si="217"/>
        <v>0</v>
      </c>
      <c r="F112" s="61">
        <f t="shared" si="217"/>
        <v>0</v>
      </c>
      <c r="G112" s="58"/>
      <c r="H112" s="51"/>
      <c r="I112" s="58"/>
      <c r="J112" s="59"/>
      <c r="K112" s="53"/>
      <c r="L112" s="108"/>
      <c r="M112" s="201"/>
      <c r="N112" s="201"/>
      <c r="O112" s="201"/>
      <c r="P112" s="201"/>
      <c r="Q112" s="61">
        <f t="shared" ref="Q112:AD115" si="218">+Q113</f>
        <v>0</v>
      </c>
      <c r="R112" s="61">
        <f t="shared" si="218"/>
        <v>0</v>
      </c>
      <c r="S112" s="61">
        <f t="shared" si="218"/>
        <v>0</v>
      </c>
      <c r="T112" s="61">
        <f t="shared" si="218"/>
        <v>0</v>
      </c>
      <c r="U112" s="61">
        <f t="shared" si="218"/>
        <v>0</v>
      </c>
      <c r="V112" s="61">
        <f t="shared" si="218"/>
        <v>0</v>
      </c>
      <c r="W112" s="61">
        <f t="shared" si="218"/>
        <v>0</v>
      </c>
      <c r="X112" s="61">
        <f t="shared" si="218"/>
        <v>0</v>
      </c>
      <c r="Y112" s="61">
        <f t="shared" si="218"/>
        <v>0</v>
      </c>
      <c r="Z112" s="61">
        <f t="shared" si="218"/>
        <v>0</v>
      </c>
      <c r="AA112" s="61">
        <f t="shared" si="218"/>
        <v>0</v>
      </c>
      <c r="AB112" s="61">
        <f t="shared" si="218"/>
        <v>0</v>
      </c>
      <c r="AC112" s="61">
        <f t="shared" si="192"/>
        <v>0</v>
      </c>
      <c r="AD112" s="61">
        <f t="shared" si="218"/>
        <v>0</v>
      </c>
      <c r="AE112" s="108"/>
      <c r="AF112" s="61">
        <f t="shared" ref="AF112:AQ115" si="219">+AF113</f>
        <v>0</v>
      </c>
      <c r="AG112" s="61">
        <f t="shared" si="219"/>
        <v>0</v>
      </c>
      <c r="AH112" s="61">
        <f t="shared" si="219"/>
        <v>542764</v>
      </c>
      <c r="AI112" s="61">
        <v>50755438</v>
      </c>
      <c r="AJ112" s="61">
        <f t="shared" si="219"/>
        <v>0</v>
      </c>
      <c r="AK112" s="61">
        <f t="shared" si="219"/>
        <v>0</v>
      </c>
      <c r="AL112" s="61">
        <f t="shared" si="219"/>
        <v>0</v>
      </c>
      <c r="AM112" s="61">
        <f t="shared" si="219"/>
        <v>0</v>
      </c>
      <c r="AN112" s="61">
        <f t="shared" si="219"/>
        <v>0</v>
      </c>
      <c r="AO112" s="61">
        <f t="shared" si="219"/>
        <v>0</v>
      </c>
      <c r="AP112" s="61">
        <f t="shared" si="219"/>
        <v>0</v>
      </c>
      <c r="AQ112" s="61">
        <f t="shared" si="219"/>
        <v>0</v>
      </c>
      <c r="AR112" s="61">
        <f t="shared" si="193"/>
        <v>51298202</v>
      </c>
      <c r="AS112" s="108"/>
      <c r="AT112" s="102" t="e">
        <f t="shared" si="211"/>
        <v>#DIV/0!</v>
      </c>
      <c r="AU112" s="102" t="e">
        <f t="shared" si="212"/>
        <v>#DIV/0!</v>
      </c>
      <c r="AV112" s="102" t="e">
        <f t="shared" si="212"/>
        <v>#DIV/0!</v>
      </c>
      <c r="AW112" s="102" t="e">
        <f t="shared" si="212"/>
        <v>#DIV/0!</v>
      </c>
      <c r="AX112" s="59"/>
      <c r="AY112" s="59"/>
      <c r="AZ112" s="59"/>
      <c r="BA112" s="59"/>
      <c r="BB112" s="59"/>
      <c r="BC112" s="59"/>
      <c r="BD112" s="59"/>
      <c r="BE112" s="59"/>
      <c r="BF112" s="102" t="e">
        <f t="shared" si="213"/>
        <v>#DIV/0!</v>
      </c>
      <c r="BG112" s="201"/>
    </row>
    <row r="113" spans="1:59">
      <c r="A113" s="60" t="s">
        <v>1132</v>
      </c>
      <c r="B113" s="60" t="s">
        <v>1131</v>
      </c>
      <c r="C113" s="61">
        <f>+C114</f>
        <v>0</v>
      </c>
      <c r="D113" s="61">
        <f t="shared" si="217"/>
        <v>0</v>
      </c>
      <c r="E113" s="61">
        <f t="shared" si="217"/>
        <v>0</v>
      </c>
      <c r="F113" s="61">
        <f t="shared" si="217"/>
        <v>0</v>
      </c>
      <c r="G113" s="58"/>
      <c r="H113" s="51"/>
      <c r="I113" s="58"/>
      <c r="J113" s="59"/>
      <c r="K113" s="53"/>
      <c r="L113" s="108"/>
      <c r="M113" s="201"/>
      <c r="N113" s="201"/>
      <c r="O113" s="201"/>
      <c r="P113" s="201"/>
      <c r="Q113" s="61">
        <f t="shared" si="218"/>
        <v>0</v>
      </c>
      <c r="R113" s="61">
        <f t="shared" si="218"/>
        <v>0</v>
      </c>
      <c r="S113" s="61">
        <f t="shared" si="218"/>
        <v>0</v>
      </c>
      <c r="T113" s="61">
        <f t="shared" si="218"/>
        <v>0</v>
      </c>
      <c r="U113" s="61">
        <f t="shared" si="218"/>
        <v>0</v>
      </c>
      <c r="V113" s="61">
        <f t="shared" si="218"/>
        <v>0</v>
      </c>
      <c r="W113" s="61">
        <f t="shared" si="218"/>
        <v>0</v>
      </c>
      <c r="X113" s="61">
        <f t="shared" si="218"/>
        <v>0</v>
      </c>
      <c r="Y113" s="61">
        <f t="shared" si="218"/>
        <v>0</v>
      </c>
      <c r="Z113" s="61">
        <f t="shared" si="218"/>
        <v>0</v>
      </c>
      <c r="AA113" s="61">
        <f t="shared" si="218"/>
        <v>0</v>
      </c>
      <c r="AB113" s="61">
        <f t="shared" si="218"/>
        <v>0</v>
      </c>
      <c r="AC113" s="61">
        <f t="shared" si="192"/>
        <v>0</v>
      </c>
      <c r="AD113" s="61">
        <f t="shared" si="218"/>
        <v>0</v>
      </c>
      <c r="AE113" s="108"/>
      <c r="AF113" s="61">
        <f t="shared" si="219"/>
        <v>0</v>
      </c>
      <c r="AG113" s="61">
        <f t="shared" si="219"/>
        <v>0</v>
      </c>
      <c r="AH113" s="61">
        <f t="shared" si="219"/>
        <v>542764</v>
      </c>
      <c r="AI113" s="61">
        <v>50755438</v>
      </c>
      <c r="AJ113" s="61">
        <f t="shared" si="219"/>
        <v>0</v>
      </c>
      <c r="AK113" s="61">
        <f t="shared" si="219"/>
        <v>0</v>
      </c>
      <c r="AL113" s="61">
        <f t="shared" si="219"/>
        <v>0</v>
      </c>
      <c r="AM113" s="61">
        <f t="shared" si="219"/>
        <v>0</v>
      </c>
      <c r="AN113" s="61">
        <f t="shared" si="219"/>
        <v>0</v>
      </c>
      <c r="AO113" s="61">
        <f t="shared" si="219"/>
        <v>0</v>
      </c>
      <c r="AP113" s="61">
        <f t="shared" si="219"/>
        <v>0</v>
      </c>
      <c r="AQ113" s="61">
        <f t="shared" si="219"/>
        <v>0</v>
      </c>
      <c r="AR113" s="61">
        <f t="shared" si="193"/>
        <v>51298202</v>
      </c>
      <c r="AS113" s="108"/>
      <c r="AT113" s="102" t="e">
        <f t="shared" si="211"/>
        <v>#DIV/0!</v>
      </c>
      <c r="AU113" s="102" t="e">
        <f t="shared" si="212"/>
        <v>#DIV/0!</v>
      </c>
      <c r="AV113" s="102" t="e">
        <f t="shared" si="212"/>
        <v>#DIV/0!</v>
      </c>
      <c r="AW113" s="102" t="e">
        <f t="shared" si="212"/>
        <v>#DIV/0!</v>
      </c>
      <c r="AX113" s="59"/>
      <c r="AY113" s="59"/>
      <c r="AZ113" s="59"/>
      <c r="BA113" s="59"/>
      <c r="BB113" s="59"/>
      <c r="BC113" s="59"/>
      <c r="BD113" s="59"/>
      <c r="BE113" s="59"/>
      <c r="BF113" s="102" t="e">
        <f t="shared" si="213"/>
        <v>#DIV/0!</v>
      </c>
      <c r="BG113" s="201"/>
    </row>
    <row r="114" spans="1:59">
      <c r="A114" s="60" t="s">
        <v>1133</v>
      </c>
      <c r="B114" s="60" t="s">
        <v>1131</v>
      </c>
      <c r="C114" s="61">
        <f>+C115</f>
        <v>0</v>
      </c>
      <c r="D114" s="61">
        <f t="shared" si="217"/>
        <v>0</v>
      </c>
      <c r="E114" s="61">
        <f t="shared" si="217"/>
        <v>0</v>
      </c>
      <c r="F114" s="61">
        <f t="shared" si="217"/>
        <v>0</v>
      </c>
      <c r="G114" s="58"/>
      <c r="H114" s="51"/>
      <c r="I114" s="58"/>
      <c r="J114" s="59"/>
      <c r="K114" s="53"/>
      <c r="L114" s="108"/>
      <c r="M114" s="201"/>
      <c r="N114" s="201"/>
      <c r="O114" s="201"/>
      <c r="P114" s="201"/>
      <c r="Q114" s="61">
        <f t="shared" si="218"/>
        <v>0</v>
      </c>
      <c r="R114" s="61">
        <f t="shared" si="218"/>
        <v>0</v>
      </c>
      <c r="S114" s="61">
        <f t="shared" si="218"/>
        <v>0</v>
      </c>
      <c r="T114" s="61">
        <f t="shared" si="218"/>
        <v>0</v>
      </c>
      <c r="U114" s="61">
        <f t="shared" si="218"/>
        <v>0</v>
      </c>
      <c r="V114" s="61">
        <f t="shared" si="218"/>
        <v>0</v>
      </c>
      <c r="W114" s="61">
        <f t="shared" si="218"/>
        <v>0</v>
      </c>
      <c r="X114" s="61">
        <f t="shared" si="218"/>
        <v>0</v>
      </c>
      <c r="Y114" s="61">
        <f t="shared" si="218"/>
        <v>0</v>
      </c>
      <c r="Z114" s="61">
        <f t="shared" si="218"/>
        <v>0</v>
      </c>
      <c r="AA114" s="61">
        <f t="shared" si="218"/>
        <v>0</v>
      </c>
      <c r="AB114" s="61">
        <f t="shared" si="218"/>
        <v>0</v>
      </c>
      <c r="AC114" s="61">
        <f t="shared" si="192"/>
        <v>0</v>
      </c>
      <c r="AD114" s="61">
        <f t="shared" si="218"/>
        <v>0</v>
      </c>
      <c r="AE114" s="108"/>
      <c r="AF114" s="61">
        <f t="shared" si="219"/>
        <v>0</v>
      </c>
      <c r="AG114" s="61">
        <f t="shared" si="219"/>
        <v>0</v>
      </c>
      <c r="AH114" s="61">
        <f t="shared" si="219"/>
        <v>542764</v>
      </c>
      <c r="AI114" s="61">
        <v>50755438</v>
      </c>
      <c r="AJ114" s="61">
        <f t="shared" si="219"/>
        <v>0</v>
      </c>
      <c r="AK114" s="61">
        <f t="shared" si="219"/>
        <v>0</v>
      </c>
      <c r="AL114" s="61">
        <f t="shared" si="219"/>
        <v>0</v>
      </c>
      <c r="AM114" s="61">
        <f t="shared" si="219"/>
        <v>0</v>
      </c>
      <c r="AN114" s="61">
        <f t="shared" si="219"/>
        <v>0</v>
      </c>
      <c r="AO114" s="61">
        <f t="shared" si="219"/>
        <v>0</v>
      </c>
      <c r="AP114" s="61">
        <f t="shared" si="219"/>
        <v>0</v>
      </c>
      <c r="AQ114" s="61">
        <f t="shared" si="219"/>
        <v>0</v>
      </c>
      <c r="AR114" s="61">
        <f t="shared" si="193"/>
        <v>51298202</v>
      </c>
      <c r="AS114" s="108"/>
      <c r="AT114" s="102" t="e">
        <f t="shared" si="211"/>
        <v>#DIV/0!</v>
      </c>
      <c r="AU114" s="102" t="e">
        <f t="shared" si="212"/>
        <v>#DIV/0!</v>
      </c>
      <c r="AV114" s="102" t="e">
        <f t="shared" si="212"/>
        <v>#DIV/0!</v>
      </c>
      <c r="AW114" s="102" t="e">
        <f t="shared" si="212"/>
        <v>#DIV/0!</v>
      </c>
      <c r="AX114" s="59"/>
      <c r="AY114" s="59"/>
      <c r="AZ114" s="59"/>
      <c r="BA114" s="59"/>
      <c r="BB114" s="59"/>
      <c r="BC114" s="59"/>
      <c r="BD114" s="59"/>
      <c r="BE114" s="59"/>
      <c r="BF114" s="102" t="e">
        <f t="shared" si="213"/>
        <v>#DIV/0!</v>
      </c>
      <c r="BG114" s="201"/>
    </row>
    <row r="115" spans="1:59">
      <c r="A115" s="62" t="s">
        <v>1134</v>
      </c>
      <c r="B115" s="62" t="s">
        <v>1131</v>
      </c>
      <c r="C115" s="63">
        <f>+C116</f>
        <v>0</v>
      </c>
      <c r="D115" s="63">
        <f t="shared" si="217"/>
        <v>0</v>
      </c>
      <c r="E115" s="63">
        <f t="shared" si="217"/>
        <v>0</v>
      </c>
      <c r="F115" s="63">
        <f t="shared" si="217"/>
        <v>0</v>
      </c>
      <c r="G115" s="58"/>
      <c r="H115" s="51"/>
      <c r="I115" s="58"/>
      <c r="J115" s="59"/>
      <c r="K115" s="53"/>
      <c r="L115" s="108"/>
      <c r="M115" s="201"/>
      <c r="N115" s="201"/>
      <c r="O115" s="201"/>
      <c r="P115" s="201"/>
      <c r="Q115" s="63">
        <f t="shared" si="218"/>
        <v>0</v>
      </c>
      <c r="R115" s="63">
        <f t="shared" si="218"/>
        <v>0</v>
      </c>
      <c r="S115" s="63">
        <f t="shared" si="218"/>
        <v>0</v>
      </c>
      <c r="T115" s="63">
        <f t="shared" si="218"/>
        <v>0</v>
      </c>
      <c r="U115" s="63">
        <f t="shared" si="218"/>
        <v>0</v>
      </c>
      <c r="V115" s="63">
        <f t="shared" si="218"/>
        <v>0</v>
      </c>
      <c r="W115" s="63">
        <f t="shared" si="218"/>
        <v>0</v>
      </c>
      <c r="X115" s="63">
        <f t="shared" si="218"/>
        <v>0</v>
      </c>
      <c r="Y115" s="63">
        <f t="shared" si="218"/>
        <v>0</v>
      </c>
      <c r="Z115" s="63">
        <f t="shared" si="218"/>
        <v>0</v>
      </c>
      <c r="AA115" s="63">
        <f t="shared" si="218"/>
        <v>0</v>
      </c>
      <c r="AB115" s="63">
        <f t="shared" si="218"/>
        <v>0</v>
      </c>
      <c r="AC115" s="63">
        <f t="shared" si="192"/>
        <v>0</v>
      </c>
      <c r="AD115" s="63">
        <f t="shared" si="218"/>
        <v>0</v>
      </c>
      <c r="AE115" s="108"/>
      <c r="AF115" s="63">
        <f t="shared" si="219"/>
        <v>0</v>
      </c>
      <c r="AG115" s="63">
        <f t="shared" si="219"/>
        <v>0</v>
      </c>
      <c r="AH115" s="63">
        <f t="shared" si="219"/>
        <v>542764</v>
      </c>
      <c r="AI115" s="63">
        <v>50755438</v>
      </c>
      <c r="AJ115" s="63">
        <f t="shared" si="219"/>
        <v>0</v>
      </c>
      <c r="AK115" s="63">
        <f t="shared" si="219"/>
        <v>0</v>
      </c>
      <c r="AL115" s="63">
        <f t="shared" si="219"/>
        <v>0</v>
      </c>
      <c r="AM115" s="63">
        <f t="shared" si="219"/>
        <v>0</v>
      </c>
      <c r="AN115" s="63">
        <f t="shared" si="219"/>
        <v>0</v>
      </c>
      <c r="AO115" s="63">
        <f t="shared" si="219"/>
        <v>0</v>
      </c>
      <c r="AP115" s="63">
        <f t="shared" si="219"/>
        <v>0</v>
      </c>
      <c r="AQ115" s="63">
        <f t="shared" si="219"/>
        <v>0</v>
      </c>
      <c r="AR115" s="63">
        <f t="shared" si="193"/>
        <v>51298202</v>
      </c>
      <c r="AS115" s="108"/>
      <c r="AT115" s="102" t="e">
        <f t="shared" si="211"/>
        <v>#DIV/0!</v>
      </c>
      <c r="AU115" s="102" t="e">
        <f t="shared" si="212"/>
        <v>#DIV/0!</v>
      </c>
      <c r="AV115" s="102" t="e">
        <f t="shared" si="212"/>
        <v>#DIV/0!</v>
      </c>
      <c r="AW115" s="102" t="e">
        <f t="shared" si="212"/>
        <v>#DIV/0!</v>
      </c>
      <c r="AX115" s="59"/>
      <c r="AY115" s="59"/>
      <c r="AZ115" s="59"/>
      <c r="BA115" s="59"/>
      <c r="BB115" s="59"/>
      <c r="BC115" s="59"/>
      <c r="BD115" s="59"/>
      <c r="BE115" s="59"/>
      <c r="BF115" s="102" t="e">
        <f t="shared" si="213"/>
        <v>#DIV/0!</v>
      </c>
      <c r="BG115" s="201"/>
    </row>
    <row r="116" spans="1:59">
      <c r="A116" s="278" t="s">
        <v>1135</v>
      </c>
      <c r="B116" s="278" t="s">
        <v>1131</v>
      </c>
      <c r="C116" s="51"/>
      <c r="D116" s="51"/>
      <c r="E116" s="52"/>
      <c r="F116" s="47">
        <f t="shared" si="131"/>
        <v>0</v>
      </c>
      <c r="G116" s="58"/>
      <c r="H116" s="51"/>
      <c r="I116" s="58"/>
      <c r="J116" s="59"/>
      <c r="K116" s="53"/>
      <c r="L116" s="108"/>
      <c r="M116" s="201"/>
      <c r="N116" s="201"/>
      <c r="O116" s="201"/>
      <c r="P116" s="201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>
        <f t="shared" si="192"/>
        <v>0</v>
      </c>
      <c r="AD116" s="59"/>
      <c r="AE116" s="108"/>
      <c r="AF116" s="59"/>
      <c r="AG116" s="59"/>
      <c r="AH116" s="59">
        <v>542764</v>
      </c>
      <c r="AI116" s="51">
        <v>50755438</v>
      </c>
      <c r="AJ116" s="59"/>
      <c r="AK116" s="59"/>
      <c r="AL116" s="59"/>
      <c r="AM116" s="59"/>
      <c r="AN116" s="59"/>
      <c r="AO116" s="59"/>
      <c r="AP116" s="59"/>
      <c r="AQ116" s="59"/>
      <c r="AR116" s="59">
        <f t="shared" si="193"/>
        <v>51298202</v>
      </c>
      <c r="AS116" s="108"/>
      <c r="AT116" s="102" t="e">
        <f t="shared" si="211"/>
        <v>#DIV/0!</v>
      </c>
      <c r="AU116" s="102" t="e">
        <f t="shared" si="212"/>
        <v>#DIV/0!</v>
      </c>
      <c r="AV116" s="102" t="e">
        <f t="shared" si="212"/>
        <v>#DIV/0!</v>
      </c>
      <c r="AW116" s="102" t="e">
        <f t="shared" si="212"/>
        <v>#DIV/0!</v>
      </c>
      <c r="AX116" s="59"/>
      <c r="AY116" s="59"/>
      <c r="AZ116" s="59"/>
      <c r="BA116" s="59"/>
      <c r="BB116" s="59"/>
      <c r="BC116" s="59"/>
      <c r="BD116" s="59"/>
      <c r="BE116" s="59"/>
      <c r="BF116" s="102" t="e">
        <f t="shared" si="213"/>
        <v>#DIV/0!</v>
      </c>
      <c r="BG116" s="201"/>
    </row>
    <row r="117" spans="1:59">
      <c r="A117" s="60">
        <v>210</v>
      </c>
      <c r="B117" s="60" t="s">
        <v>806</v>
      </c>
      <c r="C117" s="61">
        <f>+C118</f>
        <v>0</v>
      </c>
      <c r="D117" s="61">
        <f t="shared" ref="D117:F120" si="220">+D118</f>
        <v>23708961615.989998</v>
      </c>
      <c r="E117" s="61">
        <f t="shared" si="220"/>
        <v>0</v>
      </c>
      <c r="F117" s="61">
        <f t="shared" si="220"/>
        <v>23708961615.989998</v>
      </c>
      <c r="G117" s="61">
        <f t="shared" ref="G117:AB120" si="221">+G118</f>
        <v>16811151738</v>
      </c>
      <c r="H117" s="61">
        <f t="shared" si="221"/>
        <v>16811151738</v>
      </c>
      <c r="I117" s="61">
        <f t="shared" si="221"/>
        <v>16811151738</v>
      </c>
      <c r="J117" s="61">
        <f t="shared" si="221"/>
        <v>6897809877.9899979</v>
      </c>
      <c r="K117" s="61">
        <f t="shared" si="221"/>
        <v>0</v>
      </c>
      <c r="L117" s="121"/>
      <c r="M117" s="61">
        <f t="shared" si="221"/>
        <v>0</v>
      </c>
      <c r="N117" s="61">
        <f t="shared" si="221"/>
        <v>0</v>
      </c>
      <c r="O117" s="61">
        <f t="shared" si="221"/>
        <v>0</v>
      </c>
      <c r="P117" s="61">
        <f t="shared" si="221"/>
        <v>0</v>
      </c>
      <c r="Q117" s="61">
        <f t="shared" si="221"/>
        <v>0</v>
      </c>
      <c r="R117" s="61">
        <f t="shared" si="221"/>
        <v>16811151738</v>
      </c>
      <c r="S117" s="61">
        <f t="shared" si="221"/>
        <v>6897809877.9899979</v>
      </c>
      <c r="T117" s="61">
        <f t="shared" si="221"/>
        <v>0</v>
      </c>
      <c r="U117" s="61">
        <f t="shared" si="221"/>
        <v>0</v>
      </c>
      <c r="V117" s="61">
        <f t="shared" si="221"/>
        <v>0</v>
      </c>
      <c r="W117" s="61">
        <f t="shared" si="221"/>
        <v>0</v>
      </c>
      <c r="X117" s="61">
        <f t="shared" si="221"/>
        <v>0</v>
      </c>
      <c r="Y117" s="61">
        <f t="shared" si="221"/>
        <v>0</v>
      </c>
      <c r="Z117" s="61">
        <f t="shared" si="221"/>
        <v>0</v>
      </c>
      <c r="AA117" s="61">
        <f t="shared" si="221"/>
        <v>0</v>
      </c>
      <c r="AB117" s="61">
        <f t="shared" si="221"/>
        <v>0</v>
      </c>
      <c r="AC117" s="61">
        <f t="shared" si="192"/>
        <v>23708961615.989998</v>
      </c>
      <c r="AD117" s="61">
        <f t="shared" ref="AD117:AD120" si="222">+AD118</f>
        <v>23708961615.989998</v>
      </c>
      <c r="AE117" s="121"/>
      <c r="AF117" s="61">
        <f t="shared" ref="AF117:AQ120" si="223">+AF118</f>
        <v>0</v>
      </c>
      <c r="AG117" s="61">
        <f t="shared" si="223"/>
        <v>16811151738</v>
      </c>
      <c r="AH117" s="61">
        <f t="shared" si="223"/>
        <v>6897809877.9899979</v>
      </c>
      <c r="AI117" s="61">
        <v>8</v>
      </c>
      <c r="AJ117" s="61">
        <f t="shared" si="223"/>
        <v>0</v>
      </c>
      <c r="AK117" s="61">
        <f t="shared" si="223"/>
        <v>0</v>
      </c>
      <c r="AL117" s="61">
        <f t="shared" si="223"/>
        <v>0</v>
      </c>
      <c r="AM117" s="61">
        <f t="shared" si="223"/>
        <v>0</v>
      </c>
      <c r="AN117" s="61">
        <f t="shared" si="223"/>
        <v>0</v>
      </c>
      <c r="AO117" s="61">
        <f t="shared" si="223"/>
        <v>0</v>
      </c>
      <c r="AP117" s="61">
        <f t="shared" si="223"/>
        <v>0</v>
      </c>
      <c r="AQ117" s="61">
        <f t="shared" si="223"/>
        <v>0</v>
      </c>
      <c r="AR117" s="61">
        <f t="shared" si="193"/>
        <v>23708961623.989998</v>
      </c>
      <c r="AS117" s="121"/>
      <c r="AT117" s="105" t="e">
        <f t="shared" si="155"/>
        <v>#DIV/0!</v>
      </c>
      <c r="AU117" s="105">
        <f t="shared" si="154"/>
        <v>0</v>
      </c>
      <c r="AV117" s="105">
        <f t="shared" si="154"/>
        <v>0</v>
      </c>
      <c r="AW117" s="105" t="e">
        <f t="shared" si="154"/>
        <v>#DIV/0!</v>
      </c>
      <c r="AX117" s="61"/>
      <c r="AY117" s="61"/>
      <c r="AZ117" s="61"/>
      <c r="BA117" s="61"/>
      <c r="BB117" s="61"/>
      <c r="BC117" s="61"/>
      <c r="BD117" s="61"/>
      <c r="BE117" s="61"/>
      <c r="BF117" s="105">
        <f t="shared" si="156"/>
        <v>3.374251529685118E-10</v>
      </c>
      <c r="BG117" s="2"/>
    </row>
    <row r="118" spans="1:59">
      <c r="A118" s="60">
        <v>2101</v>
      </c>
      <c r="B118" s="60" t="s">
        <v>806</v>
      </c>
      <c r="C118" s="61">
        <f>+C119</f>
        <v>0</v>
      </c>
      <c r="D118" s="61">
        <f t="shared" si="220"/>
        <v>23708961615.989998</v>
      </c>
      <c r="E118" s="61">
        <f t="shared" si="220"/>
        <v>0</v>
      </c>
      <c r="F118" s="61">
        <f t="shared" si="220"/>
        <v>23708961615.989998</v>
      </c>
      <c r="G118" s="61">
        <f t="shared" si="221"/>
        <v>16811151738</v>
      </c>
      <c r="H118" s="61">
        <f t="shared" si="221"/>
        <v>16811151738</v>
      </c>
      <c r="I118" s="61">
        <f t="shared" si="221"/>
        <v>16811151738</v>
      </c>
      <c r="J118" s="61">
        <f t="shared" si="221"/>
        <v>6897809877.9899979</v>
      </c>
      <c r="K118" s="61">
        <f t="shared" si="221"/>
        <v>0</v>
      </c>
      <c r="L118" s="121"/>
      <c r="M118" s="61">
        <f t="shared" si="221"/>
        <v>0</v>
      </c>
      <c r="N118" s="61">
        <f t="shared" si="221"/>
        <v>0</v>
      </c>
      <c r="O118" s="61">
        <f t="shared" si="221"/>
        <v>0</v>
      </c>
      <c r="P118" s="61">
        <f t="shared" si="221"/>
        <v>0</v>
      </c>
      <c r="Q118" s="61">
        <f t="shared" si="221"/>
        <v>0</v>
      </c>
      <c r="R118" s="61">
        <f t="shared" si="221"/>
        <v>16811151738</v>
      </c>
      <c r="S118" s="61">
        <f t="shared" si="221"/>
        <v>6897809877.9899979</v>
      </c>
      <c r="T118" s="61">
        <f t="shared" si="221"/>
        <v>0</v>
      </c>
      <c r="U118" s="61">
        <f t="shared" si="221"/>
        <v>0</v>
      </c>
      <c r="V118" s="61">
        <f t="shared" si="221"/>
        <v>0</v>
      </c>
      <c r="W118" s="61">
        <f t="shared" si="221"/>
        <v>0</v>
      </c>
      <c r="X118" s="61">
        <f t="shared" si="221"/>
        <v>0</v>
      </c>
      <c r="Y118" s="61">
        <f t="shared" si="221"/>
        <v>0</v>
      </c>
      <c r="Z118" s="61">
        <f t="shared" si="221"/>
        <v>0</v>
      </c>
      <c r="AA118" s="61">
        <f t="shared" si="221"/>
        <v>0</v>
      </c>
      <c r="AB118" s="61">
        <f t="shared" si="221"/>
        <v>0</v>
      </c>
      <c r="AC118" s="61">
        <f t="shared" si="192"/>
        <v>23708961615.989998</v>
      </c>
      <c r="AD118" s="61">
        <f t="shared" si="222"/>
        <v>23708961615.989998</v>
      </c>
      <c r="AE118" s="121"/>
      <c r="AF118" s="61">
        <f t="shared" si="223"/>
        <v>0</v>
      </c>
      <c r="AG118" s="61">
        <f t="shared" si="223"/>
        <v>16811151738</v>
      </c>
      <c r="AH118" s="61">
        <f t="shared" si="223"/>
        <v>6897809877.9899979</v>
      </c>
      <c r="AI118" s="61">
        <v>0</v>
      </c>
      <c r="AJ118" s="61">
        <f t="shared" si="223"/>
        <v>0</v>
      </c>
      <c r="AK118" s="61">
        <f t="shared" si="223"/>
        <v>0</v>
      </c>
      <c r="AL118" s="61">
        <f t="shared" si="223"/>
        <v>0</v>
      </c>
      <c r="AM118" s="61">
        <f t="shared" si="223"/>
        <v>0</v>
      </c>
      <c r="AN118" s="61">
        <f t="shared" si="223"/>
        <v>0</v>
      </c>
      <c r="AO118" s="61">
        <f t="shared" si="223"/>
        <v>0</v>
      </c>
      <c r="AP118" s="61">
        <f t="shared" si="223"/>
        <v>0</v>
      </c>
      <c r="AQ118" s="61">
        <f t="shared" si="223"/>
        <v>0</v>
      </c>
      <c r="AR118" s="61">
        <f t="shared" si="193"/>
        <v>23708961615.989998</v>
      </c>
      <c r="AS118" s="121"/>
      <c r="AT118" s="105" t="e">
        <f t="shared" si="155"/>
        <v>#DIV/0!</v>
      </c>
      <c r="AU118" s="105">
        <f t="shared" si="154"/>
        <v>0</v>
      </c>
      <c r="AV118" s="105">
        <f t="shared" si="154"/>
        <v>0</v>
      </c>
      <c r="AW118" s="105" t="e">
        <f t="shared" si="154"/>
        <v>#DIV/0!</v>
      </c>
      <c r="AX118" s="61"/>
      <c r="AY118" s="61"/>
      <c r="AZ118" s="61"/>
      <c r="BA118" s="61"/>
      <c r="BB118" s="61"/>
      <c r="BC118" s="61"/>
      <c r="BD118" s="61"/>
      <c r="BE118" s="61"/>
      <c r="BF118" s="105">
        <f t="shared" si="156"/>
        <v>0</v>
      </c>
      <c r="BG118" s="2"/>
    </row>
    <row r="119" spans="1:59">
      <c r="A119" s="60">
        <v>210101</v>
      </c>
      <c r="B119" s="60" t="s">
        <v>806</v>
      </c>
      <c r="C119" s="61">
        <f>+C120</f>
        <v>0</v>
      </c>
      <c r="D119" s="61">
        <f t="shared" si="220"/>
        <v>23708961615.989998</v>
      </c>
      <c r="E119" s="61">
        <f t="shared" si="220"/>
        <v>0</v>
      </c>
      <c r="F119" s="61">
        <f t="shared" si="220"/>
        <v>23708961615.989998</v>
      </c>
      <c r="G119" s="61">
        <f t="shared" si="221"/>
        <v>16811151738</v>
      </c>
      <c r="H119" s="61">
        <f t="shared" si="221"/>
        <v>16811151738</v>
      </c>
      <c r="I119" s="61">
        <f t="shared" si="221"/>
        <v>16811151738</v>
      </c>
      <c r="J119" s="61">
        <f t="shared" si="221"/>
        <v>6897809877.9899979</v>
      </c>
      <c r="K119" s="61">
        <f t="shared" si="221"/>
        <v>0</v>
      </c>
      <c r="L119" s="121"/>
      <c r="M119" s="61">
        <f t="shared" si="221"/>
        <v>0</v>
      </c>
      <c r="N119" s="61">
        <f t="shared" si="221"/>
        <v>0</v>
      </c>
      <c r="O119" s="61">
        <f t="shared" si="221"/>
        <v>0</v>
      </c>
      <c r="P119" s="61">
        <f t="shared" si="221"/>
        <v>0</v>
      </c>
      <c r="Q119" s="61">
        <f t="shared" si="221"/>
        <v>0</v>
      </c>
      <c r="R119" s="61">
        <f t="shared" si="221"/>
        <v>16811151738</v>
      </c>
      <c r="S119" s="61">
        <f t="shared" si="221"/>
        <v>6897809877.9899979</v>
      </c>
      <c r="T119" s="61">
        <f t="shared" si="221"/>
        <v>0</v>
      </c>
      <c r="U119" s="61">
        <f t="shared" si="221"/>
        <v>0</v>
      </c>
      <c r="V119" s="61">
        <f t="shared" si="221"/>
        <v>0</v>
      </c>
      <c r="W119" s="61">
        <f t="shared" si="221"/>
        <v>0</v>
      </c>
      <c r="X119" s="61">
        <f t="shared" si="221"/>
        <v>0</v>
      </c>
      <c r="Y119" s="61">
        <f t="shared" si="221"/>
        <v>0</v>
      </c>
      <c r="Z119" s="61">
        <f t="shared" si="221"/>
        <v>0</v>
      </c>
      <c r="AA119" s="61">
        <f t="shared" si="221"/>
        <v>0</v>
      </c>
      <c r="AB119" s="61">
        <f t="shared" si="221"/>
        <v>0</v>
      </c>
      <c r="AC119" s="61">
        <f t="shared" si="192"/>
        <v>23708961615.989998</v>
      </c>
      <c r="AD119" s="61">
        <f t="shared" si="222"/>
        <v>23708961615.989998</v>
      </c>
      <c r="AE119" s="121"/>
      <c r="AF119" s="61">
        <f t="shared" si="223"/>
        <v>0</v>
      </c>
      <c r="AG119" s="61">
        <f t="shared" si="223"/>
        <v>16811151738</v>
      </c>
      <c r="AH119" s="61">
        <f t="shared" si="223"/>
        <v>6897809877.9899979</v>
      </c>
      <c r="AI119" s="61">
        <v>0</v>
      </c>
      <c r="AJ119" s="61">
        <f t="shared" si="223"/>
        <v>0</v>
      </c>
      <c r="AK119" s="61">
        <f t="shared" si="223"/>
        <v>0</v>
      </c>
      <c r="AL119" s="61">
        <f t="shared" si="223"/>
        <v>0</v>
      </c>
      <c r="AM119" s="61">
        <f t="shared" si="223"/>
        <v>0</v>
      </c>
      <c r="AN119" s="61">
        <f t="shared" si="223"/>
        <v>0</v>
      </c>
      <c r="AO119" s="61">
        <f t="shared" si="223"/>
        <v>0</v>
      </c>
      <c r="AP119" s="61">
        <f t="shared" si="223"/>
        <v>0</v>
      </c>
      <c r="AQ119" s="61">
        <f t="shared" si="223"/>
        <v>0</v>
      </c>
      <c r="AR119" s="61">
        <f t="shared" si="193"/>
        <v>23708961615.989998</v>
      </c>
      <c r="AS119" s="121"/>
      <c r="AT119" s="105" t="e">
        <f t="shared" si="155"/>
        <v>#DIV/0!</v>
      </c>
      <c r="AU119" s="105">
        <f t="shared" si="154"/>
        <v>0</v>
      </c>
      <c r="AV119" s="105">
        <f t="shared" si="154"/>
        <v>0</v>
      </c>
      <c r="AW119" s="105" t="e">
        <f t="shared" si="154"/>
        <v>#DIV/0!</v>
      </c>
      <c r="AX119" s="61"/>
      <c r="AY119" s="61"/>
      <c r="AZ119" s="61"/>
      <c r="BA119" s="61"/>
      <c r="BB119" s="61"/>
      <c r="BC119" s="61"/>
      <c r="BD119" s="61"/>
      <c r="BE119" s="61"/>
      <c r="BF119" s="105">
        <f t="shared" si="156"/>
        <v>0</v>
      </c>
      <c r="BG119" s="2"/>
    </row>
    <row r="120" spans="1:59">
      <c r="A120" s="62">
        <v>2101011</v>
      </c>
      <c r="B120" s="62" t="s">
        <v>806</v>
      </c>
      <c r="C120" s="63">
        <f>+C121</f>
        <v>0</v>
      </c>
      <c r="D120" s="63">
        <f t="shared" si="220"/>
        <v>23708961615.989998</v>
      </c>
      <c r="E120" s="63">
        <f t="shared" si="220"/>
        <v>0</v>
      </c>
      <c r="F120" s="63">
        <f t="shared" si="220"/>
        <v>23708961615.989998</v>
      </c>
      <c r="G120" s="63">
        <f t="shared" si="221"/>
        <v>16811151738</v>
      </c>
      <c r="H120" s="63">
        <f t="shared" si="221"/>
        <v>16811151738</v>
      </c>
      <c r="I120" s="63">
        <f t="shared" si="221"/>
        <v>16811151738</v>
      </c>
      <c r="J120" s="63">
        <f t="shared" si="221"/>
        <v>6897809877.9899979</v>
      </c>
      <c r="K120" s="63">
        <f t="shared" si="221"/>
        <v>0</v>
      </c>
      <c r="L120" s="121"/>
      <c r="M120" s="63">
        <f t="shared" si="221"/>
        <v>0</v>
      </c>
      <c r="N120" s="63">
        <f t="shared" si="221"/>
        <v>0</v>
      </c>
      <c r="O120" s="63">
        <f t="shared" si="221"/>
        <v>0</v>
      </c>
      <c r="P120" s="63">
        <f t="shared" si="221"/>
        <v>0</v>
      </c>
      <c r="Q120" s="63">
        <f t="shared" si="221"/>
        <v>0</v>
      </c>
      <c r="R120" s="63">
        <f t="shared" si="221"/>
        <v>16811151738</v>
      </c>
      <c r="S120" s="63">
        <f t="shared" si="221"/>
        <v>6897809877.9899979</v>
      </c>
      <c r="T120" s="63">
        <f t="shared" si="221"/>
        <v>0</v>
      </c>
      <c r="U120" s="63">
        <f t="shared" si="221"/>
        <v>0</v>
      </c>
      <c r="V120" s="63">
        <f t="shared" si="221"/>
        <v>0</v>
      </c>
      <c r="W120" s="63">
        <f t="shared" si="221"/>
        <v>0</v>
      </c>
      <c r="X120" s="63">
        <f t="shared" si="221"/>
        <v>0</v>
      </c>
      <c r="Y120" s="63">
        <f t="shared" si="221"/>
        <v>0</v>
      </c>
      <c r="Z120" s="63">
        <f t="shared" si="221"/>
        <v>0</v>
      </c>
      <c r="AA120" s="63">
        <f t="shared" si="221"/>
        <v>0</v>
      </c>
      <c r="AB120" s="63">
        <f t="shared" si="221"/>
        <v>0</v>
      </c>
      <c r="AC120" s="63">
        <f t="shared" si="192"/>
        <v>23708961615.989998</v>
      </c>
      <c r="AD120" s="63">
        <f t="shared" si="222"/>
        <v>23708961615.989998</v>
      </c>
      <c r="AE120" s="121"/>
      <c r="AF120" s="63">
        <f t="shared" si="223"/>
        <v>0</v>
      </c>
      <c r="AG120" s="63">
        <f t="shared" si="223"/>
        <v>16811151738</v>
      </c>
      <c r="AH120" s="63">
        <f t="shared" si="223"/>
        <v>6897809877.9899979</v>
      </c>
      <c r="AI120" s="63">
        <v>0</v>
      </c>
      <c r="AJ120" s="63">
        <f t="shared" si="223"/>
        <v>0</v>
      </c>
      <c r="AK120" s="63">
        <f t="shared" si="223"/>
        <v>0</v>
      </c>
      <c r="AL120" s="63">
        <f t="shared" si="223"/>
        <v>0</v>
      </c>
      <c r="AM120" s="63">
        <f t="shared" si="223"/>
        <v>0</v>
      </c>
      <c r="AN120" s="63">
        <f t="shared" si="223"/>
        <v>0</v>
      </c>
      <c r="AO120" s="63">
        <f t="shared" si="223"/>
        <v>0</v>
      </c>
      <c r="AP120" s="63">
        <f t="shared" si="223"/>
        <v>0</v>
      </c>
      <c r="AQ120" s="63">
        <f t="shared" si="223"/>
        <v>0</v>
      </c>
      <c r="AR120" s="63">
        <f t="shared" si="193"/>
        <v>23708961615.989998</v>
      </c>
      <c r="AS120" s="121"/>
      <c r="AT120" s="106" t="e">
        <f t="shared" si="155"/>
        <v>#DIV/0!</v>
      </c>
      <c r="AU120" s="106">
        <f t="shared" si="154"/>
        <v>0</v>
      </c>
      <c r="AV120" s="106">
        <f t="shared" si="154"/>
        <v>0</v>
      </c>
      <c r="AW120" s="106" t="e">
        <f t="shared" si="154"/>
        <v>#DIV/0!</v>
      </c>
      <c r="AX120" s="63"/>
      <c r="AY120" s="63"/>
      <c r="AZ120" s="63"/>
      <c r="BA120" s="63"/>
      <c r="BB120" s="63"/>
      <c r="BC120" s="63"/>
      <c r="BD120" s="63"/>
      <c r="BE120" s="63"/>
      <c r="BF120" s="106">
        <f t="shared" si="156"/>
        <v>0</v>
      </c>
      <c r="BG120" s="2"/>
    </row>
    <row r="121" spans="1:59">
      <c r="A121" s="80">
        <v>210101101</v>
      </c>
      <c r="B121" s="80" t="s">
        <v>806</v>
      </c>
      <c r="C121" s="81"/>
      <c r="D121" s="82">
        <v>23708961615.989998</v>
      </c>
      <c r="E121" s="81"/>
      <c r="F121" s="81">
        <f t="shared" ref="F121:F143" si="224">+C121+D121</f>
        <v>23708961615.989998</v>
      </c>
      <c r="G121" s="81">
        <v>16811151738</v>
      </c>
      <c r="H121" s="81">
        <v>16811151738</v>
      </c>
      <c r="I121" s="81">
        <v>16811151738</v>
      </c>
      <c r="J121" s="81">
        <f t="shared" si="153"/>
        <v>6897809877.9899979</v>
      </c>
      <c r="K121" s="81"/>
      <c r="L121" s="121"/>
      <c r="Q121" s="81"/>
      <c r="R121" s="81">
        <v>16811151738</v>
      </c>
      <c r="S121" s="81">
        <f>+F121-R121</f>
        <v>6897809877.9899979</v>
      </c>
      <c r="T121" s="81"/>
      <c r="U121" s="81"/>
      <c r="V121" s="81"/>
      <c r="W121" s="81"/>
      <c r="X121" s="81"/>
      <c r="Y121" s="81"/>
      <c r="Z121" s="81"/>
      <c r="AA121" s="81"/>
      <c r="AB121" s="81"/>
      <c r="AC121" s="47">
        <f t="shared" si="192"/>
        <v>23708961615.989998</v>
      </c>
      <c r="AD121" s="81">
        <f t="shared" si="198"/>
        <v>23708961615.989998</v>
      </c>
      <c r="AE121" s="121"/>
      <c r="AF121" s="81"/>
      <c r="AG121" s="81">
        <v>16811151738</v>
      </c>
      <c r="AH121" s="81">
        <v>6897809877.9899979</v>
      </c>
      <c r="AI121" s="81"/>
      <c r="AJ121" s="81"/>
      <c r="AK121" s="81"/>
      <c r="AL121" s="81"/>
      <c r="AM121" s="81"/>
      <c r="AN121" s="81"/>
      <c r="AO121" s="81"/>
      <c r="AP121" s="81"/>
      <c r="AQ121" s="81"/>
      <c r="AR121" s="81">
        <f t="shared" si="193"/>
        <v>23708961615.989998</v>
      </c>
      <c r="AS121" s="121"/>
      <c r="AT121" s="107" t="e">
        <f t="shared" si="155"/>
        <v>#DIV/0!</v>
      </c>
      <c r="AU121" s="107">
        <f t="shared" si="154"/>
        <v>0</v>
      </c>
      <c r="AV121" s="107">
        <f t="shared" si="154"/>
        <v>0</v>
      </c>
      <c r="AW121" s="107" t="e">
        <f t="shared" si="154"/>
        <v>#DIV/0!</v>
      </c>
      <c r="AX121" s="81"/>
      <c r="AY121" s="81"/>
      <c r="AZ121" s="81"/>
      <c r="BA121" s="81"/>
      <c r="BB121" s="81"/>
      <c r="BC121" s="81"/>
      <c r="BD121" s="81"/>
      <c r="BE121" s="81"/>
      <c r="BF121" s="107">
        <f t="shared" si="156"/>
        <v>0</v>
      </c>
      <c r="BG121" s="2"/>
    </row>
    <row r="122" spans="1:59">
      <c r="A122" s="60">
        <v>212</v>
      </c>
      <c r="B122" s="60" t="s">
        <v>775</v>
      </c>
      <c r="C122" s="61">
        <f>+C123</f>
        <v>0</v>
      </c>
      <c r="D122" s="61">
        <f t="shared" ref="D122:F125" si="225">+D123</f>
        <v>3531679725</v>
      </c>
      <c r="E122" s="61">
        <f t="shared" si="225"/>
        <v>0</v>
      </c>
      <c r="F122" s="61">
        <f t="shared" si="225"/>
        <v>3531679725</v>
      </c>
      <c r="G122" s="61">
        <f t="shared" ref="G122:AB125" si="226">+G123</f>
        <v>1369595370.9000001</v>
      </c>
      <c r="H122" s="61">
        <f t="shared" si="226"/>
        <v>611061847</v>
      </c>
      <c r="I122" s="61">
        <f t="shared" si="226"/>
        <v>1369595370.9000001</v>
      </c>
      <c r="J122" s="61">
        <f t="shared" si="226"/>
        <v>-418595370.89999998</v>
      </c>
      <c r="K122" s="61">
        <f t="shared" si="226"/>
        <v>0</v>
      </c>
      <c r="L122" s="108"/>
      <c r="M122" s="61">
        <f t="shared" si="226"/>
        <v>0</v>
      </c>
      <c r="N122" s="61">
        <f t="shared" si="226"/>
        <v>0</v>
      </c>
      <c r="O122" s="61">
        <f t="shared" si="226"/>
        <v>0</v>
      </c>
      <c r="P122" s="61">
        <f t="shared" si="226"/>
        <v>0</v>
      </c>
      <c r="Q122" s="61">
        <f t="shared" si="226"/>
        <v>0</v>
      </c>
      <c r="R122" s="61">
        <f t="shared" si="226"/>
        <v>951000000</v>
      </c>
      <c r="S122" s="61">
        <f t="shared" si="226"/>
        <v>2580679725</v>
      </c>
      <c r="T122" s="61">
        <f t="shared" si="226"/>
        <v>0</v>
      </c>
      <c r="U122" s="61">
        <f t="shared" si="226"/>
        <v>0</v>
      </c>
      <c r="V122" s="61">
        <f t="shared" si="226"/>
        <v>0</v>
      </c>
      <c r="W122" s="61">
        <f t="shared" si="226"/>
        <v>0</v>
      </c>
      <c r="X122" s="61">
        <f t="shared" si="226"/>
        <v>0</v>
      </c>
      <c r="Y122" s="61">
        <f t="shared" si="226"/>
        <v>0</v>
      </c>
      <c r="Z122" s="61">
        <f t="shared" si="226"/>
        <v>0</v>
      </c>
      <c r="AA122" s="61">
        <f t="shared" si="226"/>
        <v>0</v>
      </c>
      <c r="AB122" s="61">
        <f t="shared" si="226"/>
        <v>0</v>
      </c>
      <c r="AC122" s="61">
        <f t="shared" si="192"/>
        <v>3531679725</v>
      </c>
      <c r="AD122" s="61">
        <f t="shared" ref="AD122:AD125" si="227">+AD123</f>
        <v>3531679725</v>
      </c>
      <c r="AE122" s="108"/>
      <c r="AF122" s="61">
        <f t="shared" ref="AF122:AQ125" si="228">+AF123</f>
        <v>758533523.89999998</v>
      </c>
      <c r="AG122" s="61">
        <f t="shared" si="228"/>
        <v>611061847</v>
      </c>
      <c r="AH122" s="61">
        <f t="shared" si="228"/>
        <v>2865242225</v>
      </c>
      <c r="AI122" s="61">
        <v>0</v>
      </c>
      <c r="AJ122" s="61">
        <f t="shared" si="228"/>
        <v>0</v>
      </c>
      <c r="AK122" s="61">
        <f t="shared" si="228"/>
        <v>0</v>
      </c>
      <c r="AL122" s="61">
        <f t="shared" si="228"/>
        <v>0</v>
      </c>
      <c r="AM122" s="61">
        <f t="shared" si="228"/>
        <v>0</v>
      </c>
      <c r="AN122" s="61">
        <f t="shared" si="228"/>
        <v>0</v>
      </c>
      <c r="AO122" s="61">
        <f t="shared" si="228"/>
        <v>0</v>
      </c>
      <c r="AP122" s="61">
        <f t="shared" si="228"/>
        <v>0</v>
      </c>
      <c r="AQ122" s="61">
        <f t="shared" si="228"/>
        <v>0</v>
      </c>
      <c r="AR122" s="61">
        <f t="shared" si="193"/>
        <v>4234837595.9000001</v>
      </c>
      <c r="AS122" s="108"/>
      <c r="AT122" s="105" t="e">
        <f t="shared" si="155"/>
        <v>#DIV/0!</v>
      </c>
      <c r="AU122" s="105">
        <f t="shared" si="154"/>
        <v>-0.3574533680336488</v>
      </c>
      <c r="AV122" s="105">
        <f t="shared" si="154"/>
        <v>0.11026649190263235</v>
      </c>
      <c r="AW122" s="105" t="e">
        <f t="shared" si="154"/>
        <v>#DIV/0!</v>
      </c>
      <c r="AX122" s="61"/>
      <c r="AY122" s="61"/>
      <c r="AZ122" s="61"/>
      <c r="BA122" s="61"/>
      <c r="BB122" s="61"/>
      <c r="BC122" s="61"/>
      <c r="BD122" s="61"/>
      <c r="BE122" s="61"/>
      <c r="BF122" s="105">
        <f t="shared" si="156"/>
        <v>0.19910012392191087</v>
      </c>
    </row>
    <row r="123" spans="1:59">
      <c r="A123" s="60">
        <v>2124</v>
      </c>
      <c r="B123" s="60" t="s">
        <v>775</v>
      </c>
      <c r="C123" s="61">
        <f>+C124</f>
        <v>0</v>
      </c>
      <c r="D123" s="61">
        <f t="shared" si="225"/>
        <v>3531679725</v>
      </c>
      <c r="E123" s="61">
        <f t="shared" si="225"/>
        <v>0</v>
      </c>
      <c r="F123" s="61">
        <f t="shared" si="225"/>
        <v>3531679725</v>
      </c>
      <c r="G123" s="61">
        <f t="shared" si="226"/>
        <v>1369595370.9000001</v>
      </c>
      <c r="H123" s="61">
        <f t="shared" si="226"/>
        <v>611061847</v>
      </c>
      <c r="I123" s="61">
        <f t="shared" si="226"/>
        <v>1369595370.9000001</v>
      </c>
      <c r="J123" s="61">
        <f t="shared" si="226"/>
        <v>-418595370.89999998</v>
      </c>
      <c r="K123" s="61">
        <f t="shared" si="226"/>
        <v>0</v>
      </c>
      <c r="L123" s="108"/>
      <c r="M123" s="61">
        <f t="shared" si="226"/>
        <v>0</v>
      </c>
      <c r="N123" s="61">
        <f t="shared" si="226"/>
        <v>0</v>
      </c>
      <c r="O123" s="61">
        <f t="shared" si="226"/>
        <v>0</v>
      </c>
      <c r="P123" s="61">
        <f t="shared" si="226"/>
        <v>0</v>
      </c>
      <c r="Q123" s="61">
        <f t="shared" si="226"/>
        <v>0</v>
      </c>
      <c r="R123" s="61">
        <f t="shared" si="226"/>
        <v>951000000</v>
      </c>
      <c r="S123" s="61">
        <f t="shared" si="226"/>
        <v>2580679725</v>
      </c>
      <c r="T123" s="61">
        <f t="shared" si="226"/>
        <v>0</v>
      </c>
      <c r="U123" s="61">
        <f t="shared" si="226"/>
        <v>0</v>
      </c>
      <c r="V123" s="61">
        <f t="shared" si="226"/>
        <v>0</v>
      </c>
      <c r="W123" s="61">
        <f t="shared" si="226"/>
        <v>0</v>
      </c>
      <c r="X123" s="61">
        <f t="shared" si="226"/>
        <v>0</v>
      </c>
      <c r="Y123" s="61">
        <f t="shared" si="226"/>
        <v>0</v>
      </c>
      <c r="Z123" s="61">
        <f t="shared" si="226"/>
        <v>0</v>
      </c>
      <c r="AA123" s="61">
        <f t="shared" si="226"/>
        <v>0</v>
      </c>
      <c r="AB123" s="61">
        <f t="shared" si="226"/>
        <v>0</v>
      </c>
      <c r="AC123" s="61">
        <f t="shared" si="192"/>
        <v>3531679725</v>
      </c>
      <c r="AD123" s="61">
        <f t="shared" si="227"/>
        <v>3531679725</v>
      </c>
      <c r="AE123" s="108"/>
      <c r="AF123" s="61">
        <f t="shared" si="228"/>
        <v>758533523.89999998</v>
      </c>
      <c r="AG123" s="61">
        <f t="shared" si="228"/>
        <v>611061847</v>
      </c>
      <c r="AH123" s="61">
        <f t="shared" si="228"/>
        <v>2865242225</v>
      </c>
      <c r="AI123" s="61">
        <v>0</v>
      </c>
      <c r="AJ123" s="61">
        <f t="shared" si="228"/>
        <v>0</v>
      </c>
      <c r="AK123" s="61">
        <f t="shared" si="228"/>
        <v>0</v>
      </c>
      <c r="AL123" s="61">
        <f t="shared" si="228"/>
        <v>0</v>
      </c>
      <c r="AM123" s="61">
        <f t="shared" si="228"/>
        <v>0</v>
      </c>
      <c r="AN123" s="61">
        <f t="shared" si="228"/>
        <v>0</v>
      </c>
      <c r="AO123" s="61">
        <f t="shared" si="228"/>
        <v>0</v>
      </c>
      <c r="AP123" s="61">
        <f t="shared" si="228"/>
        <v>0</v>
      </c>
      <c r="AQ123" s="61">
        <f t="shared" si="228"/>
        <v>0</v>
      </c>
      <c r="AR123" s="61">
        <f t="shared" si="193"/>
        <v>4234837595.9000001</v>
      </c>
      <c r="AS123" s="108"/>
      <c r="AT123" s="105" t="e">
        <f t="shared" si="155"/>
        <v>#DIV/0!</v>
      </c>
      <c r="AU123" s="105">
        <f t="shared" si="154"/>
        <v>-0.3574533680336488</v>
      </c>
      <c r="AV123" s="105">
        <f t="shared" si="154"/>
        <v>0.11026649190263235</v>
      </c>
      <c r="AW123" s="105" t="e">
        <f t="shared" si="154"/>
        <v>#DIV/0!</v>
      </c>
      <c r="AX123" s="61"/>
      <c r="AY123" s="61"/>
      <c r="AZ123" s="61"/>
      <c r="BA123" s="61"/>
      <c r="BB123" s="61"/>
      <c r="BC123" s="61"/>
      <c r="BD123" s="61"/>
      <c r="BE123" s="61"/>
      <c r="BF123" s="105">
        <f t="shared" si="156"/>
        <v>0.19910012392191087</v>
      </c>
    </row>
    <row r="124" spans="1:59">
      <c r="A124" s="60">
        <v>212401</v>
      </c>
      <c r="B124" s="60" t="s">
        <v>775</v>
      </c>
      <c r="C124" s="61">
        <f>+C125</f>
        <v>0</v>
      </c>
      <c r="D124" s="61">
        <f t="shared" si="225"/>
        <v>3531679725</v>
      </c>
      <c r="E124" s="61">
        <f t="shared" si="225"/>
        <v>0</v>
      </c>
      <c r="F124" s="61">
        <f t="shared" si="225"/>
        <v>3531679725</v>
      </c>
      <c r="G124" s="61">
        <f t="shared" si="226"/>
        <v>1369595370.9000001</v>
      </c>
      <c r="H124" s="61">
        <f t="shared" si="226"/>
        <v>611061847</v>
      </c>
      <c r="I124" s="61">
        <f t="shared" si="226"/>
        <v>1369595370.9000001</v>
      </c>
      <c r="J124" s="61">
        <f t="shared" si="226"/>
        <v>-418595370.89999998</v>
      </c>
      <c r="K124" s="61">
        <f t="shared" si="226"/>
        <v>0</v>
      </c>
      <c r="L124" s="108"/>
      <c r="M124" s="61">
        <f t="shared" si="226"/>
        <v>0</v>
      </c>
      <c r="N124" s="61">
        <f t="shared" si="226"/>
        <v>0</v>
      </c>
      <c r="O124" s="61">
        <f t="shared" si="226"/>
        <v>0</v>
      </c>
      <c r="P124" s="61">
        <f t="shared" si="226"/>
        <v>0</v>
      </c>
      <c r="Q124" s="61">
        <f t="shared" si="226"/>
        <v>0</v>
      </c>
      <c r="R124" s="61">
        <f t="shared" si="226"/>
        <v>951000000</v>
      </c>
      <c r="S124" s="61">
        <f t="shared" si="226"/>
        <v>2580679725</v>
      </c>
      <c r="T124" s="61">
        <f t="shared" si="226"/>
        <v>0</v>
      </c>
      <c r="U124" s="61">
        <f t="shared" si="226"/>
        <v>0</v>
      </c>
      <c r="V124" s="61">
        <f t="shared" si="226"/>
        <v>0</v>
      </c>
      <c r="W124" s="61">
        <f t="shared" si="226"/>
        <v>0</v>
      </c>
      <c r="X124" s="61">
        <f t="shared" si="226"/>
        <v>0</v>
      </c>
      <c r="Y124" s="61">
        <f t="shared" si="226"/>
        <v>0</v>
      </c>
      <c r="Z124" s="61">
        <f t="shared" si="226"/>
        <v>0</v>
      </c>
      <c r="AA124" s="61">
        <f t="shared" si="226"/>
        <v>0</v>
      </c>
      <c r="AB124" s="61">
        <f t="shared" si="226"/>
        <v>0</v>
      </c>
      <c r="AC124" s="61">
        <f t="shared" si="192"/>
        <v>3531679725</v>
      </c>
      <c r="AD124" s="61">
        <f t="shared" si="227"/>
        <v>3531679725</v>
      </c>
      <c r="AE124" s="108"/>
      <c r="AF124" s="61">
        <f t="shared" si="228"/>
        <v>758533523.89999998</v>
      </c>
      <c r="AG124" s="61">
        <f t="shared" si="228"/>
        <v>611061847</v>
      </c>
      <c r="AH124" s="61">
        <f t="shared" si="228"/>
        <v>2865242225</v>
      </c>
      <c r="AI124" s="61">
        <v>0</v>
      </c>
      <c r="AJ124" s="61">
        <f t="shared" si="228"/>
        <v>0</v>
      </c>
      <c r="AK124" s="61">
        <f t="shared" si="228"/>
        <v>0</v>
      </c>
      <c r="AL124" s="61">
        <f t="shared" si="228"/>
        <v>0</v>
      </c>
      <c r="AM124" s="61">
        <f t="shared" si="228"/>
        <v>0</v>
      </c>
      <c r="AN124" s="61">
        <f t="shared" si="228"/>
        <v>0</v>
      </c>
      <c r="AO124" s="61">
        <f t="shared" si="228"/>
        <v>0</v>
      </c>
      <c r="AP124" s="61">
        <f t="shared" si="228"/>
        <v>0</v>
      </c>
      <c r="AQ124" s="61">
        <f t="shared" si="228"/>
        <v>0</v>
      </c>
      <c r="AR124" s="61">
        <f t="shared" si="193"/>
        <v>4234837595.9000001</v>
      </c>
      <c r="AS124" s="108"/>
      <c r="AT124" s="105" t="e">
        <f t="shared" si="155"/>
        <v>#DIV/0!</v>
      </c>
      <c r="AU124" s="105">
        <f t="shared" si="154"/>
        <v>-0.3574533680336488</v>
      </c>
      <c r="AV124" s="105">
        <f t="shared" si="154"/>
        <v>0.11026649190263235</v>
      </c>
      <c r="AW124" s="105" t="e">
        <f t="shared" si="154"/>
        <v>#DIV/0!</v>
      </c>
      <c r="AX124" s="61"/>
      <c r="AY124" s="61"/>
      <c r="AZ124" s="61"/>
      <c r="BA124" s="61"/>
      <c r="BB124" s="61"/>
      <c r="BC124" s="61"/>
      <c r="BD124" s="61"/>
      <c r="BE124" s="61"/>
      <c r="BF124" s="105">
        <f t="shared" si="156"/>
        <v>0.19910012392191087</v>
      </c>
    </row>
    <row r="125" spans="1:59">
      <c r="A125" s="60">
        <v>2124011</v>
      </c>
      <c r="B125" s="60" t="s">
        <v>775</v>
      </c>
      <c r="C125" s="61">
        <f>+C126</f>
        <v>0</v>
      </c>
      <c r="D125" s="61">
        <f t="shared" si="225"/>
        <v>3531679725</v>
      </c>
      <c r="E125" s="61">
        <f t="shared" si="225"/>
        <v>0</v>
      </c>
      <c r="F125" s="61">
        <f t="shared" si="225"/>
        <v>3531679725</v>
      </c>
      <c r="G125" s="61">
        <f t="shared" si="226"/>
        <v>1369595370.9000001</v>
      </c>
      <c r="H125" s="61">
        <f t="shared" si="226"/>
        <v>611061847</v>
      </c>
      <c r="I125" s="61">
        <f t="shared" si="226"/>
        <v>1369595370.9000001</v>
      </c>
      <c r="J125" s="61">
        <f t="shared" si="226"/>
        <v>-418595370.89999998</v>
      </c>
      <c r="K125" s="61">
        <f t="shared" si="226"/>
        <v>0</v>
      </c>
      <c r="L125" s="108"/>
      <c r="M125" s="61">
        <f t="shared" si="226"/>
        <v>0</v>
      </c>
      <c r="N125" s="61">
        <f t="shared" si="226"/>
        <v>0</v>
      </c>
      <c r="O125" s="61">
        <f t="shared" si="226"/>
        <v>0</v>
      </c>
      <c r="P125" s="61">
        <f t="shared" si="226"/>
        <v>0</v>
      </c>
      <c r="Q125" s="61">
        <f t="shared" si="226"/>
        <v>0</v>
      </c>
      <c r="R125" s="61">
        <f t="shared" si="226"/>
        <v>951000000</v>
      </c>
      <c r="S125" s="61">
        <f t="shared" si="226"/>
        <v>2580679725</v>
      </c>
      <c r="T125" s="61">
        <f t="shared" si="226"/>
        <v>0</v>
      </c>
      <c r="U125" s="61">
        <f t="shared" si="226"/>
        <v>0</v>
      </c>
      <c r="V125" s="61">
        <f t="shared" si="226"/>
        <v>0</v>
      </c>
      <c r="W125" s="61">
        <f t="shared" si="226"/>
        <v>0</v>
      </c>
      <c r="X125" s="61">
        <f t="shared" si="226"/>
        <v>0</v>
      </c>
      <c r="Y125" s="61">
        <f t="shared" si="226"/>
        <v>0</v>
      </c>
      <c r="Z125" s="61">
        <f t="shared" si="226"/>
        <v>0</v>
      </c>
      <c r="AA125" s="61">
        <f t="shared" si="226"/>
        <v>0</v>
      </c>
      <c r="AB125" s="61">
        <f t="shared" si="226"/>
        <v>0</v>
      </c>
      <c r="AC125" s="61">
        <f t="shared" si="192"/>
        <v>3531679725</v>
      </c>
      <c r="AD125" s="61">
        <f t="shared" si="227"/>
        <v>3531679725</v>
      </c>
      <c r="AE125" s="108"/>
      <c r="AF125" s="61">
        <f t="shared" si="228"/>
        <v>758533523.89999998</v>
      </c>
      <c r="AG125" s="61">
        <f t="shared" si="228"/>
        <v>611061847</v>
      </c>
      <c r="AH125" s="61">
        <f t="shared" si="228"/>
        <v>2865242225</v>
      </c>
      <c r="AI125" s="61">
        <v>0</v>
      </c>
      <c r="AJ125" s="61">
        <f t="shared" si="228"/>
        <v>0</v>
      </c>
      <c r="AK125" s="61">
        <f t="shared" si="228"/>
        <v>0</v>
      </c>
      <c r="AL125" s="61">
        <f t="shared" si="228"/>
        <v>0</v>
      </c>
      <c r="AM125" s="61">
        <f t="shared" si="228"/>
        <v>0</v>
      </c>
      <c r="AN125" s="61">
        <f t="shared" si="228"/>
        <v>0</v>
      </c>
      <c r="AO125" s="61">
        <f t="shared" si="228"/>
        <v>0</v>
      </c>
      <c r="AP125" s="61">
        <f t="shared" si="228"/>
        <v>0</v>
      </c>
      <c r="AQ125" s="61">
        <f t="shared" si="228"/>
        <v>0</v>
      </c>
      <c r="AR125" s="61">
        <f t="shared" si="193"/>
        <v>4234837595.9000001</v>
      </c>
      <c r="AS125" s="108"/>
      <c r="AT125" s="105" t="e">
        <f t="shared" si="155"/>
        <v>#DIV/0!</v>
      </c>
      <c r="AU125" s="105">
        <f t="shared" si="154"/>
        <v>-0.3574533680336488</v>
      </c>
      <c r="AV125" s="105">
        <f t="shared" si="154"/>
        <v>0.11026649190263235</v>
      </c>
      <c r="AW125" s="105" t="e">
        <f t="shared" si="154"/>
        <v>#DIV/0!</v>
      </c>
      <c r="AX125" s="61"/>
      <c r="AY125" s="61"/>
      <c r="AZ125" s="61"/>
      <c r="BA125" s="61"/>
      <c r="BB125" s="61"/>
      <c r="BC125" s="61"/>
      <c r="BD125" s="61"/>
      <c r="BE125" s="61"/>
      <c r="BF125" s="105">
        <f t="shared" si="156"/>
        <v>0.19910012392191087</v>
      </c>
    </row>
    <row r="126" spans="1:59">
      <c r="A126" s="62">
        <v>212401101</v>
      </c>
      <c r="B126" s="62" t="s">
        <v>775</v>
      </c>
      <c r="C126" s="63">
        <f>SUM(C127:C143)</f>
        <v>0</v>
      </c>
      <c r="D126" s="63">
        <f t="shared" ref="D126:F126" si="229">SUM(D127:D143)</f>
        <v>3531679725</v>
      </c>
      <c r="E126" s="63">
        <f t="shared" si="229"/>
        <v>0</v>
      </c>
      <c r="F126" s="63">
        <f t="shared" si="229"/>
        <v>3531679725</v>
      </c>
      <c r="G126" s="63">
        <f>SUM(G127:G140)</f>
        <v>1369595370.9000001</v>
      </c>
      <c r="H126" s="63">
        <f>SUM(H127:H140)</f>
        <v>611061847</v>
      </c>
      <c r="I126" s="63">
        <f>SUM(I127:I140)</f>
        <v>1369595370.9000001</v>
      </c>
      <c r="J126" s="63">
        <f>SUM(J127:J140)</f>
        <v>-418595370.89999998</v>
      </c>
      <c r="K126" s="63">
        <f>SUM(K127:K140)</f>
        <v>0</v>
      </c>
      <c r="L126" s="108"/>
      <c r="M126" s="63">
        <f>SUM(M127:M140)</f>
        <v>0</v>
      </c>
      <c r="N126" s="63">
        <f>SUM(N127:N140)</f>
        <v>0</v>
      </c>
      <c r="O126" s="63">
        <f>SUM(O127:O140)</f>
        <v>0</v>
      </c>
      <c r="P126" s="63">
        <f>SUM(P127:P140)</f>
        <v>0</v>
      </c>
      <c r="Q126" s="63">
        <f t="shared" ref="Q126:AD126" si="230">SUM(Q127:Q143)</f>
        <v>0</v>
      </c>
      <c r="R126" s="63">
        <f t="shared" si="230"/>
        <v>951000000</v>
      </c>
      <c r="S126" s="63">
        <f t="shared" si="230"/>
        <v>2580679725</v>
      </c>
      <c r="T126" s="63">
        <f t="shared" si="230"/>
        <v>0</v>
      </c>
      <c r="U126" s="63">
        <f t="shared" si="230"/>
        <v>0</v>
      </c>
      <c r="V126" s="63">
        <f t="shared" si="230"/>
        <v>0</v>
      </c>
      <c r="W126" s="63">
        <f t="shared" si="230"/>
        <v>0</v>
      </c>
      <c r="X126" s="63">
        <f t="shared" si="230"/>
        <v>0</v>
      </c>
      <c r="Y126" s="63">
        <f t="shared" si="230"/>
        <v>0</v>
      </c>
      <c r="Z126" s="63">
        <f t="shared" si="230"/>
        <v>0</v>
      </c>
      <c r="AA126" s="63">
        <f t="shared" si="230"/>
        <v>0</v>
      </c>
      <c r="AB126" s="63">
        <f t="shared" si="230"/>
        <v>0</v>
      </c>
      <c r="AC126" s="63">
        <f t="shared" si="192"/>
        <v>3531679725</v>
      </c>
      <c r="AD126" s="63">
        <f t="shared" si="230"/>
        <v>3531679725</v>
      </c>
      <c r="AE126" s="108"/>
      <c r="AF126" s="63">
        <f t="shared" ref="AF126:AQ126" si="231">SUM(AF127:AF143)</f>
        <v>758533523.89999998</v>
      </c>
      <c r="AG126" s="63">
        <f t="shared" si="231"/>
        <v>611061847</v>
      </c>
      <c r="AH126" s="63">
        <f t="shared" si="231"/>
        <v>2865242225</v>
      </c>
      <c r="AI126" s="63">
        <v>0</v>
      </c>
      <c r="AJ126" s="63">
        <f t="shared" si="231"/>
        <v>0</v>
      </c>
      <c r="AK126" s="63">
        <f t="shared" si="231"/>
        <v>0</v>
      </c>
      <c r="AL126" s="63">
        <f t="shared" si="231"/>
        <v>0</v>
      </c>
      <c r="AM126" s="63">
        <f t="shared" si="231"/>
        <v>0</v>
      </c>
      <c r="AN126" s="63">
        <f t="shared" si="231"/>
        <v>0</v>
      </c>
      <c r="AO126" s="63">
        <f t="shared" si="231"/>
        <v>0</v>
      </c>
      <c r="AP126" s="63">
        <f t="shared" si="231"/>
        <v>0</v>
      </c>
      <c r="AQ126" s="63">
        <f t="shared" si="231"/>
        <v>0</v>
      </c>
      <c r="AR126" s="63">
        <f t="shared" si="193"/>
        <v>4234837595.9000001</v>
      </c>
      <c r="AS126" s="108"/>
      <c r="AT126" s="106" t="e">
        <f t="shared" si="155"/>
        <v>#DIV/0!</v>
      </c>
      <c r="AU126" s="106">
        <f t="shared" si="154"/>
        <v>-0.3574533680336488</v>
      </c>
      <c r="AV126" s="106">
        <f t="shared" si="154"/>
        <v>0.11026649190263235</v>
      </c>
      <c r="AW126" s="106" t="e">
        <f t="shared" si="154"/>
        <v>#DIV/0!</v>
      </c>
      <c r="AX126" s="63"/>
      <c r="AY126" s="63"/>
      <c r="AZ126" s="63"/>
      <c r="BA126" s="63"/>
      <c r="BB126" s="63"/>
      <c r="BC126" s="63"/>
      <c r="BD126" s="63"/>
      <c r="BE126" s="63"/>
      <c r="BF126" s="106">
        <f t="shared" si="156"/>
        <v>0.19910012392191087</v>
      </c>
    </row>
    <row r="127" spans="1:59">
      <c r="A127" s="46" t="s">
        <v>776</v>
      </c>
      <c r="B127" s="64" t="s">
        <v>777</v>
      </c>
      <c r="C127" s="51"/>
      <c r="D127" s="51"/>
      <c r="E127" s="52"/>
      <c r="F127" s="20">
        <f t="shared" si="224"/>
        <v>0</v>
      </c>
      <c r="G127" s="20">
        <v>64928500</v>
      </c>
      <c r="H127" s="51"/>
      <c r="I127" s="20">
        <v>64928500</v>
      </c>
      <c r="J127" s="47">
        <f t="shared" si="153"/>
        <v>-64928500</v>
      </c>
      <c r="K127" s="53"/>
      <c r="L127" s="108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>
        <f t="shared" si="192"/>
        <v>0</v>
      </c>
      <c r="AD127" s="47">
        <f t="shared" si="198"/>
        <v>0</v>
      </c>
      <c r="AE127" s="108"/>
      <c r="AF127" s="47">
        <v>64928500</v>
      </c>
      <c r="AG127" s="47"/>
      <c r="AH127" s="47"/>
      <c r="AI127" s="51"/>
      <c r="AJ127" s="47"/>
      <c r="AK127" s="47"/>
      <c r="AL127" s="47"/>
      <c r="AM127" s="47"/>
      <c r="AN127" s="47"/>
      <c r="AO127" s="47"/>
      <c r="AP127" s="47"/>
      <c r="AQ127" s="47"/>
      <c r="AR127" s="47">
        <f t="shared" si="193"/>
        <v>64928500</v>
      </c>
      <c r="AS127" s="108"/>
      <c r="AT127" s="107" t="e">
        <f t="shared" si="155"/>
        <v>#DIV/0!</v>
      </c>
      <c r="AU127" s="107" t="e">
        <f t="shared" si="154"/>
        <v>#DIV/0!</v>
      </c>
      <c r="AV127" s="107" t="e">
        <f t="shared" si="154"/>
        <v>#DIV/0!</v>
      </c>
      <c r="AW127" s="107" t="e">
        <f t="shared" si="154"/>
        <v>#DIV/0!</v>
      </c>
      <c r="AX127" s="47"/>
      <c r="AY127" s="47"/>
      <c r="AZ127" s="47"/>
      <c r="BA127" s="47"/>
      <c r="BB127" s="47"/>
      <c r="BC127" s="47"/>
      <c r="BD127" s="47"/>
      <c r="BE127" s="47"/>
      <c r="BF127" s="107" t="e">
        <f t="shared" si="156"/>
        <v>#DIV/0!</v>
      </c>
    </row>
    <row r="128" spans="1:59">
      <c r="A128" s="46" t="s">
        <v>778</v>
      </c>
      <c r="B128" s="64" t="s">
        <v>779</v>
      </c>
      <c r="C128" s="51"/>
      <c r="D128" s="51"/>
      <c r="E128" s="52"/>
      <c r="F128" s="20">
        <f t="shared" si="224"/>
        <v>0</v>
      </c>
      <c r="G128" s="20">
        <v>50000000</v>
      </c>
      <c r="H128" s="51"/>
      <c r="I128" s="20">
        <v>50000000</v>
      </c>
      <c r="J128" s="47">
        <f t="shared" si="153"/>
        <v>-50000000</v>
      </c>
      <c r="K128" s="53"/>
      <c r="L128" s="108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>
        <f t="shared" si="192"/>
        <v>0</v>
      </c>
      <c r="AD128" s="47">
        <f t="shared" si="198"/>
        <v>0</v>
      </c>
      <c r="AE128" s="108"/>
      <c r="AF128" s="47">
        <v>50000000</v>
      </c>
      <c r="AG128" s="47"/>
      <c r="AH128" s="47"/>
      <c r="AI128" s="51"/>
      <c r="AJ128" s="47"/>
      <c r="AK128" s="47"/>
      <c r="AL128" s="47"/>
      <c r="AM128" s="47"/>
      <c r="AN128" s="47"/>
      <c r="AO128" s="47"/>
      <c r="AP128" s="47"/>
      <c r="AQ128" s="47"/>
      <c r="AR128" s="47">
        <f t="shared" si="193"/>
        <v>50000000</v>
      </c>
      <c r="AS128" s="108"/>
      <c r="AT128" s="107" t="e">
        <f t="shared" si="155"/>
        <v>#DIV/0!</v>
      </c>
      <c r="AU128" s="107" t="e">
        <f t="shared" si="154"/>
        <v>#DIV/0!</v>
      </c>
      <c r="AV128" s="107" t="e">
        <f t="shared" si="154"/>
        <v>#DIV/0!</v>
      </c>
      <c r="AW128" s="107" t="e">
        <f t="shared" si="154"/>
        <v>#DIV/0!</v>
      </c>
      <c r="AX128" s="47"/>
      <c r="AY128" s="47"/>
      <c r="AZ128" s="47"/>
      <c r="BA128" s="47"/>
      <c r="BB128" s="47"/>
      <c r="BC128" s="47"/>
      <c r="BD128" s="47"/>
      <c r="BE128" s="47"/>
      <c r="BF128" s="107" t="e">
        <f t="shared" si="156"/>
        <v>#DIV/0!</v>
      </c>
    </row>
    <row r="129" spans="1:59">
      <c r="A129" s="46" t="s">
        <v>780</v>
      </c>
      <c r="B129" s="64" t="s">
        <v>781</v>
      </c>
      <c r="C129" s="51"/>
      <c r="D129" s="51"/>
      <c r="E129" s="52"/>
      <c r="F129" s="20">
        <f t="shared" si="224"/>
        <v>0</v>
      </c>
      <c r="G129" s="20">
        <v>24693859.5</v>
      </c>
      <c r="H129" s="51"/>
      <c r="I129" s="20">
        <v>24693859.5</v>
      </c>
      <c r="J129" s="47">
        <f t="shared" si="153"/>
        <v>-24693859.5</v>
      </c>
      <c r="K129" s="53"/>
      <c r="L129" s="108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>
        <f t="shared" si="192"/>
        <v>0</v>
      </c>
      <c r="AD129" s="47">
        <f t="shared" si="198"/>
        <v>0</v>
      </c>
      <c r="AE129" s="108"/>
      <c r="AF129" s="47">
        <v>24693859.5</v>
      </c>
      <c r="AG129" s="47"/>
      <c r="AH129" s="47"/>
      <c r="AI129" s="51"/>
      <c r="AJ129" s="47"/>
      <c r="AK129" s="47"/>
      <c r="AL129" s="47"/>
      <c r="AM129" s="47"/>
      <c r="AN129" s="47"/>
      <c r="AO129" s="47"/>
      <c r="AP129" s="47"/>
      <c r="AQ129" s="47"/>
      <c r="AR129" s="47">
        <f t="shared" si="193"/>
        <v>24693859.5</v>
      </c>
      <c r="AS129" s="108"/>
      <c r="AT129" s="107" t="e">
        <f t="shared" si="155"/>
        <v>#DIV/0!</v>
      </c>
      <c r="AU129" s="107" t="e">
        <f t="shared" si="154"/>
        <v>#DIV/0!</v>
      </c>
      <c r="AV129" s="107" t="e">
        <f t="shared" si="154"/>
        <v>#DIV/0!</v>
      </c>
      <c r="AW129" s="107" t="e">
        <f t="shared" si="154"/>
        <v>#DIV/0!</v>
      </c>
      <c r="AX129" s="47"/>
      <c r="AY129" s="47"/>
      <c r="AZ129" s="47"/>
      <c r="BA129" s="47"/>
      <c r="BB129" s="47"/>
      <c r="BC129" s="47"/>
      <c r="BD129" s="47"/>
      <c r="BE129" s="47"/>
      <c r="BF129" s="107" t="e">
        <f t="shared" si="156"/>
        <v>#DIV/0!</v>
      </c>
    </row>
    <row r="130" spans="1:59">
      <c r="A130" s="46" t="s">
        <v>782</v>
      </c>
      <c r="B130" s="64" t="s">
        <v>783</v>
      </c>
      <c r="C130" s="51"/>
      <c r="D130" s="51"/>
      <c r="E130" s="52"/>
      <c r="F130" s="20">
        <f t="shared" si="224"/>
        <v>0</v>
      </c>
      <c r="G130" s="20">
        <v>449148062.39999998</v>
      </c>
      <c r="H130" s="51"/>
      <c r="I130" s="20">
        <v>449148062.39999998</v>
      </c>
      <c r="J130" s="47">
        <f t="shared" si="153"/>
        <v>-449148062.39999998</v>
      </c>
      <c r="K130" s="53"/>
      <c r="L130" s="108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>
        <f t="shared" si="192"/>
        <v>0</v>
      </c>
      <c r="AD130" s="47">
        <f t="shared" si="198"/>
        <v>0</v>
      </c>
      <c r="AE130" s="108"/>
      <c r="AF130" s="47">
        <v>449148062.39999998</v>
      </c>
      <c r="AG130" s="47"/>
      <c r="AH130" s="47"/>
      <c r="AI130" s="51"/>
      <c r="AJ130" s="47"/>
      <c r="AK130" s="47"/>
      <c r="AL130" s="47"/>
      <c r="AM130" s="47"/>
      <c r="AN130" s="47"/>
      <c r="AO130" s="47"/>
      <c r="AP130" s="47"/>
      <c r="AQ130" s="47"/>
      <c r="AR130" s="47">
        <f t="shared" si="193"/>
        <v>449148062.39999998</v>
      </c>
      <c r="AS130" s="108"/>
      <c r="AT130" s="107" t="e">
        <f t="shared" si="155"/>
        <v>#DIV/0!</v>
      </c>
      <c r="AU130" s="107" t="e">
        <f t="shared" si="154"/>
        <v>#DIV/0!</v>
      </c>
      <c r="AV130" s="107" t="e">
        <f t="shared" si="154"/>
        <v>#DIV/0!</v>
      </c>
      <c r="AW130" s="107" t="e">
        <f t="shared" si="154"/>
        <v>#DIV/0!</v>
      </c>
      <c r="AX130" s="47"/>
      <c r="AY130" s="47"/>
      <c r="AZ130" s="47"/>
      <c r="BA130" s="47"/>
      <c r="BB130" s="47"/>
      <c r="BC130" s="47"/>
      <c r="BD130" s="47"/>
      <c r="BE130" s="47"/>
      <c r="BF130" s="107" t="e">
        <f t="shared" si="156"/>
        <v>#DIV/0!</v>
      </c>
    </row>
    <row r="131" spans="1:59">
      <c r="A131" s="46" t="s">
        <v>784</v>
      </c>
      <c r="B131" s="65" t="s">
        <v>785</v>
      </c>
      <c r="C131" s="48"/>
      <c r="D131" s="48"/>
      <c r="E131" s="48"/>
      <c r="F131" s="48">
        <f t="shared" si="224"/>
        <v>0</v>
      </c>
      <c r="G131" s="20">
        <v>44775000</v>
      </c>
      <c r="H131" s="51"/>
      <c r="I131" s="20">
        <v>44775000</v>
      </c>
      <c r="J131" s="47">
        <f t="shared" si="153"/>
        <v>-44775000</v>
      </c>
      <c r="K131" s="53"/>
      <c r="L131" s="108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>
        <f t="shared" si="192"/>
        <v>0</v>
      </c>
      <c r="AD131" s="47">
        <f t="shared" si="198"/>
        <v>0</v>
      </c>
      <c r="AE131" s="108"/>
      <c r="AF131" s="47">
        <v>44775000</v>
      </c>
      <c r="AG131" s="47"/>
      <c r="AH131" s="47"/>
      <c r="AI131" s="51"/>
      <c r="AJ131" s="47"/>
      <c r="AK131" s="47"/>
      <c r="AL131" s="47"/>
      <c r="AM131" s="47"/>
      <c r="AN131" s="47"/>
      <c r="AO131" s="47"/>
      <c r="AP131" s="47"/>
      <c r="AQ131" s="47"/>
      <c r="AR131" s="47">
        <f t="shared" si="193"/>
        <v>44775000</v>
      </c>
      <c r="AS131" s="108"/>
      <c r="AT131" s="107" t="e">
        <f t="shared" si="155"/>
        <v>#DIV/0!</v>
      </c>
      <c r="AU131" s="107" t="e">
        <f t="shared" si="154"/>
        <v>#DIV/0!</v>
      </c>
      <c r="AV131" s="107" t="e">
        <f t="shared" si="154"/>
        <v>#DIV/0!</v>
      </c>
      <c r="AW131" s="107" t="e">
        <f t="shared" si="154"/>
        <v>#DIV/0!</v>
      </c>
      <c r="AX131" s="47"/>
      <c r="AY131" s="47"/>
      <c r="AZ131" s="47"/>
      <c r="BA131" s="47"/>
      <c r="BB131" s="47"/>
      <c r="BC131" s="47"/>
      <c r="BD131" s="47"/>
      <c r="BE131" s="47"/>
      <c r="BF131" s="107" t="e">
        <f t="shared" si="156"/>
        <v>#DIV/0!</v>
      </c>
    </row>
    <row r="132" spans="1:59">
      <c r="A132" s="46" t="s">
        <v>786</v>
      </c>
      <c r="B132" s="64" t="s">
        <v>748</v>
      </c>
      <c r="C132" s="51"/>
      <c r="D132" s="51"/>
      <c r="E132" s="52"/>
      <c r="F132" s="20">
        <f t="shared" si="224"/>
        <v>0</v>
      </c>
      <c r="G132" s="20">
        <v>124988102</v>
      </c>
      <c r="H132" s="51"/>
      <c r="I132" s="20">
        <v>124988102</v>
      </c>
      <c r="J132" s="47">
        <f t="shared" si="153"/>
        <v>-124988102</v>
      </c>
      <c r="K132" s="53"/>
      <c r="L132" s="108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>
        <f t="shared" si="192"/>
        <v>0</v>
      </c>
      <c r="AD132" s="47">
        <f t="shared" si="198"/>
        <v>0</v>
      </c>
      <c r="AE132" s="108"/>
      <c r="AF132" s="47">
        <v>124988102</v>
      </c>
      <c r="AG132" s="47"/>
      <c r="AH132" s="47"/>
      <c r="AI132" s="51"/>
      <c r="AJ132" s="47"/>
      <c r="AK132" s="47"/>
      <c r="AL132" s="47"/>
      <c r="AM132" s="47"/>
      <c r="AN132" s="47"/>
      <c r="AO132" s="47"/>
      <c r="AP132" s="47"/>
      <c r="AQ132" s="47"/>
      <c r="AR132" s="47">
        <f t="shared" si="193"/>
        <v>124988102</v>
      </c>
      <c r="AS132" s="108"/>
      <c r="AT132" s="107" t="e">
        <f t="shared" si="155"/>
        <v>#DIV/0!</v>
      </c>
      <c r="AU132" s="107" t="e">
        <f t="shared" si="154"/>
        <v>#DIV/0!</v>
      </c>
      <c r="AV132" s="107" t="e">
        <f t="shared" si="154"/>
        <v>#DIV/0!</v>
      </c>
      <c r="AW132" s="107" t="e">
        <f t="shared" si="154"/>
        <v>#DIV/0!</v>
      </c>
      <c r="AX132" s="47"/>
      <c r="AY132" s="47"/>
      <c r="AZ132" s="47"/>
      <c r="BA132" s="47"/>
      <c r="BB132" s="47"/>
      <c r="BC132" s="47"/>
      <c r="BD132" s="47"/>
      <c r="BE132" s="47"/>
      <c r="BF132" s="107" t="e">
        <f t="shared" si="156"/>
        <v>#DIV/0!</v>
      </c>
    </row>
    <row r="133" spans="1:59">
      <c r="A133" s="78" t="s">
        <v>807</v>
      </c>
      <c r="B133" s="65" t="s">
        <v>808</v>
      </c>
      <c r="C133" s="48"/>
      <c r="D133" s="51"/>
      <c r="E133" s="48"/>
      <c r="F133" s="48">
        <f t="shared" si="224"/>
        <v>0</v>
      </c>
      <c r="G133" s="20"/>
      <c r="H133" s="51"/>
      <c r="I133" s="20"/>
      <c r="J133" s="47">
        <f t="shared" si="153"/>
        <v>0</v>
      </c>
      <c r="K133" s="53"/>
      <c r="L133" s="108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>
        <f t="shared" si="192"/>
        <v>0</v>
      </c>
      <c r="AD133" s="47">
        <f t="shared" si="198"/>
        <v>0</v>
      </c>
      <c r="AE133" s="108"/>
      <c r="AF133" s="47"/>
      <c r="AG133" s="47"/>
      <c r="AH133" s="47"/>
      <c r="AI133" s="51"/>
      <c r="AJ133" s="47"/>
      <c r="AK133" s="47"/>
      <c r="AL133" s="47"/>
      <c r="AM133" s="47"/>
      <c r="AN133" s="47"/>
      <c r="AO133" s="47"/>
      <c r="AP133" s="47"/>
      <c r="AQ133" s="47"/>
      <c r="AR133" s="47">
        <f t="shared" si="193"/>
        <v>0</v>
      </c>
      <c r="AS133" s="108"/>
      <c r="AT133" s="107" t="e">
        <f t="shared" si="155"/>
        <v>#DIV/0!</v>
      </c>
      <c r="AU133" s="107" t="e">
        <f t="shared" si="154"/>
        <v>#DIV/0!</v>
      </c>
      <c r="AV133" s="107" t="e">
        <f t="shared" si="154"/>
        <v>#DIV/0!</v>
      </c>
      <c r="AW133" s="107" t="e">
        <f t="shared" si="154"/>
        <v>#DIV/0!</v>
      </c>
      <c r="AX133" s="47"/>
      <c r="AY133" s="47"/>
      <c r="AZ133" s="47"/>
      <c r="BA133" s="47"/>
      <c r="BB133" s="47"/>
      <c r="BC133" s="47"/>
      <c r="BD133" s="47"/>
      <c r="BE133" s="47"/>
      <c r="BF133" s="107" t="e">
        <f t="shared" si="156"/>
        <v>#DIV/0!</v>
      </c>
    </row>
    <row r="134" spans="1:59">
      <c r="A134" s="78" t="s">
        <v>809</v>
      </c>
      <c r="B134" s="64" t="s">
        <v>810</v>
      </c>
      <c r="C134" s="48"/>
      <c r="D134" s="51">
        <v>826000000</v>
      </c>
      <c r="E134" s="48"/>
      <c r="F134" s="48">
        <f t="shared" si="224"/>
        <v>826000000</v>
      </c>
      <c r="G134" s="20">
        <v>303432227</v>
      </c>
      <c r="H134" s="51">
        <v>303432227</v>
      </c>
      <c r="I134" s="20">
        <v>303432227</v>
      </c>
      <c r="J134" s="47">
        <f t="shared" si="153"/>
        <v>522567773</v>
      </c>
      <c r="K134" s="53"/>
      <c r="L134" s="108"/>
      <c r="Q134" s="47"/>
      <c r="R134" s="47">
        <v>826000000</v>
      </c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>
        <f t="shared" si="192"/>
        <v>826000000</v>
      </c>
      <c r="AD134" s="47">
        <f t="shared" si="198"/>
        <v>826000000</v>
      </c>
      <c r="AE134" s="108"/>
      <c r="AF134" s="47"/>
      <c r="AG134" s="47">
        <v>303432227</v>
      </c>
      <c r="AH134" s="47"/>
      <c r="AI134" s="51"/>
      <c r="AJ134" s="47"/>
      <c r="AK134" s="47"/>
      <c r="AL134" s="47"/>
      <c r="AM134" s="47"/>
      <c r="AN134" s="47"/>
      <c r="AO134" s="47"/>
      <c r="AP134" s="47"/>
      <c r="AQ134" s="47"/>
      <c r="AR134" s="47">
        <f t="shared" si="193"/>
        <v>303432227</v>
      </c>
      <c r="AS134" s="108"/>
      <c r="AT134" s="107" t="e">
        <f t="shared" si="155"/>
        <v>#DIV/0!</v>
      </c>
      <c r="AU134" s="107">
        <f t="shared" si="154"/>
        <v>-0.63264863559322038</v>
      </c>
      <c r="AV134" s="107" t="e">
        <f t="shared" si="154"/>
        <v>#DIV/0!</v>
      </c>
      <c r="AW134" s="107" t="e">
        <f t="shared" si="154"/>
        <v>#DIV/0!</v>
      </c>
      <c r="AX134" s="47"/>
      <c r="AY134" s="47"/>
      <c r="AZ134" s="47"/>
      <c r="BA134" s="47"/>
      <c r="BB134" s="47"/>
      <c r="BC134" s="47"/>
      <c r="BD134" s="47"/>
      <c r="BE134" s="47"/>
      <c r="BF134" s="107">
        <f t="shared" si="156"/>
        <v>-0.63264863559322038</v>
      </c>
    </row>
    <row r="135" spans="1:59">
      <c r="A135" s="78" t="s">
        <v>811</v>
      </c>
      <c r="B135" s="64" t="s">
        <v>812</v>
      </c>
      <c r="C135" s="48"/>
      <c r="D135" s="51"/>
      <c r="E135" s="48"/>
      <c r="F135" s="48">
        <f t="shared" si="224"/>
        <v>0</v>
      </c>
      <c r="G135" s="20">
        <v>55330851</v>
      </c>
      <c r="H135" s="51">
        <v>55330851</v>
      </c>
      <c r="I135" s="20">
        <v>55330851</v>
      </c>
      <c r="J135" s="47">
        <f t="shared" si="153"/>
        <v>-55330851</v>
      </c>
      <c r="K135" s="53"/>
      <c r="L135" s="108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>
        <f t="shared" si="192"/>
        <v>0</v>
      </c>
      <c r="AD135" s="47">
        <f t="shared" si="198"/>
        <v>0</v>
      </c>
      <c r="AE135" s="108"/>
      <c r="AF135" s="47"/>
      <c r="AG135" s="47">
        <v>55330851</v>
      </c>
      <c r="AH135" s="47"/>
      <c r="AI135" s="51"/>
      <c r="AJ135" s="47"/>
      <c r="AK135" s="47"/>
      <c r="AL135" s="47"/>
      <c r="AM135" s="47"/>
      <c r="AN135" s="47"/>
      <c r="AO135" s="47"/>
      <c r="AP135" s="47"/>
      <c r="AQ135" s="47"/>
      <c r="AR135" s="47">
        <f t="shared" si="193"/>
        <v>55330851</v>
      </c>
      <c r="AS135" s="108"/>
      <c r="AT135" s="107" t="e">
        <f t="shared" si="155"/>
        <v>#DIV/0!</v>
      </c>
      <c r="AU135" s="107" t="e">
        <f t="shared" si="154"/>
        <v>#DIV/0!</v>
      </c>
      <c r="AV135" s="107" t="e">
        <f t="shared" si="154"/>
        <v>#DIV/0!</v>
      </c>
      <c r="AW135" s="107" t="e">
        <f t="shared" si="154"/>
        <v>#DIV/0!</v>
      </c>
      <c r="AX135" s="47"/>
      <c r="AY135" s="47"/>
      <c r="AZ135" s="47"/>
      <c r="BA135" s="47"/>
      <c r="BB135" s="47"/>
      <c r="BC135" s="47"/>
      <c r="BD135" s="47"/>
      <c r="BE135" s="47"/>
      <c r="BF135" s="107" t="e">
        <f t="shared" si="156"/>
        <v>#DIV/0!</v>
      </c>
    </row>
    <row r="136" spans="1:59">
      <c r="A136" s="78" t="s">
        <v>813</v>
      </c>
      <c r="B136" s="64" t="s">
        <v>814</v>
      </c>
      <c r="C136" s="48"/>
      <c r="D136" s="51"/>
      <c r="E136" s="48"/>
      <c r="F136" s="48">
        <f t="shared" si="224"/>
        <v>0</v>
      </c>
      <c r="G136" s="20">
        <v>35000000</v>
      </c>
      <c r="H136" s="51">
        <v>35000000</v>
      </c>
      <c r="I136" s="20">
        <v>35000000</v>
      </c>
      <c r="J136" s="47">
        <f t="shared" si="153"/>
        <v>-35000000</v>
      </c>
      <c r="K136" s="53"/>
      <c r="L136" s="108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>
        <f t="shared" si="192"/>
        <v>0</v>
      </c>
      <c r="AD136" s="47">
        <f t="shared" si="198"/>
        <v>0</v>
      </c>
      <c r="AE136" s="108"/>
      <c r="AF136" s="47"/>
      <c r="AG136" s="47">
        <v>35000000</v>
      </c>
      <c r="AH136" s="47"/>
      <c r="AI136" s="51"/>
      <c r="AJ136" s="47"/>
      <c r="AK136" s="47"/>
      <c r="AL136" s="47"/>
      <c r="AM136" s="47"/>
      <c r="AN136" s="47"/>
      <c r="AO136" s="47"/>
      <c r="AP136" s="47"/>
      <c r="AQ136" s="47"/>
      <c r="AR136" s="47">
        <f t="shared" si="193"/>
        <v>35000000</v>
      </c>
      <c r="AS136" s="108"/>
      <c r="AT136" s="107" t="e">
        <f t="shared" si="155"/>
        <v>#DIV/0!</v>
      </c>
      <c r="AU136" s="107" t="e">
        <f t="shared" si="154"/>
        <v>#DIV/0!</v>
      </c>
      <c r="AV136" s="107" t="e">
        <f t="shared" si="154"/>
        <v>#DIV/0!</v>
      </c>
      <c r="AW136" s="107" t="e">
        <f t="shared" si="154"/>
        <v>#DIV/0!</v>
      </c>
      <c r="AX136" s="47"/>
      <c r="AY136" s="47"/>
      <c r="AZ136" s="47"/>
      <c r="BA136" s="47"/>
      <c r="BB136" s="47"/>
      <c r="BC136" s="47"/>
      <c r="BD136" s="47"/>
      <c r="BE136" s="47"/>
      <c r="BF136" s="107" t="e">
        <f t="shared" si="156"/>
        <v>#DIV/0!</v>
      </c>
    </row>
    <row r="137" spans="1:59">
      <c r="A137" s="78" t="s">
        <v>815</v>
      </c>
      <c r="B137" s="64" t="s">
        <v>816</v>
      </c>
      <c r="C137" s="48"/>
      <c r="D137" s="51">
        <v>40000000</v>
      </c>
      <c r="E137" s="48"/>
      <c r="F137" s="48">
        <f t="shared" si="224"/>
        <v>40000000</v>
      </c>
      <c r="G137" s="20"/>
      <c r="H137" s="51"/>
      <c r="I137" s="20"/>
      <c r="J137" s="47">
        <f t="shared" si="153"/>
        <v>40000000</v>
      </c>
      <c r="K137" s="53"/>
      <c r="L137" s="108"/>
      <c r="Q137" s="47"/>
      <c r="R137" s="47">
        <v>40000000</v>
      </c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>
        <f t="shared" si="192"/>
        <v>40000000</v>
      </c>
      <c r="AD137" s="47">
        <f t="shared" si="198"/>
        <v>40000000</v>
      </c>
      <c r="AE137" s="108"/>
      <c r="AF137" s="47"/>
      <c r="AG137" s="47"/>
      <c r="AH137" s="47">
        <v>40000000</v>
      </c>
      <c r="AI137" s="51"/>
      <c r="AJ137" s="47"/>
      <c r="AK137" s="47"/>
      <c r="AL137" s="47"/>
      <c r="AM137" s="47"/>
      <c r="AN137" s="47"/>
      <c r="AO137" s="47"/>
      <c r="AP137" s="47"/>
      <c r="AQ137" s="47"/>
      <c r="AR137" s="47">
        <f t="shared" si="193"/>
        <v>40000000</v>
      </c>
      <c r="AS137" s="108"/>
      <c r="AT137" s="107" t="e">
        <f t="shared" si="155"/>
        <v>#DIV/0!</v>
      </c>
      <c r="AU137" s="107">
        <f t="shared" si="154"/>
        <v>-1</v>
      </c>
      <c r="AV137" s="107" t="e">
        <f t="shared" si="154"/>
        <v>#DIV/0!</v>
      </c>
      <c r="AW137" s="107" t="e">
        <f t="shared" si="154"/>
        <v>#DIV/0!</v>
      </c>
      <c r="AX137" s="47"/>
      <c r="AY137" s="47"/>
      <c r="AZ137" s="47"/>
      <c r="BA137" s="47"/>
      <c r="BB137" s="47"/>
      <c r="BC137" s="47"/>
      <c r="BD137" s="47"/>
      <c r="BE137" s="47"/>
      <c r="BF137" s="107">
        <f t="shared" si="156"/>
        <v>0</v>
      </c>
    </row>
    <row r="138" spans="1:59">
      <c r="A138" s="78" t="s">
        <v>817</v>
      </c>
      <c r="B138" s="64" t="s">
        <v>818</v>
      </c>
      <c r="C138" s="48"/>
      <c r="D138" s="51">
        <v>30000000</v>
      </c>
      <c r="E138" s="48"/>
      <c r="F138" s="48">
        <f t="shared" si="224"/>
        <v>30000000</v>
      </c>
      <c r="G138" s="20"/>
      <c r="H138" s="51"/>
      <c r="I138" s="20"/>
      <c r="J138" s="47">
        <f>+F138-I138</f>
        <v>30000000</v>
      </c>
      <c r="K138" s="53"/>
      <c r="L138" s="108"/>
      <c r="Q138" s="47"/>
      <c r="R138" s="47">
        <v>30000000</v>
      </c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>
        <f t="shared" si="192"/>
        <v>30000000</v>
      </c>
      <c r="AD138" s="47">
        <f t="shared" si="198"/>
        <v>30000000</v>
      </c>
      <c r="AE138" s="108"/>
      <c r="AF138" s="47"/>
      <c r="AG138" s="47"/>
      <c r="AH138" s="47">
        <v>30000000</v>
      </c>
      <c r="AI138" s="51"/>
      <c r="AJ138" s="47"/>
      <c r="AK138" s="47"/>
      <c r="AL138" s="47"/>
      <c r="AM138" s="47"/>
      <c r="AN138" s="47"/>
      <c r="AO138" s="47"/>
      <c r="AP138" s="47"/>
      <c r="AQ138" s="47"/>
      <c r="AR138" s="47">
        <f t="shared" si="193"/>
        <v>30000000</v>
      </c>
      <c r="AS138" s="108"/>
      <c r="AT138" s="107" t="e">
        <f t="shared" si="155"/>
        <v>#DIV/0!</v>
      </c>
      <c r="AU138" s="107">
        <f t="shared" ref="AU138:AW140" si="232">(AG138-R138)/R138</f>
        <v>-1</v>
      </c>
      <c r="AV138" s="107" t="e">
        <f t="shared" si="232"/>
        <v>#DIV/0!</v>
      </c>
      <c r="AW138" s="107" t="e">
        <f t="shared" si="232"/>
        <v>#DIV/0!</v>
      </c>
      <c r="AX138" s="47"/>
      <c r="AY138" s="47"/>
      <c r="AZ138" s="47"/>
      <c r="BA138" s="47"/>
      <c r="BB138" s="47"/>
      <c r="BC138" s="47"/>
      <c r="BD138" s="47"/>
      <c r="BE138" s="47"/>
      <c r="BF138" s="107">
        <f t="shared" si="156"/>
        <v>0</v>
      </c>
    </row>
    <row r="139" spans="1:59">
      <c r="A139" s="78" t="s">
        <v>819</v>
      </c>
      <c r="B139" s="64" t="s">
        <v>820</v>
      </c>
      <c r="C139" s="66"/>
      <c r="D139" s="66">
        <v>55000000</v>
      </c>
      <c r="E139" s="52"/>
      <c r="F139" s="20">
        <f t="shared" si="224"/>
        <v>55000000</v>
      </c>
      <c r="G139" s="20"/>
      <c r="H139" s="66"/>
      <c r="I139" s="67"/>
      <c r="J139" s="68">
        <f>+F139-I139</f>
        <v>55000000</v>
      </c>
      <c r="K139" s="53"/>
      <c r="L139" s="108"/>
      <c r="Q139" s="68"/>
      <c r="R139" s="68">
        <v>55000000</v>
      </c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47">
        <f t="shared" si="192"/>
        <v>55000000</v>
      </c>
      <c r="AD139" s="47">
        <f t="shared" si="198"/>
        <v>55000000</v>
      </c>
      <c r="AE139" s="108"/>
      <c r="AF139" s="68"/>
      <c r="AG139" s="68"/>
      <c r="AH139" s="68">
        <v>55000000</v>
      </c>
      <c r="AI139" s="66"/>
      <c r="AJ139" s="68"/>
      <c r="AK139" s="68"/>
      <c r="AL139" s="68"/>
      <c r="AM139" s="68"/>
      <c r="AN139" s="68"/>
      <c r="AO139" s="68"/>
      <c r="AP139" s="68"/>
      <c r="AQ139" s="68"/>
      <c r="AR139" s="68">
        <f t="shared" si="193"/>
        <v>55000000</v>
      </c>
      <c r="AS139" s="108"/>
      <c r="AT139" s="102" t="e">
        <f>(AF139-Q139)/Q139</f>
        <v>#DIV/0!</v>
      </c>
      <c r="AU139" s="102">
        <f t="shared" si="232"/>
        <v>-1</v>
      </c>
      <c r="AV139" s="102" t="e">
        <f t="shared" si="232"/>
        <v>#DIV/0!</v>
      </c>
      <c r="AW139" s="102" t="e">
        <f t="shared" si="232"/>
        <v>#DIV/0!</v>
      </c>
      <c r="AX139" s="68"/>
      <c r="AY139" s="68"/>
      <c r="AZ139" s="68"/>
      <c r="BA139" s="68"/>
      <c r="BB139" s="68"/>
      <c r="BC139" s="68"/>
      <c r="BD139" s="68"/>
      <c r="BE139" s="68"/>
      <c r="BF139" s="102">
        <f>(AR139-AC139)/AC139</f>
        <v>0</v>
      </c>
    </row>
    <row r="140" spans="1:59">
      <c r="A140" s="78" t="s">
        <v>821</v>
      </c>
      <c r="B140" s="64" t="s">
        <v>822</v>
      </c>
      <c r="C140" s="52"/>
      <c r="D140" s="52"/>
      <c r="E140" s="52"/>
      <c r="F140" s="20">
        <f t="shared" si="224"/>
        <v>0</v>
      </c>
      <c r="G140" s="20">
        <v>217298769</v>
      </c>
      <c r="H140" s="66">
        <v>217298769</v>
      </c>
      <c r="I140" s="67">
        <v>217298769</v>
      </c>
      <c r="J140" s="68">
        <f>+F140-I140</f>
        <v>-217298769</v>
      </c>
      <c r="K140" s="53"/>
      <c r="L140" s="10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47">
        <f t="shared" si="192"/>
        <v>0</v>
      </c>
      <c r="AD140" s="47">
        <f t="shared" si="198"/>
        <v>0</v>
      </c>
      <c r="AE140" s="108"/>
      <c r="AF140" s="68"/>
      <c r="AG140" s="68">
        <v>217298769</v>
      </c>
      <c r="AH140" s="68"/>
      <c r="AI140" s="66"/>
      <c r="AJ140" s="68"/>
      <c r="AK140" s="68"/>
      <c r="AL140" s="68"/>
      <c r="AM140" s="68"/>
      <c r="AN140" s="68"/>
      <c r="AO140" s="68"/>
      <c r="AP140" s="68"/>
      <c r="AQ140" s="68"/>
      <c r="AR140" s="68">
        <f t="shared" si="193"/>
        <v>217298769</v>
      </c>
      <c r="AS140" s="108"/>
      <c r="AT140" s="102" t="e">
        <f>(AF140-Q140)/Q140</f>
        <v>#DIV/0!</v>
      </c>
      <c r="AU140" s="102" t="e">
        <f t="shared" si="232"/>
        <v>#DIV/0!</v>
      </c>
      <c r="AV140" s="102" t="e">
        <f t="shared" si="232"/>
        <v>#DIV/0!</v>
      </c>
      <c r="AW140" s="102" t="e">
        <f t="shared" si="232"/>
        <v>#DIV/0!</v>
      </c>
      <c r="AX140" s="68"/>
      <c r="AY140" s="68"/>
      <c r="AZ140" s="68"/>
      <c r="BA140" s="68"/>
      <c r="BB140" s="68"/>
      <c r="BC140" s="68"/>
      <c r="BD140" s="68"/>
      <c r="BE140" s="68"/>
      <c r="BF140" s="102" t="e">
        <f>(AR140-AC140)/AC140</f>
        <v>#DIV/0!</v>
      </c>
    </row>
    <row r="141" spans="1:59" s="201" customFormat="1">
      <c r="A141" s="78" t="s">
        <v>1136</v>
      </c>
      <c r="B141" s="64" t="s">
        <v>1029</v>
      </c>
      <c r="C141" s="52"/>
      <c r="D141" s="52">
        <v>2147205114</v>
      </c>
      <c r="E141" s="52">
        <v>0</v>
      </c>
      <c r="F141" s="20">
        <f t="shared" si="224"/>
        <v>2147205114</v>
      </c>
      <c r="G141" s="20">
        <f>+'EJEC-GASTOSABRIL 2021'!G9</f>
        <v>157059283446.41998</v>
      </c>
      <c r="H141" s="66">
        <v>5936452003.2600002</v>
      </c>
      <c r="I141" s="67">
        <v>5924236259.1400003</v>
      </c>
      <c r="J141" s="68">
        <v>122953847799.14999</v>
      </c>
      <c r="K141" s="53">
        <v>0</v>
      </c>
      <c r="L141" s="108"/>
      <c r="Q141" s="68"/>
      <c r="R141" s="68"/>
      <c r="S141" s="52">
        <v>2147205114</v>
      </c>
      <c r="T141" s="68"/>
      <c r="U141" s="68"/>
      <c r="V141" s="68"/>
      <c r="W141" s="68"/>
      <c r="X141" s="68"/>
      <c r="Y141" s="68"/>
      <c r="Z141" s="68"/>
      <c r="AA141" s="68"/>
      <c r="AB141" s="68"/>
      <c r="AC141" s="47">
        <f t="shared" si="192"/>
        <v>2147205114</v>
      </c>
      <c r="AD141" s="47">
        <f t="shared" si="198"/>
        <v>2147205114</v>
      </c>
      <c r="AE141" s="108"/>
      <c r="AF141" s="68"/>
      <c r="AG141" s="68"/>
      <c r="AH141" s="68">
        <v>2147205114</v>
      </c>
      <c r="AI141" s="66"/>
      <c r="AJ141" s="68"/>
      <c r="AK141" s="68"/>
      <c r="AL141" s="68"/>
      <c r="AM141" s="68"/>
      <c r="AN141" s="68"/>
      <c r="AO141" s="68"/>
      <c r="AP141" s="68"/>
      <c r="AQ141" s="68"/>
      <c r="AR141" s="68">
        <f t="shared" si="193"/>
        <v>2147205114</v>
      </c>
      <c r="AS141" s="108"/>
      <c r="AT141" s="102"/>
      <c r="AU141" s="102" t="e">
        <f t="shared" ref="AU141:AW143" si="233">(AG141-R141)/R141</f>
        <v>#DIV/0!</v>
      </c>
      <c r="AV141" s="102">
        <f t="shared" si="233"/>
        <v>0</v>
      </c>
      <c r="AW141" s="102" t="e">
        <f t="shared" si="233"/>
        <v>#DIV/0!</v>
      </c>
      <c r="AX141" s="68"/>
      <c r="AY141" s="68"/>
      <c r="AZ141" s="68"/>
      <c r="BA141" s="68"/>
      <c r="BB141" s="68"/>
      <c r="BC141" s="68"/>
      <c r="BD141" s="68"/>
      <c r="BE141" s="68"/>
      <c r="BF141" s="102"/>
    </row>
    <row r="142" spans="1:59" s="201" customFormat="1">
      <c r="A142" s="78" t="s">
        <v>1137</v>
      </c>
      <c r="B142" s="64" t="s">
        <v>808</v>
      </c>
      <c r="C142" s="52"/>
      <c r="D142" s="52">
        <v>433474611</v>
      </c>
      <c r="E142" s="52"/>
      <c r="F142" s="20">
        <f t="shared" si="224"/>
        <v>433474611</v>
      </c>
      <c r="G142" s="20"/>
      <c r="H142" s="66"/>
      <c r="I142" s="67"/>
      <c r="J142" s="68"/>
      <c r="K142" s="53"/>
      <c r="L142" s="108"/>
      <c r="Q142" s="68"/>
      <c r="R142" s="68"/>
      <c r="S142" s="52">
        <v>433474611</v>
      </c>
      <c r="T142" s="68"/>
      <c r="U142" s="68"/>
      <c r="V142" s="68"/>
      <c r="W142" s="68"/>
      <c r="X142" s="68"/>
      <c r="Y142" s="68"/>
      <c r="Z142" s="68"/>
      <c r="AA142" s="68"/>
      <c r="AB142" s="68"/>
      <c r="AC142" s="47">
        <f t="shared" si="192"/>
        <v>433474611</v>
      </c>
      <c r="AD142" s="47">
        <f t="shared" si="198"/>
        <v>433474611</v>
      </c>
      <c r="AE142" s="108"/>
      <c r="AF142" s="68"/>
      <c r="AG142" s="68"/>
      <c r="AH142" s="68">
        <v>433474611</v>
      </c>
      <c r="AI142" s="66"/>
      <c r="AJ142" s="68"/>
      <c r="AK142" s="68"/>
      <c r="AL142" s="68"/>
      <c r="AM142" s="68"/>
      <c r="AN142" s="68"/>
      <c r="AO142" s="68"/>
      <c r="AP142" s="68"/>
      <c r="AQ142" s="68"/>
      <c r="AR142" s="68">
        <f t="shared" si="193"/>
        <v>433474611</v>
      </c>
      <c r="AS142" s="108"/>
      <c r="AT142" s="102"/>
      <c r="AU142" s="102" t="e">
        <f t="shared" si="233"/>
        <v>#DIV/0!</v>
      </c>
      <c r="AV142" s="102">
        <f t="shared" si="233"/>
        <v>0</v>
      </c>
      <c r="AW142" s="102" t="e">
        <f t="shared" si="233"/>
        <v>#DIV/0!</v>
      </c>
      <c r="AX142" s="68"/>
      <c r="AY142" s="68"/>
      <c r="AZ142" s="68"/>
      <c r="BA142" s="68"/>
      <c r="BB142" s="68"/>
      <c r="BC142" s="68"/>
      <c r="BD142" s="68"/>
      <c r="BE142" s="68"/>
      <c r="BF142" s="102"/>
    </row>
    <row r="143" spans="1:59" s="201" customFormat="1">
      <c r="A143" s="78" t="s">
        <v>1138</v>
      </c>
      <c r="B143" s="64" t="s">
        <v>1139</v>
      </c>
      <c r="C143" s="52">
        <f>+C142-C141</f>
        <v>0</v>
      </c>
      <c r="D143" s="52"/>
      <c r="E143" s="52"/>
      <c r="F143" s="20">
        <f t="shared" si="224"/>
        <v>0</v>
      </c>
      <c r="G143" s="20"/>
      <c r="H143" s="66"/>
      <c r="I143" s="67"/>
      <c r="J143" s="68"/>
      <c r="K143" s="53"/>
      <c r="L143" s="10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47">
        <f t="shared" ref="AC143" si="234">+Q143+R143+S143+T143</f>
        <v>0</v>
      </c>
      <c r="AD143" s="47">
        <f t="shared" si="198"/>
        <v>0</v>
      </c>
      <c r="AE143" s="108"/>
      <c r="AF143" s="68"/>
      <c r="AG143" s="68"/>
      <c r="AH143" s="68">
        <v>159562500</v>
      </c>
      <c r="AI143" s="66"/>
      <c r="AJ143" s="68"/>
      <c r="AK143" s="68"/>
      <c r="AL143" s="68"/>
      <c r="AM143" s="68"/>
      <c r="AN143" s="68"/>
      <c r="AO143" s="68"/>
      <c r="AP143" s="68"/>
      <c r="AQ143" s="68"/>
      <c r="AR143" s="68">
        <f t="shared" ref="AR143" si="235">+AH143+AG143+AF143+AI143</f>
        <v>159562500</v>
      </c>
      <c r="AS143" s="108"/>
      <c r="AT143" s="102"/>
      <c r="AU143" s="102" t="e">
        <f t="shared" si="233"/>
        <v>#DIV/0!</v>
      </c>
      <c r="AV143" s="102" t="e">
        <f t="shared" si="233"/>
        <v>#DIV/0!</v>
      </c>
      <c r="AW143" s="102" t="e">
        <f t="shared" si="233"/>
        <v>#DIV/0!</v>
      </c>
      <c r="AX143" s="68"/>
      <c r="AY143" s="68"/>
      <c r="AZ143" s="68"/>
      <c r="BA143" s="68"/>
      <c r="BB143" s="68"/>
      <c r="BC143" s="68"/>
      <c r="BD143" s="68"/>
      <c r="BE143" s="68"/>
      <c r="BF143" s="102"/>
    </row>
    <row r="144" spans="1:59" s="132" customFormat="1">
      <c r="A144" s="69"/>
      <c r="B144" s="70"/>
      <c r="C144" s="70"/>
      <c r="D144" s="74"/>
      <c r="E144" s="70"/>
      <c r="F144" s="74"/>
      <c r="G144" s="72"/>
      <c r="H144" s="72"/>
      <c r="I144" s="72"/>
      <c r="J144" s="72"/>
      <c r="K144" s="73"/>
      <c r="L144" s="86"/>
      <c r="M144" s="86"/>
      <c r="N144" s="86"/>
      <c r="O144" s="86"/>
      <c r="P144" s="86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</row>
    <row r="145" spans="1:59" s="132" customFormat="1">
      <c r="A145" s="69"/>
      <c r="B145" s="70"/>
      <c r="C145" s="70"/>
      <c r="D145" s="74"/>
      <c r="E145" s="70"/>
      <c r="F145" s="71"/>
      <c r="G145" s="72"/>
      <c r="H145" s="72"/>
      <c r="I145" s="72"/>
      <c r="J145" s="72"/>
      <c r="K145" s="73"/>
      <c r="L145" s="86"/>
      <c r="M145" s="86"/>
      <c r="N145" s="86"/>
      <c r="O145" s="86"/>
      <c r="P145" s="86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</row>
    <row r="146" spans="1:59" ht="21.75" thickBot="1">
      <c r="A146" s="357" t="s">
        <v>1004</v>
      </c>
      <c r="B146" s="357"/>
      <c r="C146" s="357"/>
      <c r="D146" s="357"/>
      <c r="E146" s="357"/>
      <c r="F146" s="357"/>
      <c r="G146" s="75"/>
      <c r="H146" s="72"/>
      <c r="I146" s="72"/>
      <c r="J146" s="72"/>
      <c r="K146" s="73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</row>
    <row r="147" spans="1:59" ht="45">
      <c r="A147" s="33" t="s">
        <v>0</v>
      </c>
      <c r="B147" s="34" t="s">
        <v>1</v>
      </c>
      <c r="C147" s="34" t="s">
        <v>618</v>
      </c>
      <c r="D147" s="34" t="s">
        <v>6</v>
      </c>
      <c r="E147" s="34" t="s">
        <v>5</v>
      </c>
      <c r="F147" s="34" t="s">
        <v>619</v>
      </c>
      <c r="G147" s="34" t="s">
        <v>620</v>
      </c>
      <c r="H147" s="34" t="s">
        <v>621</v>
      </c>
      <c r="I147" s="34" t="s">
        <v>622</v>
      </c>
      <c r="J147" s="34" t="s">
        <v>623</v>
      </c>
      <c r="K147" s="35" t="s">
        <v>624</v>
      </c>
      <c r="L147" s="108"/>
      <c r="M147" s="95" t="s">
        <v>949</v>
      </c>
      <c r="N147" s="96" t="s">
        <v>950</v>
      </c>
      <c r="O147" s="97" t="s">
        <v>951</v>
      </c>
      <c r="P147" s="97" t="s">
        <v>952</v>
      </c>
      <c r="Q147" s="34" t="s">
        <v>1020</v>
      </c>
      <c r="R147" s="34" t="s">
        <v>1021</v>
      </c>
      <c r="S147" s="34" t="s">
        <v>1086</v>
      </c>
      <c r="T147" s="34" t="s">
        <v>1149</v>
      </c>
      <c r="U147" s="34" t="s">
        <v>962</v>
      </c>
      <c r="V147" s="34" t="s">
        <v>963</v>
      </c>
      <c r="W147" s="34" t="s">
        <v>964</v>
      </c>
      <c r="X147" s="34" t="s">
        <v>965</v>
      </c>
      <c r="Y147" s="34" t="s">
        <v>966</v>
      </c>
      <c r="Z147" s="34" t="s">
        <v>967</v>
      </c>
      <c r="AA147" s="34" t="s">
        <v>968</v>
      </c>
      <c r="AB147" s="34" t="s">
        <v>969</v>
      </c>
      <c r="AC147" s="34" t="s">
        <v>1152</v>
      </c>
      <c r="AD147" s="34" t="s">
        <v>953</v>
      </c>
      <c r="AE147" s="108"/>
      <c r="AF147" s="34" t="s">
        <v>970</v>
      </c>
      <c r="AG147" s="34" t="s">
        <v>971</v>
      </c>
      <c r="AH147" s="34" t="s">
        <v>972</v>
      </c>
      <c r="AI147" s="34" t="s">
        <v>973</v>
      </c>
      <c r="AJ147" s="34" t="s">
        <v>974</v>
      </c>
      <c r="AK147" s="34" t="s">
        <v>975</v>
      </c>
      <c r="AL147" s="34" t="s">
        <v>976</v>
      </c>
      <c r="AM147" s="34" t="s">
        <v>977</v>
      </c>
      <c r="AN147" s="34" t="s">
        <v>978</v>
      </c>
      <c r="AO147" s="34" t="s">
        <v>979</v>
      </c>
      <c r="AP147" s="34" t="s">
        <v>980</v>
      </c>
      <c r="AQ147" s="34" t="s">
        <v>981</v>
      </c>
      <c r="AR147" s="34" t="s">
        <v>1085</v>
      </c>
      <c r="AS147" s="108"/>
      <c r="AT147" s="34" t="s">
        <v>982</v>
      </c>
      <c r="AU147" s="34" t="s">
        <v>983</v>
      </c>
      <c r="AV147" s="34" t="s">
        <v>984</v>
      </c>
      <c r="AW147" s="34" t="s">
        <v>985</v>
      </c>
      <c r="AX147" s="34" t="s">
        <v>986</v>
      </c>
      <c r="AY147" s="34" t="s">
        <v>987</v>
      </c>
      <c r="AZ147" s="34" t="s">
        <v>988</v>
      </c>
      <c r="BA147" s="34" t="s">
        <v>989</v>
      </c>
      <c r="BB147" s="34" t="s">
        <v>990</v>
      </c>
      <c r="BC147" s="34" t="s">
        <v>991</v>
      </c>
      <c r="BD147" s="34" t="s">
        <v>992</v>
      </c>
      <c r="BE147" s="34" t="s">
        <v>993</v>
      </c>
      <c r="BF147" s="34" t="s">
        <v>1084</v>
      </c>
    </row>
    <row r="148" spans="1:59">
      <c r="A148" s="128">
        <f t="shared" ref="A148:K148" si="236">+A6</f>
        <v>0</v>
      </c>
      <c r="B148" s="128" t="str">
        <f t="shared" si="236"/>
        <v>PRESUPUESTO DE INGRESOS</v>
      </c>
      <c r="C148" s="128">
        <f t="shared" si="236"/>
        <v>129818642105</v>
      </c>
      <c r="D148" s="128">
        <f t="shared" si="236"/>
        <v>27240641340.989998</v>
      </c>
      <c r="E148" s="128">
        <f t="shared" si="236"/>
        <v>0</v>
      </c>
      <c r="F148" s="129">
        <f t="shared" si="236"/>
        <v>157059283445.98999</v>
      </c>
      <c r="G148" s="129">
        <f t="shared" si="236"/>
        <v>34048338969.84</v>
      </c>
      <c r="H148" s="129">
        <f t="shared" si="236"/>
        <v>28722248553</v>
      </c>
      <c r="I148" s="129">
        <f t="shared" si="236"/>
        <v>34048338969.84</v>
      </c>
      <c r="J148" s="129">
        <f t="shared" si="236"/>
        <v>120430264751.14999</v>
      </c>
      <c r="K148" s="129">
        <f t="shared" si="236"/>
        <v>0</v>
      </c>
      <c r="L148" s="130"/>
      <c r="M148" s="129">
        <f t="shared" ref="M148:AD148" si="237">+M6</f>
        <v>105440397603193</v>
      </c>
      <c r="N148" s="129" t="e">
        <f t="shared" si="237"/>
        <v>#VALUE!</v>
      </c>
      <c r="O148" s="129">
        <f t="shared" si="237"/>
        <v>259578184209.41937</v>
      </c>
      <c r="P148" s="129">
        <f t="shared" si="237"/>
        <v>259578184209.41937</v>
      </c>
      <c r="Q148" s="129">
        <f t="shared" si="237"/>
        <v>4535421325.3693333</v>
      </c>
      <c r="R148" s="129">
        <f t="shared" si="237"/>
        <v>27755663981.456398</v>
      </c>
      <c r="S148" s="129">
        <f t="shared" si="237"/>
        <v>17567488126.923729</v>
      </c>
      <c r="T148" s="129">
        <f t="shared" si="237"/>
        <v>5166149469.1993332</v>
      </c>
      <c r="U148" s="129">
        <f t="shared" si="237"/>
        <v>25603865647.276333</v>
      </c>
      <c r="V148" s="129">
        <f t="shared" si="237"/>
        <v>9067569629.2220001</v>
      </c>
      <c r="W148" s="129">
        <f t="shared" si="237"/>
        <v>9429369040.933733</v>
      </c>
      <c r="X148" s="129">
        <f t="shared" si="237"/>
        <v>27626654417.804993</v>
      </c>
      <c r="Y148" s="129">
        <f t="shared" si="237"/>
        <v>10806599475.199333</v>
      </c>
      <c r="Z148" s="129">
        <f t="shared" si="237"/>
        <v>5234937933.6993332</v>
      </c>
      <c r="AA148" s="129">
        <f t="shared" si="237"/>
        <v>5268763800.0293331</v>
      </c>
      <c r="AB148" s="129">
        <f t="shared" si="237"/>
        <v>8996800598.1020012</v>
      </c>
      <c r="AC148" s="129">
        <f t="shared" si="237"/>
        <v>55024722902.948799</v>
      </c>
      <c r="AD148" s="129">
        <f t="shared" si="237"/>
        <v>157059283445.21585</v>
      </c>
      <c r="AE148" s="130"/>
      <c r="AF148" s="129">
        <f t="shared" ref="AF148:AR148" si="238">+AF6</f>
        <v>5354266385.3500004</v>
      </c>
      <c r="AG148" s="129">
        <f t="shared" si="238"/>
        <v>28690146584.879997</v>
      </c>
      <c r="AH148" s="129">
        <f t="shared" si="238"/>
        <v>24323078873.989998</v>
      </c>
      <c r="AI148" s="129">
        <f t="shared" si="238"/>
        <v>6923104324</v>
      </c>
      <c r="AJ148" s="129">
        <f t="shared" si="238"/>
        <v>0</v>
      </c>
      <c r="AK148" s="129">
        <f t="shared" si="238"/>
        <v>0</v>
      </c>
      <c r="AL148" s="129">
        <f t="shared" si="238"/>
        <v>0</v>
      </c>
      <c r="AM148" s="129">
        <f t="shared" si="238"/>
        <v>0</v>
      </c>
      <c r="AN148" s="129">
        <f t="shared" si="238"/>
        <v>0</v>
      </c>
      <c r="AO148" s="129">
        <f t="shared" si="238"/>
        <v>0</v>
      </c>
      <c r="AP148" s="129">
        <f t="shared" si="238"/>
        <v>0</v>
      </c>
      <c r="AQ148" s="129">
        <f t="shared" si="238"/>
        <v>0</v>
      </c>
      <c r="AR148" s="129">
        <f t="shared" si="238"/>
        <v>65290596168.219994</v>
      </c>
      <c r="AS148" s="130"/>
      <c r="AT148" s="131">
        <f t="shared" ref="AT148:BF148" si="239">+AT6</f>
        <v>0.18054443043700819</v>
      </c>
      <c r="AU148" s="131">
        <f t="shared" si="239"/>
        <v>3.3668176846640328E-2</v>
      </c>
      <c r="AV148" s="131">
        <f t="shared" si="239"/>
        <v>0.38455075069683575</v>
      </c>
      <c r="AW148" s="131">
        <f t="shared" si="239"/>
        <v>0.3400898222700795</v>
      </c>
      <c r="AX148" s="131">
        <f t="shared" si="239"/>
        <v>0</v>
      </c>
      <c r="AY148" s="131">
        <f t="shared" si="239"/>
        <v>0</v>
      </c>
      <c r="AZ148" s="131">
        <f t="shared" si="239"/>
        <v>0</v>
      </c>
      <c r="BA148" s="131">
        <f t="shared" si="239"/>
        <v>0</v>
      </c>
      <c r="BB148" s="131">
        <f t="shared" si="239"/>
        <v>0</v>
      </c>
      <c r="BC148" s="131">
        <f t="shared" si="239"/>
        <v>0</v>
      </c>
      <c r="BD148" s="131">
        <f t="shared" si="239"/>
        <v>0</v>
      </c>
      <c r="BE148" s="131">
        <f t="shared" si="239"/>
        <v>0</v>
      </c>
      <c r="BF148" s="131">
        <f t="shared" si="239"/>
        <v>0.18656837733427353</v>
      </c>
      <c r="BG148" s="132"/>
    </row>
    <row r="149" spans="1:59">
      <c r="A149" s="128">
        <f t="shared" ref="A149:K149" si="240">+A7</f>
        <v>1</v>
      </c>
      <c r="B149" s="128" t="str">
        <f t="shared" si="240"/>
        <v>INGRESOS CORRIENTES</v>
      </c>
      <c r="C149" s="128">
        <f t="shared" si="240"/>
        <v>129306421569</v>
      </c>
      <c r="D149" s="128">
        <f t="shared" si="240"/>
        <v>0</v>
      </c>
      <c r="E149" s="128">
        <f t="shared" si="240"/>
        <v>0</v>
      </c>
      <c r="F149" s="129">
        <f t="shared" si="240"/>
        <v>129306421569</v>
      </c>
      <c r="G149" s="129">
        <f t="shared" si="240"/>
        <v>15833146489</v>
      </c>
      <c r="H149" s="129">
        <f t="shared" si="240"/>
        <v>11289055921</v>
      </c>
      <c r="I149" s="129">
        <f t="shared" si="240"/>
        <v>15833146489</v>
      </c>
      <c r="J149" s="129">
        <f t="shared" si="240"/>
        <v>113473275080</v>
      </c>
      <c r="K149" s="129">
        <f t="shared" si="240"/>
        <v>0</v>
      </c>
      <c r="L149" s="130"/>
      <c r="M149" s="129">
        <f t="shared" ref="M149:AD149" si="241">+M7</f>
        <v>103389377493092</v>
      </c>
      <c r="N149" s="129" t="e">
        <f t="shared" si="241"/>
        <v>#VALUE!</v>
      </c>
      <c r="O149" s="129">
        <f t="shared" si="241"/>
        <v>129247321568.22585</v>
      </c>
      <c r="P149" s="129">
        <f t="shared" si="241"/>
        <v>129247321568.22585</v>
      </c>
      <c r="Q149" s="129">
        <f t="shared" si="241"/>
        <v>4534521325.3693333</v>
      </c>
      <c r="R149" s="129">
        <f t="shared" si="241"/>
        <v>9992412243.4563999</v>
      </c>
      <c r="S149" s="129">
        <f t="shared" si="241"/>
        <v>8087898523.933733</v>
      </c>
      <c r="T149" s="129">
        <f t="shared" si="241"/>
        <v>5165049469.1993332</v>
      </c>
      <c r="U149" s="129">
        <f t="shared" si="241"/>
        <v>25540363080.276333</v>
      </c>
      <c r="V149" s="129">
        <f t="shared" si="241"/>
        <v>9004067062.2220001</v>
      </c>
      <c r="W149" s="129">
        <f t="shared" si="241"/>
        <v>9365866473.933733</v>
      </c>
      <c r="X149" s="129">
        <f t="shared" si="241"/>
        <v>27563151850.804993</v>
      </c>
      <c r="Y149" s="129">
        <f t="shared" si="241"/>
        <v>10743096908.199333</v>
      </c>
      <c r="Z149" s="129">
        <f t="shared" si="241"/>
        <v>5171435366.6993332</v>
      </c>
      <c r="AA149" s="129">
        <f t="shared" si="241"/>
        <v>5205261233.0293331</v>
      </c>
      <c r="AB149" s="129">
        <f t="shared" si="241"/>
        <v>8933298031.1020012</v>
      </c>
      <c r="AC149" s="129">
        <f t="shared" si="241"/>
        <v>27779881561.958801</v>
      </c>
      <c r="AD149" s="129">
        <f t="shared" si="241"/>
        <v>129306421568.22586</v>
      </c>
      <c r="AE149" s="130"/>
      <c r="AF149" s="129">
        <f t="shared" ref="AF149:AR149" si="242">+AF7</f>
        <v>4572545590.3900003</v>
      </c>
      <c r="AG149" s="129">
        <f t="shared" si="242"/>
        <v>11256674899</v>
      </c>
      <c r="AH149" s="129">
        <f t="shared" si="242"/>
        <v>14545681866</v>
      </c>
      <c r="AI149" s="129">
        <f t="shared" si="242"/>
        <v>6915445319</v>
      </c>
      <c r="AJ149" s="129">
        <f t="shared" si="242"/>
        <v>0</v>
      </c>
      <c r="AK149" s="129">
        <f t="shared" si="242"/>
        <v>0</v>
      </c>
      <c r="AL149" s="129">
        <f t="shared" si="242"/>
        <v>0</v>
      </c>
      <c r="AM149" s="129">
        <f t="shared" si="242"/>
        <v>0</v>
      </c>
      <c r="AN149" s="129">
        <f t="shared" si="242"/>
        <v>0</v>
      </c>
      <c r="AO149" s="129">
        <f t="shared" si="242"/>
        <v>0</v>
      </c>
      <c r="AP149" s="129">
        <f t="shared" si="242"/>
        <v>0</v>
      </c>
      <c r="AQ149" s="129">
        <f t="shared" si="242"/>
        <v>0</v>
      </c>
      <c r="AR149" s="129">
        <f t="shared" si="242"/>
        <v>37290347674.389999</v>
      </c>
      <c r="AS149" s="130"/>
      <c r="AT149" s="131">
        <f t="shared" ref="AT149:BF149" si="243">+AT7</f>
        <v>8.3855080376251251E-3</v>
      </c>
      <c r="AU149" s="131">
        <f t="shared" si="243"/>
        <v>0.1265222675707271</v>
      </c>
      <c r="AV149" s="131">
        <f t="shared" si="243"/>
        <v>0.798450094663821</v>
      </c>
      <c r="AW149" s="131">
        <f t="shared" si="243"/>
        <v>0.3388923688415334</v>
      </c>
      <c r="AX149" s="131">
        <f t="shared" si="243"/>
        <v>0</v>
      </c>
      <c r="AY149" s="131">
        <f t="shared" si="243"/>
        <v>0</v>
      </c>
      <c r="AZ149" s="131">
        <f t="shared" si="243"/>
        <v>0</v>
      </c>
      <c r="BA149" s="131">
        <f t="shared" si="243"/>
        <v>0</v>
      </c>
      <c r="BB149" s="131">
        <f t="shared" si="243"/>
        <v>0</v>
      </c>
      <c r="BC149" s="131">
        <f t="shared" si="243"/>
        <v>0</v>
      </c>
      <c r="BD149" s="131">
        <f t="shared" si="243"/>
        <v>0</v>
      </c>
      <c r="BE149" s="131">
        <f t="shared" si="243"/>
        <v>0</v>
      </c>
      <c r="BF149" s="131">
        <f t="shared" si="243"/>
        <v>0.3423508516845023</v>
      </c>
      <c r="BG149" s="132"/>
    </row>
    <row r="150" spans="1:59">
      <c r="A150" s="122" t="str">
        <f t="shared" ref="A150:K150" si="244">+A9</f>
        <v>1021</v>
      </c>
      <c r="B150" s="122" t="str">
        <f t="shared" si="244"/>
        <v>CONTRIBUCIONES</v>
      </c>
      <c r="C150" s="122">
        <f t="shared" si="244"/>
        <v>3590000000</v>
      </c>
      <c r="D150" s="122">
        <f t="shared" si="244"/>
        <v>0</v>
      </c>
      <c r="E150" s="122">
        <f t="shared" si="244"/>
        <v>0</v>
      </c>
      <c r="F150" s="123">
        <f t="shared" si="244"/>
        <v>3590000000</v>
      </c>
      <c r="G150" s="123">
        <f t="shared" si="244"/>
        <v>0</v>
      </c>
      <c r="H150" s="123">
        <f t="shared" si="244"/>
        <v>0</v>
      </c>
      <c r="I150" s="123">
        <f t="shared" si="244"/>
        <v>0</v>
      </c>
      <c r="J150" s="123">
        <f t="shared" si="244"/>
        <v>3590000000</v>
      </c>
      <c r="K150" s="123">
        <f t="shared" si="244"/>
        <v>0</v>
      </c>
      <c r="L150" s="108"/>
      <c r="M150" s="123">
        <f t="shared" ref="M150:AD150" si="245">+M9</f>
        <v>103123031120301</v>
      </c>
      <c r="N150" s="123" t="e">
        <f t="shared" si="245"/>
        <v>#VALUE!</v>
      </c>
      <c r="O150" s="123">
        <f t="shared" si="245"/>
        <v>3590000000</v>
      </c>
      <c r="P150" s="123">
        <f t="shared" si="245"/>
        <v>3590000000</v>
      </c>
      <c r="Q150" s="123">
        <f t="shared" si="245"/>
        <v>41666666.670000002</v>
      </c>
      <c r="R150" s="123">
        <f t="shared" si="245"/>
        <v>0</v>
      </c>
      <c r="S150" s="123">
        <f t="shared" si="245"/>
        <v>3090000000</v>
      </c>
      <c r="T150" s="123">
        <f t="shared" si="245"/>
        <v>0</v>
      </c>
      <c r="U150" s="123">
        <f t="shared" si="245"/>
        <v>0</v>
      </c>
      <c r="V150" s="123">
        <f t="shared" si="245"/>
        <v>0</v>
      </c>
      <c r="W150" s="123">
        <f t="shared" si="245"/>
        <v>0</v>
      </c>
      <c r="X150" s="123">
        <f t="shared" si="245"/>
        <v>0</v>
      </c>
      <c r="Y150" s="123">
        <f t="shared" si="245"/>
        <v>0</v>
      </c>
      <c r="Z150" s="123">
        <f t="shared" si="245"/>
        <v>0</v>
      </c>
      <c r="AA150" s="123">
        <f t="shared" si="245"/>
        <v>458333333.32999998</v>
      </c>
      <c r="AB150" s="123">
        <f t="shared" si="245"/>
        <v>0</v>
      </c>
      <c r="AC150" s="123">
        <f t="shared" si="245"/>
        <v>3131666666.6700001</v>
      </c>
      <c r="AD150" s="123">
        <f t="shared" si="245"/>
        <v>3590000000</v>
      </c>
      <c r="AE150" s="108"/>
      <c r="AF150" s="123">
        <f t="shared" ref="AF150:AR150" si="246">+AF9</f>
        <v>0</v>
      </c>
      <c r="AG150" s="123">
        <f t="shared" si="246"/>
        <v>0</v>
      </c>
      <c r="AH150" s="123">
        <f t="shared" si="246"/>
        <v>2195326252</v>
      </c>
      <c r="AI150" s="123">
        <f t="shared" si="246"/>
        <v>0</v>
      </c>
      <c r="AJ150" s="123">
        <f t="shared" si="246"/>
        <v>0</v>
      </c>
      <c r="AK150" s="123">
        <f t="shared" si="246"/>
        <v>0</v>
      </c>
      <c r="AL150" s="123">
        <f t="shared" si="246"/>
        <v>0</v>
      </c>
      <c r="AM150" s="123">
        <f t="shared" si="246"/>
        <v>0</v>
      </c>
      <c r="AN150" s="123">
        <f t="shared" si="246"/>
        <v>0</v>
      </c>
      <c r="AO150" s="123">
        <f t="shared" si="246"/>
        <v>0</v>
      </c>
      <c r="AP150" s="123">
        <f t="shared" si="246"/>
        <v>0</v>
      </c>
      <c r="AQ150" s="123">
        <f t="shared" si="246"/>
        <v>0</v>
      </c>
      <c r="AR150" s="123">
        <f t="shared" si="246"/>
        <v>2195326252</v>
      </c>
      <c r="AS150" s="108"/>
      <c r="AT150" s="124">
        <f t="shared" ref="AT150:BF150" si="247">+AT9</f>
        <v>-1</v>
      </c>
      <c r="AU150" s="124" t="e">
        <f t="shared" si="247"/>
        <v>#DIV/0!</v>
      </c>
      <c r="AV150" s="124">
        <f t="shared" si="247"/>
        <v>-0.28953842977346278</v>
      </c>
      <c r="AW150" s="124" t="e">
        <f t="shared" si="247"/>
        <v>#DIV/0!</v>
      </c>
      <c r="AX150" s="124">
        <f t="shared" si="247"/>
        <v>0</v>
      </c>
      <c r="AY150" s="124">
        <f t="shared" si="247"/>
        <v>0</v>
      </c>
      <c r="AZ150" s="124">
        <f t="shared" si="247"/>
        <v>0</v>
      </c>
      <c r="BA150" s="124">
        <f t="shared" si="247"/>
        <v>0</v>
      </c>
      <c r="BB150" s="124">
        <f t="shared" si="247"/>
        <v>0</v>
      </c>
      <c r="BC150" s="124">
        <f t="shared" si="247"/>
        <v>0</v>
      </c>
      <c r="BD150" s="124">
        <f t="shared" si="247"/>
        <v>0</v>
      </c>
      <c r="BE150" s="124">
        <f t="shared" si="247"/>
        <v>0</v>
      </c>
      <c r="BF150" s="124">
        <f t="shared" si="247"/>
        <v>-0.29899108504598298</v>
      </c>
    </row>
    <row r="151" spans="1:59" s="132" customFormat="1">
      <c r="A151" s="122" t="str">
        <f t="shared" ref="A151:K151" si="248">+A16</f>
        <v>1022</v>
      </c>
      <c r="B151" s="122" t="str">
        <f t="shared" si="248"/>
        <v>TASAS Y DERECHOS ADMINISTRATIVOS</v>
      </c>
      <c r="C151" s="122">
        <f t="shared" si="248"/>
        <v>39018467904</v>
      </c>
      <c r="D151" s="122">
        <f t="shared" si="248"/>
        <v>0</v>
      </c>
      <c r="E151" s="122">
        <f t="shared" si="248"/>
        <v>0</v>
      </c>
      <c r="F151" s="123">
        <f t="shared" si="248"/>
        <v>39018467904</v>
      </c>
      <c r="G151" s="123">
        <f t="shared" si="248"/>
        <v>1871616712</v>
      </c>
      <c r="H151" s="123">
        <f t="shared" si="248"/>
        <v>1850670170</v>
      </c>
      <c r="I151" s="123">
        <f t="shared" si="248"/>
        <v>1871616712</v>
      </c>
      <c r="J151" s="123">
        <f t="shared" si="248"/>
        <v>37146851192</v>
      </c>
      <c r="K151" s="123">
        <f t="shared" si="248"/>
        <v>0</v>
      </c>
      <c r="L151" s="108"/>
      <c r="M151" s="123">
        <f t="shared" ref="M151:AD151" si="249">+M16</f>
        <v>71541308019</v>
      </c>
      <c r="N151" s="123" t="e">
        <f t="shared" si="249"/>
        <v>#VALUE!</v>
      </c>
      <c r="O151" s="123">
        <f t="shared" si="249"/>
        <v>38757091454.631592</v>
      </c>
      <c r="P151" s="123">
        <f t="shared" si="249"/>
        <v>38757091454.631592</v>
      </c>
      <c r="Q151" s="123">
        <f t="shared" si="249"/>
        <v>282678766</v>
      </c>
      <c r="R151" s="123">
        <f t="shared" si="249"/>
        <v>1218474214.2343998</v>
      </c>
      <c r="S151" s="123">
        <f t="shared" si="249"/>
        <v>781114513.23440003</v>
      </c>
      <c r="T151" s="123">
        <f t="shared" si="249"/>
        <v>830169152</v>
      </c>
      <c r="U151" s="123">
        <f t="shared" si="249"/>
        <v>14783487395.847</v>
      </c>
      <c r="V151" s="123">
        <f t="shared" si="249"/>
        <v>245585096</v>
      </c>
      <c r="W151" s="123">
        <f t="shared" si="249"/>
        <v>4636074240.2343998</v>
      </c>
      <c r="X151" s="123">
        <f t="shared" si="249"/>
        <v>13548300608.081406</v>
      </c>
      <c r="Y151" s="123">
        <f t="shared" si="249"/>
        <v>2240407363</v>
      </c>
      <c r="Z151" s="123">
        <f t="shared" si="249"/>
        <v>124373459</v>
      </c>
      <c r="AA151" s="123">
        <f t="shared" si="249"/>
        <v>126687031</v>
      </c>
      <c r="AB151" s="123">
        <f t="shared" si="249"/>
        <v>201116065</v>
      </c>
      <c r="AC151" s="123">
        <f t="shared" si="249"/>
        <v>3112436645.4687996</v>
      </c>
      <c r="AD151" s="123">
        <f t="shared" si="249"/>
        <v>39018467903.631607</v>
      </c>
      <c r="AE151" s="108"/>
      <c r="AF151" s="123">
        <f t="shared" ref="AF151:AR151" si="250">+AF16</f>
        <v>50904053</v>
      </c>
      <c r="AG151" s="123">
        <f t="shared" si="250"/>
        <v>1820712659</v>
      </c>
      <c r="AH151" s="123">
        <f t="shared" si="250"/>
        <v>3096657502</v>
      </c>
      <c r="AI151" s="123">
        <f t="shared" si="250"/>
        <v>1714667356</v>
      </c>
      <c r="AJ151" s="123">
        <f t="shared" si="250"/>
        <v>0</v>
      </c>
      <c r="AK151" s="123">
        <f t="shared" si="250"/>
        <v>0</v>
      </c>
      <c r="AL151" s="123">
        <f t="shared" si="250"/>
        <v>0</v>
      </c>
      <c r="AM151" s="123">
        <f t="shared" si="250"/>
        <v>0</v>
      </c>
      <c r="AN151" s="123">
        <f t="shared" si="250"/>
        <v>0</v>
      </c>
      <c r="AO151" s="123">
        <f t="shared" si="250"/>
        <v>0</v>
      </c>
      <c r="AP151" s="123">
        <f t="shared" si="250"/>
        <v>0</v>
      </c>
      <c r="AQ151" s="123">
        <f t="shared" si="250"/>
        <v>0</v>
      </c>
      <c r="AR151" s="123">
        <f t="shared" si="250"/>
        <v>6682941570</v>
      </c>
      <c r="AS151" s="108"/>
      <c r="AT151" s="124">
        <f t="shared" ref="AT151:BF151" si="251">+AT16</f>
        <v>-0.81992261491618368</v>
      </c>
      <c r="AU151" s="124">
        <f t="shared" si="251"/>
        <v>0.49425620807577192</v>
      </c>
      <c r="AV151" s="124">
        <f t="shared" si="251"/>
        <v>2.9644091225209928</v>
      </c>
      <c r="AW151" s="124">
        <f t="shared" si="251"/>
        <v>1.0654433519591922</v>
      </c>
      <c r="AX151" s="124">
        <f t="shared" si="251"/>
        <v>0</v>
      </c>
      <c r="AY151" s="124">
        <f t="shared" si="251"/>
        <v>0</v>
      </c>
      <c r="AZ151" s="124">
        <f t="shared" si="251"/>
        <v>0</v>
      </c>
      <c r="BA151" s="124">
        <f t="shared" si="251"/>
        <v>0</v>
      </c>
      <c r="BB151" s="124">
        <f t="shared" si="251"/>
        <v>0</v>
      </c>
      <c r="BC151" s="124">
        <f t="shared" si="251"/>
        <v>0</v>
      </c>
      <c r="BD151" s="124">
        <f t="shared" si="251"/>
        <v>0</v>
      </c>
      <c r="BE151" s="124">
        <f t="shared" si="251"/>
        <v>0</v>
      </c>
      <c r="BF151" s="124">
        <f t="shared" si="251"/>
        <v>1.1471735271236039</v>
      </c>
      <c r="BG151" s="86"/>
    </row>
    <row r="152" spans="1:59" s="132" customFormat="1">
      <c r="A152" s="125" t="str">
        <f t="shared" ref="A152:K152" si="252">+A19</f>
        <v>102201011</v>
      </c>
      <c r="B152" s="125" t="str">
        <f t="shared" si="252"/>
        <v>CERTIFICACIONES Y CONSTANCIAS</v>
      </c>
      <c r="C152" s="125">
        <f t="shared" si="252"/>
        <v>5462904</v>
      </c>
      <c r="D152" s="125">
        <f t="shared" si="252"/>
        <v>0</v>
      </c>
      <c r="E152" s="125">
        <f t="shared" si="252"/>
        <v>0</v>
      </c>
      <c r="F152" s="126">
        <f t="shared" si="252"/>
        <v>5462904</v>
      </c>
      <c r="G152" s="126">
        <f t="shared" si="252"/>
        <v>5400</v>
      </c>
      <c r="H152" s="126">
        <f t="shared" si="252"/>
        <v>0</v>
      </c>
      <c r="I152" s="126">
        <f t="shared" si="252"/>
        <v>5400</v>
      </c>
      <c r="J152" s="126">
        <f t="shared" si="252"/>
        <v>5457504</v>
      </c>
      <c r="K152" s="126">
        <f t="shared" si="252"/>
        <v>0</v>
      </c>
      <c r="L152" s="108"/>
      <c r="M152" s="126">
        <f t="shared" ref="M152:AD152" si="253">+M19</f>
        <v>10220101101</v>
      </c>
      <c r="N152" s="126" t="str">
        <f t="shared" si="253"/>
        <v>CERTIFICACIONES Y CONSTANCIAS ADMINISTRATIVAS</v>
      </c>
      <c r="O152" s="126">
        <f t="shared" si="253"/>
        <v>5462904</v>
      </c>
      <c r="P152" s="126">
        <f t="shared" si="253"/>
        <v>5462904</v>
      </c>
      <c r="Q152" s="126">
        <f t="shared" si="253"/>
        <v>56000</v>
      </c>
      <c r="R152" s="126">
        <f t="shared" si="253"/>
        <v>50000</v>
      </c>
      <c r="S152" s="126">
        <f t="shared" si="253"/>
        <v>44000</v>
      </c>
      <c r="T152" s="126">
        <f t="shared" si="253"/>
        <v>0</v>
      </c>
      <c r="U152" s="126">
        <f t="shared" si="253"/>
        <v>0</v>
      </c>
      <c r="V152" s="126">
        <f t="shared" si="253"/>
        <v>0</v>
      </c>
      <c r="W152" s="126">
        <f t="shared" si="253"/>
        <v>2731452</v>
      </c>
      <c r="X152" s="126">
        <f t="shared" si="253"/>
        <v>0</v>
      </c>
      <c r="Y152" s="126">
        <f t="shared" si="253"/>
        <v>0</v>
      </c>
      <c r="Z152" s="126">
        <f t="shared" si="253"/>
        <v>2581452</v>
      </c>
      <c r="AA152" s="126">
        <f t="shared" si="253"/>
        <v>0</v>
      </c>
      <c r="AB152" s="126">
        <f t="shared" si="253"/>
        <v>0</v>
      </c>
      <c r="AC152" s="126">
        <f t="shared" si="253"/>
        <v>150000</v>
      </c>
      <c r="AD152" s="126">
        <f t="shared" si="253"/>
        <v>5462904</v>
      </c>
      <c r="AE152" s="108"/>
      <c r="AF152" s="126">
        <f t="shared" ref="AF152:AR152" si="254">+AF19</f>
        <v>5400</v>
      </c>
      <c r="AG152" s="126">
        <f t="shared" si="254"/>
        <v>0</v>
      </c>
      <c r="AH152" s="126">
        <f t="shared" si="254"/>
        <v>166500</v>
      </c>
      <c r="AI152" s="126">
        <f t="shared" si="254"/>
        <v>0</v>
      </c>
      <c r="AJ152" s="126">
        <f t="shared" si="254"/>
        <v>0</v>
      </c>
      <c r="AK152" s="126">
        <f t="shared" si="254"/>
        <v>0</v>
      </c>
      <c r="AL152" s="126">
        <f t="shared" si="254"/>
        <v>0</v>
      </c>
      <c r="AM152" s="126">
        <f t="shared" si="254"/>
        <v>0</v>
      </c>
      <c r="AN152" s="126">
        <f t="shared" si="254"/>
        <v>0</v>
      </c>
      <c r="AO152" s="126">
        <f t="shared" si="254"/>
        <v>0</v>
      </c>
      <c r="AP152" s="126">
        <f t="shared" si="254"/>
        <v>0</v>
      </c>
      <c r="AQ152" s="126">
        <f t="shared" si="254"/>
        <v>0</v>
      </c>
      <c r="AR152" s="126">
        <f t="shared" si="254"/>
        <v>171900</v>
      </c>
      <c r="AS152" s="108"/>
      <c r="AT152" s="127">
        <f t="shared" ref="AT152:BF152" si="255">+AT19</f>
        <v>-0.90357142857142858</v>
      </c>
      <c r="AU152" s="127">
        <f t="shared" si="255"/>
        <v>-1</v>
      </c>
      <c r="AV152" s="127">
        <f t="shared" si="255"/>
        <v>2.7840909090909092</v>
      </c>
      <c r="AW152" s="127" t="e">
        <f t="shared" si="255"/>
        <v>#DIV/0!</v>
      </c>
      <c r="AX152" s="127">
        <f t="shared" si="255"/>
        <v>0</v>
      </c>
      <c r="AY152" s="127">
        <f t="shared" si="255"/>
        <v>0</v>
      </c>
      <c r="AZ152" s="127">
        <f t="shared" si="255"/>
        <v>0</v>
      </c>
      <c r="BA152" s="127">
        <f t="shared" si="255"/>
        <v>0</v>
      </c>
      <c r="BB152" s="127">
        <f t="shared" si="255"/>
        <v>0</v>
      </c>
      <c r="BC152" s="127">
        <f t="shared" si="255"/>
        <v>0</v>
      </c>
      <c r="BD152" s="127">
        <f t="shared" si="255"/>
        <v>0</v>
      </c>
      <c r="BE152" s="127">
        <f t="shared" si="255"/>
        <v>0</v>
      </c>
      <c r="BF152" s="127">
        <f t="shared" si="255"/>
        <v>0.14599999999999999</v>
      </c>
      <c r="BG152" s="86"/>
    </row>
    <row r="153" spans="1:59">
      <c r="A153" s="125" t="str">
        <f t="shared" ref="A153:K153" si="256">+A23</f>
        <v>102202011</v>
      </c>
      <c r="B153" s="125" t="str">
        <f t="shared" si="256"/>
        <v>SERVICIOS DE EDUC SUPERIOR TERC NIVEL PREGRADO</v>
      </c>
      <c r="C153" s="125">
        <f t="shared" si="256"/>
        <v>29280272471</v>
      </c>
      <c r="D153" s="125">
        <f t="shared" si="256"/>
        <v>0</v>
      </c>
      <c r="E153" s="125">
        <f t="shared" si="256"/>
        <v>0</v>
      </c>
      <c r="F153" s="126">
        <f t="shared" si="256"/>
        <v>29280272471</v>
      </c>
      <c r="G153" s="126">
        <f t="shared" si="256"/>
        <v>774212836</v>
      </c>
      <c r="H153" s="126">
        <f t="shared" si="256"/>
        <v>759223276</v>
      </c>
      <c r="I153" s="126">
        <f t="shared" si="256"/>
        <v>774212836</v>
      </c>
      <c r="J153" s="126">
        <f t="shared" si="256"/>
        <v>28506059635</v>
      </c>
      <c r="K153" s="126">
        <f t="shared" si="256"/>
        <v>0</v>
      </c>
      <c r="L153" s="108"/>
      <c r="M153" s="126">
        <f t="shared" ref="M153:AD153" si="257">+M23</f>
        <v>30660603309</v>
      </c>
      <c r="N153" s="126" t="e">
        <f t="shared" si="257"/>
        <v>#VALUE!</v>
      </c>
      <c r="O153" s="126">
        <f t="shared" si="257"/>
        <v>29114407385.693996</v>
      </c>
      <c r="P153" s="126">
        <f t="shared" si="257"/>
        <v>29114407385.693996</v>
      </c>
      <c r="Q153" s="126">
        <f t="shared" si="257"/>
        <v>18280000</v>
      </c>
      <c r="R153" s="126">
        <f t="shared" si="257"/>
        <v>218449134</v>
      </c>
      <c r="S153" s="126">
        <f t="shared" si="257"/>
        <v>113401451</v>
      </c>
      <c r="T153" s="126">
        <f t="shared" si="257"/>
        <v>142169152</v>
      </c>
      <c r="U153" s="126">
        <f t="shared" si="257"/>
        <v>13698519015.847</v>
      </c>
      <c r="V153" s="126">
        <f t="shared" si="257"/>
        <v>114472029</v>
      </c>
      <c r="W153" s="126">
        <f t="shared" si="257"/>
        <v>2549191168</v>
      </c>
      <c r="X153" s="126">
        <f t="shared" si="257"/>
        <v>11219955272.847006</v>
      </c>
      <c r="Y153" s="126">
        <f t="shared" si="257"/>
        <v>922145219</v>
      </c>
      <c r="Z153" s="126">
        <f t="shared" si="257"/>
        <v>0</v>
      </c>
      <c r="AA153" s="126">
        <f t="shared" si="257"/>
        <v>105322029</v>
      </c>
      <c r="AB153" s="126">
        <f t="shared" si="257"/>
        <v>178368000</v>
      </c>
      <c r="AC153" s="126">
        <f t="shared" si="257"/>
        <v>492299737</v>
      </c>
      <c r="AD153" s="126">
        <f t="shared" si="257"/>
        <v>29280272470.694008</v>
      </c>
      <c r="AE153" s="108"/>
      <c r="AF153" s="126">
        <f t="shared" ref="AF153:AR153" si="258">+AF23</f>
        <v>14989560</v>
      </c>
      <c r="AG153" s="126">
        <f t="shared" si="258"/>
        <v>759223276</v>
      </c>
      <c r="AH153" s="126">
        <f t="shared" si="258"/>
        <v>1706331742</v>
      </c>
      <c r="AI153" s="126">
        <f t="shared" si="258"/>
        <v>481820185</v>
      </c>
      <c r="AJ153" s="126">
        <f t="shared" si="258"/>
        <v>0</v>
      </c>
      <c r="AK153" s="126">
        <f t="shared" si="258"/>
        <v>0</v>
      </c>
      <c r="AL153" s="126">
        <f t="shared" si="258"/>
        <v>0</v>
      </c>
      <c r="AM153" s="126">
        <f t="shared" si="258"/>
        <v>0</v>
      </c>
      <c r="AN153" s="126">
        <f t="shared" si="258"/>
        <v>0</v>
      </c>
      <c r="AO153" s="126">
        <f t="shared" si="258"/>
        <v>0</v>
      </c>
      <c r="AP153" s="126">
        <f t="shared" si="258"/>
        <v>0</v>
      </c>
      <c r="AQ153" s="126">
        <f t="shared" si="258"/>
        <v>0</v>
      </c>
      <c r="AR153" s="126">
        <f t="shared" si="258"/>
        <v>2962364763</v>
      </c>
      <c r="AS153" s="108"/>
      <c r="AT153" s="127">
        <f t="shared" ref="AT153:BF153" si="259">+AT23</f>
        <v>-0.18000218818380745</v>
      </c>
      <c r="AU153" s="127">
        <f t="shared" si="259"/>
        <v>2.4755151558531701</v>
      </c>
      <c r="AV153" s="127">
        <f t="shared" si="259"/>
        <v>14.046824594863429</v>
      </c>
      <c r="AW153" s="127">
        <f t="shared" si="259"/>
        <v>2.3890628045667741</v>
      </c>
      <c r="AX153" s="127">
        <f t="shared" si="259"/>
        <v>0</v>
      </c>
      <c r="AY153" s="127">
        <f t="shared" si="259"/>
        <v>0</v>
      </c>
      <c r="AZ153" s="127">
        <f t="shared" si="259"/>
        <v>0</v>
      </c>
      <c r="BA153" s="127">
        <f t="shared" si="259"/>
        <v>0</v>
      </c>
      <c r="BB153" s="127">
        <f t="shared" si="259"/>
        <v>0</v>
      </c>
      <c r="BC153" s="127">
        <f t="shared" si="259"/>
        <v>0</v>
      </c>
      <c r="BD153" s="127">
        <f t="shared" si="259"/>
        <v>0</v>
      </c>
      <c r="BE153" s="127">
        <f t="shared" si="259"/>
        <v>0</v>
      </c>
      <c r="BF153" s="127">
        <f t="shared" si="259"/>
        <v>5.0174006613373425</v>
      </c>
    </row>
    <row r="154" spans="1:59">
      <c r="A154" s="125" t="str">
        <f t="shared" ref="A154:K154" si="260">+A27</f>
        <v>102202012</v>
      </c>
      <c r="B154" s="125" t="str">
        <f t="shared" si="260"/>
        <v>SERVICIOS DE EDUCACIÓN SUPERIOR TER NIVEL POSGRADO</v>
      </c>
      <c r="C154" s="125">
        <f t="shared" si="260"/>
        <v>9732732529</v>
      </c>
      <c r="D154" s="125">
        <f t="shared" si="260"/>
        <v>0</v>
      </c>
      <c r="E154" s="125">
        <f t="shared" si="260"/>
        <v>0</v>
      </c>
      <c r="F154" s="126">
        <f t="shared" si="260"/>
        <v>9732732529</v>
      </c>
      <c r="G154" s="126">
        <f t="shared" si="260"/>
        <v>1097398476</v>
      </c>
      <c r="H154" s="126">
        <f t="shared" si="260"/>
        <v>1091446894</v>
      </c>
      <c r="I154" s="126">
        <f t="shared" si="260"/>
        <v>1097398476</v>
      </c>
      <c r="J154" s="126">
        <f t="shared" si="260"/>
        <v>8635334053</v>
      </c>
      <c r="K154" s="126">
        <f t="shared" si="260"/>
        <v>0</v>
      </c>
      <c r="L154" s="108"/>
      <c r="M154" s="126">
        <f t="shared" ref="M154:AD154" si="261">+M27</f>
        <v>30660603609</v>
      </c>
      <c r="N154" s="126">
        <f t="shared" si="261"/>
        <v>0</v>
      </c>
      <c r="O154" s="126">
        <f t="shared" si="261"/>
        <v>9637221164.9375973</v>
      </c>
      <c r="P154" s="126">
        <f t="shared" si="261"/>
        <v>9637221164.9375973</v>
      </c>
      <c r="Q154" s="126">
        <f t="shared" si="261"/>
        <v>264342766</v>
      </c>
      <c r="R154" s="126">
        <f t="shared" si="261"/>
        <v>999975080.2343998</v>
      </c>
      <c r="S154" s="126">
        <f t="shared" si="261"/>
        <v>667669062.23440003</v>
      </c>
      <c r="T154" s="126">
        <f t="shared" si="261"/>
        <v>688000000</v>
      </c>
      <c r="U154" s="126">
        <f t="shared" si="261"/>
        <v>1084968380</v>
      </c>
      <c r="V154" s="126">
        <f t="shared" si="261"/>
        <v>131113067</v>
      </c>
      <c r="W154" s="126">
        <f t="shared" si="261"/>
        <v>2084151620.2343993</v>
      </c>
      <c r="X154" s="126">
        <f t="shared" si="261"/>
        <v>2328345335.2343998</v>
      </c>
      <c r="Y154" s="126">
        <f t="shared" si="261"/>
        <v>1318262144</v>
      </c>
      <c r="Z154" s="126">
        <f t="shared" si="261"/>
        <v>121792007</v>
      </c>
      <c r="AA154" s="126">
        <f t="shared" si="261"/>
        <v>21365002</v>
      </c>
      <c r="AB154" s="126">
        <f t="shared" si="261"/>
        <v>22748065</v>
      </c>
      <c r="AC154" s="126">
        <f t="shared" si="261"/>
        <v>2619986908.4687996</v>
      </c>
      <c r="AD154" s="126">
        <f t="shared" si="261"/>
        <v>9732732528.9375992</v>
      </c>
      <c r="AE154" s="108"/>
      <c r="AF154" s="126">
        <f t="shared" ref="AF154:AR154" si="262">+AF27</f>
        <v>35909093</v>
      </c>
      <c r="AG154" s="126">
        <f t="shared" si="262"/>
        <v>1061489383</v>
      </c>
      <c r="AH154" s="126">
        <f t="shared" si="262"/>
        <v>1390159260</v>
      </c>
      <c r="AI154" s="126">
        <f t="shared" si="262"/>
        <v>1232847171</v>
      </c>
      <c r="AJ154" s="126">
        <f t="shared" si="262"/>
        <v>0</v>
      </c>
      <c r="AK154" s="126">
        <f t="shared" si="262"/>
        <v>0</v>
      </c>
      <c r="AL154" s="126">
        <f t="shared" si="262"/>
        <v>0</v>
      </c>
      <c r="AM154" s="126">
        <f t="shared" si="262"/>
        <v>0</v>
      </c>
      <c r="AN154" s="126">
        <f t="shared" si="262"/>
        <v>0</v>
      </c>
      <c r="AO154" s="126">
        <f t="shared" si="262"/>
        <v>0</v>
      </c>
      <c r="AP154" s="126">
        <f t="shared" si="262"/>
        <v>0</v>
      </c>
      <c r="AQ154" s="126">
        <f t="shared" si="262"/>
        <v>0</v>
      </c>
      <c r="AR154" s="126">
        <f t="shared" si="262"/>
        <v>3720404907</v>
      </c>
      <c r="AS154" s="108"/>
      <c r="AT154" s="127">
        <f t="shared" ref="AT154:BF154" si="263">+AT27</f>
        <v>-0.86415708081075315</v>
      </c>
      <c r="AU154" s="127">
        <f t="shared" si="263"/>
        <v>6.151583572580719E-2</v>
      </c>
      <c r="AV154" s="127">
        <f t="shared" si="263"/>
        <v>1.0821082458841769</v>
      </c>
      <c r="AW154" s="127">
        <f t="shared" si="263"/>
        <v>0.79192902761627904</v>
      </c>
      <c r="AX154" s="127">
        <f t="shared" si="263"/>
        <v>0</v>
      </c>
      <c r="AY154" s="127">
        <f t="shared" si="263"/>
        <v>0</v>
      </c>
      <c r="AZ154" s="127">
        <f t="shared" si="263"/>
        <v>0</v>
      </c>
      <c r="BA154" s="127">
        <f t="shared" si="263"/>
        <v>0</v>
      </c>
      <c r="BB154" s="127">
        <f t="shared" si="263"/>
        <v>0</v>
      </c>
      <c r="BC154" s="127">
        <f t="shared" si="263"/>
        <v>0</v>
      </c>
      <c r="BD154" s="127">
        <f t="shared" si="263"/>
        <v>0</v>
      </c>
      <c r="BE154" s="127">
        <f t="shared" si="263"/>
        <v>0</v>
      </c>
      <c r="BF154" s="127">
        <f t="shared" si="263"/>
        <v>0.42000896835561607</v>
      </c>
    </row>
    <row r="155" spans="1:59" s="132" customFormat="1">
      <c r="A155" s="133" t="str">
        <f t="shared" ref="A155:K155" si="264">+A31</f>
        <v>1025</v>
      </c>
      <c r="B155" s="133" t="str">
        <f t="shared" si="264"/>
        <v>VENTA DE BIENES Y SERVICIOS</v>
      </c>
      <c r="C155" s="133">
        <f t="shared" si="264"/>
        <v>4642148824</v>
      </c>
      <c r="D155" s="133">
        <f t="shared" si="264"/>
        <v>0</v>
      </c>
      <c r="E155" s="133">
        <f t="shared" si="264"/>
        <v>0</v>
      </c>
      <c r="F155" s="134">
        <f t="shared" si="264"/>
        <v>4642148824</v>
      </c>
      <c r="G155" s="134">
        <f t="shared" si="264"/>
        <v>846729987</v>
      </c>
      <c r="H155" s="134">
        <f t="shared" si="264"/>
        <v>564590441</v>
      </c>
      <c r="I155" s="134">
        <f t="shared" si="264"/>
        <v>846729987</v>
      </c>
      <c r="J155" s="134">
        <f t="shared" si="264"/>
        <v>3795418837</v>
      </c>
      <c r="K155" s="134">
        <f t="shared" si="264"/>
        <v>0</v>
      </c>
      <c r="L155" s="130"/>
      <c r="M155" s="134">
        <f t="shared" ref="M155:AD155" si="265">+M31</f>
        <v>143502659257</v>
      </c>
      <c r="N155" s="134" t="e">
        <f t="shared" si="265"/>
        <v>#VALUE!</v>
      </c>
      <c r="O155" s="134">
        <f t="shared" si="265"/>
        <v>4844425273</v>
      </c>
      <c r="P155" s="134">
        <f t="shared" si="265"/>
        <v>4844425273</v>
      </c>
      <c r="Q155" s="134">
        <f t="shared" si="265"/>
        <v>98234795.176666677</v>
      </c>
      <c r="R155" s="134">
        <f t="shared" si="265"/>
        <v>123234795.17666668</v>
      </c>
      <c r="S155" s="134">
        <f t="shared" si="265"/>
        <v>104842913.17666668</v>
      </c>
      <c r="T155" s="134">
        <f t="shared" si="265"/>
        <v>222939219.67666668</v>
      </c>
      <c r="U155" s="134">
        <f t="shared" si="265"/>
        <v>145534795.17666668</v>
      </c>
      <c r="V155" s="134">
        <f t="shared" si="265"/>
        <v>534599771.17666668</v>
      </c>
      <c r="W155" s="134">
        <f t="shared" si="265"/>
        <v>617851136.17666674</v>
      </c>
      <c r="X155" s="134">
        <f t="shared" si="265"/>
        <v>699263637.17666674</v>
      </c>
      <c r="Y155" s="134">
        <f t="shared" si="265"/>
        <v>570748447.67666674</v>
      </c>
      <c r="Z155" s="134">
        <f t="shared" si="265"/>
        <v>508299771.17666668</v>
      </c>
      <c r="AA155" s="134">
        <f t="shared" si="265"/>
        <v>508299771.17666668</v>
      </c>
      <c r="AB155" s="134">
        <f t="shared" si="265"/>
        <v>508299771.05666667</v>
      </c>
      <c r="AC155" s="134">
        <f t="shared" si="265"/>
        <v>549251723.20666671</v>
      </c>
      <c r="AD155" s="134">
        <f t="shared" si="265"/>
        <v>4642148824</v>
      </c>
      <c r="AE155" s="130"/>
      <c r="AF155" s="134">
        <f t="shared" ref="AF155:AR155" si="266">+AF31</f>
        <v>280637057.38999999</v>
      </c>
      <c r="AG155" s="134">
        <f t="shared" si="266"/>
        <v>562166930</v>
      </c>
      <c r="AH155" s="134">
        <f t="shared" si="266"/>
        <v>856568795</v>
      </c>
      <c r="AI155" s="134">
        <f t="shared" si="266"/>
        <v>659360637</v>
      </c>
      <c r="AJ155" s="134">
        <f t="shared" si="266"/>
        <v>0</v>
      </c>
      <c r="AK155" s="134">
        <f t="shared" si="266"/>
        <v>0</v>
      </c>
      <c r="AL155" s="134">
        <f t="shared" si="266"/>
        <v>0</v>
      </c>
      <c r="AM155" s="134">
        <f t="shared" si="266"/>
        <v>0</v>
      </c>
      <c r="AN155" s="134">
        <f t="shared" si="266"/>
        <v>0</v>
      </c>
      <c r="AO155" s="134">
        <f t="shared" si="266"/>
        <v>0</v>
      </c>
      <c r="AP155" s="134">
        <f t="shared" si="266"/>
        <v>0</v>
      </c>
      <c r="AQ155" s="134">
        <f t="shared" si="266"/>
        <v>0</v>
      </c>
      <c r="AR155" s="134">
        <f t="shared" si="266"/>
        <v>2358733419.3899999</v>
      </c>
      <c r="AS155" s="130"/>
      <c r="AT155" s="135">
        <f t="shared" ref="AT155:BF155" si="267">+AT31</f>
        <v>1.8567989263407005</v>
      </c>
      <c r="AU155" s="135">
        <f t="shared" si="267"/>
        <v>3.5617548939330805</v>
      </c>
      <c r="AV155" s="135">
        <f t="shared" si="267"/>
        <v>7.1700209298517823</v>
      </c>
      <c r="AW155" s="135">
        <f t="shared" si="267"/>
        <v>1.9575802676455236</v>
      </c>
      <c r="AX155" s="135">
        <f t="shared" si="267"/>
        <v>0</v>
      </c>
      <c r="AY155" s="135">
        <f t="shared" si="267"/>
        <v>0</v>
      </c>
      <c r="AZ155" s="135">
        <f t="shared" si="267"/>
        <v>0</v>
      </c>
      <c r="BA155" s="135">
        <f t="shared" si="267"/>
        <v>0</v>
      </c>
      <c r="BB155" s="135">
        <f t="shared" si="267"/>
        <v>0</v>
      </c>
      <c r="BC155" s="135">
        <f t="shared" si="267"/>
        <v>0</v>
      </c>
      <c r="BD155" s="135">
        <f t="shared" si="267"/>
        <v>0</v>
      </c>
      <c r="BE155" s="135">
        <f t="shared" si="267"/>
        <v>0</v>
      </c>
      <c r="BF155" s="135">
        <f t="shared" si="267"/>
        <v>3.2944488287066882</v>
      </c>
    </row>
    <row r="156" spans="1:59" s="132" customFormat="1">
      <c r="A156" s="133" t="str">
        <f t="shared" ref="A156:K156" si="268">+A64</f>
        <v>1026</v>
      </c>
      <c r="B156" s="133" t="str">
        <f t="shared" si="268"/>
        <v>TRANSFERENCIAS CORRIENTES</v>
      </c>
      <c r="C156" s="133">
        <f t="shared" si="268"/>
        <v>82055804841</v>
      </c>
      <c r="D156" s="133">
        <f t="shared" si="268"/>
        <v>0</v>
      </c>
      <c r="E156" s="133">
        <f t="shared" si="268"/>
        <v>0</v>
      </c>
      <c r="F156" s="134">
        <f t="shared" si="268"/>
        <v>82055804841</v>
      </c>
      <c r="G156" s="134">
        <f t="shared" si="268"/>
        <v>13114799790</v>
      </c>
      <c r="H156" s="134">
        <f t="shared" si="268"/>
        <v>8873795310</v>
      </c>
      <c r="I156" s="134">
        <f t="shared" si="268"/>
        <v>13114799790</v>
      </c>
      <c r="J156" s="134">
        <f t="shared" si="268"/>
        <v>68941005051</v>
      </c>
      <c r="K156" s="134">
        <f t="shared" si="268"/>
        <v>0</v>
      </c>
      <c r="L156" s="130"/>
      <c r="M156" s="134">
        <f t="shared" ref="M156:AD156" si="269">+M64</f>
        <v>51302405515</v>
      </c>
      <c r="N156" s="134" t="e">
        <f t="shared" si="269"/>
        <v>#VALUE!</v>
      </c>
      <c r="O156" s="134">
        <f t="shared" si="269"/>
        <v>82055804840.594254</v>
      </c>
      <c r="P156" s="134">
        <f t="shared" si="269"/>
        <v>82055804840.594254</v>
      </c>
      <c r="Q156" s="134">
        <f t="shared" si="269"/>
        <v>4111941097.5226669</v>
      </c>
      <c r="R156" s="134">
        <f t="shared" si="269"/>
        <v>8650703234.0453339</v>
      </c>
      <c r="S156" s="134">
        <f t="shared" si="269"/>
        <v>4111941097.5226669</v>
      </c>
      <c r="T156" s="134">
        <f t="shared" si="269"/>
        <v>4111941097.5226669</v>
      </c>
      <c r="U156" s="134">
        <f t="shared" si="269"/>
        <v>10611340889.252666</v>
      </c>
      <c r="V156" s="134">
        <f t="shared" si="269"/>
        <v>8223882195.0453339</v>
      </c>
      <c r="W156" s="134">
        <f t="shared" si="269"/>
        <v>4111941097.5226669</v>
      </c>
      <c r="X156" s="134">
        <f t="shared" si="269"/>
        <v>13315587605.546923</v>
      </c>
      <c r="Y156" s="134">
        <f t="shared" si="269"/>
        <v>7931941097.5226669</v>
      </c>
      <c r="Z156" s="134">
        <f t="shared" si="269"/>
        <v>4538762136.5226669</v>
      </c>
      <c r="AA156" s="134">
        <f t="shared" si="269"/>
        <v>4111941097.5226669</v>
      </c>
      <c r="AB156" s="134">
        <f t="shared" si="269"/>
        <v>8223882195.0453339</v>
      </c>
      <c r="AC156" s="134">
        <f t="shared" si="269"/>
        <v>20986526526.613335</v>
      </c>
      <c r="AD156" s="134">
        <f t="shared" si="269"/>
        <v>82055804840.594254</v>
      </c>
      <c r="AE156" s="130"/>
      <c r="AF156" s="134">
        <f t="shared" ref="AF156:AR156" si="270">+AF64</f>
        <v>4241004480</v>
      </c>
      <c r="AG156" s="134">
        <f t="shared" si="270"/>
        <v>8873795310</v>
      </c>
      <c r="AH156" s="134">
        <f t="shared" si="270"/>
        <v>8397129317</v>
      </c>
      <c r="AI156" s="134">
        <f t="shared" si="270"/>
        <v>4541417326</v>
      </c>
      <c r="AJ156" s="134">
        <f t="shared" si="270"/>
        <v>0</v>
      </c>
      <c r="AK156" s="134">
        <f t="shared" si="270"/>
        <v>0</v>
      </c>
      <c r="AL156" s="134">
        <f t="shared" si="270"/>
        <v>0</v>
      </c>
      <c r="AM156" s="134">
        <f t="shared" si="270"/>
        <v>0</v>
      </c>
      <c r="AN156" s="134">
        <f t="shared" si="270"/>
        <v>0</v>
      </c>
      <c r="AO156" s="134">
        <f t="shared" si="270"/>
        <v>0</v>
      </c>
      <c r="AP156" s="134">
        <f t="shared" si="270"/>
        <v>0</v>
      </c>
      <c r="AQ156" s="134">
        <f t="shared" si="270"/>
        <v>0</v>
      </c>
      <c r="AR156" s="134">
        <f t="shared" si="270"/>
        <v>26053346433</v>
      </c>
      <c r="AS156" s="130"/>
      <c r="AT156" s="135">
        <f t="shared" ref="AT156:BF156" si="271">+AT64</f>
        <v>3.1387458968001818E-2</v>
      </c>
      <c r="AU156" s="135">
        <f t="shared" si="271"/>
        <v>2.5788894835355652E-2</v>
      </c>
      <c r="AV156" s="135">
        <f t="shared" si="271"/>
        <v>1.0421326857184416</v>
      </c>
      <c r="AW156" s="135">
        <f t="shared" si="271"/>
        <v>0.10444610423434345</v>
      </c>
      <c r="AX156" s="135">
        <f t="shared" si="271"/>
        <v>0</v>
      </c>
      <c r="AY156" s="135">
        <f t="shared" si="271"/>
        <v>0</v>
      </c>
      <c r="AZ156" s="135">
        <f t="shared" si="271"/>
        <v>0</v>
      </c>
      <c r="BA156" s="135">
        <f t="shared" si="271"/>
        <v>0</v>
      </c>
      <c r="BB156" s="135">
        <f t="shared" si="271"/>
        <v>0</v>
      </c>
      <c r="BC156" s="135">
        <f t="shared" si="271"/>
        <v>0</v>
      </c>
      <c r="BD156" s="135">
        <f t="shared" si="271"/>
        <v>0</v>
      </c>
      <c r="BE156" s="135">
        <f t="shared" si="271"/>
        <v>0</v>
      </c>
      <c r="BF156" s="135">
        <f t="shared" si="271"/>
        <v>0.24143203974041888</v>
      </c>
    </row>
    <row r="157" spans="1:59" s="132" customFormat="1">
      <c r="A157" s="125" t="str">
        <f t="shared" ref="A157:K157" si="272">+A65</f>
        <v>102604</v>
      </c>
      <c r="B157" s="125" t="str">
        <f t="shared" si="272"/>
        <v>DEVOLUCIÓN IVA- INSTITUCIONES DE EDUCACIÓN SUPERIOR</v>
      </c>
      <c r="C157" s="125">
        <f t="shared" si="272"/>
        <v>1707284156</v>
      </c>
      <c r="D157" s="125">
        <f t="shared" si="272"/>
        <v>0</v>
      </c>
      <c r="E157" s="125">
        <f t="shared" si="272"/>
        <v>0</v>
      </c>
      <c r="F157" s="126">
        <f t="shared" si="272"/>
        <v>1707284156</v>
      </c>
      <c r="G157" s="126">
        <f t="shared" si="272"/>
        <v>277862000</v>
      </c>
      <c r="H157" s="126">
        <f t="shared" si="272"/>
        <v>277862000</v>
      </c>
      <c r="I157" s="126">
        <f t="shared" si="272"/>
        <v>277862000</v>
      </c>
      <c r="J157" s="126">
        <f t="shared" si="272"/>
        <v>1429422156</v>
      </c>
      <c r="K157" s="126">
        <f t="shared" si="272"/>
        <v>0</v>
      </c>
      <c r="L157" s="108"/>
      <c r="M157" s="126">
        <f t="shared" ref="M157:AD157" si="273">+M65</f>
        <v>10260401101</v>
      </c>
      <c r="N157" s="126" t="str">
        <f t="shared" si="273"/>
        <v>DEVOLUCIÓN IVA- INSTITUCIONES DE EDUCACIÓN SUPERIOR</v>
      </c>
      <c r="O157" s="126">
        <f t="shared" si="273"/>
        <v>1707284156</v>
      </c>
      <c r="P157" s="126">
        <f t="shared" si="273"/>
        <v>1707284156</v>
      </c>
      <c r="Q157" s="126">
        <f t="shared" si="273"/>
        <v>0</v>
      </c>
      <c r="R157" s="126">
        <f t="shared" si="273"/>
        <v>426821039</v>
      </c>
      <c r="S157" s="126">
        <f t="shared" si="273"/>
        <v>0</v>
      </c>
      <c r="T157" s="126">
        <f t="shared" si="273"/>
        <v>0</v>
      </c>
      <c r="U157" s="126">
        <f t="shared" si="273"/>
        <v>426821039</v>
      </c>
      <c r="V157" s="126">
        <f t="shared" si="273"/>
        <v>0</v>
      </c>
      <c r="W157" s="126">
        <f t="shared" si="273"/>
        <v>0</v>
      </c>
      <c r="X157" s="126">
        <f t="shared" si="273"/>
        <v>426821039</v>
      </c>
      <c r="Y157" s="126">
        <f t="shared" si="273"/>
        <v>0</v>
      </c>
      <c r="Z157" s="126">
        <f t="shared" si="273"/>
        <v>426821039</v>
      </c>
      <c r="AA157" s="126">
        <f t="shared" si="273"/>
        <v>0</v>
      </c>
      <c r="AB157" s="126">
        <f t="shared" si="273"/>
        <v>0</v>
      </c>
      <c r="AC157" s="126">
        <f t="shared" si="273"/>
        <v>426821039</v>
      </c>
      <c r="AD157" s="126">
        <f t="shared" si="273"/>
        <v>1707284156</v>
      </c>
      <c r="AE157" s="108"/>
      <c r="AF157" s="126">
        <f t="shared" ref="AF157:AR157" si="274">+AF65</f>
        <v>0</v>
      </c>
      <c r="AG157" s="126">
        <f t="shared" si="274"/>
        <v>277862000</v>
      </c>
      <c r="AH157" s="126">
        <f t="shared" si="274"/>
        <v>0</v>
      </c>
      <c r="AI157" s="126">
        <f t="shared" si="274"/>
        <v>243450671</v>
      </c>
      <c r="AJ157" s="126">
        <f t="shared" si="274"/>
        <v>0</v>
      </c>
      <c r="AK157" s="126">
        <f t="shared" si="274"/>
        <v>0</v>
      </c>
      <c r="AL157" s="126">
        <f t="shared" si="274"/>
        <v>0</v>
      </c>
      <c r="AM157" s="126">
        <f t="shared" si="274"/>
        <v>0</v>
      </c>
      <c r="AN157" s="126">
        <f t="shared" si="274"/>
        <v>0</v>
      </c>
      <c r="AO157" s="126">
        <f t="shared" si="274"/>
        <v>0</v>
      </c>
      <c r="AP157" s="126">
        <f t="shared" si="274"/>
        <v>0</v>
      </c>
      <c r="AQ157" s="126">
        <f t="shared" si="274"/>
        <v>0</v>
      </c>
      <c r="AR157" s="126">
        <f t="shared" si="274"/>
        <v>521312671</v>
      </c>
      <c r="AS157" s="108"/>
      <c r="AT157" s="127" t="e">
        <f t="shared" ref="AT157:BF157" si="275">+AT65</f>
        <v>#DIV/0!</v>
      </c>
      <c r="AU157" s="127">
        <f t="shared" si="275"/>
        <v>-0.3489964771863085</v>
      </c>
      <c r="AV157" s="127" t="e">
        <f t="shared" si="275"/>
        <v>#DIV/0!</v>
      </c>
      <c r="AW157" s="127" t="e">
        <f t="shared" si="275"/>
        <v>#DIV/0!</v>
      </c>
      <c r="AX157" s="127">
        <f t="shared" si="275"/>
        <v>0</v>
      </c>
      <c r="AY157" s="127">
        <f t="shared" si="275"/>
        <v>0</v>
      </c>
      <c r="AZ157" s="127">
        <f t="shared" si="275"/>
        <v>0</v>
      </c>
      <c r="BA157" s="127">
        <f t="shared" si="275"/>
        <v>0</v>
      </c>
      <c r="BB157" s="127">
        <f t="shared" si="275"/>
        <v>0</v>
      </c>
      <c r="BC157" s="127">
        <f t="shared" si="275"/>
        <v>0</v>
      </c>
      <c r="BD157" s="127">
        <f t="shared" si="275"/>
        <v>0</v>
      </c>
      <c r="BE157" s="127">
        <f t="shared" si="275"/>
        <v>0</v>
      </c>
      <c r="BF157" s="127">
        <f t="shared" si="275"/>
        <v>0.22138466328038717</v>
      </c>
      <c r="BG157" s="86"/>
    </row>
    <row r="158" spans="1:59" s="132" customFormat="1">
      <c r="A158" s="125" t="str">
        <f t="shared" ref="A158:K158" si="276">+A71</f>
        <v>102605011</v>
      </c>
      <c r="B158" s="125" t="str">
        <f t="shared" si="276"/>
        <v>APORTES NACIÓN</v>
      </c>
      <c r="C158" s="125">
        <f t="shared" si="276"/>
        <v>80348520685</v>
      </c>
      <c r="D158" s="125">
        <f t="shared" si="276"/>
        <v>0</v>
      </c>
      <c r="E158" s="125">
        <f t="shared" si="276"/>
        <v>0</v>
      </c>
      <c r="F158" s="126">
        <f t="shared" si="276"/>
        <v>80348520685</v>
      </c>
      <c r="G158" s="126">
        <f t="shared" si="276"/>
        <v>12836937790</v>
      </c>
      <c r="H158" s="126">
        <f t="shared" si="276"/>
        <v>8595933310</v>
      </c>
      <c r="I158" s="126">
        <f t="shared" si="276"/>
        <v>12836937790</v>
      </c>
      <c r="J158" s="126">
        <f t="shared" si="276"/>
        <v>67511582895</v>
      </c>
      <c r="K158" s="126">
        <f t="shared" si="276"/>
        <v>0</v>
      </c>
      <c r="L158" s="108"/>
      <c r="M158" s="126">
        <f t="shared" ref="M158:AD158" si="277">+M71</f>
        <v>41042004414</v>
      </c>
      <c r="N158" s="126">
        <f t="shared" si="277"/>
        <v>0</v>
      </c>
      <c r="O158" s="126">
        <f t="shared" si="277"/>
        <v>80348520684.594254</v>
      </c>
      <c r="P158" s="126">
        <f t="shared" si="277"/>
        <v>80348520684.594254</v>
      </c>
      <c r="Q158" s="126">
        <f t="shared" si="277"/>
        <v>4111941097.5226669</v>
      </c>
      <c r="R158" s="126">
        <f t="shared" si="277"/>
        <v>8223882195.0453339</v>
      </c>
      <c r="S158" s="126">
        <f t="shared" si="277"/>
        <v>4111941097.5226669</v>
      </c>
      <c r="T158" s="126">
        <f t="shared" si="277"/>
        <v>4111941097.5226669</v>
      </c>
      <c r="U158" s="126">
        <f t="shared" si="277"/>
        <v>10184519850.252666</v>
      </c>
      <c r="V158" s="126">
        <f t="shared" si="277"/>
        <v>8223882195.0453339</v>
      </c>
      <c r="W158" s="126">
        <f t="shared" si="277"/>
        <v>4111941097.5226669</v>
      </c>
      <c r="X158" s="126">
        <f t="shared" si="277"/>
        <v>12888766566.546923</v>
      </c>
      <c r="Y158" s="126">
        <f t="shared" si="277"/>
        <v>7931941097.5226669</v>
      </c>
      <c r="Z158" s="126">
        <f t="shared" si="277"/>
        <v>4111941097.5226669</v>
      </c>
      <c r="AA158" s="126">
        <f t="shared" si="277"/>
        <v>4111941097.5226669</v>
      </c>
      <c r="AB158" s="126">
        <f t="shared" si="277"/>
        <v>8223882195.0453339</v>
      </c>
      <c r="AC158" s="126">
        <f t="shared" si="277"/>
        <v>20559705487.613335</v>
      </c>
      <c r="AD158" s="126">
        <f t="shared" si="277"/>
        <v>80348520684.594254</v>
      </c>
      <c r="AE158" s="108"/>
      <c r="AF158" s="126">
        <f t="shared" ref="AF158:AR158" si="278">+AF71</f>
        <v>4241004480</v>
      </c>
      <c r="AG158" s="126">
        <f t="shared" si="278"/>
        <v>8595933310</v>
      </c>
      <c r="AH158" s="126">
        <f t="shared" si="278"/>
        <v>8397129317</v>
      </c>
      <c r="AI158" s="126">
        <f t="shared" si="278"/>
        <v>4297966655</v>
      </c>
      <c r="AJ158" s="126">
        <f t="shared" si="278"/>
        <v>0</v>
      </c>
      <c r="AK158" s="126">
        <f t="shared" si="278"/>
        <v>0</v>
      </c>
      <c r="AL158" s="126">
        <f t="shared" si="278"/>
        <v>0</v>
      </c>
      <c r="AM158" s="126">
        <f t="shared" si="278"/>
        <v>0</v>
      </c>
      <c r="AN158" s="126">
        <f t="shared" si="278"/>
        <v>0</v>
      </c>
      <c r="AO158" s="126">
        <f t="shared" si="278"/>
        <v>0</v>
      </c>
      <c r="AP158" s="126">
        <f t="shared" si="278"/>
        <v>0</v>
      </c>
      <c r="AQ158" s="126">
        <f t="shared" si="278"/>
        <v>0</v>
      </c>
      <c r="AR158" s="126">
        <f t="shared" si="278"/>
        <v>25532033762</v>
      </c>
      <c r="AS158" s="108"/>
      <c r="AT158" s="127">
        <f t="shared" ref="AT158:BF158" si="279">+AT71</f>
        <v>3.1387458968001818E-2</v>
      </c>
      <c r="AU158" s="127">
        <f t="shared" si="279"/>
        <v>4.5240326421360562E-2</v>
      </c>
      <c r="AV158" s="127">
        <f t="shared" si="279"/>
        <v>1.0421326857184416</v>
      </c>
      <c r="AW158" s="127">
        <f t="shared" si="279"/>
        <v>4.5240326421360562E-2</v>
      </c>
      <c r="AX158" s="127">
        <f t="shared" si="279"/>
        <v>0</v>
      </c>
      <c r="AY158" s="127">
        <f t="shared" si="279"/>
        <v>0</v>
      </c>
      <c r="AZ158" s="127">
        <f t="shared" si="279"/>
        <v>0</v>
      </c>
      <c r="BA158" s="127">
        <f t="shared" si="279"/>
        <v>0</v>
      </c>
      <c r="BB158" s="127">
        <f t="shared" si="279"/>
        <v>0</v>
      </c>
      <c r="BC158" s="127">
        <f t="shared" si="279"/>
        <v>0</v>
      </c>
      <c r="BD158" s="127">
        <f t="shared" si="279"/>
        <v>0</v>
      </c>
      <c r="BE158" s="127">
        <f t="shared" si="279"/>
        <v>0</v>
      </c>
      <c r="BF158" s="127">
        <f t="shared" si="279"/>
        <v>0.24184822479010501</v>
      </c>
      <c r="BG158" s="86"/>
    </row>
    <row r="159" spans="1:59">
      <c r="A159" s="128" t="str">
        <f t="shared" ref="A159:K159" si="280">+A76</f>
        <v>2</v>
      </c>
      <c r="B159" s="128" t="str">
        <f t="shared" si="280"/>
        <v>RECURSOS DE CAPITAL</v>
      </c>
      <c r="C159" s="128">
        <f t="shared" si="280"/>
        <v>512220536</v>
      </c>
      <c r="D159" s="128">
        <f t="shared" si="280"/>
        <v>27240641340.989998</v>
      </c>
      <c r="E159" s="128">
        <f t="shared" si="280"/>
        <v>0</v>
      </c>
      <c r="F159" s="129">
        <f t="shared" si="280"/>
        <v>27752861876.989998</v>
      </c>
      <c r="G159" s="129">
        <f t="shared" si="280"/>
        <v>18215192480.84</v>
      </c>
      <c r="H159" s="129">
        <f t="shared" si="280"/>
        <v>17433192632</v>
      </c>
      <c r="I159" s="129">
        <f t="shared" si="280"/>
        <v>18215192480.84</v>
      </c>
      <c r="J159" s="129">
        <f t="shared" si="280"/>
        <v>6956989671.1499977</v>
      </c>
      <c r="K159" s="129">
        <f t="shared" si="280"/>
        <v>0</v>
      </c>
      <c r="L159" s="130"/>
      <c r="M159" s="129">
        <f t="shared" ref="M159:AD159" si="281">+M76</f>
        <v>2051020110101</v>
      </c>
      <c r="N159" s="129">
        <f t="shared" si="281"/>
        <v>0</v>
      </c>
      <c r="O159" s="129">
        <f t="shared" si="281"/>
        <v>130330862641.19353</v>
      </c>
      <c r="P159" s="129">
        <f t="shared" si="281"/>
        <v>130330862641.19353</v>
      </c>
      <c r="Q159" s="129">
        <f t="shared" si="281"/>
        <v>900000</v>
      </c>
      <c r="R159" s="129">
        <f t="shared" si="281"/>
        <v>17763251738</v>
      </c>
      <c r="S159" s="129">
        <f t="shared" si="281"/>
        <v>9479589602.9899979</v>
      </c>
      <c r="T159" s="129">
        <f t="shared" si="281"/>
        <v>1100000</v>
      </c>
      <c r="U159" s="129">
        <f t="shared" si="281"/>
        <v>63502567</v>
      </c>
      <c r="V159" s="129">
        <f t="shared" si="281"/>
        <v>63502567</v>
      </c>
      <c r="W159" s="129">
        <f t="shared" si="281"/>
        <v>63502567</v>
      </c>
      <c r="X159" s="129">
        <f t="shared" si="281"/>
        <v>63502567</v>
      </c>
      <c r="Y159" s="129">
        <f t="shared" si="281"/>
        <v>63502567</v>
      </c>
      <c r="Z159" s="129">
        <f t="shared" si="281"/>
        <v>63502567</v>
      </c>
      <c r="AA159" s="129">
        <f t="shared" si="281"/>
        <v>63502567</v>
      </c>
      <c r="AB159" s="129">
        <f t="shared" si="281"/>
        <v>63502567</v>
      </c>
      <c r="AC159" s="129">
        <f t="shared" si="281"/>
        <v>27244841340.989998</v>
      </c>
      <c r="AD159" s="129">
        <f t="shared" si="281"/>
        <v>27752861876.989998</v>
      </c>
      <c r="AE159" s="130"/>
      <c r="AF159" s="129">
        <f t="shared" ref="AF159:AR159" si="282">+AF76</f>
        <v>781720794.95999992</v>
      </c>
      <c r="AG159" s="129">
        <f t="shared" si="282"/>
        <v>17433471685.879997</v>
      </c>
      <c r="AH159" s="129">
        <f t="shared" si="282"/>
        <v>9777397007.9899979</v>
      </c>
      <c r="AI159" s="129">
        <f t="shared" si="282"/>
        <v>7659005</v>
      </c>
      <c r="AJ159" s="129">
        <f t="shared" si="282"/>
        <v>0</v>
      </c>
      <c r="AK159" s="129">
        <f t="shared" si="282"/>
        <v>0</v>
      </c>
      <c r="AL159" s="129">
        <f t="shared" si="282"/>
        <v>0</v>
      </c>
      <c r="AM159" s="129">
        <f t="shared" si="282"/>
        <v>0</v>
      </c>
      <c r="AN159" s="129">
        <f t="shared" si="282"/>
        <v>0</v>
      </c>
      <c r="AO159" s="129">
        <f t="shared" si="282"/>
        <v>0</v>
      </c>
      <c r="AP159" s="129">
        <f t="shared" si="282"/>
        <v>0</v>
      </c>
      <c r="AQ159" s="129">
        <f t="shared" si="282"/>
        <v>0</v>
      </c>
      <c r="AR159" s="129">
        <f t="shared" si="282"/>
        <v>28000248493.829994</v>
      </c>
      <c r="AS159" s="130"/>
      <c r="AT159" s="131">
        <f t="shared" ref="AT159:BF159" si="283">+AT76</f>
        <v>867.57866106666654</v>
      </c>
      <c r="AU159" s="131">
        <f t="shared" si="283"/>
        <v>-1.8565297445766727E-2</v>
      </c>
      <c r="AV159" s="131">
        <f t="shared" si="283"/>
        <v>3.1415643236925285E-2</v>
      </c>
      <c r="AW159" s="131">
        <f t="shared" si="283"/>
        <v>5.9627318181818181</v>
      </c>
      <c r="AX159" s="131">
        <f t="shared" si="283"/>
        <v>0</v>
      </c>
      <c r="AY159" s="131">
        <f t="shared" si="283"/>
        <v>0</v>
      </c>
      <c r="AZ159" s="131">
        <f t="shared" si="283"/>
        <v>0</v>
      </c>
      <c r="BA159" s="131">
        <f t="shared" si="283"/>
        <v>0</v>
      </c>
      <c r="BB159" s="131">
        <f t="shared" si="283"/>
        <v>0</v>
      </c>
      <c r="BC159" s="131">
        <f t="shared" si="283"/>
        <v>0</v>
      </c>
      <c r="BD159" s="131">
        <f t="shared" si="283"/>
        <v>0</v>
      </c>
      <c r="BE159" s="131">
        <f t="shared" si="283"/>
        <v>0</v>
      </c>
      <c r="BF159" s="131">
        <f t="shared" si="283"/>
        <v>2.7726612292782289E-2</v>
      </c>
      <c r="BG159" s="132"/>
    </row>
    <row r="160" spans="1:59">
      <c r="A160" s="133" t="str">
        <f t="shared" ref="A160:K160" si="284">+A77</f>
        <v>205</v>
      </c>
      <c r="B160" s="133" t="str">
        <f t="shared" si="284"/>
        <v>RENDIMIENTOS FINANCIEROS</v>
      </c>
      <c r="C160" s="133">
        <f t="shared" si="284"/>
        <v>512220536</v>
      </c>
      <c r="D160" s="133">
        <f t="shared" si="284"/>
        <v>0</v>
      </c>
      <c r="E160" s="133">
        <f t="shared" si="284"/>
        <v>0</v>
      </c>
      <c r="F160" s="134">
        <f t="shared" si="284"/>
        <v>512220536</v>
      </c>
      <c r="G160" s="134">
        <f t="shared" si="284"/>
        <v>34445371.939999998</v>
      </c>
      <c r="H160" s="134">
        <f t="shared" si="284"/>
        <v>10979047</v>
      </c>
      <c r="I160" s="134">
        <f t="shared" si="284"/>
        <v>34445371.939999998</v>
      </c>
      <c r="J160" s="134">
        <f t="shared" si="284"/>
        <v>477775164.05999994</v>
      </c>
      <c r="K160" s="134">
        <f t="shared" si="284"/>
        <v>0</v>
      </c>
      <c r="L160" s="130"/>
      <c r="M160" s="134">
        <f t="shared" ref="M160:AD160" si="285">+M77</f>
        <v>2051020110101</v>
      </c>
      <c r="N160" s="134">
        <f t="shared" si="285"/>
        <v>0</v>
      </c>
      <c r="O160" s="134">
        <f t="shared" si="285"/>
        <v>130330862641.19353</v>
      </c>
      <c r="P160" s="134">
        <f t="shared" si="285"/>
        <v>130330862641.19353</v>
      </c>
      <c r="Q160" s="134">
        <f t="shared" si="285"/>
        <v>900000</v>
      </c>
      <c r="R160" s="134">
        <f t="shared" si="285"/>
        <v>1100000</v>
      </c>
      <c r="S160" s="134">
        <f t="shared" si="285"/>
        <v>1100000</v>
      </c>
      <c r="T160" s="134">
        <f t="shared" si="285"/>
        <v>1100000</v>
      </c>
      <c r="U160" s="134">
        <f t="shared" si="285"/>
        <v>63502567</v>
      </c>
      <c r="V160" s="134">
        <f t="shared" si="285"/>
        <v>63502567</v>
      </c>
      <c r="W160" s="134">
        <f t="shared" si="285"/>
        <v>63502567</v>
      </c>
      <c r="X160" s="134">
        <f t="shared" si="285"/>
        <v>63502567</v>
      </c>
      <c r="Y160" s="134">
        <f t="shared" si="285"/>
        <v>63502567</v>
      </c>
      <c r="Z160" s="134">
        <f t="shared" si="285"/>
        <v>63502567</v>
      </c>
      <c r="AA160" s="134">
        <f t="shared" si="285"/>
        <v>63502567</v>
      </c>
      <c r="AB160" s="134">
        <f t="shared" si="285"/>
        <v>63502567</v>
      </c>
      <c r="AC160" s="134">
        <f t="shared" si="285"/>
        <v>4200000</v>
      </c>
      <c r="AD160" s="134">
        <f t="shared" si="285"/>
        <v>512220536</v>
      </c>
      <c r="AE160" s="130"/>
      <c r="AF160" s="134">
        <f t="shared" ref="AF160:AR160" si="286">+AF77</f>
        <v>23187271.059999999</v>
      </c>
      <c r="AG160" s="134">
        <f t="shared" si="286"/>
        <v>11258100.879999999</v>
      </c>
      <c r="AH160" s="134">
        <f t="shared" si="286"/>
        <v>14344905</v>
      </c>
      <c r="AI160" s="134">
        <f t="shared" si="286"/>
        <v>7658997</v>
      </c>
      <c r="AJ160" s="134">
        <f t="shared" si="286"/>
        <v>0</v>
      </c>
      <c r="AK160" s="134">
        <f t="shared" si="286"/>
        <v>0</v>
      </c>
      <c r="AL160" s="134">
        <f t="shared" si="286"/>
        <v>0</v>
      </c>
      <c r="AM160" s="134">
        <f t="shared" si="286"/>
        <v>0</v>
      </c>
      <c r="AN160" s="134">
        <f t="shared" si="286"/>
        <v>0</v>
      </c>
      <c r="AO160" s="134">
        <f t="shared" si="286"/>
        <v>0</v>
      </c>
      <c r="AP160" s="134">
        <f t="shared" si="286"/>
        <v>0</v>
      </c>
      <c r="AQ160" s="134">
        <f t="shared" si="286"/>
        <v>0</v>
      </c>
      <c r="AR160" s="134">
        <f t="shared" si="286"/>
        <v>56449273.939999998</v>
      </c>
      <c r="AS160" s="130"/>
      <c r="AT160" s="135">
        <f t="shared" ref="AT160:BF160" si="287">+AT77</f>
        <v>24.76363451111111</v>
      </c>
      <c r="AU160" s="135">
        <f t="shared" si="287"/>
        <v>9.2346371636363624</v>
      </c>
      <c r="AV160" s="135">
        <f t="shared" si="287"/>
        <v>12.040822727272728</v>
      </c>
      <c r="AW160" s="135">
        <f t="shared" si="287"/>
        <v>5.9627245454545452</v>
      </c>
      <c r="AX160" s="135">
        <f t="shared" si="287"/>
        <v>0</v>
      </c>
      <c r="AY160" s="135">
        <f t="shared" si="287"/>
        <v>0</v>
      </c>
      <c r="AZ160" s="135">
        <f t="shared" si="287"/>
        <v>0</v>
      </c>
      <c r="BA160" s="135">
        <f t="shared" si="287"/>
        <v>0</v>
      </c>
      <c r="BB160" s="135">
        <f t="shared" si="287"/>
        <v>0</v>
      </c>
      <c r="BC160" s="135">
        <f t="shared" si="287"/>
        <v>0</v>
      </c>
      <c r="BD160" s="135">
        <f t="shared" si="287"/>
        <v>0</v>
      </c>
      <c r="BE160" s="135">
        <f t="shared" si="287"/>
        <v>0</v>
      </c>
      <c r="BF160" s="135">
        <f t="shared" si="287"/>
        <v>12.440303319047619</v>
      </c>
      <c r="BG160" s="132"/>
    </row>
    <row r="161" spans="1:59">
      <c r="A161" s="133">
        <f t="shared" ref="A161:K161" si="288">+A117</f>
        <v>210</v>
      </c>
      <c r="B161" s="133" t="str">
        <f t="shared" si="288"/>
        <v>RECURSOS DEL BALANCE</v>
      </c>
      <c r="C161" s="133">
        <f t="shared" si="288"/>
        <v>0</v>
      </c>
      <c r="D161" s="133">
        <f t="shared" si="288"/>
        <v>23708961615.989998</v>
      </c>
      <c r="E161" s="133">
        <f t="shared" si="288"/>
        <v>0</v>
      </c>
      <c r="F161" s="134">
        <f t="shared" si="288"/>
        <v>23708961615.989998</v>
      </c>
      <c r="G161" s="134">
        <f t="shared" si="288"/>
        <v>16811151738</v>
      </c>
      <c r="H161" s="134">
        <f t="shared" si="288"/>
        <v>16811151738</v>
      </c>
      <c r="I161" s="134">
        <f t="shared" si="288"/>
        <v>16811151738</v>
      </c>
      <c r="J161" s="134">
        <f t="shared" si="288"/>
        <v>6897809877.9899979</v>
      </c>
      <c r="K161" s="134">
        <f t="shared" si="288"/>
        <v>0</v>
      </c>
      <c r="L161" s="130"/>
      <c r="M161" s="134">
        <f t="shared" ref="M161:AD161" si="289">+M117</f>
        <v>0</v>
      </c>
      <c r="N161" s="134">
        <f t="shared" si="289"/>
        <v>0</v>
      </c>
      <c r="O161" s="134">
        <f t="shared" si="289"/>
        <v>0</v>
      </c>
      <c r="P161" s="134">
        <f t="shared" si="289"/>
        <v>0</v>
      </c>
      <c r="Q161" s="134">
        <f t="shared" si="289"/>
        <v>0</v>
      </c>
      <c r="R161" s="134">
        <f t="shared" si="289"/>
        <v>16811151738</v>
      </c>
      <c r="S161" s="134">
        <f t="shared" si="289"/>
        <v>6897809877.9899979</v>
      </c>
      <c r="T161" s="134">
        <f t="shared" si="289"/>
        <v>0</v>
      </c>
      <c r="U161" s="134">
        <f t="shared" si="289"/>
        <v>0</v>
      </c>
      <c r="V161" s="134">
        <f t="shared" si="289"/>
        <v>0</v>
      </c>
      <c r="W161" s="134">
        <f t="shared" si="289"/>
        <v>0</v>
      </c>
      <c r="X161" s="134">
        <f t="shared" si="289"/>
        <v>0</v>
      </c>
      <c r="Y161" s="134">
        <f t="shared" si="289"/>
        <v>0</v>
      </c>
      <c r="Z161" s="134">
        <f t="shared" si="289"/>
        <v>0</v>
      </c>
      <c r="AA161" s="134">
        <f t="shared" si="289"/>
        <v>0</v>
      </c>
      <c r="AB161" s="134">
        <f t="shared" si="289"/>
        <v>0</v>
      </c>
      <c r="AC161" s="134">
        <f t="shared" si="289"/>
        <v>23708961615.989998</v>
      </c>
      <c r="AD161" s="134">
        <f t="shared" si="289"/>
        <v>23708961615.989998</v>
      </c>
      <c r="AE161" s="130"/>
      <c r="AF161" s="134">
        <f t="shared" ref="AF161:AR161" si="290">+AF117</f>
        <v>0</v>
      </c>
      <c r="AG161" s="134">
        <f t="shared" si="290"/>
        <v>16811151738</v>
      </c>
      <c r="AH161" s="134">
        <f t="shared" si="290"/>
        <v>6897809877.9899979</v>
      </c>
      <c r="AI161" s="134">
        <f t="shared" si="290"/>
        <v>8</v>
      </c>
      <c r="AJ161" s="134">
        <f t="shared" si="290"/>
        <v>0</v>
      </c>
      <c r="AK161" s="134">
        <f t="shared" si="290"/>
        <v>0</v>
      </c>
      <c r="AL161" s="134">
        <f t="shared" si="290"/>
        <v>0</v>
      </c>
      <c r="AM161" s="134">
        <f t="shared" si="290"/>
        <v>0</v>
      </c>
      <c r="AN161" s="134">
        <f t="shared" si="290"/>
        <v>0</v>
      </c>
      <c r="AO161" s="134">
        <f t="shared" si="290"/>
        <v>0</v>
      </c>
      <c r="AP161" s="134">
        <f t="shared" si="290"/>
        <v>0</v>
      </c>
      <c r="AQ161" s="134">
        <f t="shared" si="290"/>
        <v>0</v>
      </c>
      <c r="AR161" s="134">
        <f t="shared" si="290"/>
        <v>23708961623.989998</v>
      </c>
      <c r="AS161" s="130"/>
      <c r="AT161" s="135" t="e">
        <f t="shared" ref="AT161:BF161" si="291">+AT117</f>
        <v>#DIV/0!</v>
      </c>
      <c r="AU161" s="135">
        <f t="shared" si="291"/>
        <v>0</v>
      </c>
      <c r="AV161" s="135">
        <f t="shared" si="291"/>
        <v>0</v>
      </c>
      <c r="AW161" s="135" t="e">
        <f t="shared" si="291"/>
        <v>#DIV/0!</v>
      </c>
      <c r="AX161" s="135">
        <f t="shared" si="291"/>
        <v>0</v>
      </c>
      <c r="AY161" s="135">
        <f t="shared" si="291"/>
        <v>0</v>
      </c>
      <c r="AZ161" s="135">
        <f t="shared" si="291"/>
        <v>0</v>
      </c>
      <c r="BA161" s="135">
        <f t="shared" si="291"/>
        <v>0</v>
      </c>
      <c r="BB161" s="135">
        <f t="shared" si="291"/>
        <v>0</v>
      </c>
      <c r="BC161" s="135">
        <f t="shared" si="291"/>
        <v>0</v>
      </c>
      <c r="BD161" s="135">
        <f t="shared" si="291"/>
        <v>0</v>
      </c>
      <c r="BE161" s="135">
        <f t="shared" si="291"/>
        <v>0</v>
      </c>
      <c r="BF161" s="135">
        <f t="shared" si="291"/>
        <v>3.374251529685118E-10</v>
      </c>
      <c r="BG161" s="132"/>
    </row>
    <row r="162" spans="1:59">
      <c r="A162" s="133">
        <f t="shared" ref="A162:K162" si="292">+A122</f>
        <v>212</v>
      </c>
      <c r="B162" s="133" t="str">
        <f t="shared" si="292"/>
        <v>RECURSOS DE TERCEROS EN ADMINISTRACIÓN</v>
      </c>
      <c r="C162" s="133">
        <f t="shared" si="292"/>
        <v>0</v>
      </c>
      <c r="D162" s="133">
        <f t="shared" si="292"/>
        <v>3531679725</v>
      </c>
      <c r="E162" s="133">
        <f t="shared" si="292"/>
        <v>0</v>
      </c>
      <c r="F162" s="134">
        <f t="shared" si="292"/>
        <v>3531679725</v>
      </c>
      <c r="G162" s="134">
        <f t="shared" si="292"/>
        <v>1369595370.9000001</v>
      </c>
      <c r="H162" s="134">
        <f t="shared" si="292"/>
        <v>611061847</v>
      </c>
      <c r="I162" s="134">
        <f t="shared" si="292"/>
        <v>1369595370.9000001</v>
      </c>
      <c r="J162" s="134">
        <f t="shared" si="292"/>
        <v>-418595370.89999998</v>
      </c>
      <c r="K162" s="134">
        <f t="shared" si="292"/>
        <v>0</v>
      </c>
      <c r="L162" s="130"/>
      <c r="M162" s="134">
        <f t="shared" ref="M162:AD162" si="293">+M122</f>
        <v>0</v>
      </c>
      <c r="N162" s="134">
        <f t="shared" si="293"/>
        <v>0</v>
      </c>
      <c r="O162" s="134">
        <f t="shared" si="293"/>
        <v>0</v>
      </c>
      <c r="P162" s="134">
        <f t="shared" si="293"/>
        <v>0</v>
      </c>
      <c r="Q162" s="134">
        <f t="shared" si="293"/>
        <v>0</v>
      </c>
      <c r="R162" s="134">
        <f t="shared" si="293"/>
        <v>951000000</v>
      </c>
      <c r="S162" s="134">
        <f t="shared" si="293"/>
        <v>2580679725</v>
      </c>
      <c r="T162" s="134">
        <f t="shared" si="293"/>
        <v>0</v>
      </c>
      <c r="U162" s="134">
        <f t="shared" si="293"/>
        <v>0</v>
      </c>
      <c r="V162" s="134">
        <f t="shared" si="293"/>
        <v>0</v>
      </c>
      <c r="W162" s="134">
        <f t="shared" si="293"/>
        <v>0</v>
      </c>
      <c r="X162" s="134">
        <f t="shared" si="293"/>
        <v>0</v>
      </c>
      <c r="Y162" s="134">
        <f t="shared" si="293"/>
        <v>0</v>
      </c>
      <c r="Z162" s="134">
        <f t="shared" si="293"/>
        <v>0</v>
      </c>
      <c r="AA162" s="134">
        <f t="shared" si="293"/>
        <v>0</v>
      </c>
      <c r="AB162" s="134">
        <f t="shared" si="293"/>
        <v>0</v>
      </c>
      <c r="AC162" s="134">
        <f t="shared" si="293"/>
        <v>3531679725</v>
      </c>
      <c r="AD162" s="134">
        <f t="shared" si="293"/>
        <v>3531679725</v>
      </c>
      <c r="AE162" s="130"/>
      <c r="AF162" s="134">
        <f t="shared" ref="AF162:AR162" si="294">+AF122</f>
        <v>758533523.89999998</v>
      </c>
      <c r="AG162" s="134">
        <f t="shared" si="294"/>
        <v>611061847</v>
      </c>
      <c r="AH162" s="134">
        <f t="shared" si="294"/>
        <v>2865242225</v>
      </c>
      <c r="AI162" s="134">
        <f t="shared" si="294"/>
        <v>0</v>
      </c>
      <c r="AJ162" s="134">
        <f t="shared" si="294"/>
        <v>0</v>
      </c>
      <c r="AK162" s="134">
        <f t="shared" si="294"/>
        <v>0</v>
      </c>
      <c r="AL162" s="134">
        <f t="shared" si="294"/>
        <v>0</v>
      </c>
      <c r="AM162" s="134">
        <f t="shared" si="294"/>
        <v>0</v>
      </c>
      <c r="AN162" s="134">
        <f t="shared" si="294"/>
        <v>0</v>
      </c>
      <c r="AO162" s="134">
        <f t="shared" si="294"/>
        <v>0</v>
      </c>
      <c r="AP162" s="134">
        <f t="shared" si="294"/>
        <v>0</v>
      </c>
      <c r="AQ162" s="134">
        <f t="shared" si="294"/>
        <v>0</v>
      </c>
      <c r="AR162" s="134">
        <f t="shared" si="294"/>
        <v>4234837595.9000001</v>
      </c>
      <c r="AS162" s="130"/>
      <c r="AT162" s="135" t="e">
        <f t="shared" ref="AT162:BF162" si="295">+AT122</f>
        <v>#DIV/0!</v>
      </c>
      <c r="AU162" s="135">
        <f t="shared" si="295"/>
        <v>-0.3574533680336488</v>
      </c>
      <c r="AV162" s="135">
        <f t="shared" si="295"/>
        <v>0.11026649190263235</v>
      </c>
      <c r="AW162" s="135" t="e">
        <f t="shared" si="295"/>
        <v>#DIV/0!</v>
      </c>
      <c r="AX162" s="135">
        <f t="shared" si="295"/>
        <v>0</v>
      </c>
      <c r="AY162" s="135">
        <f t="shared" si="295"/>
        <v>0</v>
      </c>
      <c r="AZ162" s="135">
        <f t="shared" si="295"/>
        <v>0</v>
      </c>
      <c r="BA162" s="135">
        <f t="shared" si="295"/>
        <v>0</v>
      </c>
      <c r="BB162" s="135">
        <f t="shared" si="295"/>
        <v>0</v>
      </c>
      <c r="BC162" s="135">
        <f t="shared" si="295"/>
        <v>0</v>
      </c>
      <c r="BD162" s="135">
        <f t="shared" si="295"/>
        <v>0</v>
      </c>
      <c r="BE162" s="135">
        <f t="shared" si="295"/>
        <v>0</v>
      </c>
      <c r="BF162" s="135">
        <f t="shared" si="295"/>
        <v>0.19910012392191087</v>
      </c>
      <c r="BG162" s="132"/>
    </row>
    <row r="163" spans="1:59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73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1:59" s="158" customFormat="1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3"/>
      <c r="L164" s="86"/>
      <c r="M164" s="86"/>
      <c r="N164" s="86"/>
      <c r="O164" s="86"/>
      <c r="P164" s="86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</row>
    <row r="165" spans="1:59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3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1:59">
      <c r="A166" s="69"/>
      <c r="B166" s="70"/>
      <c r="C166" s="70"/>
      <c r="D166" s="70"/>
      <c r="E166" s="70"/>
      <c r="F166" s="70"/>
      <c r="G166" s="70"/>
      <c r="H166" s="70"/>
      <c r="I166" s="70"/>
      <c r="J166" s="70"/>
      <c r="K166" s="73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59" ht="34.5" customHeight="1" thickBot="1">
      <c r="A167" s="69"/>
      <c r="B167" s="181" t="s">
        <v>1008</v>
      </c>
      <c r="C167" s="70"/>
      <c r="D167" s="70"/>
      <c r="E167" s="70"/>
      <c r="F167" s="70"/>
      <c r="G167" s="70"/>
      <c r="H167" s="70"/>
      <c r="I167" s="70"/>
      <c r="J167" s="70"/>
      <c r="K167" s="73"/>
      <c r="Q167" s="356" t="s">
        <v>1003</v>
      </c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F167" s="356" t="s">
        <v>1002</v>
      </c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T167" s="356" t="s">
        <v>1001</v>
      </c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</row>
    <row r="168" spans="1:59" ht="45">
      <c r="A168" s="153"/>
      <c r="B168" s="154" t="s">
        <v>1009</v>
      </c>
      <c r="C168" s="155"/>
      <c r="D168" s="155"/>
      <c r="E168" s="155"/>
      <c r="F168" s="154" t="s">
        <v>619</v>
      </c>
      <c r="G168" s="154" t="s">
        <v>620</v>
      </c>
      <c r="H168" s="154" t="s">
        <v>621</v>
      </c>
      <c r="I168" s="154" t="s">
        <v>622</v>
      </c>
      <c r="J168" s="154" t="s">
        <v>623</v>
      </c>
      <c r="K168" s="168" t="s">
        <v>624</v>
      </c>
      <c r="L168" s="177"/>
      <c r="M168" s="173" t="s">
        <v>949</v>
      </c>
      <c r="N168" s="156" t="s">
        <v>950</v>
      </c>
      <c r="O168" s="157" t="s">
        <v>951</v>
      </c>
      <c r="P168" s="157" t="s">
        <v>952</v>
      </c>
      <c r="Q168" s="34" t="s">
        <v>1020</v>
      </c>
      <c r="R168" s="34" t="s">
        <v>1021</v>
      </c>
      <c r="S168" s="34" t="s">
        <v>1086</v>
      </c>
      <c r="T168" s="34" t="s">
        <v>1149</v>
      </c>
      <c r="U168" s="34" t="s">
        <v>962</v>
      </c>
      <c r="V168" s="34" t="s">
        <v>963</v>
      </c>
      <c r="W168" s="34" t="s">
        <v>964</v>
      </c>
      <c r="X168" s="34" t="s">
        <v>965</v>
      </c>
      <c r="Y168" s="34" t="s">
        <v>966</v>
      </c>
      <c r="Z168" s="34" t="s">
        <v>967</v>
      </c>
      <c r="AA168" s="34" t="s">
        <v>968</v>
      </c>
      <c r="AB168" s="34" t="s">
        <v>969</v>
      </c>
      <c r="AC168" s="34" t="s">
        <v>1152</v>
      </c>
      <c r="AD168" s="154" t="s">
        <v>953</v>
      </c>
      <c r="AE168" s="177"/>
      <c r="AF168" s="34" t="s">
        <v>1022</v>
      </c>
      <c r="AG168" s="34" t="s">
        <v>1023</v>
      </c>
      <c r="AH168" s="34" t="s">
        <v>1142</v>
      </c>
      <c r="AI168" s="34" t="s">
        <v>1153</v>
      </c>
      <c r="AJ168" s="154" t="s">
        <v>974</v>
      </c>
      <c r="AK168" s="154" t="s">
        <v>975</v>
      </c>
      <c r="AL168" s="154" t="s">
        <v>976</v>
      </c>
      <c r="AM168" s="154" t="s">
        <v>977</v>
      </c>
      <c r="AN168" s="154" t="s">
        <v>978</v>
      </c>
      <c r="AO168" s="154" t="s">
        <v>979</v>
      </c>
      <c r="AP168" s="154" t="s">
        <v>980</v>
      </c>
      <c r="AQ168" s="154" t="s">
        <v>981</v>
      </c>
      <c r="AR168" s="154" t="s">
        <v>1155</v>
      </c>
      <c r="AS168" s="177"/>
      <c r="AT168" s="34" t="s">
        <v>982</v>
      </c>
      <c r="AU168" s="34" t="s">
        <v>983</v>
      </c>
      <c r="AV168" s="34" t="s">
        <v>984</v>
      </c>
      <c r="AW168" s="34" t="s">
        <v>985</v>
      </c>
      <c r="AX168" s="34" t="s">
        <v>986</v>
      </c>
      <c r="AY168" s="34" t="s">
        <v>987</v>
      </c>
      <c r="AZ168" s="34" t="s">
        <v>988</v>
      </c>
      <c r="BA168" s="34" t="s">
        <v>989</v>
      </c>
      <c r="BB168" s="34" t="s">
        <v>990</v>
      </c>
      <c r="BC168" s="34" t="s">
        <v>991</v>
      </c>
      <c r="BD168" s="34" t="s">
        <v>992</v>
      </c>
      <c r="BE168" s="34" t="s">
        <v>993</v>
      </c>
      <c r="BF168" s="34" t="s">
        <v>994</v>
      </c>
      <c r="BG168" s="158"/>
    </row>
    <row r="169" spans="1:59">
      <c r="A169" s="69"/>
      <c r="B169" s="163" t="s">
        <v>1010</v>
      </c>
      <c r="C169" s="163"/>
      <c r="D169" s="163"/>
      <c r="E169" s="163"/>
      <c r="F169" s="164">
        <f>SUM(F170:F173)</f>
        <v>126891389715.03999</v>
      </c>
      <c r="G169" s="163"/>
      <c r="H169" s="163"/>
      <c r="I169" s="163"/>
      <c r="J169" s="163"/>
      <c r="K169" s="169"/>
      <c r="L169" s="178"/>
      <c r="M169" s="174"/>
      <c r="N169" s="165"/>
      <c r="O169" s="165"/>
      <c r="P169" s="165"/>
      <c r="Q169" s="164">
        <f t="shared" ref="Q169:AD169" si="296">SUM(Q170:Q173)</f>
        <v>8976502268.7393341</v>
      </c>
      <c r="R169" s="164">
        <f t="shared" si="296"/>
        <v>14476259853.496399</v>
      </c>
      <c r="S169" s="164">
        <f t="shared" si="296"/>
        <v>9481746133.9737339</v>
      </c>
      <c r="T169" s="164">
        <f t="shared" si="296"/>
        <v>9648897079.2393341</v>
      </c>
      <c r="U169" s="164">
        <f t="shared" si="296"/>
        <v>30086613257.316334</v>
      </c>
      <c r="V169" s="164">
        <f t="shared" si="296"/>
        <v>13550317239.262001</v>
      </c>
      <c r="W169" s="164">
        <f t="shared" si="296"/>
        <v>13912116650.973732</v>
      </c>
      <c r="X169" s="164">
        <f t="shared" si="296"/>
        <v>32109402027.844994</v>
      </c>
      <c r="Y169" s="164">
        <f t="shared" si="296"/>
        <v>11469347085.239334</v>
      </c>
      <c r="Z169" s="164">
        <f t="shared" si="296"/>
        <v>9717685543.7393341</v>
      </c>
      <c r="AA169" s="164">
        <f t="shared" si="296"/>
        <v>9293178076.7393341</v>
      </c>
      <c r="AB169" s="164">
        <f t="shared" si="296"/>
        <v>13479548208.142002</v>
      </c>
      <c r="AC169" s="164">
        <f t="shared" si="296"/>
        <v>29135162505.328804</v>
      </c>
      <c r="AD169" s="164">
        <f t="shared" si="296"/>
        <v>126891389714.26585</v>
      </c>
      <c r="AE169" s="178"/>
      <c r="AF169" s="164">
        <f t="shared" ref="AF169:AR169" si="297">SUM(AF170:AF173)</f>
        <v>9078480471.4899998</v>
      </c>
      <c r="AG169" s="164">
        <f t="shared" si="297"/>
        <v>15750680609.92</v>
      </c>
      <c r="AH169" s="164">
        <f t="shared" si="297"/>
        <v>16847448129.040001</v>
      </c>
      <c r="AI169" s="164">
        <f t="shared" si="297"/>
        <v>11405851926.040001</v>
      </c>
      <c r="AJ169" s="164">
        <f t="shared" si="297"/>
        <v>4482747610.04</v>
      </c>
      <c r="AK169" s="164">
        <f t="shared" si="297"/>
        <v>4482747610.04</v>
      </c>
      <c r="AL169" s="164">
        <f t="shared" si="297"/>
        <v>4482747610.04</v>
      </c>
      <c r="AM169" s="164">
        <f t="shared" si="297"/>
        <v>4482747610.04</v>
      </c>
      <c r="AN169" s="164">
        <f t="shared" si="297"/>
        <v>4482747610.04</v>
      </c>
      <c r="AO169" s="164">
        <f t="shared" si="297"/>
        <v>4482747610.04</v>
      </c>
      <c r="AP169" s="164">
        <f t="shared" si="297"/>
        <v>4482747610.04</v>
      </c>
      <c r="AQ169" s="164">
        <f t="shared" si="297"/>
        <v>4482747610.04</v>
      </c>
      <c r="AR169" s="164">
        <f t="shared" si="297"/>
        <v>39634218306.370003</v>
      </c>
      <c r="AS169" s="178"/>
      <c r="AT169" s="103">
        <f t="shared" ref="AT169:AT180" si="298">(AF169-Q169)/Q169</f>
        <v>1.1360572269424442E-2</v>
      </c>
      <c r="AU169" s="103">
        <f t="shared" ref="AU169:AU180" si="299">(AG169-R169)/R169</f>
        <v>8.8035222448414038E-2</v>
      </c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>
        <f t="shared" ref="BF169:BF180" si="300">(AR169-AC169)/AC169</f>
        <v>0.36035686429141855</v>
      </c>
    </row>
    <row r="170" spans="1:59">
      <c r="A170" s="69"/>
      <c r="B170" s="159" t="s">
        <v>1011</v>
      </c>
      <c r="C170" s="160"/>
      <c r="D170" s="160"/>
      <c r="E170" s="160"/>
      <c r="F170" s="162">
        <f>+F16+F31</f>
        <v>43660616728</v>
      </c>
      <c r="G170" s="162"/>
      <c r="H170" s="162"/>
      <c r="I170" s="162"/>
      <c r="J170" s="162"/>
      <c r="K170" s="170"/>
      <c r="L170" s="179"/>
      <c r="M170" s="175"/>
      <c r="N170" s="166"/>
      <c r="O170" s="166"/>
      <c r="P170" s="166"/>
      <c r="Q170" s="162">
        <f t="shared" ref="Q170:AD170" si="301">+Q16+Q31</f>
        <v>380913561.17666668</v>
      </c>
      <c r="R170" s="162">
        <f t="shared" si="301"/>
        <v>1341709009.4110665</v>
      </c>
      <c r="S170" s="162">
        <f t="shared" si="301"/>
        <v>885957426.41106677</v>
      </c>
      <c r="T170" s="162">
        <f t="shared" si="301"/>
        <v>1053108371.6766667</v>
      </c>
      <c r="U170" s="162">
        <f t="shared" si="301"/>
        <v>14929022191.023666</v>
      </c>
      <c r="V170" s="162">
        <f t="shared" si="301"/>
        <v>780184867.17666674</v>
      </c>
      <c r="W170" s="162">
        <f t="shared" si="301"/>
        <v>5253925376.4110661</v>
      </c>
      <c r="X170" s="162">
        <f t="shared" si="301"/>
        <v>14247564245.258072</v>
      </c>
      <c r="Y170" s="162">
        <f t="shared" si="301"/>
        <v>2811155810.6766667</v>
      </c>
      <c r="Z170" s="162">
        <f t="shared" si="301"/>
        <v>632673230.17666674</v>
      </c>
      <c r="AA170" s="162">
        <f t="shared" si="301"/>
        <v>634986802.17666674</v>
      </c>
      <c r="AB170" s="162">
        <f t="shared" si="301"/>
        <v>709415836.05666661</v>
      </c>
      <c r="AC170" s="162">
        <f t="shared" si="301"/>
        <v>3661688368.6754665</v>
      </c>
      <c r="AD170" s="162">
        <f t="shared" si="301"/>
        <v>43660616727.631607</v>
      </c>
      <c r="AE170" s="179"/>
      <c r="AF170" s="162">
        <f t="shared" ref="AF170:AR170" si="302">+AF16+AF31</f>
        <v>331541110.38999999</v>
      </c>
      <c r="AG170" s="162">
        <f t="shared" si="302"/>
        <v>2382879589</v>
      </c>
      <c r="AH170" s="162">
        <f t="shared" si="302"/>
        <v>3953226297</v>
      </c>
      <c r="AI170" s="162">
        <f t="shared" si="302"/>
        <v>2374027993</v>
      </c>
      <c r="AJ170" s="162">
        <f t="shared" si="302"/>
        <v>0</v>
      </c>
      <c r="AK170" s="162">
        <f t="shared" si="302"/>
        <v>0</v>
      </c>
      <c r="AL170" s="162">
        <f t="shared" si="302"/>
        <v>0</v>
      </c>
      <c r="AM170" s="162">
        <f t="shared" si="302"/>
        <v>0</v>
      </c>
      <c r="AN170" s="162">
        <f t="shared" si="302"/>
        <v>0</v>
      </c>
      <c r="AO170" s="162">
        <f t="shared" si="302"/>
        <v>0</v>
      </c>
      <c r="AP170" s="162">
        <f t="shared" si="302"/>
        <v>0</v>
      </c>
      <c r="AQ170" s="162">
        <f t="shared" si="302"/>
        <v>0</v>
      </c>
      <c r="AR170" s="162">
        <f t="shared" si="302"/>
        <v>9041674989.3899994</v>
      </c>
      <c r="AS170" s="179"/>
      <c r="AT170" s="142">
        <f t="shared" si="298"/>
        <v>-0.12961589142206434</v>
      </c>
      <c r="AU170" s="142">
        <f t="shared" si="299"/>
        <v>0.77600327066891184</v>
      </c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>
        <f t="shared" si="300"/>
        <v>1.469263923915137</v>
      </c>
    </row>
    <row r="171" spans="1:59">
      <c r="A171" s="69"/>
      <c r="B171" s="159" t="s">
        <v>1012</v>
      </c>
      <c r="C171" s="160"/>
      <c r="D171" s="160"/>
      <c r="E171" s="160"/>
      <c r="F171" s="162">
        <f>+F72+F73+F74+F68</f>
        <v>78235804841</v>
      </c>
      <c r="G171" s="162"/>
      <c r="H171" s="162"/>
      <c r="I171" s="162"/>
      <c r="J171" s="162"/>
      <c r="K171" s="170"/>
      <c r="L171" s="179"/>
      <c r="M171" s="175"/>
      <c r="N171" s="166"/>
      <c r="O171" s="166"/>
      <c r="P171" s="166"/>
      <c r="Q171" s="162">
        <f t="shared" ref="Q171:AD171" si="303">+Q72+Q73+Q74+Q68</f>
        <v>4111941097.5226669</v>
      </c>
      <c r="R171" s="162">
        <f t="shared" si="303"/>
        <v>8650703234.0453339</v>
      </c>
      <c r="S171" s="162">
        <f t="shared" si="303"/>
        <v>4111941097.5226669</v>
      </c>
      <c r="T171" s="162">
        <f t="shared" si="303"/>
        <v>4111941097.5226669</v>
      </c>
      <c r="U171" s="162">
        <f t="shared" si="303"/>
        <v>10611340889.252666</v>
      </c>
      <c r="V171" s="162">
        <f t="shared" si="303"/>
        <v>8223882195.0453339</v>
      </c>
      <c r="W171" s="162">
        <f t="shared" si="303"/>
        <v>4111941097.5226669</v>
      </c>
      <c r="X171" s="162">
        <f t="shared" si="303"/>
        <v>13315587605.546923</v>
      </c>
      <c r="Y171" s="162">
        <f t="shared" si="303"/>
        <v>4111941097.5226669</v>
      </c>
      <c r="Z171" s="162">
        <f t="shared" si="303"/>
        <v>4538762136.5226669</v>
      </c>
      <c r="AA171" s="162">
        <f t="shared" si="303"/>
        <v>4111941097.5226669</v>
      </c>
      <c r="AB171" s="162">
        <f t="shared" si="303"/>
        <v>8223882195.0453339</v>
      </c>
      <c r="AC171" s="162">
        <f t="shared" si="303"/>
        <v>20986526526.613335</v>
      </c>
      <c r="AD171" s="162">
        <f t="shared" si="303"/>
        <v>78235804840.594254</v>
      </c>
      <c r="AE171" s="179"/>
      <c r="AF171" s="162">
        <f t="shared" ref="AF171:AR171" si="304">+AF72+AF73+AF74+AF68</f>
        <v>4241004480</v>
      </c>
      <c r="AG171" s="162">
        <f t="shared" si="304"/>
        <v>8873795310</v>
      </c>
      <c r="AH171" s="162">
        <f t="shared" si="304"/>
        <v>8397129317</v>
      </c>
      <c r="AI171" s="162">
        <f t="shared" si="304"/>
        <v>4541417326</v>
      </c>
      <c r="AJ171" s="162">
        <f t="shared" si="304"/>
        <v>0</v>
      </c>
      <c r="AK171" s="162">
        <f t="shared" si="304"/>
        <v>0</v>
      </c>
      <c r="AL171" s="162">
        <f t="shared" si="304"/>
        <v>0</v>
      </c>
      <c r="AM171" s="162">
        <f t="shared" si="304"/>
        <v>0</v>
      </c>
      <c r="AN171" s="162">
        <f t="shared" si="304"/>
        <v>0</v>
      </c>
      <c r="AO171" s="162">
        <f t="shared" si="304"/>
        <v>0</v>
      </c>
      <c r="AP171" s="162">
        <f t="shared" si="304"/>
        <v>0</v>
      </c>
      <c r="AQ171" s="162">
        <f t="shared" si="304"/>
        <v>0</v>
      </c>
      <c r="AR171" s="162">
        <f t="shared" si="304"/>
        <v>26053346433</v>
      </c>
      <c r="AS171" s="179"/>
      <c r="AT171" s="142">
        <f t="shared" si="298"/>
        <v>3.1387458968001818E-2</v>
      </c>
      <c r="AU171" s="142">
        <f t="shared" si="299"/>
        <v>2.5788894835355652E-2</v>
      </c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>
        <f t="shared" si="300"/>
        <v>0.24143203974041888</v>
      </c>
    </row>
    <row r="172" spans="1:59">
      <c r="A172" s="69"/>
      <c r="B172" s="159" t="s">
        <v>1015</v>
      </c>
      <c r="C172" s="160"/>
      <c r="D172" s="160"/>
      <c r="E172" s="160"/>
      <c r="F172" s="162">
        <v>4482747610.04</v>
      </c>
      <c r="G172" s="162"/>
      <c r="H172" s="162"/>
      <c r="I172" s="162"/>
      <c r="J172" s="162"/>
      <c r="K172" s="170"/>
      <c r="L172" s="179"/>
      <c r="M172" s="175"/>
      <c r="N172" s="166"/>
      <c r="O172" s="166"/>
      <c r="P172" s="166"/>
      <c r="Q172" s="162">
        <v>4482747610.04</v>
      </c>
      <c r="R172" s="162">
        <v>4482747610.04</v>
      </c>
      <c r="S172" s="162">
        <v>4482747610.04</v>
      </c>
      <c r="T172" s="162">
        <v>4482747610.04</v>
      </c>
      <c r="U172" s="162">
        <v>4482747610.04</v>
      </c>
      <c r="V172" s="162">
        <v>4482747610.04</v>
      </c>
      <c r="W172" s="162">
        <v>4482747610.04</v>
      </c>
      <c r="X172" s="162">
        <v>4482747610.04</v>
      </c>
      <c r="Y172" s="162">
        <v>4482747610.04</v>
      </c>
      <c r="Z172" s="162">
        <v>4482747610.04</v>
      </c>
      <c r="AA172" s="162">
        <v>4482747610.04</v>
      </c>
      <c r="AB172" s="162">
        <v>4482747610.04</v>
      </c>
      <c r="AC172" s="162">
        <v>4482747610.04</v>
      </c>
      <c r="AD172" s="162">
        <v>4482747610.04</v>
      </c>
      <c r="AE172" s="179"/>
      <c r="AF172" s="162">
        <v>4482747610.04</v>
      </c>
      <c r="AG172" s="162">
        <v>4482747610.04</v>
      </c>
      <c r="AH172" s="162">
        <v>4482747610.04</v>
      </c>
      <c r="AI172" s="162">
        <v>4482747610.04</v>
      </c>
      <c r="AJ172" s="162">
        <v>4482747610.04</v>
      </c>
      <c r="AK172" s="162">
        <v>4482747610.04</v>
      </c>
      <c r="AL172" s="162">
        <v>4482747610.04</v>
      </c>
      <c r="AM172" s="162">
        <v>4482747610.04</v>
      </c>
      <c r="AN172" s="162">
        <v>4482747610.04</v>
      </c>
      <c r="AO172" s="162">
        <v>4482747610.04</v>
      </c>
      <c r="AP172" s="162">
        <v>4482747610.04</v>
      </c>
      <c r="AQ172" s="162">
        <v>4482747610.04</v>
      </c>
      <c r="AR172" s="162">
        <v>4482747610.04</v>
      </c>
      <c r="AS172" s="179"/>
      <c r="AT172" s="142">
        <f t="shared" si="298"/>
        <v>0</v>
      </c>
      <c r="AU172" s="142">
        <f t="shared" si="299"/>
        <v>0</v>
      </c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>
        <f t="shared" si="300"/>
        <v>0</v>
      </c>
    </row>
    <row r="173" spans="1:59">
      <c r="A173" s="69"/>
      <c r="B173" s="159" t="s">
        <v>1013</v>
      </c>
      <c r="C173" s="160"/>
      <c r="D173" s="160"/>
      <c r="E173" s="160"/>
      <c r="F173" s="162">
        <f>+F82</f>
        <v>512220536</v>
      </c>
      <c r="G173" s="162"/>
      <c r="H173" s="162"/>
      <c r="I173" s="162"/>
      <c r="J173" s="162"/>
      <c r="K173" s="170"/>
      <c r="L173" s="179"/>
      <c r="M173" s="175"/>
      <c r="N173" s="166"/>
      <c r="O173" s="166"/>
      <c r="P173" s="166"/>
      <c r="Q173" s="162">
        <f t="shared" ref="Q173:AD173" si="305">+Q82</f>
        <v>900000</v>
      </c>
      <c r="R173" s="162">
        <f t="shared" si="305"/>
        <v>1100000</v>
      </c>
      <c r="S173" s="162">
        <f t="shared" si="305"/>
        <v>1100000</v>
      </c>
      <c r="T173" s="162">
        <f t="shared" si="305"/>
        <v>1100000</v>
      </c>
      <c r="U173" s="162">
        <f t="shared" si="305"/>
        <v>63502567</v>
      </c>
      <c r="V173" s="162">
        <f t="shared" si="305"/>
        <v>63502567</v>
      </c>
      <c r="W173" s="162">
        <f t="shared" si="305"/>
        <v>63502567</v>
      </c>
      <c r="X173" s="162">
        <f t="shared" si="305"/>
        <v>63502567</v>
      </c>
      <c r="Y173" s="162">
        <f t="shared" si="305"/>
        <v>63502567</v>
      </c>
      <c r="Z173" s="162">
        <f t="shared" si="305"/>
        <v>63502567</v>
      </c>
      <c r="AA173" s="162">
        <f t="shared" si="305"/>
        <v>63502567</v>
      </c>
      <c r="AB173" s="162">
        <f t="shared" si="305"/>
        <v>63502567</v>
      </c>
      <c r="AC173" s="162">
        <f t="shared" si="305"/>
        <v>4200000</v>
      </c>
      <c r="AD173" s="162">
        <f t="shared" si="305"/>
        <v>512220536</v>
      </c>
      <c r="AE173" s="179"/>
      <c r="AF173" s="162">
        <f t="shared" ref="AF173:AR173" si="306">+AF82</f>
        <v>23187271.059999999</v>
      </c>
      <c r="AG173" s="162">
        <f t="shared" si="306"/>
        <v>11258100.879999999</v>
      </c>
      <c r="AH173" s="162">
        <f t="shared" si="306"/>
        <v>14344905</v>
      </c>
      <c r="AI173" s="162">
        <f t="shared" si="306"/>
        <v>7658997</v>
      </c>
      <c r="AJ173" s="162">
        <f t="shared" si="306"/>
        <v>0</v>
      </c>
      <c r="AK173" s="162">
        <f t="shared" si="306"/>
        <v>0</v>
      </c>
      <c r="AL173" s="162">
        <f t="shared" si="306"/>
        <v>0</v>
      </c>
      <c r="AM173" s="162">
        <f t="shared" si="306"/>
        <v>0</v>
      </c>
      <c r="AN173" s="162">
        <f t="shared" si="306"/>
        <v>0</v>
      </c>
      <c r="AO173" s="162">
        <f t="shared" si="306"/>
        <v>0</v>
      </c>
      <c r="AP173" s="162">
        <f t="shared" si="306"/>
        <v>0</v>
      </c>
      <c r="AQ173" s="162">
        <f t="shared" si="306"/>
        <v>0</v>
      </c>
      <c r="AR173" s="162">
        <f t="shared" si="306"/>
        <v>56449273.939999998</v>
      </c>
      <c r="AS173" s="179"/>
      <c r="AT173" s="142">
        <f t="shared" si="298"/>
        <v>24.76363451111111</v>
      </c>
      <c r="AU173" s="142">
        <f t="shared" si="299"/>
        <v>9.2346371636363624</v>
      </c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>
        <f t="shared" si="300"/>
        <v>12.440303319047619</v>
      </c>
    </row>
    <row r="174" spans="1:59">
      <c r="A174" s="69"/>
      <c r="B174" s="163" t="s">
        <v>1014</v>
      </c>
      <c r="C174" s="163"/>
      <c r="D174" s="163"/>
      <c r="E174" s="163"/>
      <c r="F174" s="167">
        <f>SUM(F175:F178)</f>
        <v>30167893730.949997</v>
      </c>
      <c r="G174" s="167"/>
      <c r="H174" s="167"/>
      <c r="I174" s="167"/>
      <c r="J174" s="167"/>
      <c r="K174" s="171"/>
      <c r="L174" s="180"/>
      <c r="M174" s="176"/>
      <c r="N174" s="167"/>
      <c r="O174" s="167"/>
      <c r="P174" s="167"/>
      <c r="Q174" s="167">
        <f t="shared" ref="Q174:AD174" si="307">SUM(Q175:Q178)</f>
        <v>-4441080943.3699999</v>
      </c>
      <c r="R174" s="167">
        <f t="shared" si="307"/>
        <v>13279404127.959999</v>
      </c>
      <c r="S174" s="167">
        <f t="shared" si="307"/>
        <v>8085741992.9499979</v>
      </c>
      <c r="T174" s="167">
        <f t="shared" si="307"/>
        <v>-4482747610.04</v>
      </c>
      <c r="U174" s="167">
        <f t="shared" si="307"/>
        <v>-4482747610.04</v>
      </c>
      <c r="V174" s="167">
        <f t="shared" si="307"/>
        <v>-4482747610.04</v>
      </c>
      <c r="W174" s="167">
        <f t="shared" si="307"/>
        <v>-4482747610.04</v>
      </c>
      <c r="X174" s="167">
        <f t="shared" si="307"/>
        <v>-4482747610.04</v>
      </c>
      <c r="Y174" s="167">
        <f t="shared" si="307"/>
        <v>-662747610.03999996</v>
      </c>
      <c r="Z174" s="167">
        <f t="shared" si="307"/>
        <v>-4482747610.04</v>
      </c>
      <c r="AA174" s="167">
        <f t="shared" si="307"/>
        <v>-4024414276.71</v>
      </c>
      <c r="AB174" s="167">
        <f t="shared" si="307"/>
        <v>-4482747610.04</v>
      </c>
      <c r="AC174" s="167">
        <f t="shared" si="307"/>
        <v>25889560397.619995</v>
      </c>
      <c r="AD174" s="167">
        <f t="shared" si="307"/>
        <v>30167893730.949997</v>
      </c>
      <c r="AE174" s="180"/>
      <c r="AF174" s="167">
        <f t="shared" ref="AF174:AR174" si="308">SUM(AF175:AF178)</f>
        <v>-3724214086.1399999</v>
      </c>
      <c r="AG174" s="167">
        <f t="shared" si="308"/>
        <v>12939465974.959999</v>
      </c>
      <c r="AH174" s="167">
        <f t="shared" si="308"/>
        <v>7475630744.9499979</v>
      </c>
      <c r="AI174" s="167">
        <f t="shared" si="308"/>
        <v>-4482747602.04</v>
      </c>
      <c r="AJ174" s="167">
        <f t="shared" si="308"/>
        <v>-4482747610.04</v>
      </c>
      <c r="AK174" s="167">
        <f t="shared" si="308"/>
        <v>-4482747610.04</v>
      </c>
      <c r="AL174" s="167">
        <f t="shared" si="308"/>
        <v>-4482747610.04</v>
      </c>
      <c r="AM174" s="167">
        <f t="shared" si="308"/>
        <v>-4482747610.04</v>
      </c>
      <c r="AN174" s="167">
        <f t="shared" si="308"/>
        <v>-4482747610.04</v>
      </c>
      <c r="AO174" s="167">
        <f t="shared" si="308"/>
        <v>-4482747610.04</v>
      </c>
      <c r="AP174" s="167">
        <f t="shared" si="308"/>
        <v>-4482747610.04</v>
      </c>
      <c r="AQ174" s="167">
        <f t="shared" si="308"/>
        <v>-4482747610.04</v>
      </c>
      <c r="AR174" s="167">
        <f t="shared" si="308"/>
        <v>25656377861.849998</v>
      </c>
      <c r="AS174" s="180"/>
      <c r="AT174" s="103">
        <f t="shared" si="298"/>
        <v>-0.16141720143610444</v>
      </c>
      <c r="AU174" s="103">
        <f t="shared" si="299"/>
        <v>-2.5598901104625225E-2</v>
      </c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>
        <f t="shared" si="300"/>
        <v>-9.0068171181242971E-3</v>
      </c>
    </row>
    <row r="175" spans="1:59">
      <c r="A175" s="69"/>
      <c r="B175" s="159" t="s">
        <v>1016</v>
      </c>
      <c r="C175" s="160"/>
      <c r="D175" s="160"/>
      <c r="E175" s="160"/>
      <c r="F175" s="162">
        <f>+F75</f>
        <v>3820000000</v>
      </c>
      <c r="G175" s="162"/>
      <c r="H175" s="162"/>
      <c r="I175" s="162"/>
      <c r="J175" s="162"/>
      <c r="K175" s="170"/>
      <c r="L175" s="179"/>
      <c r="M175" s="175"/>
      <c r="N175" s="166"/>
      <c r="O175" s="166"/>
      <c r="P175" s="166"/>
      <c r="Q175" s="162">
        <f t="shared" ref="Q175:AD175" si="309">+Q75</f>
        <v>0</v>
      </c>
      <c r="R175" s="162">
        <f t="shared" si="309"/>
        <v>0</v>
      </c>
      <c r="S175" s="162">
        <f t="shared" si="309"/>
        <v>0</v>
      </c>
      <c r="T175" s="162">
        <f t="shared" si="309"/>
        <v>0</v>
      </c>
      <c r="U175" s="162">
        <f t="shared" si="309"/>
        <v>0</v>
      </c>
      <c r="V175" s="162">
        <f t="shared" si="309"/>
        <v>0</v>
      </c>
      <c r="W175" s="162">
        <f t="shared" si="309"/>
        <v>0</v>
      </c>
      <c r="X175" s="162">
        <f t="shared" si="309"/>
        <v>0</v>
      </c>
      <c r="Y175" s="162">
        <f t="shared" si="309"/>
        <v>3820000000</v>
      </c>
      <c r="Z175" s="162">
        <f t="shared" si="309"/>
        <v>0</v>
      </c>
      <c r="AA175" s="162">
        <f t="shared" si="309"/>
        <v>0</v>
      </c>
      <c r="AB175" s="162">
        <f t="shared" si="309"/>
        <v>0</v>
      </c>
      <c r="AC175" s="162">
        <f t="shared" si="309"/>
        <v>0</v>
      </c>
      <c r="AD175" s="162">
        <f t="shared" si="309"/>
        <v>3820000000</v>
      </c>
      <c r="AE175" s="179"/>
      <c r="AF175" s="162">
        <f t="shared" ref="AF175:AR175" si="310">+AF75</f>
        <v>0</v>
      </c>
      <c r="AG175" s="162">
        <f t="shared" si="310"/>
        <v>0</v>
      </c>
      <c r="AH175" s="162">
        <f t="shared" si="310"/>
        <v>0</v>
      </c>
      <c r="AI175" s="162">
        <f t="shared" si="310"/>
        <v>0</v>
      </c>
      <c r="AJ175" s="162">
        <f t="shared" si="310"/>
        <v>0</v>
      </c>
      <c r="AK175" s="162">
        <f t="shared" si="310"/>
        <v>0</v>
      </c>
      <c r="AL175" s="162">
        <f t="shared" si="310"/>
        <v>0</v>
      </c>
      <c r="AM175" s="162">
        <f t="shared" si="310"/>
        <v>0</v>
      </c>
      <c r="AN175" s="162">
        <f t="shared" si="310"/>
        <v>0</v>
      </c>
      <c r="AO175" s="162">
        <f t="shared" si="310"/>
        <v>0</v>
      </c>
      <c r="AP175" s="162">
        <f t="shared" si="310"/>
        <v>0</v>
      </c>
      <c r="AQ175" s="162">
        <f t="shared" si="310"/>
        <v>0</v>
      </c>
      <c r="AR175" s="162">
        <f t="shared" si="310"/>
        <v>0</v>
      </c>
      <c r="AS175" s="179"/>
      <c r="AT175" s="142" t="e">
        <f t="shared" si="298"/>
        <v>#DIV/0!</v>
      </c>
      <c r="AU175" s="142" t="e">
        <f t="shared" si="299"/>
        <v>#DIV/0!</v>
      </c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 t="e">
        <f t="shared" si="300"/>
        <v>#DIV/0!</v>
      </c>
    </row>
    <row r="176" spans="1:59">
      <c r="A176" s="69"/>
      <c r="B176" s="159" t="s">
        <v>1017</v>
      </c>
      <c r="C176" s="160"/>
      <c r="D176" s="160"/>
      <c r="E176" s="160"/>
      <c r="F176" s="162">
        <f>+F13</f>
        <v>3590000000</v>
      </c>
      <c r="G176" s="162"/>
      <c r="H176" s="162"/>
      <c r="I176" s="162"/>
      <c r="J176" s="162"/>
      <c r="K176" s="170"/>
      <c r="L176" s="179"/>
      <c r="M176" s="175"/>
      <c r="N176" s="166"/>
      <c r="O176" s="166"/>
      <c r="P176" s="166"/>
      <c r="Q176" s="162">
        <f t="shared" ref="Q176:AD176" si="311">+Q13</f>
        <v>41666666.670000002</v>
      </c>
      <c r="R176" s="162">
        <f t="shared" si="311"/>
        <v>0</v>
      </c>
      <c r="S176" s="162">
        <f t="shared" si="311"/>
        <v>3090000000</v>
      </c>
      <c r="T176" s="162">
        <f t="shared" si="311"/>
        <v>0</v>
      </c>
      <c r="U176" s="162">
        <f t="shared" si="311"/>
        <v>0</v>
      </c>
      <c r="V176" s="162">
        <f t="shared" si="311"/>
        <v>0</v>
      </c>
      <c r="W176" s="162">
        <f t="shared" si="311"/>
        <v>0</v>
      </c>
      <c r="X176" s="162">
        <f t="shared" si="311"/>
        <v>0</v>
      </c>
      <c r="Y176" s="162">
        <f t="shared" si="311"/>
        <v>0</v>
      </c>
      <c r="Z176" s="162">
        <f t="shared" si="311"/>
        <v>0</v>
      </c>
      <c r="AA176" s="162">
        <f t="shared" si="311"/>
        <v>458333333.32999998</v>
      </c>
      <c r="AB176" s="162">
        <f t="shared" si="311"/>
        <v>0</v>
      </c>
      <c r="AC176" s="162">
        <f t="shared" si="311"/>
        <v>3131666666.6700001</v>
      </c>
      <c r="AD176" s="162">
        <f t="shared" si="311"/>
        <v>3590000000</v>
      </c>
      <c r="AE176" s="179"/>
      <c r="AF176" s="162">
        <f t="shared" ref="AF176:AR176" si="312">+AF13</f>
        <v>0</v>
      </c>
      <c r="AG176" s="162">
        <f t="shared" si="312"/>
        <v>0</v>
      </c>
      <c r="AH176" s="162">
        <f t="shared" si="312"/>
        <v>2195326252</v>
      </c>
      <c r="AI176" s="162">
        <f t="shared" si="312"/>
        <v>0</v>
      </c>
      <c r="AJ176" s="162">
        <f t="shared" si="312"/>
        <v>0</v>
      </c>
      <c r="AK176" s="162">
        <f t="shared" si="312"/>
        <v>0</v>
      </c>
      <c r="AL176" s="162">
        <f t="shared" si="312"/>
        <v>0</v>
      </c>
      <c r="AM176" s="162">
        <f t="shared" si="312"/>
        <v>0</v>
      </c>
      <c r="AN176" s="162">
        <f t="shared" si="312"/>
        <v>0</v>
      </c>
      <c r="AO176" s="162">
        <f t="shared" si="312"/>
        <v>0</v>
      </c>
      <c r="AP176" s="162">
        <f t="shared" si="312"/>
        <v>0</v>
      </c>
      <c r="AQ176" s="162">
        <f t="shared" si="312"/>
        <v>0</v>
      </c>
      <c r="AR176" s="162">
        <f t="shared" si="312"/>
        <v>2195326252</v>
      </c>
      <c r="AS176" s="179"/>
      <c r="AT176" s="142">
        <f t="shared" si="298"/>
        <v>-1</v>
      </c>
      <c r="AU176" s="142" t="e">
        <f t="shared" si="299"/>
        <v>#DIV/0!</v>
      </c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>
        <f t="shared" si="300"/>
        <v>-0.29899108504598298</v>
      </c>
    </row>
    <row r="177" spans="1:58">
      <c r="A177" s="69"/>
      <c r="B177" s="159" t="s">
        <v>947</v>
      </c>
      <c r="C177" s="161"/>
      <c r="D177" s="161"/>
      <c r="E177" s="161"/>
      <c r="F177" s="166">
        <f>+F161-F172</f>
        <v>19226214005.949997</v>
      </c>
      <c r="G177" s="162"/>
      <c r="H177" s="162"/>
      <c r="I177" s="162"/>
      <c r="J177" s="162"/>
      <c r="K177" s="170"/>
      <c r="L177" s="179"/>
      <c r="M177" s="175"/>
      <c r="N177" s="166"/>
      <c r="O177" s="166"/>
      <c r="P177" s="166"/>
      <c r="Q177" s="166">
        <f t="shared" ref="Q177:AD177" si="313">+Q161-Q172</f>
        <v>-4482747610.04</v>
      </c>
      <c r="R177" s="166">
        <f t="shared" si="313"/>
        <v>12328404127.959999</v>
      </c>
      <c r="S177" s="166">
        <f t="shared" si="313"/>
        <v>2415062267.9499979</v>
      </c>
      <c r="T177" s="166">
        <f t="shared" si="313"/>
        <v>-4482747610.04</v>
      </c>
      <c r="U177" s="166">
        <f t="shared" si="313"/>
        <v>-4482747610.04</v>
      </c>
      <c r="V177" s="166">
        <f t="shared" si="313"/>
        <v>-4482747610.04</v>
      </c>
      <c r="W177" s="166">
        <f t="shared" si="313"/>
        <v>-4482747610.04</v>
      </c>
      <c r="X177" s="166">
        <f t="shared" si="313"/>
        <v>-4482747610.04</v>
      </c>
      <c r="Y177" s="166">
        <f t="shared" si="313"/>
        <v>-4482747610.04</v>
      </c>
      <c r="Z177" s="166">
        <f t="shared" si="313"/>
        <v>-4482747610.04</v>
      </c>
      <c r="AA177" s="166">
        <f t="shared" si="313"/>
        <v>-4482747610.04</v>
      </c>
      <c r="AB177" s="166">
        <f t="shared" si="313"/>
        <v>-4482747610.04</v>
      </c>
      <c r="AC177" s="166">
        <f t="shared" si="313"/>
        <v>19226214005.949997</v>
      </c>
      <c r="AD177" s="166">
        <f t="shared" si="313"/>
        <v>19226214005.949997</v>
      </c>
      <c r="AE177" s="179"/>
      <c r="AF177" s="166">
        <f t="shared" ref="AF177:AR177" si="314">+AF161-AF172</f>
        <v>-4482747610.04</v>
      </c>
      <c r="AG177" s="166">
        <f t="shared" si="314"/>
        <v>12328404127.959999</v>
      </c>
      <c r="AH177" s="166">
        <f t="shared" si="314"/>
        <v>2415062267.9499979</v>
      </c>
      <c r="AI177" s="166">
        <f t="shared" si="314"/>
        <v>-4482747602.04</v>
      </c>
      <c r="AJ177" s="166">
        <f t="shared" si="314"/>
        <v>-4482747610.04</v>
      </c>
      <c r="AK177" s="166">
        <f t="shared" si="314"/>
        <v>-4482747610.04</v>
      </c>
      <c r="AL177" s="166">
        <f t="shared" si="314"/>
        <v>-4482747610.04</v>
      </c>
      <c r="AM177" s="166">
        <f t="shared" si="314"/>
        <v>-4482747610.04</v>
      </c>
      <c r="AN177" s="166">
        <f t="shared" si="314"/>
        <v>-4482747610.04</v>
      </c>
      <c r="AO177" s="166">
        <f t="shared" si="314"/>
        <v>-4482747610.04</v>
      </c>
      <c r="AP177" s="166">
        <f t="shared" si="314"/>
        <v>-4482747610.04</v>
      </c>
      <c r="AQ177" s="166">
        <f t="shared" si="314"/>
        <v>-4482747610.04</v>
      </c>
      <c r="AR177" s="166">
        <f t="shared" si="314"/>
        <v>19226214013.949997</v>
      </c>
      <c r="AS177" s="179"/>
      <c r="AT177" s="142">
        <f t="shared" si="298"/>
        <v>0</v>
      </c>
      <c r="AU177" s="142">
        <f t="shared" si="299"/>
        <v>0</v>
      </c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>
        <f t="shared" si="300"/>
        <v>4.1609856196983011E-10</v>
      </c>
    </row>
    <row r="178" spans="1:58">
      <c r="A178" s="69"/>
      <c r="B178" s="159" t="s">
        <v>1018</v>
      </c>
      <c r="C178" s="160"/>
      <c r="D178" s="160"/>
      <c r="E178" s="160"/>
      <c r="F178" s="166">
        <f>+F126</f>
        <v>3531679725</v>
      </c>
      <c r="G178" s="162"/>
      <c r="H178" s="162"/>
      <c r="I178" s="162"/>
      <c r="J178" s="162"/>
      <c r="K178" s="170"/>
      <c r="L178" s="179"/>
      <c r="M178" s="175"/>
      <c r="N178" s="166"/>
      <c r="O178" s="166"/>
      <c r="P178" s="166"/>
      <c r="Q178" s="166">
        <f t="shared" ref="Q178:AD178" si="315">+Q126</f>
        <v>0</v>
      </c>
      <c r="R178" s="166">
        <f t="shared" si="315"/>
        <v>951000000</v>
      </c>
      <c r="S178" s="166">
        <f t="shared" si="315"/>
        <v>2580679725</v>
      </c>
      <c r="T178" s="166">
        <f t="shared" si="315"/>
        <v>0</v>
      </c>
      <c r="U178" s="166">
        <f t="shared" si="315"/>
        <v>0</v>
      </c>
      <c r="V178" s="166">
        <f t="shared" si="315"/>
        <v>0</v>
      </c>
      <c r="W178" s="166">
        <f t="shared" si="315"/>
        <v>0</v>
      </c>
      <c r="X178" s="166">
        <f t="shared" si="315"/>
        <v>0</v>
      </c>
      <c r="Y178" s="166">
        <f t="shared" si="315"/>
        <v>0</v>
      </c>
      <c r="Z178" s="166">
        <f t="shared" si="315"/>
        <v>0</v>
      </c>
      <c r="AA178" s="166">
        <f t="shared" si="315"/>
        <v>0</v>
      </c>
      <c r="AB178" s="166">
        <f t="shared" si="315"/>
        <v>0</v>
      </c>
      <c r="AC178" s="166">
        <f t="shared" si="315"/>
        <v>3531679725</v>
      </c>
      <c r="AD178" s="166">
        <f t="shared" si="315"/>
        <v>3531679725</v>
      </c>
      <c r="AE178" s="179"/>
      <c r="AF178" s="166">
        <f t="shared" ref="AF178:AR178" si="316">+AF126</f>
        <v>758533523.89999998</v>
      </c>
      <c r="AG178" s="166">
        <f t="shared" si="316"/>
        <v>611061847</v>
      </c>
      <c r="AH178" s="166">
        <f t="shared" si="316"/>
        <v>2865242225</v>
      </c>
      <c r="AI178" s="166">
        <f t="shared" si="316"/>
        <v>0</v>
      </c>
      <c r="AJ178" s="166">
        <f t="shared" si="316"/>
        <v>0</v>
      </c>
      <c r="AK178" s="166">
        <f t="shared" si="316"/>
        <v>0</v>
      </c>
      <c r="AL178" s="166">
        <f t="shared" si="316"/>
        <v>0</v>
      </c>
      <c r="AM178" s="166">
        <f t="shared" si="316"/>
        <v>0</v>
      </c>
      <c r="AN178" s="166">
        <f t="shared" si="316"/>
        <v>0</v>
      </c>
      <c r="AO178" s="166">
        <f t="shared" si="316"/>
        <v>0</v>
      </c>
      <c r="AP178" s="166">
        <f t="shared" si="316"/>
        <v>0</v>
      </c>
      <c r="AQ178" s="166">
        <f t="shared" si="316"/>
        <v>0</v>
      </c>
      <c r="AR178" s="166">
        <f t="shared" si="316"/>
        <v>4234837595.9000001</v>
      </c>
      <c r="AS178" s="179"/>
      <c r="AT178" s="142" t="e">
        <f t="shared" si="298"/>
        <v>#DIV/0!</v>
      </c>
      <c r="AU178" s="142">
        <f t="shared" si="299"/>
        <v>-0.3574533680336488</v>
      </c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>
        <f t="shared" si="300"/>
        <v>0.19910012392191087</v>
      </c>
    </row>
    <row r="179" spans="1:58">
      <c r="A179" s="69"/>
      <c r="B179" s="163" t="s">
        <v>1019</v>
      </c>
      <c r="C179" s="163"/>
      <c r="D179" s="163"/>
      <c r="E179" s="163"/>
      <c r="F179" s="167">
        <f>+F174+F169</f>
        <v>157059283445.98999</v>
      </c>
      <c r="G179" s="167"/>
      <c r="H179" s="167"/>
      <c r="I179" s="167"/>
      <c r="J179" s="167"/>
      <c r="K179" s="171"/>
      <c r="L179" s="180"/>
      <c r="M179" s="176"/>
      <c r="N179" s="167"/>
      <c r="O179" s="167"/>
      <c r="P179" s="167"/>
      <c r="Q179" s="167">
        <f t="shared" ref="Q179:AD179" si="317">+Q174+Q169</f>
        <v>4535421325.3693342</v>
      </c>
      <c r="R179" s="167">
        <f t="shared" si="317"/>
        <v>27755663981.456398</v>
      </c>
      <c r="S179" s="167">
        <f t="shared" si="317"/>
        <v>17567488126.923733</v>
      </c>
      <c r="T179" s="167">
        <f t="shared" si="317"/>
        <v>5166149469.1993341</v>
      </c>
      <c r="U179" s="167">
        <f t="shared" si="317"/>
        <v>25603865647.276333</v>
      </c>
      <c r="V179" s="167">
        <f t="shared" si="317"/>
        <v>9067569629.2220001</v>
      </c>
      <c r="W179" s="167">
        <f t="shared" si="317"/>
        <v>9429369040.9337311</v>
      </c>
      <c r="X179" s="167">
        <f t="shared" si="317"/>
        <v>27626654417.804993</v>
      </c>
      <c r="Y179" s="167">
        <f t="shared" si="317"/>
        <v>10806599475.199333</v>
      </c>
      <c r="Z179" s="167">
        <f t="shared" si="317"/>
        <v>5234937933.6993341</v>
      </c>
      <c r="AA179" s="167">
        <f t="shared" si="317"/>
        <v>5268763800.0293341</v>
      </c>
      <c r="AB179" s="167">
        <f t="shared" si="317"/>
        <v>8996800598.1020012</v>
      </c>
      <c r="AC179" s="167">
        <f t="shared" si="317"/>
        <v>55024722902.948799</v>
      </c>
      <c r="AD179" s="167">
        <f t="shared" si="317"/>
        <v>157059283445.21585</v>
      </c>
      <c r="AE179" s="180"/>
      <c r="AF179" s="167">
        <f t="shared" ref="AF179:AR179" si="318">+AF174+AF169</f>
        <v>5354266385.3500004</v>
      </c>
      <c r="AG179" s="167">
        <f t="shared" si="318"/>
        <v>28690146584.879997</v>
      </c>
      <c r="AH179" s="167">
        <f t="shared" si="318"/>
        <v>24323078873.989998</v>
      </c>
      <c r="AI179" s="167">
        <f t="shared" si="318"/>
        <v>6923104324.000001</v>
      </c>
      <c r="AJ179" s="167">
        <f t="shared" si="318"/>
        <v>0</v>
      </c>
      <c r="AK179" s="167">
        <f t="shared" si="318"/>
        <v>0</v>
      </c>
      <c r="AL179" s="167">
        <f t="shared" si="318"/>
        <v>0</v>
      </c>
      <c r="AM179" s="167">
        <f t="shared" si="318"/>
        <v>0</v>
      </c>
      <c r="AN179" s="167">
        <f t="shared" si="318"/>
        <v>0</v>
      </c>
      <c r="AO179" s="167">
        <f t="shared" si="318"/>
        <v>0</v>
      </c>
      <c r="AP179" s="167">
        <f t="shared" si="318"/>
        <v>0</v>
      </c>
      <c r="AQ179" s="167">
        <f t="shared" si="318"/>
        <v>0</v>
      </c>
      <c r="AR179" s="167">
        <f t="shared" si="318"/>
        <v>65290596168.220001</v>
      </c>
      <c r="AS179" s="180"/>
      <c r="AT179" s="103">
        <f t="shared" si="298"/>
        <v>0.18054443043700796</v>
      </c>
      <c r="AU179" s="103">
        <f t="shared" si="299"/>
        <v>3.3668176846640328E-2</v>
      </c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>
        <f t="shared" si="300"/>
        <v>0.18656837733427367</v>
      </c>
    </row>
    <row r="180" spans="1:58">
      <c r="B180" s="161"/>
      <c r="C180" s="161"/>
      <c r="D180" s="161"/>
      <c r="E180" s="161"/>
      <c r="F180" s="166">
        <f>+F148</f>
        <v>157059283445.98999</v>
      </c>
      <c r="G180" s="166"/>
      <c r="H180" s="166"/>
      <c r="I180" s="166"/>
      <c r="J180" s="166"/>
      <c r="K180" s="172"/>
      <c r="L180" s="179"/>
      <c r="M180" s="175"/>
      <c r="N180" s="166"/>
      <c r="O180" s="166"/>
      <c r="P180" s="166"/>
      <c r="Q180" s="166">
        <f t="shared" ref="Q180:AD180" si="319">+Q148</f>
        <v>4535421325.3693333</v>
      </c>
      <c r="R180" s="166">
        <f t="shared" si="319"/>
        <v>27755663981.456398</v>
      </c>
      <c r="S180" s="166">
        <f t="shared" si="319"/>
        <v>17567488126.923729</v>
      </c>
      <c r="T180" s="166">
        <f t="shared" si="319"/>
        <v>5166149469.1993332</v>
      </c>
      <c r="U180" s="166">
        <f t="shared" si="319"/>
        <v>25603865647.276333</v>
      </c>
      <c r="V180" s="166">
        <f t="shared" si="319"/>
        <v>9067569629.2220001</v>
      </c>
      <c r="W180" s="166">
        <f t="shared" si="319"/>
        <v>9429369040.933733</v>
      </c>
      <c r="X180" s="166">
        <f t="shared" si="319"/>
        <v>27626654417.804993</v>
      </c>
      <c r="Y180" s="166">
        <f t="shared" si="319"/>
        <v>10806599475.199333</v>
      </c>
      <c r="Z180" s="166">
        <f t="shared" si="319"/>
        <v>5234937933.6993332</v>
      </c>
      <c r="AA180" s="166">
        <f t="shared" si="319"/>
        <v>5268763800.0293331</v>
      </c>
      <c r="AB180" s="166">
        <f t="shared" si="319"/>
        <v>8996800598.1020012</v>
      </c>
      <c r="AC180" s="166">
        <f t="shared" si="319"/>
        <v>55024722902.948799</v>
      </c>
      <c r="AD180" s="166">
        <f t="shared" si="319"/>
        <v>157059283445.21585</v>
      </c>
      <c r="AE180" s="179"/>
      <c r="AF180" s="166">
        <f t="shared" ref="AF180:AR180" si="320">+AF148</f>
        <v>5354266385.3500004</v>
      </c>
      <c r="AG180" s="166">
        <f t="shared" si="320"/>
        <v>28690146584.879997</v>
      </c>
      <c r="AH180" s="166">
        <f t="shared" si="320"/>
        <v>24323078873.989998</v>
      </c>
      <c r="AI180" s="166">
        <f t="shared" si="320"/>
        <v>6923104324</v>
      </c>
      <c r="AJ180" s="166">
        <f t="shared" si="320"/>
        <v>0</v>
      </c>
      <c r="AK180" s="166">
        <f t="shared" si="320"/>
        <v>0</v>
      </c>
      <c r="AL180" s="166">
        <f t="shared" si="320"/>
        <v>0</v>
      </c>
      <c r="AM180" s="166">
        <f t="shared" si="320"/>
        <v>0</v>
      </c>
      <c r="AN180" s="166">
        <f t="shared" si="320"/>
        <v>0</v>
      </c>
      <c r="AO180" s="166">
        <f t="shared" si="320"/>
        <v>0</v>
      </c>
      <c r="AP180" s="166">
        <f t="shared" si="320"/>
        <v>0</v>
      </c>
      <c r="AQ180" s="166">
        <f t="shared" si="320"/>
        <v>0</v>
      </c>
      <c r="AR180" s="166">
        <f t="shared" si="320"/>
        <v>65290596168.219994</v>
      </c>
      <c r="AS180" s="179"/>
      <c r="AT180" s="142">
        <f t="shared" si="298"/>
        <v>0.18054443043700819</v>
      </c>
      <c r="AU180" s="142">
        <f t="shared" si="299"/>
        <v>3.3668176846640328E-2</v>
      </c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>
        <f t="shared" si="300"/>
        <v>0.18656837733427353</v>
      </c>
    </row>
    <row r="181" spans="1:58">
      <c r="F181" s="152"/>
    </row>
  </sheetData>
  <mergeCells count="8">
    <mergeCell ref="Q167:AD167"/>
    <mergeCell ref="AF167:AR167"/>
    <mergeCell ref="AT167:BF167"/>
    <mergeCell ref="C3:K3"/>
    <mergeCell ref="AT4:BF4"/>
    <mergeCell ref="AF4:AR4"/>
    <mergeCell ref="Q4:AD4"/>
    <mergeCell ref="A146:F14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N608"/>
  <sheetViews>
    <sheetView showGridLines="0" workbookViewId="0">
      <pane xSplit="2" ySplit="7" topLeftCell="AZ527" activePane="bottomRight" state="frozen"/>
      <selection pane="topRight" activeCell="C1" sqref="C1"/>
      <selection pane="bottomLeft" activeCell="A8" sqref="A8"/>
      <selection pane="bottomRight" activeCell="AZ556" sqref="AZ556:BM556"/>
    </sheetView>
  </sheetViews>
  <sheetFormatPr baseColWidth="10" defaultColWidth="11.42578125" defaultRowHeight="15"/>
  <cols>
    <col min="1" max="1" width="16.140625" style="2" bestFit="1" customWidth="1"/>
    <col min="2" max="2" width="38.7109375" style="2" customWidth="1"/>
    <col min="3" max="3" width="18.85546875" style="1" hidden="1" customWidth="1"/>
    <col min="4" max="4" width="16.85546875" style="1" hidden="1" customWidth="1"/>
    <col min="5" max="5" width="22.140625" style="1" hidden="1" customWidth="1"/>
    <col min="6" max="6" width="17.85546875" style="1" hidden="1" customWidth="1"/>
    <col min="7" max="7" width="21.42578125" style="1" hidden="1" customWidth="1"/>
    <col min="8" max="8" width="19" style="1" hidden="1" customWidth="1"/>
    <col min="9" max="9" width="19.5703125" style="1" hidden="1" customWidth="1"/>
    <col min="10" max="10" width="19.7109375" style="1" hidden="1" customWidth="1"/>
    <col min="11" max="12" width="17.85546875" style="1" hidden="1" customWidth="1"/>
    <col min="13" max="13" width="16.85546875" style="1" hidden="1" customWidth="1"/>
    <col min="14" max="15" width="17.85546875" style="1" hidden="1" customWidth="1"/>
    <col min="16" max="16" width="19.7109375" style="1" hidden="1" customWidth="1"/>
    <col min="17" max="17" width="22.85546875" style="1" hidden="1" customWidth="1"/>
    <col min="18" max="18" width="22.140625" style="1" hidden="1" customWidth="1"/>
    <col min="19" max="19" width="3.85546875" style="86" customWidth="1"/>
    <col min="20" max="20" width="18.85546875" style="1" hidden="1" customWidth="1"/>
    <col min="21" max="21" width="17" style="1" bestFit="1" customWidth="1"/>
    <col min="22" max="22" width="18.140625" style="1" bestFit="1" customWidth="1"/>
    <col min="23" max="23" width="17.85546875" style="1" bestFit="1" customWidth="1"/>
    <col min="24" max="24" width="21.85546875" style="1" bestFit="1" customWidth="1"/>
    <col min="25" max="25" width="22.42578125" style="1" hidden="1" customWidth="1"/>
    <col min="26" max="26" width="22.140625" style="1" hidden="1" customWidth="1"/>
    <col min="27" max="27" width="21.5703125" style="1" hidden="1" customWidth="1"/>
    <col min="28" max="28" width="17.85546875" style="1" hidden="1" customWidth="1"/>
    <col min="29" max="29" width="18.42578125" style="1" hidden="1" customWidth="1"/>
    <col min="30" max="30" width="17.85546875" style="1" hidden="1" customWidth="1"/>
    <col min="31" max="31" width="18" style="1" hidden="1" customWidth="1"/>
    <col min="32" max="32" width="17.85546875" style="1" hidden="1" customWidth="1"/>
    <col min="33" max="33" width="22" style="1" bestFit="1" customWidth="1"/>
    <col min="34" max="34" width="19.7109375" style="1" bestFit="1" customWidth="1"/>
    <col min="35" max="35" width="19.7109375" style="1" hidden="1" customWidth="1"/>
    <col min="36" max="36" width="3.42578125" style="86" customWidth="1"/>
    <col min="37" max="37" width="21.42578125" style="1" bestFit="1" customWidth="1"/>
    <col min="38" max="38" width="18.140625" style="1" bestFit="1" customWidth="1"/>
    <col min="39" max="39" width="16.85546875" style="1" bestFit="1" customWidth="1"/>
    <col min="40" max="40" width="16.7109375" style="1" bestFit="1" customWidth="1"/>
    <col min="41" max="41" width="18.7109375" style="1" hidden="1" customWidth="1"/>
    <col min="42" max="42" width="22.5703125" style="1" hidden="1" customWidth="1"/>
    <col min="43" max="43" width="21.85546875" style="1" hidden="1" customWidth="1"/>
    <col min="44" max="44" width="15.42578125" style="1" hidden="1" customWidth="1"/>
    <col min="45" max="45" width="19.28515625" style="1" hidden="1" customWidth="1"/>
    <col min="46" max="46" width="16.28515625" style="1" hidden="1" customWidth="1"/>
    <col min="47" max="47" width="18.85546875" style="1" hidden="1" customWidth="1"/>
    <col min="48" max="48" width="18" style="1" hidden="1" customWidth="1"/>
    <col min="49" max="49" width="25.28515625" style="1" bestFit="1" customWidth="1"/>
    <col min="50" max="50" width="17.85546875" style="1" hidden="1" customWidth="1"/>
    <col min="51" max="51" width="3.85546875" style="86" customWidth="1"/>
    <col min="52" max="55" width="17.7109375" style="1" bestFit="1" customWidth="1"/>
    <col min="56" max="63" width="17.7109375" style="1" hidden="1" customWidth="1"/>
    <col min="64" max="64" width="25.5703125" style="113" hidden="1" customWidth="1"/>
    <col min="65" max="65" width="21.7109375" style="1" customWidth="1"/>
    <col min="66" max="66" width="4" style="86" customWidth="1"/>
    <col min="67" max="16384" width="11.42578125" style="86"/>
  </cols>
  <sheetData>
    <row r="6" spans="1:65" ht="25.5" customHeight="1" thickBot="1">
      <c r="T6" s="361" t="s">
        <v>999</v>
      </c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228"/>
      <c r="AK6" s="363" t="s">
        <v>1000</v>
      </c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Z6" s="363" t="s">
        <v>1007</v>
      </c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</row>
    <row r="7" spans="1:65" s="112" customFormat="1" ht="30">
      <c r="A7" s="109" t="s">
        <v>0</v>
      </c>
      <c r="B7" s="109" t="s">
        <v>1</v>
      </c>
      <c r="C7" s="110" t="s">
        <v>2</v>
      </c>
      <c r="D7" s="110" t="s">
        <v>3</v>
      </c>
      <c r="E7" s="110" t="s">
        <v>4</v>
      </c>
      <c r="F7" s="110" t="s">
        <v>6</v>
      </c>
      <c r="G7" s="110" t="s">
        <v>607</v>
      </c>
      <c r="H7" s="110" t="s">
        <v>608</v>
      </c>
      <c r="I7" s="110" t="s">
        <v>609</v>
      </c>
      <c r="J7" s="110" t="s">
        <v>610</v>
      </c>
      <c r="K7" s="110" t="s">
        <v>611</v>
      </c>
      <c r="L7" s="110" t="s">
        <v>612</v>
      </c>
      <c r="M7" s="110" t="s">
        <v>7</v>
      </c>
      <c r="N7" s="110" t="s">
        <v>613</v>
      </c>
      <c r="O7" s="110" t="s">
        <v>614</v>
      </c>
      <c r="P7" s="110" t="s">
        <v>615</v>
      </c>
      <c r="Q7" s="110" t="s">
        <v>616</v>
      </c>
      <c r="R7" s="110" t="s">
        <v>617</v>
      </c>
      <c r="S7" s="111"/>
      <c r="T7" s="110" t="s">
        <v>952</v>
      </c>
      <c r="U7" s="34" t="s">
        <v>1020</v>
      </c>
      <c r="V7" s="34" t="s">
        <v>1021</v>
      </c>
      <c r="W7" s="34" t="s">
        <v>1086</v>
      </c>
      <c r="X7" s="34" t="s">
        <v>1149</v>
      </c>
      <c r="Y7" s="34" t="s">
        <v>1151</v>
      </c>
      <c r="Z7" s="154" t="s">
        <v>963</v>
      </c>
      <c r="AA7" s="154" t="s">
        <v>964</v>
      </c>
      <c r="AB7" s="154" t="s">
        <v>965</v>
      </c>
      <c r="AC7" s="154" t="s">
        <v>966</v>
      </c>
      <c r="AD7" s="154" t="s">
        <v>967</v>
      </c>
      <c r="AE7" s="154" t="s">
        <v>968</v>
      </c>
      <c r="AF7" s="154" t="s">
        <v>969</v>
      </c>
      <c r="AG7" s="154" t="s">
        <v>1156</v>
      </c>
      <c r="AH7" s="110" t="s">
        <v>953</v>
      </c>
      <c r="AI7" s="229"/>
      <c r="AJ7" s="111"/>
      <c r="AK7" s="34" t="s">
        <v>1022</v>
      </c>
      <c r="AL7" s="34" t="s">
        <v>1023</v>
      </c>
      <c r="AM7" s="34" t="s">
        <v>1142</v>
      </c>
      <c r="AN7" s="34" t="s">
        <v>1153</v>
      </c>
      <c r="AO7" s="34" t="s">
        <v>1146</v>
      </c>
      <c r="AP7" s="34" t="s">
        <v>975</v>
      </c>
      <c r="AQ7" s="34" t="s">
        <v>976</v>
      </c>
      <c r="AR7" s="34" t="s">
        <v>977</v>
      </c>
      <c r="AS7" s="34" t="s">
        <v>978</v>
      </c>
      <c r="AT7" s="34" t="s">
        <v>979</v>
      </c>
      <c r="AU7" s="34" t="s">
        <v>980</v>
      </c>
      <c r="AV7" s="34" t="s">
        <v>981</v>
      </c>
      <c r="AW7" s="34" t="s">
        <v>1155</v>
      </c>
      <c r="AX7" s="34" t="s">
        <v>953</v>
      </c>
      <c r="AY7" s="111"/>
      <c r="AZ7" s="34" t="s">
        <v>982</v>
      </c>
      <c r="BA7" s="34" t="s">
        <v>983</v>
      </c>
      <c r="BB7" s="34" t="s">
        <v>984</v>
      </c>
      <c r="BC7" s="34" t="s">
        <v>985</v>
      </c>
      <c r="BD7" s="34" t="s">
        <v>1147</v>
      </c>
      <c r="BE7" s="34" t="s">
        <v>987</v>
      </c>
      <c r="BF7" s="34" t="s">
        <v>988</v>
      </c>
      <c r="BG7" s="34" t="s">
        <v>989</v>
      </c>
      <c r="BH7" s="34" t="s">
        <v>990</v>
      </c>
      <c r="BI7" s="34" t="s">
        <v>991</v>
      </c>
      <c r="BJ7" s="34" t="s">
        <v>992</v>
      </c>
      <c r="BK7" s="34" t="s">
        <v>993</v>
      </c>
      <c r="BL7" s="34" t="s">
        <v>1084</v>
      </c>
      <c r="BM7" s="34" t="s">
        <v>1157</v>
      </c>
    </row>
    <row r="8" spans="1:65">
      <c r="A8" s="4"/>
      <c r="B8" s="5" t="s">
        <v>597</v>
      </c>
      <c r="C8" s="6">
        <f>+C9+C73+C265+C273+C259</f>
        <v>129818642105.92</v>
      </c>
      <c r="D8" s="6">
        <v>1342909770</v>
      </c>
      <c r="E8" s="6">
        <v>1342909770</v>
      </c>
      <c r="F8" s="6">
        <v>27240641340.5</v>
      </c>
      <c r="G8" s="6">
        <f t="shared" ref="G8:R8" si="0">+G9+G73+G265+G273+G259</f>
        <v>157060283446.41998</v>
      </c>
      <c r="H8" s="6">
        <f t="shared" si="0"/>
        <v>13466400315.310001</v>
      </c>
      <c r="I8" s="6">
        <f t="shared" si="0"/>
        <v>24504066156.34</v>
      </c>
      <c r="J8" s="6">
        <f t="shared" si="0"/>
        <v>123357497087.08</v>
      </c>
      <c r="K8" s="6">
        <f t="shared" si="0"/>
        <v>11893417674.35</v>
      </c>
      <c r="L8" s="6">
        <f t="shared" si="0"/>
        <v>17673798334.330002</v>
      </c>
      <c r="M8" s="6">
        <f t="shared" si="0"/>
        <v>4335382439.0200005</v>
      </c>
      <c r="N8" s="6">
        <f t="shared" si="0"/>
        <v>17724926660</v>
      </c>
      <c r="O8" s="6">
        <f t="shared" si="0"/>
        <v>28259555060.310001</v>
      </c>
      <c r="P8" s="6">
        <f t="shared" si="0"/>
        <v>4038258303.9700003</v>
      </c>
      <c r="Q8" s="6">
        <f t="shared" si="0"/>
        <v>119602008183.11</v>
      </c>
      <c r="R8" s="6">
        <f t="shared" si="0"/>
        <v>17673798334.330002</v>
      </c>
      <c r="S8" s="108"/>
      <c r="T8" s="6">
        <f t="shared" ref="T8:AF8" si="1">+T9+T73+T265+T273+T259</f>
        <v>147538793843.42328</v>
      </c>
      <c r="U8" s="6">
        <f t="shared" si="1"/>
        <v>9315133049.0725002</v>
      </c>
      <c r="V8" s="6">
        <f t="shared" si="1"/>
        <v>14630331047.385679</v>
      </c>
      <c r="W8" s="6">
        <f t="shared" si="1"/>
        <v>12007062009.917681</v>
      </c>
      <c r="X8" s="6">
        <f t="shared" si="1"/>
        <v>11720312856.158237</v>
      </c>
      <c r="Y8" s="6">
        <f t="shared" si="1"/>
        <v>12794518192.500238</v>
      </c>
      <c r="Z8" s="6">
        <f t="shared" si="1"/>
        <v>16291643765.83357</v>
      </c>
      <c r="AA8" s="6">
        <f t="shared" si="1"/>
        <v>13052733898.811903</v>
      </c>
      <c r="AB8" s="6">
        <f t="shared" si="1"/>
        <v>13995576448.44524</v>
      </c>
      <c r="AC8" s="6">
        <f t="shared" si="1"/>
        <v>11102441099.941906</v>
      </c>
      <c r="AD8" s="6">
        <f t="shared" si="1"/>
        <v>10891557359.269905</v>
      </c>
      <c r="AE8" s="6">
        <f t="shared" si="1"/>
        <v>12632627589.269905</v>
      </c>
      <c r="AF8" s="6">
        <f t="shared" si="1"/>
        <v>18625346129.81657</v>
      </c>
      <c r="AG8" s="6">
        <f t="shared" ref="AG8:AG12" si="2">+U8+V8+W8</f>
        <v>35952526106.375862</v>
      </c>
      <c r="AH8" s="6">
        <f>+AH9+AH73+AH265+AH273+AH259</f>
        <v>156578230230.92334</v>
      </c>
      <c r="AI8" s="230">
        <f>+'EJEC-GASTOSABRIL 2021'!G9-AH8</f>
        <v>481053215.49664307</v>
      </c>
      <c r="AJ8" s="108"/>
      <c r="AK8" s="6">
        <f>+AK9+AK73+AK265+AK273+AK259</f>
        <v>5793402710.4799995</v>
      </c>
      <c r="AL8" s="6">
        <f t="shared" ref="AL8" si="3">+AL9+AL73+AL265+AL273+AL259</f>
        <v>11556222156.1</v>
      </c>
      <c r="AM8" s="6">
        <f t="shared" ref="AM8:AV8" si="4">+AM9+AM73+AM265+AM273+AM259</f>
        <v>7120436352.5</v>
      </c>
      <c r="AN8" s="6">
        <v>9683081379.710001</v>
      </c>
      <c r="AO8" s="6"/>
      <c r="AP8" s="6">
        <f t="shared" si="4"/>
        <v>0</v>
      </c>
      <c r="AQ8" s="6">
        <f t="shared" si="4"/>
        <v>0</v>
      </c>
      <c r="AR8" s="6">
        <f t="shared" si="4"/>
        <v>0</v>
      </c>
      <c r="AS8" s="6">
        <f t="shared" si="4"/>
        <v>0</v>
      </c>
      <c r="AT8" s="6">
        <f t="shared" si="4"/>
        <v>0</v>
      </c>
      <c r="AU8" s="6">
        <f t="shared" si="4"/>
        <v>0</v>
      </c>
      <c r="AV8" s="6">
        <f t="shared" si="4"/>
        <v>0</v>
      </c>
      <c r="AW8" s="6">
        <f t="shared" ref="AW8" si="5">+AW9+AW73+AW265+AW273+AW259</f>
        <v>34153142598.790001</v>
      </c>
      <c r="AX8" s="6">
        <f t="shared" ref="AX8:AX39" si="6">SUM(AK8:AV8)</f>
        <v>34153142598.790001</v>
      </c>
      <c r="AY8" s="108"/>
      <c r="AZ8" s="103">
        <f t="shared" ref="AZ8:AZ71" si="7">(AK8-U8)/U8</f>
        <v>-0.3780654897831176</v>
      </c>
      <c r="BA8" s="103">
        <f t="shared" ref="BA8:BA71" si="8">(AL8-V8)/V8</f>
        <v>-0.21011888803671308</v>
      </c>
      <c r="BB8" s="103">
        <f t="shared" ref="BB8:BB71" si="9">(AM8-W8)/W8</f>
        <v>-0.40697929713208691</v>
      </c>
      <c r="BC8" s="103">
        <f t="shared" ref="BC8:BC71" si="10">(AN8-X8)/X8</f>
        <v>-0.17382057129795883</v>
      </c>
      <c r="BD8" s="103">
        <f t="shared" ref="BD8:BD71" si="11">(AO8-Y8)/Y8</f>
        <v>-1</v>
      </c>
      <c r="BE8" s="6"/>
      <c r="BF8" s="6"/>
      <c r="BG8" s="6"/>
      <c r="BH8" s="6"/>
      <c r="BI8" s="6"/>
      <c r="BJ8" s="6"/>
      <c r="BK8" s="6"/>
      <c r="BL8" s="103">
        <f t="shared" ref="BL8:BL39" si="12">(AW8-AG8)/AG8</f>
        <v>-5.004887562731667E-2</v>
      </c>
      <c r="BM8" s="103">
        <f t="shared" ref="BM8:BM71" si="13">(AW8-AG8)/AG8</f>
        <v>-5.004887562731667E-2</v>
      </c>
    </row>
    <row r="9" spans="1:65">
      <c r="A9" s="4" t="s">
        <v>8</v>
      </c>
      <c r="B9" s="5" t="s">
        <v>9</v>
      </c>
      <c r="C9" s="6">
        <f>+C10+C46</f>
        <v>112548080482</v>
      </c>
      <c r="D9" s="6">
        <v>50000000</v>
      </c>
      <c r="E9" s="6">
        <v>1326909770</v>
      </c>
      <c r="F9" s="6">
        <v>300382733.82999998</v>
      </c>
      <c r="G9" s="6">
        <f t="shared" ref="G9:AH9" si="14">+G10+G46</f>
        <v>111571553445.83</v>
      </c>
      <c r="H9" s="6">
        <f t="shared" si="14"/>
        <v>9922901433.3400002</v>
      </c>
      <c r="I9" s="6">
        <f t="shared" si="14"/>
        <v>20651981385.34</v>
      </c>
      <c r="J9" s="6">
        <f t="shared" si="14"/>
        <v>90919572060.490005</v>
      </c>
      <c r="K9" s="6">
        <f t="shared" si="14"/>
        <v>10955074930.34</v>
      </c>
      <c r="L9" s="6">
        <f t="shared" si="14"/>
        <v>16529463511.34</v>
      </c>
      <c r="M9" s="6">
        <f t="shared" si="14"/>
        <v>3745350988</v>
      </c>
      <c r="N9" s="6">
        <f t="shared" si="14"/>
        <v>14524116021</v>
      </c>
      <c r="O9" s="6">
        <f t="shared" si="14"/>
        <v>21034225028.34</v>
      </c>
      <c r="P9" s="6">
        <f t="shared" si="14"/>
        <v>382243643</v>
      </c>
      <c r="Q9" s="6">
        <f t="shared" si="14"/>
        <v>90537328417.490005</v>
      </c>
      <c r="R9" s="6">
        <f t="shared" si="14"/>
        <v>16529463511.34</v>
      </c>
      <c r="S9" s="108"/>
      <c r="T9" s="6">
        <f t="shared" si="14"/>
        <v>111571553445.8333</v>
      </c>
      <c r="U9" s="6">
        <f t="shared" si="14"/>
        <v>7610666167.4058342</v>
      </c>
      <c r="V9" s="6">
        <f t="shared" si="14"/>
        <v>13291535449.234165</v>
      </c>
      <c r="W9" s="6">
        <f t="shared" si="14"/>
        <v>8083649783.4641666</v>
      </c>
      <c r="X9" s="6">
        <f t="shared" si="14"/>
        <v>7254368657.4058342</v>
      </c>
      <c r="Y9" s="6">
        <f t="shared" si="14"/>
        <v>7521686571.4058342</v>
      </c>
      <c r="Z9" s="6">
        <f t="shared" si="14"/>
        <v>12183287615.405834</v>
      </c>
      <c r="AA9" s="6">
        <f t="shared" si="14"/>
        <v>8122201026.4641666</v>
      </c>
      <c r="AB9" s="6">
        <f t="shared" si="14"/>
        <v>9187959010.4641685</v>
      </c>
      <c r="AC9" s="6">
        <f t="shared" si="14"/>
        <v>7337748332.4058342</v>
      </c>
      <c r="AD9" s="6">
        <f t="shared" si="14"/>
        <v>7303159205.4058342</v>
      </c>
      <c r="AE9" s="6">
        <f t="shared" si="14"/>
        <v>8424519876.4058342</v>
      </c>
      <c r="AF9" s="6">
        <f t="shared" si="14"/>
        <v>15250771750.365833</v>
      </c>
      <c r="AG9" s="6">
        <f t="shared" si="2"/>
        <v>28985851400.104164</v>
      </c>
      <c r="AH9" s="6">
        <f t="shared" si="14"/>
        <v>111571553445.83334</v>
      </c>
      <c r="AI9" s="230">
        <f>+'EJEC-GASTOSABRIL 2021'!G10-AH9</f>
        <v>-3.3416748046875E-3</v>
      </c>
      <c r="AJ9" s="108"/>
      <c r="AK9" s="6">
        <f t="shared" ref="AK9:AL9" si="15">+AK10+AK46</f>
        <v>5574388581</v>
      </c>
      <c r="AL9" s="6">
        <f t="shared" si="15"/>
        <v>10955211209.34</v>
      </c>
      <c r="AM9" s="6">
        <f t="shared" ref="AM9:AV9" si="16">+AM10+AM46</f>
        <v>6266383011</v>
      </c>
      <c r="AN9" s="6">
        <v>7336426003</v>
      </c>
      <c r="AO9" s="6"/>
      <c r="AP9" s="6">
        <f t="shared" si="16"/>
        <v>0</v>
      </c>
      <c r="AQ9" s="6">
        <f t="shared" si="16"/>
        <v>0</v>
      </c>
      <c r="AR9" s="6">
        <f t="shared" si="16"/>
        <v>0</v>
      </c>
      <c r="AS9" s="6">
        <f t="shared" si="16"/>
        <v>0</v>
      </c>
      <c r="AT9" s="6">
        <f t="shared" si="16"/>
        <v>0</v>
      </c>
      <c r="AU9" s="6">
        <f t="shared" si="16"/>
        <v>0</v>
      </c>
      <c r="AV9" s="6">
        <f t="shared" si="16"/>
        <v>0</v>
      </c>
      <c r="AW9" s="6">
        <f t="shared" ref="AW9" si="17">+AW10+AW46</f>
        <v>30132408804.34</v>
      </c>
      <c r="AX9" s="6">
        <f t="shared" si="6"/>
        <v>30132408804.34</v>
      </c>
      <c r="AY9" s="108"/>
      <c r="AZ9" s="103">
        <f t="shared" si="7"/>
        <v>-0.2675557620864506</v>
      </c>
      <c r="BA9" s="103">
        <f t="shared" si="8"/>
        <v>-0.17577534580692705</v>
      </c>
      <c r="BB9" s="103">
        <f t="shared" si="9"/>
        <v>-0.22480770705598224</v>
      </c>
      <c r="BC9" s="103">
        <f t="shared" si="10"/>
        <v>1.1311438592301918E-2</v>
      </c>
      <c r="BD9" s="103">
        <f t="shared" si="11"/>
        <v>-1</v>
      </c>
      <c r="BE9" s="6"/>
      <c r="BF9" s="6"/>
      <c r="BG9" s="6"/>
      <c r="BH9" s="6"/>
      <c r="BI9" s="6"/>
      <c r="BJ9" s="6"/>
      <c r="BK9" s="6"/>
      <c r="BL9" s="103">
        <f t="shared" si="12"/>
        <v>3.9555760788579621E-2</v>
      </c>
      <c r="BM9" s="103">
        <f t="shared" si="13"/>
        <v>3.9555760788579621E-2</v>
      </c>
    </row>
    <row r="10" spans="1:65">
      <c r="A10" s="7" t="s">
        <v>10</v>
      </c>
      <c r="B10" s="8" t="s">
        <v>11</v>
      </c>
      <c r="C10" s="9">
        <f>+C11+C24+C37</f>
        <v>81510886902</v>
      </c>
      <c r="D10" s="9">
        <v>50000000</v>
      </c>
      <c r="E10" s="9">
        <v>1326909770</v>
      </c>
      <c r="F10" s="9">
        <v>300382733.82999998</v>
      </c>
      <c r="G10" s="9">
        <f t="shared" ref="G10:AH10" si="18">+G11+G24+G37</f>
        <v>80534359865.830002</v>
      </c>
      <c r="H10" s="9">
        <f t="shared" si="18"/>
        <v>9207551562.3400002</v>
      </c>
      <c r="I10" s="9">
        <f t="shared" si="18"/>
        <v>14689399141.34</v>
      </c>
      <c r="J10" s="9">
        <f t="shared" si="18"/>
        <v>65844960724.490005</v>
      </c>
      <c r="K10" s="9">
        <f t="shared" si="18"/>
        <v>9131940364.3400002</v>
      </c>
      <c r="L10" s="9">
        <f t="shared" si="18"/>
        <v>14602687783.34</v>
      </c>
      <c r="M10" s="9">
        <f t="shared" si="18"/>
        <v>11100160</v>
      </c>
      <c r="N10" s="9">
        <f t="shared" si="18"/>
        <v>9938775732</v>
      </c>
      <c r="O10" s="9">
        <f t="shared" si="18"/>
        <v>14801470900.34</v>
      </c>
      <c r="P10" s="9">
        <f t="shared" si="18"/>
        <v>112071759</v>
      </c>
      <c r="Q10" s="9">
        <f t="shared" si="18"/>
        <v>65732888965.490005</v>
      </c>
      <c r="R10" s="9">
        <f t="shared" si="18"/>
        <v>14602687783.34</v>
      </c>
      <c r="S10" s="108"/>
      <c r="T10" s="9">
        <f t="shared" si="18"/>
        <v>80534359865.830002</v>
      </c>
      <c r="U10" s="9">
        <f t="shared" si="18"/>
        <v>5924124869.3191671</v>
      </c>
      <c r="V10" s="9">
        <f t="shared" si="18"/>
        <v>10301340515.319166</v>
      </c>
      <c r="W10" s="9">
        <f t="shared" si="18"/>
        <v>5440656261.3191671</v>
      </c>
      <c r="X10" s="9">
        <f t="shared" si="18"/>
        <v>5260638556.3191671</v>
      </c>
      <c r="Y10" s="9">
        <f t="shared" si="18"/>
        <v>5267719926.3191671</v>
      </c>
      <c r="Z10" s="9">
        <f t="shared" si="18"/>
        <v>9124785540.3191662</v>
      </c>
      <c r="AA10" s="9">
        <f t="shared" si="18"/>
        <v>5529383332.3191671</v>
      </c>
      <c r="AB10" s="9">
        <f t="shared" si="18"/>
        <v>5460569062.3191671</v>
      </c>
      <c r="AC10" s="9">
        <f t="shared" si="18"/>
        <v>5342269712.3191671</v>
      </c>
      <c r="AD10" s="9">
        <f t="shared" si="18"/>
        <v>5338480585.3191671</v>
      </c>
      <c r="AE10" s="9">
        <f t="shared" si="18"/>
        <v>5337877509.3191671</v>
      </c>
      <c r="AF10" s="9">
        <f t="shared" si="18"/>
        <v>12206513995.319166</v>
      </c>
      <c r="AG10" s="9">
        <f t="shared" si="2"/>
        <v>21666121645.9575</v>
      </c>
      <c r="AH10" s="9">
        <f t="shared" si="18"/>
        <v>80534359865.830002</v>
      </c>
      <c r="AI10" s="231">
        <f>+'EJEC-GASTOSABRIL 2021'!G11-AH10</f>
        <v>0</v>
      </c>
      <c r="AJ10" s="108"/>
      <c r="AK10" s="9">
        <f t="shared" ref="AK10:AL10" si="19">+AK11+AK24+AK37</f>
        <v>5470747419</v>
      </c>
      <c r="AL10" s="9">
        <f t="shared" si="19"/>
        <v>9132076643.3400002</v>
      </c>
      <c r="AM10" s="9">
        <f t="shared" ref="AM10:AV10" si="20">+AM11+AM24+AM37</f>
        <v>5598807828</v>
      </c>
      <c r="AN10" s="9">
        <v>4832548051</v>
      </c>
      <c r="AO10" s="9"/>
      <c r="AP10" s="9">
        <f t="shared" si="20"/>
        <v>0</v>
      </c>
      <c r="AQ10" s="9">
        <f t="shared" si="20"/>
        <v>0</v>
      </c>
      <c r="AR10" s="9">
        <f t="shared" si="20"/>
        <v>0</v>
      </c>
      <c r="AS10" s="9">
        <f t="shared" si="20"/>
        <v>0</v>
      </c>
      <c r="AT10" s="9">
        <f t="shared" si="20"/>
        <v>0</v>
      </c>
      <c r="AU10" s="9">
        <f t="shared" si="20"/>
        <v>0</v>
      </c>
      <c r="AV10" s="9">
        <f t="shared" si="20"/>
        <v>0</v>
      </c>
      <c r="AW10" s="9">
        <f t="shared" ref="AW10" si="21">+AW11+AW24+AW37</f>
        <v>25034179941.34</v>
      </c>
      <c r="AX10" s="9">
        <f t="shared" si="6"/>
        <v>25034179941.34</v>
      </c>
      <c r="AY10" s="108"/>
      <c r="AZ10" s="114">
        <f t="shared" si="7"/>
        <v>-7.6530704588485779E-2</v>
      </c>
      <c r="BA10" s="114">
        <f t="shared" si="8"/>
        <v>-0.11350599179207298</v>
      </c>
      <c r="BB10" s="114">
        <f t="shared" si="9"/>
        <v>2.9068472457123525E-2</v>
      </c>
      <c r="BC10" s="114">
        <f t="shared" si="10"/>
        <v>-8.1376148681596386E-2</v>
      </c>
      <c r="BD10" s="114">
        <f t="shared" si="11"/>
        <v>-1</v>
      </c>
      <c r="BE10" s="9"/>
      <c r="BF10" s="9"/>
      <c r="BG10" s="9"/>
      <c r="BH10" s="9"/>
      <c r="BI10" s="9"/>
      <c r="BJ10" s="9"/>
      <c r="BK10" s="9"/>
      <c r="BL10" s="114">
        <f t="shared" si="12"/>
        <v>0.15545275478553022</v>
      </c>
      <c r="BM10" s="114">
        <f t="shared" si="13"/>
        <v>0.15545275478553022</v>
      </c>
    </row>
    <row r="11" spans="1:65">
      <c r="A11" s="10" t="s">
        <v>12</v>
      </c>
      <c r="B11" s="11" t="s">
        <v>13</v>
      </c>
      <c r="C11" s="12">
        <f>+C12+C22</f>
        <v>61238540364</v>
      </c>
      <c r="D11" s="12">
        <v>0</v>
      </c>
      <c r="E11" s="12">
        <v>1326909770</v>
      </c>
      <c r="F11" s="12">
        <v>300382733.82999998</v>
      </c>
      <c r="G11" s="12">
        <f t="shared" ref="G11:AH11" si="22">+G12+G22</f>
        <v>60212013327.830002</v>
      </c>
      <c r="H11" s="12">
        <f t="shared" si="22"/>
        <v>3675367714</v>
      </c>
      <c r="I11" s="12">
        <f t="shared" si="22"/>
        <v>7445972807</v>
      </c>
      <c r="J11" s="12">
        <f t="shared" si="22"/>
        <v>52766040520.830002</v>
      </c>
      <c r="K11" s="12">
        <f t="shared" si="22"/>
        <v>3642418689</v>
      </c>
      <c r="L11" s="12">
        <f t="shared" si="22"/>
        <v>7411016714</v>
      </c>
      <c r="M11" s="12">
        <f t="shared" si="22"/>
        <v>2007068</v>
      </c>
      <c r="N11" s="12">
        <f t="shared" si="22"/>
        <v>3770605093</v>
      </c>
      <c r="O11" s="12">
        <f t="shared" si="22"/>
        <v>7446232741</v>
      </c>
      <c r="P11" s="12">
        <f t="shared" si="22"/>
        <v>259934</v>
      </c>
      <c r="Q11" s="12">
        <f t="shared" si="22"/>
        <v>52765780586.830002</v>
      </c>
      <c r="R11" s="12">
        <f t="shared" si="22"/>
        <v>7411016714</v>
      </c>
      <c r="S11" s="108"/>
      <c r="T11" s="12">
        <f t="shared" si="22"/>
        <v>60212013327.830002</v>
      </c>
      <c r="U11" s="12">
        <f t="shared" si="22"/>
        <v>4151044360.6525002</v>
      </c>
      <c r="V11" s="12">
        <f t="shared" si="22"/>
        <v>4151044360.6525002</v>
      </c>
      <c r="W11" s="12">
        <f t="shared" si="22"/>
        <v>4151044360.6525002</v>
      </c>
      <c r="X11" s="12">
        <f t="shared" si="22"/>
        <v>4151044360.6525002</v>
      </c>
      <c r="Y11" s="12">
        <f t="shared" si="22"/>
        <v>4151044360.6525002</v>
      </c>
      <c r="Z11" s="12">
        <f t="shared" si="22"/>
        <v>8007864385.6525002</v>
      </c>
      <c r="AA11" s="12">
        <f t="shared" si="22"/>
        <v>4151044360.6525002</v>
      </c>
      <c r="AB11" s="12">
        <f t="shared" si="22"/>
        <v>4151044360.6525002</v>
      </c>
      <c r="AC11" s="12">
        <f t="shared" si="22"/>
        <v>4151044360.6525002</v>
      </c>
      <c r="AD11" s="12">
        <f t="shared" si="22"/>
        <v>4151044360.6525002</v>
      </c>
      <c r="AE11" s="12">
        <f t="shared" si="22"/>
        <v>4151044360.6525002</v>
      </c>
      <c r="AF11" s="12">
        <f t="shared" si="22"/>
        <v>10693705335.6525</v>
      </c>
      <c r="AG11" s="12">
        <f t="shared" si="2"/>
        <v>12453133081.9575</v>
      </c>
      <c r="AH11" s="12">
        <f t="shared" si="22"/>
        <v>60212013327.830002</v>
      </c>
      <c r="AI11" s="232">
        <f>+'EJEC-GASTOSABRIL 2021'!G12-AH11</f>
        <v>0</v>
      </c>
      <c r="AJ11" s="108"/>
      <c r="AK11" s="12">
        <f t="shared" ref="AK11:AL11" si="23">+AK12+AK22</f>
        <v>3768598025</v>
      </c>
      <c r="AL11" s="12">
        <f t="shared" si="23"/>
        <v>3642418689</v>
      </c>
      <c r="AM11" s="12">
        <f t="shared" ref="AM11:AV11" si="24">+AM12+AM22</f>
        <v>4235814969</v>
      </c>
      <c r="AN11" s="12">
        <v>3665341484</v>
      </c>
      <c r="AO11" s="12"/>
      <c r="AP11" s="12">
        <f t="shared" si="24"/>
        <v>0</v>
      </c>
      <c r="AQ11" s="12">
        <f t="shared" si="24"/>
        <v>0</v>
      </c>
      <c r="AR11" s="12">
        <f t="shared" si="24"/>
        <v>0</v>
      </c>
      <c r="AS11" s="12">
        <f t="shared" si="24"/>
        <v>0</v>
      </c>
      <c r="AT11" s="12">
        <f t="shared" si="24"/>
        <v>0</v>
      </c>
      <c r="AU11" s="12">
        <f t="shared" si="24"/>
        <v>0</v>
      </c>
      <c r="AV11" s="12">
        <f t="shared" si="24"/>
        <v>0</v>
      </c>
      <c r="AW11" s="12">
        <f t="shared" ref="AW11" si="25">+AW12+AW22</f>
        <v>15312173167</v>
      </c>
      <c r="AX11" s="12">
        <f t="shared" si="6"/>
        <v>15312173167</v>
      </c>
      <c r="AY11" s="108"/>
      <c r="AZ11" s="115">
        <f t="shared" si="7"/>
        <v>-9.2132558080488369E-2</v>
      </c>
      <c r="BA11" s="115">
        <f t="shared" si="8"/>
        <v>-0.12252956785375081</v>
      </c>
      <c r="BB11" s="115">
        <f t="shared" si="9"/>
        <v>2.0421513475267897E-2</v>
      </c>
      <c r="BC11" s="115">
        <f t="shared" si="10"/>
        <v>-0.11700739246644737</v>
      </c>
      <c r="BD11" s="115">
        <f t="shared" si="11"/>
        <v>-1</v>
      </c>
      <c r="BE11" s="12"/>
      <c r="BF11" s="12"/>
      <c r="BG11" s="12"/>
      <c r="BH11" s="12"/>
      <c r="BI11" s="12"/>
      <c r="BJ11" s="12"/>
      <c r="BK11" s="12"/>
      <c r="BL11" s="115">
        <f t="shared" si="12"/>
        <v>0.22958399835819379</v>
      </c>
      <c r="BM11" s="115">
        <f t="shared" si="13"/>
        <v>0.22958399835819379</v>
      </c>
    </row>
    <row r="12" spans="1:65">
      <c r="A12" s="13" t="s">
        <v>14</v>
      </c>
      <c r="B12" s="14" t="s">
        <v>15</v>
      </c>
      <c r="C12" s="15">
        <f>SUM(C13:C21)</f>
        <v>61160091864</v>
      </c>
      <c r="D12" s="15">
        <v>0</v>
      </c>
      <c r="E12" s="15">
        <v>1326909770</v>
      </c>
      <c r="F12" s="15">
        <v>300382733.82999998</v>
      </c>
      <c r="G12" s="15">
        <f t="shared" ref="G12:AH12" si="26">SUM(G13:G21)</f>
        <v>60133564827.830002</v>
      </c>
      <c r="H12" s="15">
        <f t="shared" si="26"/>
        <v>3668919954</v>
      </c>
      <c r="I12" s="15">
        <f t="shared" si="26"/>
        <v>7433077287</v>
      </c>
      <c r="J12" s="15">
        <f t="shared" si="26"/>
        <v>52700487540.830002</v>
      </c>
      <c r="K12" s="15">
        <f t="shared" si="26"/>
        <v>3635970929</v>
      </c>
      <c r="L12" s="15">
        <f t="shared" si="26"/>
        <v>7398121194</v>
      </c>
      <c r="M12" s="15">
        <f t="shared" si="26"/>
        <v>2007068</v>
      </c>
      <c r="N12" s="15">
        <f t="shared" si="26"/>
        <v>3764157333</v>
      </c>
      <c r="O12" s="15">
        <f t="shared" si="26"/>
        <v>7433337221</v>
      </c>
      <c r="P12" s="15">
        <f t="shared" si="26"/>
        <v>259934</v>
      </c>
      <c r="Q12" s="15">
        <f t="shared" si="26"/>
        <v>52700227606.830002</v>
      </c>
      <c r="R12" s="15">
        <f t="shared" si="26"/>
        <v>7398121194</v>
      </c>
      <c r="S12" s="108"/>
      <c r="T12" s="15">
        <f t="shared" si="26"/>
        <v>60133564827.830002</v>
      </c>
      <c r="U12" s="15">
        <f t="shared" si="26"/>
        <v>4144506985.6525002</v>
      </c>
      <c r="V12" s="15">
        <f t="shared" si="26"/>
        <v>4144506985.6525002</v>
      </c>
      <c r="W12" s="15">
        <f t="shared" si="26"/>
        <v>4144506985.6525002</v>
      </c>
      <c r="X12" s="15">
        <f t="shared" si="26"/>
        <v>4144506985.6525002</v>
      </c>
      <c r="Y12" s="15">
        <f t="shared" si="26"/>
        <v>4144506985.6525002</v>
      </c>
      <c r="Z12" s="15">
        <f t="shared" si="26"/>
        <v>8001327010.6525002</v>
      </c>
      <c r="AA12" s="15">
        <f t="shared" si="26"/>
        <v>4144506985.6525002</v>
      </c>
      <c r="AB12" s="15">
        <f t="shared" si="26"/>
        <v>4144506985.6525002</v>
      </c>
      <c r="AC12" s="15">
        <f t="shared" si="26"/>
        <v>4144506985.6525002</v>
      </c>
      <c r="AD12" s="15">
        <f t="shared" si="26"/>
        <v>4144506985.6525002</v>
      </c>
      <c r="AE12" s="15">
        <f t="shared" si="26"/>
        <v>4144506985.6525002</v>
      </c>
      <c r="AF12" s="15">
        <f t="shared" si="26"/>
        <v>10687167960.6525</v>
      </c>
      <c r="AG12" s="15">
        <f t="shared" si="2"/>
        <v>12433520956.9575</v>
      </c>
      <c r="AH12" s="15">
        <f t="shared" si="26"/>
        <v>60133564827.830002</v>
      </c>
      <c r="AI12" s="233">
        <f>+'EJEC-GASTOSABRIL 2021'!G13-AH12</f>
        <v>0</v>
      </c>
      <c r="AJ12" s="108"/>
      <c r="AK12" s="15">
        <f t="shared" ref="AK12:AL12" si="27">SUM(AK13:AK21)</f>
        <v>3762150265</v>
      </c>
      <c r="AL12" s="15">
        <f t="shared" si="27"/>
        <v>3635970929</v>
      </c>
      <c r="AM12" s="15">
        <f t="shared" ref="AM12:AV12" si="28">SUM(AM13:AM21)</f>
        <v>4229367209</v>
      </c>
      <c r="AN12" s="15">
        <v>3658893724</v>
      </c>
      <c r="AO12" s="15"/>
      <c r="AP12" s="15">
        <f t="shared" si="28"/>
        <v>0</v>
      </c>
      <c r="AQ12" s="15">
        <f t="shared" si="28"/>
        <v>0</v>
      </c>
      <c r="AR12" s="15">
        <f t="shared" si="28"/>
        <v>0</v>
      </c>
      <c r="AS12" s="15">
        <f t="shared" si="28"/>
        <v>0</v>
      </c>
      <c r="AT12" s="15">
        <f t="shared" si="28"/>
        <v>0</v>
      </c>
      <c r="AU12" s="15">
        <f t="shared" si="28"/>
        <v>0</v>
      </c>
      <c r="AV12" s="15">
        <f t="shared" si="28"/>
        <v>0</v>
      </c>
      <c r="AW12" s="15">
        <f t="shared" ref="AW12" si="29">SUM(AW13:AW21)</f>
        <v>15286382127</v>
      </c>
      <c r="AX12" s="15">
        <f t="shared" si="6"/>
        <v>15286382127</v>
      </c>
      <c r="AY12" s="108"/>
      <c r="AZ12" s="116">
        <f t="shared" si="7"/>
        <v>-9.225626159544352E-2</v>
      </c>
      <c r="BA12" s="116">
        <f t="shared" si="8"/>
        <v>-0.1227012183627524</v>
      </c>
      <c r="BB12" s="116">
        <f t="shared" si="9"/>
        <v>2.0475348127357466E-2</v>
      </c>
      <c r="BC12" s="116">
        <f t="shared" si="10"/>
        <v>-0.11717033252292769</v>
      </c>
      <c r="BD12" s="116">
        <f t="shared" si="11"/>
        <v>-1</v>
      </c>
      <c r="BE12" s="15"/>
      <c r="BF12" s="15"/>
      <c r="BG12" s="15"/>
      <c r="BH12" s="15"/>
      <c r="BI12" s="15"/>
      <c r="BJ12" s="15"/>
      <c r="BK12" s="15"/>
      <c r="BL12" s="116">
        <f t="shared" si="12"/>
        <v>0.22944917854874461</v>
      </c>
      <c r="BM12" s="116">
        <f t="shared" si="13"/>
        <v>0.22944917854874461</v>
      </c>
    </row>
    <row r="13" spans="1:65">
      <c r="A13" s="16" t="s">
        <v>16</v>
      </c>
      <c r="B13" s="17" t="s">
        <v>17</v>
      </c>
      <c r="C13" s="18">
        <v>35665102864</v>
      </c>
      <c r="D13" s="18"/>
      <c r="E13" s="18">
        <v>1326909770</v>
      </c>
      <c r="F13" s="18">
        <v>300382733.82999998</v>
      </c>
      <c r="G13" s="18">
        <f>+C13+D13-E13+F13</f>
        <v>34638575827.830002</v>
      </c>
      <c r="H13" s="18">
        <v>2348559540</v>
      </c>
      <c r="I13" s="18">
        <v>4683955747</v>
      </c>
      <c r="J13" s="18">
        <f t="shared" ref="J13:J72" si="30">+G13-I13</f>
        <v>29954620080.830002</v>
      </c>
      <c r="K13" s="18">
        <v>2334996881</v>
      </c>
      <c r="L13" s="18">
        <v>4670393088</v>
      </c>
      <c r="M13" s="18">
        <v>0</v>
      </c>
      <c r="N13" s="18">
        <v>2335396207</v>
      </c>
      <c r="O13" s="18">
        <v>4683955747</v>
      </c>
      <c r="P13" s="18">
        <f>+O13-I13</f>
        <v>0</v>
      </c>
      <c r="Q13" s="18">
        <f t="shared" ref="Q13:Q72" si="31">+G13-O13</f>
        <v>29954620080.830002</v>
      </c>
      <c r="R13" s="18">
        <f>+L13</f>
        <v>4670393088</v>
      </c>
      <c r="S13" s="108"/>
      <c r="T13" s="18">
        <v>34638575827.830002</v>
      </c>
      <c r="U13" s="18">
        <v>2886547985.6525002</v>
      </c>
      <c r="V13" s="18">
        <v>2886547985.6525002</v>
      </c>
      <c r="W13" s="18">
        <v>2886547985.6525002</v>
      </c>
      <c r="X13" s="18">
        <v>2886547985.6525002</v>
      </c>
      <c r="Y13" s="18">
        <v>2886547985.6525002</v>
      </c>
      <c r="Z13" s="18">
        <v>2886547985.6525002</v>
      </c>
      <c r="AA13" s="18">
        <v>2886547985.6525002</v>
      </c>
      <c r="AB13" s="18">
        <v>2886547985.6525002</v>
      </c>
      <c r="AC13" s="18">
        <v>2886547985.6525002</v>
      </c>
      <c r="AD13" s="18">
        <v>2886547985.6525002</v>
      </c>
      <c r="AE13" s="18">
        <v>2886547985.6525002</v>
      </c>
      <c r="AF13" s="18">
        <v>2886547985.6525002</v>
      </c>
      <c r="AG13" s="18">
        <f>+U13+V13+W13+X13+Y13</f>
        <v>14432739928.262501</v>
      </c>
      <c r="AH13" s="18">
        <f>SUM(U13:AF13)</f>
        <v>34638575827.830002</v>
      </c>
      <c r="AI13" s="85">
        <f>+'EJEC-GASTOSABRIL 2021'!G14-AH13</f>
        <v>0</v>
      </c>
      <c r="AJ13" s="108"/>
      <c r="AK13" s="18">
        <v>2335396207</v>
      </c>
      <c r="AL13" s="18">
        <v>2334996881</v>
      </c>
      <c r="AM13" s="18">
        <v>2871738598</v>
      </c>
      <c r="AN13" s="18">
        <v>2346167579</v>
      </c>
      <c r="AO13" s="18"/>
      <c r="AP13" s="18"/>
      <c r="AQ13" s="18"/>
      <c r="AR13" s="18"/>
      <c r="AS13" s="18"/>
      <c r="AT13" s="18"/>
      <c r="AU13" s="18"/>
      <c r="AV13" s="18"/>
      <c r="AW13" s="18">
        <f>+AK13+AL13+AM13+AN13+AO13</f>
        <v>9888299265</v>
      </c>
      <c r="AX13" s="18">
        <f t="shared" si="6"/>
        <v>9888299265</v>
      </c>
      <c r="AY13" s="108"/>
      <c r="AZ13" s="117">
        <f t="shared" si="7"/>
        <v>-0.19093802749581282</v>
      </c>
      <c r="BA13" s="117">
        <f t="shared" si="8"/>
        <v>-0.19107636782550241</v>
      </c>
      <c r="BB13" s="117">
        <f t="shared" si="9"/>
        <v>-5.1304837910576117E-3</v>
      </c>
      <c r="BC13" s="117">
        <f t="shared" si="10"/>
        <v>-0.18720645190672203</v>
      </c>
      <c r="BD13" s="117">
        <f t="shared" si="11"/>
        <v>-1</v>
      </c>
      <c r="BE13" s="18"/>
      <c r="BF13" s="18"/>
      <c r="BG13" s="18"/>
      <c r="BH13" s="18"/>
      <c r="BI13" s="18"/>
      <c r="BJ13" s="18"/>
      <c r="BK13" s="18"/>
      <c r="BL13" s="117">
        <f t="shared" si="12"/>
        <v>-0.31487026620381897</v>
      </c>
      <c r="BM13" s="117">
        <f t="shared" si="13"/>
        <v>-0.31487026620381897</v>
      </c>
    </row>
    <row r="14" spans="1:65">
      <c r="A14" s="16" t="s">
        <v>18</v>
      </c>
      <c r="B14" s="17" t="s">
        <v>19</v>
      </c>
      <c r="C14" s="18">
        <v>12354000000</v>
      </c>
      <c r="D14" s="18">
        <v>0</v>
      </c>
      <c r="E14" s="18">
        <v>0</v>
      </c>
      <c r="F14" s="18">
        <v>0</v>
      </c>
      <c r="G14" s="18">
        <f t="shared" ref="G14:G77" si="32">+C14+D14-E14+F14</f>
        <v>12354000000</v>
      </c>
      <c r="H14" s="18">
        <v>1099523046</v>
      </c>
      <c r="I14" s="18">
        <v>2204306193</v>
      </c>
      <c r="J14" s="18">
        <f t="shared" si="30"/>
        <v>10149693807</v>
      </c>
      <c r="K14" s="18">
        <v>1099523046</v>
      </c>
      <c r="L14" s="18">
        <v>2204306193</v>
      </c>
      <c r="M14" s="18">
        <v>0</v>
      </c>
      <c r="N14" s="18">
        <v>1104783147</v>
      </c>
      <c r="O14" s="18">
        <v>2204306193</v>
      </c>
      <c r="P14" s="18">
        <f t="shared" ref="P14:P72" si="33">+O14-I14</f>
        <v>0</v>
      </c>
      <c r="Q14" s="18">
        <f t="shared" si="31"/>
        <v>10149693807</v>
      </c>
      <c r="R14" s="18">
        <f t="shared" ref="R14:R72" si="34">+L14</f>
        <v>2204306193</v>
      </c>
      <c r="S14" s="108"/>
      <c r="T14" s="18">
        <v>12354000000</v>
      </c>
      <c r="U14" s="18">
        <v>1029500000</v>
      </c>
      <c r="V14" s="18">
        <v>1029500000</v>
      </c>
      <c r="W14" s="18">
        <v>1029500000</v>
      </c>
      <c r="X14" s="18">
        <v>1029500000</v>
      </c>
      <c r="Y14" s="18">
        <v>1029500000</v>
      </c>
      <c r="Z14" s="18">
        <v>1029500000</v>
      </c>
      <c r="AA14" s="18">
        <v>1029500000</v>
      </c>
      <c r="AB14" s="18">
        <v>1029500000</v>
      </c>
      <c r="AC14" s="18">
        <v>1029500000</v>
      </c>
      <c r="AD14" s="18">
        <v>1029500000</v>
      </c>
      <c r="AE14" s="18">
        <v>1029500000</v>
      </c>
      <c r="AF14" s="18">
        <v>1029500000</v>
      </c>
      <c r="AG14" s="18">
        <f t="shared" ref="AG14:AG77" si="35">+U14+V14+W14+X14+Y14</f>
        <v>5147500000</v>
      </c>
      <c r="AH14" s="18">
        <f t="shared" ref="AH14:AH72" si="36">SUM(U14:AF14)</f>
        <v>12354000000</v>
      </c>
      <c r="AI14" s="85">
        <f>+'EJEC-GASTOSABRIL 2021'!G15-AH14</f>
        <v>0</v>
      </c>
      <c r="AJ14" s="108"/>
      <c r="AK14" s="18">
        <v>1104783147</v>
      </c>
      <c r="AL14" s="18">
        <v>1099523046</v>
      </c>
      <c r="AM14" s="18">
        <v>1097674967</v>
      </c>
      <c r="AN14" s="18">
        <v>1094704748</v>
      </c>
      <c r="AO14" s="18"/>
      <c r="AP14" s="18"/>
      <c r="AQ14" s="18"/>
      <c r="AR14" s="18"/>
      <c r="AS14" s="18"/>
      <c r="AT14" s="18"/>
      <c r="AU14" s="18"/>
      <c r="AV14" s="18"/>
      <c r="AW14" s="18">
        <f t="shared" ref="AW14:AW77" si="37">+AK14+AL14+AM14+AN14+AO14</f>
        <v>4396685908</v>
      </c>
      <c r="AX14" s="18">
        <f t="shared" si="6"/>
        <v>4396685908</v>
      </c>
      <c r="AY14" s="108"/>
      <c r="AZ14" s="117">
        <f t="shared" si="7"/>
        <v>7.3125932005828079E-2</v>
      </c>
      <c r="BA14" s="117">
        <f t="shared" si="8"/>
        <v>6.8016557552209811E-2</v>
      </c>
      <c r="BB14" s="117">
        <f t="shared" si="9"/>
        <v>6.622143467702768E-2</v>
      </c>
      <c r="BC14" s="117">
        <f t="shared" si="10"/>
        <v>6.3336326372025256E-2</v>
      </c>
      <c r="BD14" s="117">
        <f t="shared" si="11"/>
        <v>-1</v>
      </c>
      <c r="BE14" s="18"/>
      <c r="BF14" s="18"/>
      <c r="BG14" s="18"/>
      <c r="BH14" s="18"/>
      <c r="BI14" s="18"/>
      <c r="BJ14" s="18"/>
      <c r="BK14" s="18"/>
      <c r="BL14" s="117">
        <f t="shared" si="12"/>
        <v>-0.14585994987858183</v>
      </c>
      <c r="BM14" s="117">
        <f t="shared" si="13"/>
        <v>-0.14585994987858183</v>
      </c>
    </row>
    <row r="15" spans="1:65">
      <c r="A15" s="16" t="s">
        <v>20</v>
      </c>
      <c r="B15" s="17" t="s">
        <v>21</v>
      </c>
      <c r="C15" s="18">
        <v>328125000</v>
      </c>
      <c r="D15" s="18">
        <v>0</v>
      </c>
      <c r="E15" s="18">
        <v>0</v>
      </c>
      <c r="F15" s="18">
        <v>0</v>
      </c>
      <c r="G15" s="18">
        <f t="shared" si="32"/>
        <v>328125000</v>
      </c>
      <c r="H15" s="18">
        <v>23868470</v>
      </c>
      <c r="I15" s="18">
        <v>45795816</v>
      </c>
      <c r="J15" s="18">
        <f t="shared" si="30"/>
        <v>282329184</v>
      </c>
      <c r="K15" s="18">
        <v>21830402</v>
      </c>
      <c r="L15" s="18">
        <v>43757748</v>
      </c>
      <c r="M15" s="18">
        <v>0</v>
      </c>
      <c r="N15" s="18">
        <v>21927346</v>
      </c>
      <c r="O15" s="18">
        <v>45795816</v>
      </c>
      <c r="P15" s="18">
        <f t="shared" si="33"/>
        <v>0</v>
      </c>
      <c r="Q15" s="18">
        <f t="shared" si="31"/>
        <v>282329184</v>
      </c>
      <c r="R15" s="18">
        <f t="shared" si="34"/>
        <v>43757748</v>
      </c>
      <c r="S15" s="108"/>
      <c r="T15" s="18">
        <v>328125000</v>
      </c>
      <c r="U15" s="18">
        <v>27343750</v>
      </c>
      <c r="V15" s="18">
        <v>27343750</v>
      </c>
      <c r="W15" s="18">
        <v>27343750</v>
      </c>
      <c r="X15" s="18">
        <v>27343750</v>
      </c>
      <c r="Y15" s="18">
        <v>27343750</v>
      </c>
      <c r="Z15" s="18">
        <v>27343750</v>
      </c>
      <c r="AA15" s="18">
        <v>27343750</v>
      </c>
      <c r="AB15" s="18">
        <v>27343750</v>
      </c>
      <c r="AC15" s="18">
        <v>27343750</v>
      </c>
      <c r="AD15" s="18">
        <v>27343750</v>
      </c>
      <c r="AE15" s="18">
        <v>27343750</v>
      </c>
      <c r="AF15" s="18">
        <v>27343750</v>
      </c>
      <c r="AG15" s="18">
        <f>+U15+V15+W15+X15+Y15</f>
        <v>136718750</v>
      </c>
      <c r="AH15" s="18">
        <f t="shared" si="36"/>
        <v>328125000</v>
      </c>
      <c r="AI15" s="85">
        <f>+'EJEC-GASTOSABRIL 2021'!G16-AH15</f>
        <v>0</v>
      </c>
      <c r="AJ15" s="108"/>
      <c r="AK15" s="18">
        <v>21927346</v>
      </c>
      <c r="AL15" s="18">
        <v>21830402</v>
      </c>
      <c r="AM15" s="18">
        <v>21711426</v>
      </c>
      <c r="AN15" s="18">
        <v>24850512</v>
      </c>
      <c r="AO15" s="18"/>
      <c r="AP15" s="18"/>
      <c r="AQ15" s="18"/>
      <c r="AR15" s="18"/>
      <c r="AS15" s="18"/>
      <c r="AT15" s="18"/>
      <c r="AU15" s="18"/>
      <c r="AV15" s="18"/>
      <c r="AW15" s="18">
        <f t="shared" si="37"/>
        <v>90319686</v>
      </c>
      <c r="AX15" s="18">
        <f t="shared" si="6"/>
        <v>90319686</v>
      </c>
      <c r="AY15" s="108"/>
      <c r="AZ15" s="117">
        <f t="shared" si="7"/>
        <v>-0.19808563200000001</v>
      </c>
      <c r="BA15" s="117">
        <f t="shared" si="8"/>
        <v>-0.20163101257142857</v>
      </c>
      <c r="BB15" s="117">
        <f t="shared" si="9"/>
        <v>-0.20598213485714287</v>
      </c>
      <c r="BC15" s="117">
        <f t="shared" si="10"/>
        <v>-9.1181275428571434E-2</v>
      </c>
      <c r="BD15" s="117">
        <f t="shared" si="11"/>
        <v>-1</v>
      </c>
      <c r="BE15" s="18"/>
      <c r="BF15" s="18"/>
      <c r="BG15" s="18"/>
      <c r="BH15" s="18"/>
      <c r="BI15" s="18"/>
      <c r="BJ15" s="18"/>
      <c r="BK15" s="18"/>
      <c r="BL15" s="117">
        <f t="shared" si="12"/>
        <v>-0.33937601097142855</v>
      </c>
      <c r="BM15" s="117">
        <f t="shared" si="13"/>
        <v>-0.33937601097142855</v>
      </c>
    </row>
    <row r="16" spans="1:65">
      <c r="A16" s="16" t="s">
        <v>22</v>
      </c>
      <c r="B16" s="17" t="s">
        <v>23</v>
      </c>
      <c r="C16" s="18">
        <v>361998000</v>
      </c>
      <c r="D16" s="18">
        <v>0</v>
      </c>
      <c r="E16" s="18">
        <v>0</v>
      </c>
      <c r="F16" s="18">
        <v>0</v>
      </c>
      <c r="G16" s="18">
        <f t="shared" si="32"/>
        <v>361998000</v>
      </c>
      <c r="H16" s="18">
        <v>21880928</v>
      </c>
      <c r="I16" s="18">
        <v>43868310</v>
      </c>
      <c r="J16" s="18">
        <f t="shared" si="30"/>
        <v>318129690</v>
      </c>
      <c r="K16" s="18">
        <v>21880928</v>
      </c>
      <c r="L16" s="18">
        <v>43868310</v>
      </c>
      <c r="M16" s="18">
        <v>0</v>
      </c>
      <c r="N16" s="18">
        <v>21987382</v>
      </c>
      <c r="O16" s="18">
        <v>43868310</v>
      </c>
      <c r="P16" s="18">
        <f t="shared" si="33"/>
        <v>0</v>
      </c>
      <c r="Q16" s="18">
        <f t="shared" si="31"/>
        <v>318129690</v>
      </c>
      <c r="R16" s="18">
        <f t="shared" si="34"/>
        <v>43868310</v>
      </c>
      <c r="S16" s="108"/>
      <c r="T16" s="18">
        <v>361998000</v>
      </c>
      <c r="U16" s="18">
        <v>30166500</v>
      </c>
      <c r="V16" s="18">
        <v>30166500</v>
      </c>
      <c r="W16" s="18">
        <v>30166500</v>
      </c>
      <c r="X16" s="18">
        <v>30166500</v>
      </c>
      <c r="Y16" s="18">
        <v>30166500</v>
      </c>
      <c r="Z16" s="18">
        <v>30166500</v>
      </c>
      <c r="AA16" s="18">
        <v>30166500</v>
      </c>
      <c r="AB16" s="18">
        <v>30166500</v>
      </c>
      <c r="AC16" s="18">
        <v>30166500</v>
      </c>
      <c r="AD16" s="18">
        <v>30166500</v>
      </c>
      <c r="AE16" s="18">
        <v>30166500</v>
      </c>
      <c r="AF16" s="18">
        <v>30166500</v>
      </c>
      <c r="AG16" s="18">
        <f t="shared" si="35"/>
        <v>150832500</v>
      </c>
      <c r="AH16" s="18">
        <f t="shared" si="36"/>
        <v>361998000</v>
      </c>
      <c r="AI16" s="85">
        <f>+'EJEC-GASTOSABRIL 2021'!G17-AH16</f>
        <v>0</v>
      </c>
      <c r="AJ16" s="108"/>
      <c r="AK16" s="18">
        <v>21987382</v>
      </c>
      <c r="AL16" s="18">
        <v>21880928</v>
      </c>
      <c r="AM16" s="18">
        <v>21774474</v>
      </c>
      <c r="AN16" s="18">
        <v>21774474</v>
      </c>
      <c r="AO16" s="18"/>
      <c r="AP16" s="18"/>
      <c r="AQ16" s="18"/>
      <c r="AR16" s="18"/>
      <c r="AS16" s="18"/>
      <c r="AT16" s="18"/>
      <c r="AU16" s="18"/>
      <c r="AV16" s="18"/>
      <c r="AW16" s="18">
        <f t="shared" si="37"/>
        <v>87417258</v>
      </c>
      <c r="AX16" s="18">
        <f t="shared" si="6"/>
        <v>87417258</v>
      </c>
      <c r="AY16" s="108"/>
      <c r="AZ16" s="117">
        <f t="shared" si="7"/>
        <v>-0.27113248139492485</v>
      </c>
      <c r="BA16" s="117">
        <f t="shared" si="8"/>
        <v>-0.27466136276996006</v>
      </c>
      <c r="BB16" s="117">
        <f t="shared" si="9"/>
        <v>-0.27819024414499527</v>
      </c>
      <c r="BC16" s="117">
        <f t="shared" si="10"/>
        <v>-0.27819024414499527</v>
      </c>
      <c r="BD16" s="117">
        <f t="shared" si="11"/>
        <v>-1</v>
      </c>
      <c r="BE16" s="18"/>
      <c r="BF16" s="18"/>
      <c r="BG16" s="18"/>
      <c r="BH16" s="18"/>
      <c r="BI16" s="18"/>
      <c r="BJ16" s="18"/>
      <c r="BK16" s="18"/>
      <c r="BL16" s="117">
        <f t="shared" si="12"/>
        <v>-0.42043486649097511</v>
      </c>
      <c r="BM16" s="117">
        <f t="shared" si="13"/>
        <v>-0.42043486649097511</v>
      </c>
    </row>
    <row r="17" spans="1:65">
      <c r="A17" s="16" t="s">
        <v>24</v>
      </c>
      <c r="B17" s="17" t="s">
        <v>25</v>
      </c>
      <c r="C17" s="18">
        <v>3778000000</v>
      </c>
      <c r="D17" s="18">
        <v>0</v>
      </c>
      <c r="E17" s="18">
        <v>0</v>
      </c>
      <c r="F17" s="18">
        <v>0</v>
      </c>
      <c r="G17" s="18">
        <f t="shared" si="32"/>
        <v>3778000000</v>
      </c>
      <c r="H17" s="18">
        <v>8600506</v>
      </c>
      <c r="I17" s="18">
        <v>8688253</v>
      </c>
      <c r="J17" s="18">
        <f t="shared" si="30"/>
        <v>3769311747</v>
      </c>
      <c r="K17" s="18">
        <v>0</v>
      </c>
      <c r="L17" s="18">
        <v>87747</v>
      </c>
      <c r="M17" s="18">
        <v>0</v>
      </c>
      <c r="N17" s="18">
        <v>87747</v>
      </c>
      <c r="O17" s="18">
        <v>8688253</v>
      </c>
      <c r="P17" s="18">
        <f t="shared" si="33"/>
        <v>0</v>
      </c>
      <c r="Q17" s="18">
        <f t="shared" si="31"/>
        <v>3769311747</v>
      </c>
      <c r="R17" s="18">
        <f t="shared" si="34"/>
        <v>87747</v>
      </c>
      <c r="S17" s="108"/>
      <c r="T17" s="18">
        <v>3778000000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3778000000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f t="shared" si="35"/>
        <v>0</v>
      </c>
      <c r="AH17" s="18">
        <f t="shared" si="36"/>
        <v>3778000000</v>
      </c>
      <c r="AI17" s="85">
        <f>+'EJEC-GASTOSABRIL 2021'!G18-AH17</f>
        <v>0</v>
      </c>
      <c r="AJ17" s="108"/>
      <c r="AK17" s="18">
        <v>87747</v>
      </c>
      <c r="AL17" s="18">
        <v>0</v>
      </c>
      <c r="AM17" s="18">
        <f>2518285</f>
        <v>2518285</v>
      </c>
      <c r="AN17" s="18">
        <v>9384424</v>
      </c>
      <c r="AO17" s="18"/>
      <c r="AP17" s="18"/>
      <c r="AQ17" s="18"/>
      <c r="AR17" s="18"/>
      <c r="AS17" s="18"/>
      <c r="AT17" s="18"/>
      <c r="AU17" s="18"/>
      <c r="AV17" s="18"/>
      <c r="AW17" s="18">
        <f t="shared" si="37"/>
        <v>11990456</v>
      </c>
      <c r="AX17" s="18">
        <f t="shared" si="6"/>
        <v>11990456</v>
      </c>
      <c r="AY17" s="108"/>
      <c r="AZ17" s="117" t="e">
        <f t="shared" si="7"/>
        <v>#DIV/0!</v>
      </c>
      <c r="BA17" s="117" t="e">
        <f t="shared" si="8"/>
        <v>#DIV/0!</v>
      </c>
      <c r="BB17" s="117" t="e">
        <f t="shared" si="9"/>
        <v>#DIV/0!</v>
      </c>
      <c r="BC17" s="117" t="e">
        <f t="shared" si="10"/>
        <v>#DIV/0!</v>
      </c>
      <c r="BD17" s="117" t="e">
        <f t="shared" si="11"/>
        <v>#DIV/0!</v>
      </c>
      <c r="BE17" s="18"/>
      <c r="BF17" s="18"/>
      <c r="BG17" s="18"/>
      <c r="BH17" s="18"/>
      <c r="BI17" s="18"/>
      <c r="BJ17" s="18"/>
      <c r="BK17" s="18"/>
      <c r="BL17" s="117" t="e">
        <f t="shared" si="12"/>
        <v>#DIV/0!</v>
      </c>
      <c r="BM17" s="117" t="e">
        <f t="shared" si="13"/>
        <v>#DIV/0!</v>
      </c>
    </row>
    <row r="18" spans="1:65">
      <c r="A18" s="16" t="s">
        <v>26</v>
      </c>
      <c r="B18" s="17" t="s">
        <v>27</v>
      </c>
      <c r="C18" s="18">
        <v>1473000000</v>
      </c>
      <c r="D18" s="18">
        <v>0</v>
      </c>
      <c r="E18" s="18">
        <v>0</v>
      </c>
      <c r="F18" s="18">
        <v>0</v>
      </c>
      <c r="G18" s="18">
        <f t="shared" si="32"/>
        <v>1473000000</v>
      </c>
      <c r="H18" s="18">
        <v>120227211</v>
      </c>
      <c r="I18" s="18">
        <v>356778481</v>
      </c>
      <c r="J18" s="18">
        <f t="shared" si="30"/>
        <v>1116221519</v>
      </c>
      <c r="K18" s="18">
        <v>118532103</v>
      </c>
      <c r="L18" s="18">
        <v>355083373</v>
      </c>
      <c r="M18" s="18">
        <v>0</v>
      </c>
      <c r="N18" s="18">
        <v>236551270</v>
      </c>
      <c r="O18" s="18">
        <v>356778481</v>
      </c>
      <c r="P18" s="18">
        <f t="shared" si="33"/>
        <v>0</v>
      </c>
      <c r="Q18" s="18">
        <f t="shared" si="31"/>
        <v>1116221519</v>
      </c>
      <c r="R18" s="18">
        <f t="shared" si="34"/>
        <v>355083373</v>
      </c>
      <c r="S18" s="108"/>
      <c r="T18" s="18">
        <v>1473000000</v>
      </c>
      <c r="U18" s="18">
        <v>122750000</v>
      </c>
      <c r="V18" s="18">
        <v>122750000</v>
      </c>
      <c r="W18" s="18">
        <v>122750000</v>
      </c>
      <c r="X18" s="18">
        <v>122750000</v>
      </c>
      <c r="Y18" s="18">
        <v>122750000</v>
      </c>
      <c r="Z18" s="18">
        <v>122750000</v>
      </c>
      <c r="AA18" s="18">
        <v>122750000</v>
      </c>
      <c r="AB18" s="18">
        <v>122750000</v>
      </c>
      <c r="AC18" s="18">
        <v>122750000</v>
      </c>
      <c r="AD18" s="18">
        <v>122750000</v>
      </c>
      <c r="AE18" s="18">
        <v>122750000</v>
      </c>
      <c r="AF18" s="18">
        <v>122750000</v>
      </c>
      <c r="AG18" s="18">
        <f t="shared" si="35"/>
        <v>613750000</v>
      </c>
      <c r="AH18" s="18">
        <f t="shared" si="36"/>
        <v>1473000000</v>
      </c>
      <c r="AI18" s="85">
        <f>+'EJEC-GASTOSABRIL 2021'!G19-AH18</f>
        <v>0</v>
      </c>
      <c r="AJ18" s="108"/>
      <c r="AK18" s="18">
        <v>236551270</v>
      </c>
      <c r="AL18" s="18">
        <v>118532103</v>
      </c>
      <c r="AM18" s="18">
        <f>165305861</f>
        <v>165305861</v>
      </c>
      <c r="AN18" s="18">
        <v>60122961</v>
      </c>
      <c r="AO18" s="18"/>
      <c r="AP18" s="18"/>
      <c r="AQ18" s="18"/>
      <c r="AR18" s="18"/>
      <c r="AS18" s="18"/>
      <c r="AT18" s="18"/>
      <c r="AU18" s="18"/>
      <c r="AV18" s="18"/>
      <c r="AW18" s="18">
        <f t="shared" si="37"/>
        <v>580512195</v>
      </c>
      <c r="AX18" s="18">
        <f t="shared" si="6"/>
        <v>580512195</v>
      </c>
      <c r="AY18" s="108"/>
      <c r="AZ18" s="117">
        <f t="shared" si="7"/>
        <v>0.9270979226069247</v>
      </c>
      <c r="BA18" s="117">
        <f t="shared" si="8"/>
        <v>-3.436168635437882E-2</v>
      </c>
      <c r="BB18" s="117">
        <f t="shared" si="9"/>
        <v>0.34668725865580446</v>
      </c>
      <c r="BC18" s="117">
        <f t="shared" si="10"/>
        <v>-0.51019991038696533</v>
      </c>
      <c r="BD18" s="117">
        <f t="shared" si="11"/>
        <v>-1</v>
      </c>
      <c r="BE18" s="18"/>
      <c r="BF18" s="18"/>
      <c r="BG18" s="18"/>
      <c r="BH18" s="18"/>
      <c r="BI18" s="18"/>
      <c r="BJ18" s="18"/>
      <c r="BK18" s="18"/>
      <c r="BL18" s="117">
        <f t="shared" si="12"/>
        <v>-5.4155283095723011E-2</v>
      </c>
      <c r="BM18" s="117">
        <f t="shared" si="13"/>
        <v>-5.4155283095723011E-2</v>
      </c>
    </row>
    <row r="19" spans="1:65">
      <c r="A19" s="16" t="s">
        <v>28</v>
      </c>
      <c r="B19" s="17" t="s">
        <v>29</v>
      </c>
      <c r="C19" s="18">
        <v>578385000</v>
      </c>
      <c r="D19" s="18">
        <v>0</v>
      </c>
      <c r="E19" s="18">
        <v>0</v>
      </c>
      <c r="F19" s="18">
        <v>0</v>
      </c>
      <c r="G19" s="18">
        <f t="shared" si="32"/>
        <v>578385000</v>
      </c>
      <c r="H19" s="18">
        <v>33201165</v>
      </c>
      <c r="I19" s="18">
        <v>74618331</v>
      </c>
      <c r="J19" s="18">
        <f t="shared" si="30"/>
        <v>503766669</v>
      </c>
      <c r="K19" s="18">
        <v>33201165</v>
      </c>
      <c r="L19" s="18">
        <v>74618331</v>
      </c>
      <c r="M19" s="18">
        <v>0</v>
      </c>
      <c r="N19" s="18">
        <v>41417166</v>
      </c>
      <c r="O19" s="18">
        <v>74618331</v>
      </c>
      <c r="P19" s="18">
        <f t="shared" si="33"/>
        <v>0</v>
      </c>
      <c r="Q19" s="18">
        <f t="shared" si="31"/>
        <v>503766669</v>
      </c>
      <c r="R19" s="18">
        <f t="shared" si="34"/>
        <v>74618331</v>
      </c>
      <c r="S19" s="108"/>
      <c r="T19" s="18">
        <v>578385000</v>
      </c>
      <c r="U19" s="18">
        <v>48198750</v>
      </c>
      <c r="V19" s="18">
        <v>48198750</v>
      </c>
      <c r="W19" s="18">
        <v>48198750</v>
      </c>
      <c r="X19" s="18">
        <v>48198750</v>
      </c>
      <c r="Y19" s="18">
        <v>48198750</v>
      </c>
      <c r="Z19" s="18">
        <v>48198750</v>
      </c>
      <c r="AA19" s="18">
        <v>48198750</v>
      </c>
      <c r="AB19" s="18">
        <v>48198750</v>
      </c>
      <c r="AC19" s="18">
        <v>48198750</v>
      </c>
      <c r="AD19" s="18">
        <v>48198750</v>
      </c>
      <c r="AE19" s="18">
        <v>48198750</v>
      </c>
      <c r="AF19" s="18">
        <v>48198750</v>
      </c>
      <c r="AG19" s="18">
        <f t="shared" si="35"/>
        <v>240993750</v>
      </c>
      <c r="AH19" s="18">
        <f t="shared" si="36"/>
        <v>578385000</v>
      </c>
      <c r="AI19" s="85">
        <f>+'EJEC-GASTOSABRIL 2021'!G20-AH19</f>
        <v>0</v>
      </c>
      <c r="AJ19" s="108"/>
      <c r="AK19" s="18">
        <v>41417166</v>
      </c>
      <c r="AL19" s="18">
        <v>33201165</v>
      </c>
      <c r="AM19" s="18">
        <v>46898348</v>
      </c>
      <c r="AN19" s="18">
        <v>87628970</v>
      </c>
      <c r="AO19" s="18"/>
      <c r="AP19" s="18"/>
      <c r="AQ19" s="18"/>
      <c r="AR19" s="18"/>
      <c r="AS19" s="18"/>
      <c r="AT19" s="18"/>
      <c r="AU19" s="18"/>
      <c r="AV19" s="18"/>
      <c r="AW19" s="18">
        <f t="shared" si="37"/>
        <v>209145649</v>
      </c>
      <c r="AX19" s="18">
        <f t="shared" si="6"/>
        <v>209145649</v>
      </c>
      <c r="AY19" s="108"/>
      <c r="AZ19" s="117">
        <f t="shared" si="7"/>
        <v>-0.1407004123550922</v>
      </c>
      <c r="BA19" s="117">
        <f t="shared" si="8"/>
        <v>-0.3111612853030421</v>
      </c>
      <c r="BB19" s="117">
        <f t="shared" si="9"/>
        <v>-2.6979994294457844E-2</v>
      </c>
      <c r="BC19" s="117">
        <f t="shared" si="10"/>
        <v>0.81807557249928675</v>
      </c>
      <c r="BD19" s="117">
        <f t="shared" si="11"/>
        <v>-1</v>
      </c>
      <c r="BE19" s="18"/>
      <c r="BF19" s="18"/>
      <c r="BG19" s="18"/>
      <c r="BH19" s="18"/>
      <c r="BI19" s="18"/>
      <c r="BJ19" s="18"/>
      <c r="BK19" s="18"/>
      <c r="BL19" s="117">
        <f t="shared" si="12"/>
        <v>-0.13215322389066106</v>
      </c>
      <c r="BM19" s="117">
        <f t="shared" si="13"/>
        <v>-0.13215322389066106</v>
      </c>
    </row>
    <row r="20" spans="1:65">
      <c r="A20" s="16" t="s">
        <v>30</v>
      </c>
      <c r="B20" s="17" t="s">
        <v>31</v>
      </c>
      <c r="C20" s="18">
        <v>4080214000</v>
      </c>
      <c r="D20" s="18">
        <v>0</v>
      </c>
      <c r="E20" s="18">
        <v>0</v>
      </c>
      <c r="F20" s="18">
        <v>0</v>
      </c>
      <c r="G20" s="18">
        <f t="shared" si="32"/>
        <v>4080214000</v>
      </c>
      <c r="H20" s="18">
        <v>360852</v>
      </c>
      <c r="I20" s="18">
        <v>360852</v>
      </c>
      <c r="J20" s="18">
        <f t="shared" si="30"/>
        <v>4079853148</v>
      </c>
      <c r="K20" s="18">
        <v>0</v>
      </c>
      <c r="L20" s="18">
        <v>0</v>
      </c>
      <c r="M20" s="18">
        <v>0</v>
      </c>
      <c r="N20" s="18">
        <v>0</v>
      </c>
      <c r="O20" s="18">
        <v>360852</v>
      </c>
      <c r="P20" s="18">
        <f t="shared" si="33"/>
        <v>0</v>
      </c>
      <c r="Q20" s="18">
        <f t="shared" si="31"/>
        <v>4079853148</v>
      </c>
      <c r="R20" s="18">
        <f t="shared" si="34"/>
        <v>0</v>
      </c>
      <c r="S20" s="108"/>
      <c r="T20" s="18">
        <v>4080214000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4080214000</v>
      </c>
      <c r="AG20" s="18">
        <f t="shared" si="35"/>
        <v>0</v>
      </c>
      <c r="AH20" s="18">
        <f t="shared" si="36"/>
        <v>4080214000</v>
      </c>
      <c r="AI20" s="85">
        <f>+'EJEC-GASTOSABRIL 2021'!G21-AH20</f>
        <v>0</v>
      </c>
      <c r="AJ20" s="108"/>
      <c r="AK20" s="18">
        <v>0</v>
      </c>
      <c r="AL20" s="18">
        <v>0</v>
      </c>
      <c r="AM20" s="18">
        <v>360852</v>
      </c>
      <c r="AN20" s="18">
        <v>0</v>
      </c>
      <c r="AO20" s="18"/>
      <c r="AP20" s="18"/>
      <c r="AQ20" s="18"/>
      <c r="AR20" s="18"/>
      <c r="AS20" s="18"/>
      <c r="AT20" s="18"/>
      <c r="AU20" s="18"/>
      <c r="AV20" s="18"/>
      <c r="AW20" s="18">
        <f t="shared" si="37"/>
        <v>360852</v>
      </c>
      <c r="AX20" s="18">
        <f t="shared" si="6"/>
        <v>360852</v>
      </c>
      <c r="AY20" s="108"/>
      <c r="AZ20" s="117" t="e">
        <f t="shared" si="7"/>
        <v>#DIV/0!</v>
      </c>
      <c r="BA20" s="117" t="e">
        <f t="shared" si="8"/>
        <v>#DIV/0!</v>
      </c>
      <c r="BB20" s="117" t="e">
        <f t="shared" si="9"/>
        <v>#DIV/0!</v>
      </c>
      <c r="BC20" s="117" t="e">
        <f t="shared" si="10"/>
        <v>#DIV/0!</v>
      </c>
      <c r="BD20" s="117" t="e">
        <f t="shared" si="11"/>
        <v>#DIV/0!</v>
      </c>
      <c r="BE20" s="18"/>
      <c r="BF20" s="18"/>
      <c r="BG20" s="18"/>
      <c r="BH20" s="18"/>
      <c r="BI20" s="18"/>
      <c r="BJ20" s="18"/>
      <c r="BK20" s="18"/>
      <c r="BL20" s="117" t="e">
        <f t="shared" si="12"/>
        <v>#DIV/0!</v>
      </c>
      <c r="BM20" s="117" t="e">
        <f t="shared" si="13"/>
        <v>#DIV/0!</v>
      </c>
    </row>
    <row r="21" spans="1:65">
      <c r="A21" s="16" t="s">
        <v>32</v>
      </c>
      <c r="B21" s="17" t="s">
        <v>33</v>
      </c>
      <c r="C21" s="18">
        <v>2541267000</v>
      </c>
      <c r="D21" s="18">
        <v>0</v>
      </c>
      <c r="E21" s="18">
        <v>0</v>
      </c>
      <c r="F21" s="18">
        <v>0</v>
      </c>
      <c r="G21" s="18">
        <f t="shared" si="32"/>
        <v>2541267000</v>
      </c>
      <c r="H21" s="18">
        <v>12698236</v>
      </c>
      <c r="I21" s="18">
        <v>14705304</v>
      </c>
      <c r="J21" s="18">
        <f t="shared" si="30"/>
        <v>2526561696</v>
      </c>
      <c r="K21" s="18">
        <v>6006404</v>
      </c>
      <c r="L21" s="18">
        <v>6006404</v>
      </c>
      <c r="M21" s="18">
        <v>2007068</v>
      </c>
      <c r="N21" s="18">
        <v>2007068</v>
      </c>
      <c r="O21" s="18">
        <v>14965238</v>
      </c>
      <c r="P21" s="18">
        <f t="shared" si="33"/>
        <v>259934</v>
      </c>
      <c r="Q21" s="18">
        <f t="shared" si="31"/>
        <v>2526301762</v>
      </c>
      <c r="R21" s="18">
        <f t="shared" si="34"/>
        <v>6006404</v>
      </c>
      <c r="S21" s="108"/>
      <c r="T21" s="18">
        <v>2541267000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78820025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2462446975</v>
      </c>
      <c r="AG21" s="18">
        <f t="shared" si="35"/>
        <v>0</v>
      </c>
      <c r="AH21" s="18">
        <f t="shared" si="36"/>
        <v>2541267000</v>
      </c>
      <c r="AI21" s="85">
        <f>+'EJEC-GASTOSABRIL 2021'!G22-AH21</f>
        <v>0</v>
      </c>
      <c r="AJ21" s="108"/>
      <c r="AK21" s="18">
        <v>0</v>
      </c>
      <c r="AL21" s="18">
        <v>6006404</v>
      </c>
      <c r="AM21" s="18">
        <v>1384398</v>
      </c>
      <c r="AN21" s="18">
        <v>14260056</v>
      </c>
      <c r="AO21" s="18"/>
      <c r="AP21" s="18"/>
      <c r="AQ21" s="18"/>
      <c r="AR21" s="18"/>
      <c r="AS21" s="18"/>
      <c r="AT21" s="18"/>
      <c r="AU21" s="18"/>
      <c r="AV21" s="18"/>
      <c r="AW21" s="18">
        <f t="shared" si="37"/>
        <v>21650858</v>
      </c>
      <c r="AX21" s="18">
        <f t="shared" si="6"/>
        <v>21650858</v>
      </c>
      <c r="AY21" s="108"/>
      <c r="AZ21" s="117" t="e">
        <f t="shared" si="7"/>
        <v>#DIV/0!</v>
      </c>
      <c r="BA21" s="117" t="e">
        <f t="shared" si="8"/>
        <v>#DIV/0!</v>
      </c>
      <c r="BB21" s="117" t="e">
        <f t="shared" si="9"/>
        <v>#DIV/0!</v>
      </c>
      <c r="BC21" s="117" t="e">
        <f t="shared" si="10"/>
        <v>#DIV/0!</v>
      </c>
      <c r="BD21" s="117" t="e">
        <f t="shared" si="11"/>
        <v>#DIV/0!</v>
      </c>
      <c r="BE21" s="18"/>
      <c r="BF21" s="18"/>
      <c r="BG21" s="18"/>
      <c r="BH21" s="18"/>
      <c r="BI21" s="18"/>
      <c r="BJ21" s="18"/>
      <c r="BK21" s="18"/>
      <c r="BL21" s="117" t="e">
        <f t="shared" si="12"/>
        <v>#DIV/0!</v>
      </c>
      <c r="BM21" s="117" t="e">
        <f t="shared" si="13"/>
        <v>#DIV/0!</v>
      </c>
    </row>
    <row r="22" spans="1:65">
      <c r="A22" s="13" t="s">
        <v>34</v>
      </c>
      <c r="B22" s="14" t="s">
        <v>35</v>
      </c>
      <c r="C22" s="15">
        <f>+C23</f>
        <v>78448500</v>
      </c>
      <c r="D22" s="15">
        <v>0</v>
      </c>
      <c r="E22" s="15">
        <v>0</v>
      </c>
      <c r="F22" s="15">
        <v>0</v>
      </c>
      <c r="G22" s="15">
        <f t="shared" si="32"/>
        <v>78448500</v>
      </c>
      <c r="H22" s="15">
        <f t="shared" ref="H22:AF22" si="38">+H23</f>
        <v>6447760</v>
      </c>
      <c r="I22" s="15">
        <f t="shared" si="38"/>
        <v>12895520</v>
      </c>
      <c r="J22" s="15">
        <f t="shared" si="38"/>
        <v>65552980</v>
      </c>
      <c r="K22" s="15">
        <f t="shared" si="38"/>
        <v>6447760</v>
      </c>
      <c r="L22" s="15">
        <f t="shared" si="38"/>
        <v>12895520</v>
      </c>
      <c r="M22" s="15">
        <f t="shared" si="38"/>
        <v>0</v>
      </c>
      <c r="N22" s="15">
        <f t="shared" si="38"/>
        <v>6447760</v>
      </c>
      <c r="O22" s="15">
        <f t="shared" si="38"/>
        <v>12895520</v>
      </c>
      <c r="P22" s="15">
        <f t="shared" si="38"/>
        <v>0</v>
      </c>
      <c r="Q22" s="15">
        <f t="shared" si="38"/>
        <v>65552980</v>
      </c>
      <c r="R22" s="15">
        <f t="shared" si="38"/>
        <v>12895520</v>
      </c>
      <c r="S22" s="108"/>
      <c r="T22" s="15">
        <f t="shared" si="38"/>
        <v>78448500</v>
      </c>
      <c r="U22" s="15">
        <f t="shared" si="38"/>
        <v>6537375</v>
      </c>
      <c r="V22" s="15">
        <f t="shared" si="38"/>
        <v>6537375</v>
      </c>
      <c r="W22" s="15">
        <f t="shared" si="38"/>
        <v>6537375</v>
      </c>
      <c r="X22" s="15">
        <f t="shared" si="38"/>
        <v>6537375</v>
      </c>
      <c r="Y22" s="15">
        <f t="shared" si="38"/>
        <v>6537375</v>
      </c>
      <c r="Z22" s="15">
        <f t="shared" si="38"/>
        <v>6537375</v>
      </c>
      <c r="AA22" s="15">
        <f t="shared" si="38"/>
        <v>6537375</v>
      </c>
      <c r="AB22" s="15">
        <f t="shared" si="38"/>
        <v>6537375</v>
      </c>
      <c r="AC22" s="15">
        <f t="shared" si="38"/>
        <v>6537375</v>
      </c>
      <c r="AD22" s="15">
        <f t="shared" si="38"/>
        <v>6537375</v>
      </c>
      <c r="AE22" s="15">
        <f t="shared" si="38"/>
        <v>6537375</v>
      </c>
      <c r="AF22" s="15">
        <f t="shared" si="38"/>
        <v>6537375</v>
      </c>
      <c r="AG22" s="15">
        <f t="shared" si="35"/>
        <v>32686875</v>
      </c>
      <c r="AH22" s="15">
        <f t="shared" si="36"/>
        <v>78448500</v>
      </c>
      <c r="AI22" s="233">
        <f>+'EJEC-GASTOSABRIL 2021'!G23-AH22</f>
        <v>0</v>
      </c>
      <c r="AJ22" s="108"/>
      <c r="AK22" s="15">
        <v>6447760</v>
      </c>
      <c r="AL22" s="15">
        <v>6447760</v>
      </c>
      <c r="AM22" s="15">
        <v>6447760</v>
      </c>
      <c r="AN22" s="15">
        <v>6447760</v>
      </c>
      <c r="AO22" s="15"/>
      <c r="AP22" s="15"/>
      <c r="AQ22" s="15"/>
      <c r="AR22" s="15"/>
      <c r="AS22" s="15"/>
      <c r="AT22" s="15"/>
      <c r="AU22" s="15"/>
      <c r="AV22" s="15"/>
      <c r="AW22" s="15">
        <f t="shared" si="37"/>
        <v>25791040</v>
      </c>
      <c r="AX22" s="15">
        <f t="shared" si="6"/>
        <v>25791040</v>
      </c>
      <c r="AY22" s="108"/>
      <c r="AZ22" s="116">
        <f t="shared" si="7"/>
        <v>-1.3708101493336393E-2</v>
      </c>
      <c r="BA22" s="116">
        <f t="shared" si="8"/>
        <v>-1.3708101493336393E-2</v>
      </c>
      <c r="BB22" s="116">
        <f t="shared" si="9"/>
        <v>-1.3708101493336393E-2</v>
      </c>
      <c r="BC22" s="116">
        <f t="shared" si="10"/>
        <v>-1.3708101493336393E-2</v>
      </c>
      <c r="BD22" s="116">
        <f t="shared" si="11"/>
        <v>-1</v>
      </c>
      <c r="BE22" s="15"/>
      <c r="BF22" s="15"/>
      <c r="BG22" s="15"/>
      <c r="BH22" s="15"/>
      <c r="BI22" s="15"/>
      <c r="BJ22" s="15"/>
      <c r="BK22" s="15"/>
      <c r="BL22" s="116">
        <f t="shared" si="12"/>
        <v>-0.21096648119466913</v>
      </c>
      <c r="BM22" s="116">
        <f t="shared" si="13"/>
        <v>-0.21096648119466913</v>
      </c>
    </row>
    <row r="23" spans="1:65">
      <c r="A23" s="16" t="s">
        <v>36</v>
      </c>
      <c r="B23" s="17" t="s">
        <v>37</v>
      </c>
      <c r="C23" s="18">
        <v>78448500</v>
      </c>
      <c r="D23" s="18">
        <v>0</v>
      </c>
      <c r="E23" s="18">
        <v>0</v>
      </c>
      <c r="F23" s="18">
        <v>0</v>
      </c>
      <c r="G23" s="18">
        <f t="shared" si="32"/>
        <v>78448500</v>
      </c>
      <c r="H23" s="18">
        <v>6447760</v>
      </c>
      <c r="I23" s="18">
        <v>12895520</v>
      </c>
      <c r="J23" s="18">
        <f t="shared" si="30"/>
        <v>65552980</v>
      </c>
      <c r="K23" s="18">
        <v>6447760</v>
      </c>
      <c r="L23" s="18">
        <v>12895520</v>
      </c>
      <c r="M23" s="18">
        <v>0</v>
      </c>
      <c r="N23" s="18">
        <v>6447760</v>
      </c>
      <c r="O23" s="18">
        <v>12895520</v>
      </c>
      <c r="P23" s="18">
        <f t="shared" si="33"/>
        <v>0</v>
      </c>
      <c r="Q23" s="18">
        <f t="shared" si="31"/>
        <v>65552980</v>
      </c>
      <c r="R23" s="18">
        <f t="shared" si="34"/>
        <v>12895520</v>
      </c>
      <c r="S23" s="108"/>
      <c r="T23" s="18">
        <v>78448500</v>
      </c>
      <c r="U23" s="18">
        <v>6537375</v>
      </c>
      <c r="V23" s="18">
        <v>6537375</v>
      </c>
      <c r="W23" s="18">
        <v>6537375</v>
      </c>
      <c r="X23" s="18">
        <v>6537375</v>
      </c>
      <c r="Y23" s="18">
        <v>6537375</v>
      </c>
      <c r="Z23" s="18">
        <v>6537375</v>
      </c>
      <c r="AA23" s="18">
        <v>6537375</v>
      </c>
      <c r="AB23" s="18">
        <v>6537375</v>
      </c>
      <c r="AC23" s="18">
        <v>6537375</v>
      </c>
      <c r="AD23" s="18">
        <v>6537375</v>
      </c>
      <c r="AE23" s="18">
        <v>6537375</v>
      </c>
      <c r="AF23" s="18">
        <v>6537375</v>
      </c>
      <c r="AG23" s="18">
        <f t="shared" si="35"/>
        <v>32686875</v>
      </c>
      <c r="AH23" s="18">
        <f t="shared" si="36"/>
        <v>78448500</v>
      </c>
      <c r="AI23" s="85">
        <f>+'EJEC-GASTOSABRIL 2021'!G24-AH23</f>
        <v>0</v>
      </c>
      <c r="AJ23" s="108"/>
      <c r="AK23" s="18">
        <v>6447760</v>
      </c>
      <c r="AL23" s="18">
        <v>6447760</v>
      </c>
      <c r="AM23" s="18">
        <v>6447760</v>
      </c>
      <c r="AN23" s="18">
        <v>6447760</v>
      </c>
      <c r="AO23" s="18"/>
      <c r="AP23" s="18"/>
      <c r="AQ23" s="18"/>
      <c r="AR23" s="18"/>
      <c r="AS23" s="18"/>
      <c r="AT23" s="18"/>
      <c r="AU23" s="18"/>
      <c r="AV23" s="18"/>
      <c r="AW23" s="18">
        <f t="shared" si="37"/>
        <v>25791040</v>
      </c>
      <c r="AX23" s="18">
        <f t="shared" si="6"/>
        <v>25791040</v>
      </c>
      <c r="AY23" s="108"/>
      <c r="AZ23" s="117">
        <f t="shared" si="7"/>
        <v>-1.3708101493336393E-2</v>
      </c>
      <c r="BA23" s="117">
        <f t="shared" si="8"/>
        <v>-1.3708101493336393E-2</v>
      </c>
      <c r="BB23" s="117">
        <f t="shared" si="9"/>
        <v>-1.3708101493336393E-2</v>
      </c>
      <c r="BC23" s="117">
        <f t="shared" si="10"/>
        <v>-1.3708101493336393E-2</v>
      </c>
      <c r="BD23" s="117">
        <f t="shared" si="11"/>
        <v>-1</v>
      </c>
      <c r="BE23" s="18"/>
      <c r="BF23" s="18"/>
      <c r="BG23" s="18"/>
      <c r="BH23" s="18"/>
      <c r="BI23" s="18"/>
      <c r="BJ23" s="18"/>
      <c r="BK23" s="18"/>
      <c r="BL23" s="117">
        <f t="shared" si="12"/>
        <v>-0.21096648119466913</v>
      </c>
      <c r="BM23" s="117">
        <f t="shared" si="13"/>
        <v>-0.21096648119466913</v>
      </c>
    </row>
    <row r="24" spans="1:65">
      <c r="A24" s="10" t="s">
        <v>38</v>
      </c>
      <c r="B24" s="11" t="s">
        <v>39</v>
      </c>
      <c r="C24" s="12">
        <f>+C25+C27+C29+C31+C33+C35</f>
        <v>19119665908</v>
      </c>
      <c r="D24" s="12">
        <v>0</v>
      </c>
      <c r="E24" s="12">
        <v>0</v>
      </c>
      <c r="F24" s="12">
        <v>0</v>
      </c>
      <c r="G24" s="12">
        <f t="shared" si="32"/>
        <v>19119665908</v>
      </c>
      <c r="H24" s="12">
        <f t="shared" ref="H24:AF24" si="39">+H25+H27+H29+H31+H33+H35</f>
        <v>5461166982.3400002</v>
      </c>
      <c r="I24" s="12">
        <f t="shared" si="39"/>
        <v>7109028763.3400002</v>
      </c>
      <c r="J24" s="12">
        <f t="shared" si="39"/>
        <v>12010637144.66</v>
      </c>
      <c r="K24" s="12">
        <f t="shared" si="39"/>
        <v>5418504809.3400002</v>
      </c>
      <c r="L24" s="12">
        <f t="shared" si="39"/>
        <v>7057273498.3400002</v>
      </c>
      <c r="M24" s="12">
        <f t="shared" si="39"/>
        <v>9093092</v>
      </c>
      <c r="N24" s="12">
        <f t="shared" si="39"/>
        <v>6003895912</v>
      </c>
      <c r="O24" s="12">
        <f t="shared" si="39"/>
        <v>7119946566.3400002</v>
      </c>
      <c r="P24" s="12">
        <f t="shared" si="39"/>
        <v>10917803</v>
      </c>
      <c r="Q24" s="12">
        <f t="shared" si="39"/>
        <v>11999719341.66</v>
      </c>
      <c r="R24" s="12">
        <f t="shared" si="39"/>
        <v>7057273498.3400002</v>
      </c>
      <c r="S24" s="108"/>
      <c r="T24" s="12">
        <f t="shared" si="39"/>
        <v>19119665908</v>
      </c>
      <c r="U24" s="12">
        <f t="shared" si="39"/>
        <v>1701546171</v>
      </c>
      <c r="V24" s="12">
        <f t="shared" si="39"/>
        <v>5924102525</v>
      </c>
      <c r="W24" s="12">
        <f t="shared" si="39"/>
        <v>1243648388</v>
      </c>
      <c r="X24" s="12">
        <f t="shared" si="39"/>
        <v>1072339781</v>
      </c>
      <c r="Y24" s="12">
        <f t="shared" si="39"/>
        <v>1084002251</v>
      </c>
      <c r="Z24" s="12">
        <f t="shared" si="39"/>
        <v>1061824680</v>
      </c>
      <c r="AA24" s="12">
        <f t="shared" si="39"/>
        <v>1339985100</v>
      </c>
      <c r="AB24" s="12">
        <f t="shared" si="39"/>
        <v>1095880122</v>
      </c>
      <c r="AC24" s="12">
        <f t="shared" si="39"/>
        <v>1135332854</v>
      </c>
      <c r="AD24" s="12">
        <f t="shared" si="39"/>
        <v>1133684174</v>
      </c>
      <c r="AE24" s="12">
        <f t="shared" si="39"/>
        <v>1138023338</v>
      </c>
      <c r="AF24" s="12">
        <f t="shared" si="39"/>
        <v>1189296524</v>
      </c>
      <c r="AG24" s="12">
        <f t="shared" si="35"/>
        <v>11025639116</v>
      </c>
      <c r="AH24" s="12">
        <f t="shared" si="36"/>
        <v>19119665908</v>
      </c>
      <c r="AI24" s="232">
        <f>+'EJEC-GASTOSABRIL 2021'!G25-AH24</f>
        <v>0</v>
      </c>
      <c r="AJ24" s="108"/>
      <c r="AK24" s="12">
        <f t="shared" ref="AK24:AM24" si="40">+AK25+AK27+AK29+AK31+AK33+AK35</f>
        <v>1638768689</v>
      </c>
      <c r="AL24" s="12">
        <f t="shared" si="40"/>
        <v>5418504809.3400002</v>
      </c>
      <c r="AM24" s="12">
        <f t="shared" si="40"/>
        <v>1318667092</v>
      </c>
      <c r="AN24" s="12">
        <v>1136855135</v>
      </c>
      <c r="AO24" s="12"/>
      <c r="AP24" s="12">
        <f t="shared" ref="AP24:AV24" si="41">+AP25+AP27+AP29+AP31+AP33+AP35</f>
        <v>0</v>
      </c>
      <c r="AQ24" s="12">
        <f t="shared" si="41"/>
        <v>0</v>
      </c>
      <c r="AR24" s="12">
        <f t="shared" si="41"/>
        <v>0</v>
      </c>
      <c r="AS24" s="12">
        <f t="shared" si="41"/>
        <v>0</v>
      </c>
      <c r="AT24" s="12">
        <f t="shared" si="41"/>
        <v>0</v>
      </c>
      <c r="AU24" s="12">
        <f t="shared" si="41"/>
        <v>0</v>
      </c>
      <c r="AV24" s="12">
        <f t="shared" si="41"/>
        <v>0</v>
      </c>
      <c r="AW24" s="12">
        <f t="shared" si="37"/>
        <v>9512795725.3400002</v>
      </c>
      <c r="AX24" s="12">
        <f t="shared" si="6"/>
        <v>9512795725.3400002</v>
      </c>
      <c r="AY24" s="108"/>
      <c r="AZ24" s="115">
        <f t="shared" si="7"/>
        <v>-3.6894374698692792E-2</v>
      </c>
      <c r="BA24" s="115">
        <f t="shared" si="8"/>
        <v>-8.5345875350123154E-2</v>
      </c>
      <c r="BB24" s="115">
        <f t="shared" si="9"/>
        <v>6.0321474078893753E-2</v>
      </c>
      <c r="BC24" s="115">
        <f t="shared" si="10"/>
        <v>6.0163163899260394E-2</v>
      </c>
      <c r="BD24" s="115">
        <f t="shared" si="11"/>
        <v>-1</v>
      </c>
      <c r="BE24" s="12"/>
      <c r="BF24" s="12"/>
      <c r="BG24" s="12"/>
      <c r="BH24" s="12"/>
      <c r="BI24" s="12"/>
      <c r="BJ24" s="12"/>
      <c r="BK24" s="12"/>
      <c r="BL24" s="115">
        <f t="shared" si="12"/>
        <v>-0.13721140105743326</v>
      </c>
      <c r="BM24" s="115">
        <f t="shared" si="13"/>
        <v>-0.13721140105743326</v>
      </c>
    </row>
    <row r="25" spans="1:65">
      <c r="A25" s="13" t="s">
        <v>40</v>
      </c>
      <c r="B25" s="14" t="s">
        <v>41</v>
      </c>
      <c r="C25" s="15">
        <f>+C26</f>
        <v>5744178507</v>
      </c>
      <c r="D25" s="15">
        <v>0</v>
      </c>
      <c r="E25" s="15">
        <v>0</v>
      </c>
      <c r="F25" s="15">
        <v>0</v>
      </c>
      <c r="G25" s="15">
        <f t="shared" si="32"/>
        <v>5744178507</v>
      </c>
      <c r="H25" s="15">
        <f t="shared" ref="H25:AF25" si="42">+H26</f>
        <v>477779091.33999997</v>
      </c>
      <c r="I25" s="15">
        <f t="shared" si="42"/>
        <v>908797583.09000003</v>
      </c>
      <c r="J25" s="15">
        <f t="shared" si="42"/>
        <v>4835380923.9099998</v>
      </c>
      <c r="K25" s="15">
        <f t="shared" si="42"/>
        <v>477779091.33999997</v>
      </c>
      <c r="L25" s="15">
        <f t="shared" si="42"/>
        <v>908797583.09000003</v>
      </c>
      <c r="M25" s="15">
        <f t="shared" si="42"/>
        <v>0</v>
      </c>
      <c r="N25" s="15">
        <f t="shared" si="42"/>
        <v>431018491.75</v>
      </c>
      <c r="O25" s="15">
        <f t="shared" si="42"/>
        <v>908797583.09000003</v>
      </c>
      <c r="P25" s="15">
        <f t="shared" si="42"/>
        <v>0</v>
      </c>
      <c r="Q25" s="15">
        <f t="shared" si="42"/>
        <v>4835380923.9099998</v>
      </c>
      <c r="R25" s="15">
        <f t="shared" si="42"/>
        <v>908797583.09000003</v>
      </c>
      <c r="S25" s="108"/>
      <c r="T25" s="15">
        <f t="shared" si="42"/>
        <v>5744178507</v>
      </c>
      <c r="U25" s="15">
        <f t="shared" si="42"/>
        <v>463790490</v>
      </c>
      <c r="V25" s="15">
        <f t="shared" si="42"/>
        <v>463790491</v>
      </c>
      <c r="W25" s="15">
        <f t="shared" si="42"/>
        <v>534566667</v>
      </c>
      <c r="X25" s="15">
        <f t="shared" si="42"/>
        <v>463086405</v>
      </c>
      <c r="Y25" s="15">
        <f t="shared" si="42"/>
        <v>468263172</v>
      </c>
      <c r="Z25" s="15">
        <f t="shared" si="42"/>
        <v>458245312</v>
      </c>
      <c r="AA25" s="15">
        <f t="shared" si="42"/>
        <v>573474229</v>
      </c>
      <c r="AB25" s="15">
        <f t="shared" si="42"/>
        <v>463577973</v>
      </c>
      <c r="AC25" s="15">
        <f t="shared" si="42"/>
        <v>463125082</v>
      </c>
      <c r="AD25" s="15">
        <f t="shared" si="42"/>
        <v>463790491</v>
      </c>
      <c r="AE25" s="15">
        <f t="shared" si="42"/>
        <v>463790491</v>
      </c>
      <c r="AF25" s="15">
        <f t="shared" si="42"/>
        <v>464677704</v>
      </c>
      <c r="AG25" s="15">
        <f t="shared" si="35"/>
        <v>2393497225</v>
      </c>
      <c r="AH25" s="15">
        <f t="shared" si="36"/>
        <v>5744178507</v>
      </c>
      <c r="AI25" s="233">
        <f>+'EJEC-GASTOSABRIL 2021'!G26-AH25</f>
        <v>0</v>
      </c>
      <c r="AJ25" s="108"/>
      <c r="AK25" s="15">
        <f t="shared" ref="AK25:AV25" si="43">+AK26</f>
        <v>431018491.75</v>
      </c>
      <c r="AL25" s="15">
        <f t="shared" si="43"/>
        <v>477779091.33999997</v>
      </c>
      <c r="AM25" s="15">
        <f t="shared" si="43"/>
        <v>542572751</v>
      </c>
      <c r="AN25" s="15">
        <v>474428365</v>
      </c>
      <c r="AO25" s="15"/>
      <c r="AP25" s="15">
        <f t="shared" si="43"/>
        <v>0</v>
      </c>
      <c r="AQ25" s="15">
        <f t="shared" si="43"/>
        <v>0</v>
      </c>
      <c r="AR25" s="15">
        <f t="shared" si="43"/>
        <v>0</v>
      </c>
      <c r="AS25" s="15">
        <f t="shared" si="43"/>
        <v>0</v>
      </c>
      <c r="AT25" s="15">
        <f t="shared" si="43"/>
        <v>0</v>
      </c>
      <c r="AU25" s="15">
        <f t="shared" si="43"/>
        <v>0</v>
      </c>
      <c r="AV25" s="15">
        <f t="shared" si="43"/>
        <v>0</v>
      </c>
      <c r="AW25" s="15">
        <f t="shared" si="37"/>
        <v>1925798699.0899999</v>
      </c>
      <c r="AX25" s="15">
        <f t="shared" si="6"/>
        <v>1925798699.0899999</v>
      </c>
      <c r="AY25" s="108"/>
      <c r="AZ25" s="116">
        <f t="shared" si="7"/>
        <v>-7.0661212242622742E-2</v>
      </c>
      <c r="BA25" s="116">
        <f t="shared" si="8"/>
        <v>3.016146430652019E-2</v>
      </c>
      <c r="BB25" s="116">
        <f t="shared" si="9"/>
        <v>1.4976773701454902E-2</v>
      </c>
      <c r="BC25" s="116">
        <f t="shared" si="10"/>
        <v>2.4492103152974228E-2</v>
      </c>
      <c r="BD25" s="116">
        <f t="shared" si="11"/>
        <v>-1</v>
      </c>
      <c r="BE25" s="15"/>
      <c r="BF25" s="15"/>
      <c r="BG25" s="15"/>
      <c r="BH25" s="15"/>
      <c r="BI25" s="15"/>
      <c r="BJ25" s="15"/>
      <c r="BK25" s="15"/>
      <c r="BL25" s="116">
        <f t="shared" si="12"/>
        <v>-0.19540383043895115</v>
      </c>
      <c r="BM25" s="116">
        <f t="shared" si="13"/>
        <v>-0.19540383043895115</v>
      </c>
    </row>
    <row r="26" spans="1:65">
      <c r="A26" s="16" t="s">
        <v>42</v>
      </c>
      <c r="B26" s="17" t="s">
        <v>41</v>
      </c>
      <c r="C26" s="18">
        <v>5744178507</v>
      </c>
      <c r="D26" s="18">
        <v>0</v>
      </c>
      <c r="E26" s="18">
        <v>0</v>
      </c>
      <c r="F26" s="18">
        <v>0</v>
      </c>
      <c r="G26" s="18">
        <f t="shared" si="32"/>
        <v>5744178507</v>
      </c>
      <c r="H26" s="18">
        <v>477779091.33999997</v>
      </c>
      <c r="I26" s="18">
        <v>908797583.09000003</v>
      </c>
      <c r="J26" s="18">
        <f t="shared" si="30"/>
        <v>4835380923.9099998</v>
      </c>
      <c r="K26" s="18">
        <v>477779091.33999997</v>
      </c>
      <c r="L26" s="18">
        <v>908797583.09000003</v>
      </c>
      <c r="M26" s="18">
        <v>0</v>
      </c>
      <c r="N26" s="18">
        <v>431018491.75</v>
      </c>
      <c r="O26" s="18">
        <v>908797583.09000003</v>
      </c>
      <c r="P26" s="18">
        <f t="shared" si="33"/>
        <v>0</v>
      </c>
      <c r="Q26" s="18">
        <f t="shared" si="31"/>
        <v>4835380923.9099998</v>
      </c>
      <c r="R26" s="18">
        <f t="shared" si="34"/>
        <v>908797583.09000003</v>
      </c>
      <c r="S26" s="108"/>
      <c r="T26" s="18">
        <v>5744178507</v>
      </c>
      <c r="U26" s="18">
        <v>463790490</v>
      </c>
      <c r="V26" s="18">
        <v>463790491</v>
      </c>
      <c r="W26" s="18">
        <v>534566667</v>
      </c>
      <c r="X26" s="18">
        <v>463086405</v>
      </c>
      <c r="Y26" s="18">
        <v>468263172</v>
      </c>
      <c r="Z26" s="18">
        <v>458245312</v>
      </c>
      <c r="AA26" s="18">
        <v>573474229</v>
      </c>
      <c r="AB26" s="18">
        <v>463577973</v>
      </c>
      <c r="AC26" s="18">
        <v>463125082</v>
      </c>
      <c r="AD26" s="18">
        <v>463790491</v>
      </c>
      <c r="AE26" s="18">
        <v>463790491</v>
      </c>
      <c r="AF26" s="18">
        <v>464677704</v>
      </c>
      <c r="AG26" s="18">
        <f t="shared" si="35"/>
        <v>2393497225</v>
      </c>
      <c r="AH26" s="18">
        <f t="shared" si="36"/>
        <v>5744178507</v>
      </c>
      <c r="AI26" s="85">
        <f>+'EJEC-GASTOSABRIL 2021'!G27-AH26</f>
        <v>0</v>
      </c>
      <c r="AJ26" s="108"/>
      <c r="AK26" s="18">
        <v>431018491.75</v>
      </c>
      <c r="AL26" s="18">
        <v>477779091.33999997</v>
      </c>
      <c r="AM26" s="18">
        <v>542572751</v>
      </c>
      <c r="AN26" s="18">
        <v>474428365</v>
      </c>
      <c r="AO26" s="18"/>
      <c r="AP26" s="18"/>
      <c r="AQ26" s="18"/>
      <c r="AR26" s="18"/>
      <c r="AS26" s="18"/>
      <c r="AT26" s="18"/>
      <c r="AU26" s="18"/>
      <c r="AV26" s="18"/>
      <c r="AW26" s="18">
        <f t="shared" si="37"/>
        <v>1925798699.0899999</v>
      </c>
      <c r="AX26" s="18">
        <f t="shared" si="6"/>
        <v>1925798699.0899999</v>
      </c>
      <c r="AY26" s="108"/>
      <c r="AZ26" s="117">
        <f t="shared" si="7"/>
        <v>-7.0661212242622742E-2</v>
      </c>
      <c r="BA26" s="117">
        <f t="shared" si="8"/>
        <v>3.016146430652019E-2</v>
      </c>
      <c r="BB26" s="117">
        <f t="shared" si="9"/>
        <v>1.4976773701454902E-2</v>
      </c>
      <c r="BC26" s="117">
        <f t="shared" si="10"/>
        <v>2.4492103152974228E-2</v>
      </c>
      <c r="BD26" s="117">
        <f t="shared" si="11"/>
        <v>-1</v>
      </c>
      <c r="BE26" s="18"/>
      <c r="BF26" s="18"/>
      <c r="BG26" s="18"/>
      <c r="BH26" s="18"/>
      <c r="BI26" s="18"/>
      <c r="BJ26" s="18"/>
      <c r="BK26" s="18"/>
      <c r="BL26" s="117">
        <f t="shared" si="12"/>
        <v>-0.19540383043895115</v>
      </c>
      <c r="BM26" s="117">
        <f t="shared" si="13"/>
        <v>-0.19540383043895115</v>
      </c>
    </row>
    <row r="27" spans="1:65">
      <c r="A27" s="13" t="s">
        <v>43</v>
      </c>
      <c r="B27" s="14" t="s">
        <v>44</v>
      </c>
      <c r="C27" s="15">
        <f>+C28</f>
        <v>4159000000</v>
      </c>
      <c r="D27" s="15">
        <v>0</v>
      </c>
      <c r="E27" s="15">
        <v>0</v>
      </c>
      <c r="F27" s="15">
        <v>0</v>
      </c>
      <c r="G27" s="15">
        <f t="shared" si="32"/>
        <v>4159000000</v>
      </c>
      <c r="H27" s="15">
        <f t="shared" ref="H27:AH27" si="44">+H28</f>
        <v>313042692</v>
      </c>
      <c r="I27" s="15">
        <f t="shared" si="44"/>
        <v>665694185.25</v>
      </c>
      <c r="J27" s="15">
        <f t="shared" si="44"/>
        <v>3493305814.75</v>
      </c>
      <c r="K27" s="15">
        <f t="shared" si="44"/>
        <v>313042692</v>
      </c>
      <c r="L27" s="15">
        <f t="shared" si="44"/>
        <v>665694185.25</v>
      </c>
      <c r="M27" s="15">
        <f t="shared" si="44"/>
        <v>0</v>
      </c>
      <c r="N27" s="15">
        <f t="shared" si="44"/>
        <v>352651493.25</v>
      </c>
      <c r="O27" s="15">
        <f t="shared" si="44"/>
        <v>665694185.25</v>
      </c>
      <c r="P27" s="15">
        <f t="shared" si="44"/>
        <v>0</v>
      </c>
      <c r="Q27" s="15">
        <f t="shared" si="44"/>
        <v>3493305814.75</v>
      </c>
      <c r="R27" s="15">
        <f t="shared" si="44"/>
        <v>665694185.25</v>
      </c>
      <c r="S27" s="108"/>
      <c r="T27" s="15">
        <f t="shared" si="44"/>
        <v>4159000000</v>
      </c>
      <c r="U27" s="15">
        <f t="shared" si="44"/>
        <v>335064977</v>
      </c>
      <c r="V27" s="15">
        <f t="shared" si="44"/>
        <v>335064977</v>
      </c>
      <c r="W27" s="15">
        <f t="shared" si="44"/>
        <v>367118709</v>
      </c>
      <c r="X27" s="15">
        <f t="shared" si="44"/>
        <v>319071648</v>
      </c>
      <c r="Y27" s="15">
        <f t="shared" si="44"/>
        <v>322560893</v>
      </c>
      <c r="Z27" s="15">
        <f t="shared" si="44"/>
        <v>315841118</v>
      </c>
      <c r="AA27" s="15">
        <f t="shared" si="44"/>
        <v>393528209</v>
      </c>
      <c r="AB27" s="15">
        <f t="shared" si="44"/>
        <v>319402759</v>
      </c>
      <c r="AC27" s="15">
        <f t="shared" si="44"/>
        <v>337707762</v>
      </c>
      <c r="AD27" s="15">
        <f t="shared" si="44"/>
        <v>338312176</v>
      </c>
      <c r="AE27" s="15">
        <f t="shared" si="44"/>
        <v>385999864</v>
      </c>
      <c r="AF27" s="15">
        <f t="shared" si="44"/>
        <v>389326908</v>
      </c>
      <c r="AG27" s="15">
        <f t="shared" si="35"/>
        <v>1678881204</v>
      </c>
      <c r="AH27" s="15">
        <f t="shared" si="44"/>
        <v>4159000000</v>
      </c>
      <c r="AI27" s="233">
        <f>+'EJEC-GASTOSABRIL 2021'!G28-AH27</f>
        <v>0</v>
      </c>
      <c r="AJ27" s="108"/>
      <c r="AK27" s="15">
        <f t="shared" ref="AK27:AM27" si="45">+AK28</f>
        <v>352651493.25</v>
      </c>
      <c r="AL27" s="15">
        <f t="shared" si="45"/>
        <v>313042692</v>
      </c>
      <c r="AM27" s="15">
        <f t="shared" si="45"/>
        <v>361722843</v>
      </c>
      <c r="AN27" s="15">
        <v>336224333</v>
      </c>
      <c r="AO27" s="15"/>
      <c r="AP27" s="15"/>
      <c r="AQ27" s="15"/>
      <c r="AR27" s="15"/>
      <c r="AS27" s="15"/>
      <c r="AT27" s="15"/>
      <c r="AU27" s="15"/>
      <c r="AV27" s="15"/>
      <c r="AW27" s="15">
        <f t="shared" si="37"/>
        <v>1363641361.25</v>
      </c>
      <c r="AX27" s="15">
        <f t="shared" si="6"/>
        <v>1363641361.25</v>
      </c>
      <c r="AY27" s="108"/>
      <c r="AZ27" s="116">
        <f t="shared" si="7"/>
        <v>5.2486883014335455E-2</v>
      </c>
      <c r="BA27" s="116">
        <f t="shared" si="8"/>
        <v>-6.5725415998939218E-2</v>
      </c>
      <c r="BB27" s="116">
        <f t="shared" si="9"/>
        <v>-1.4697878009807449E-2</v>
      </c>
      <c r="BC27" s="116">
        <f t="shared" si="10"/>
        <v>5.3758098243815132E-2</v>
      </c>
      <c r="BD27" s="116">
        <f t="shared" si="11"/>
        <v>-1</v>
      </c>
      <c r="BE27" s="15"/>
      <c r="BF27" s="15"/>
      <c r="BG27" s="15"/>
      <c r="BH27" s="15"/>
      <c r="BI27" s="15"/>
      <c r="BJ27" s="15"/>
      <c r="BK27" s="15"/>
      <c r="BL27" s="116">
        <f t="shared" si="12"/>
        <v>-0.18776780751308</v>
      </c>
      <c r="BM27" s="116">
        <f t="shared" si="13"/>
        <v>-0.18776780751308</v>
      </c>
    </row>
    <row r="28" spans="1:65">
      <c r="A28" s="16" t="s">
        <v>45</v>
      </c>
      <c r="B28" s="17" t="s">
        <v>44</v>
      </c>
      <c r="C28" s="18">
        <v>4159000000</v>
      </c>
      <c r="D28" s="18">
        <v>0</v>
      </c>
      <c r="E28" s="18">
        <v>0</v>
      </c>
      <c r="F28" s="18">
        <v>0</v>
      </c>
      <c r="G28" s="18">
        <f t="shared" si="32"/>
        <v>4159000000</v>
      </c>
      <c r="H28" s="18">
        <v>313042692</v>
      </c>
      <c r="I28" s="18">
        <v>665694185.25</v>
      </c>
      <c r="J28" s="18">
        <f t="shared" si="30"/>
        <v>3493305814.75</v>
      </c>
      <c r="K28" s="18">
        <v>313042692</v>
      </c>
      <c r="L28" s="18">
        <v>665694185.25</v>
      </c>
      <c r="M28" s="18">
        <v>0</v>
      </c>
      <c r="N28" s="18">
        <v>352651493.25</v>
      </c>
      <c r="O28" s="18">
        <v>665694185.25</v>
      </c>
      <c r="P28" s="18">
        <f t="shared" si="33"/>
        <v>0</v>
      </c>
      <c r="Q28" s="18">
        <f t="shared" si="31"/>
        <v>3493305814.75</v>
      </c>
      <c r="R28" s="18">
        <f t="shared" si="34"/>
        <v>665694185.25</v>
      </c>
      <c r="S28" s="108"/>
      <c r="T28" s="18">
        <v>4159000000</v>
      </c>
      <c r="U28" s="18">
        <v>335064977</v>
      </c>
      <c r="V28" s="18">
        <v>335064977</v>
      </c>
      <c r="W28" s="18">
        <v>367118709</v>
      </c>
      <c r="X28" s="18">
        <v>319071648</v>
      </c>
      <c r="Y28" s="18">
        <v>322560893</v>
      </c>
      <c r="Z28" s="18">
        <v>315841118</v>
      </c>
      <c r="AA28" s="18">
        <v>393528209</v>
      </c>
      <c r="AB28" s="18">
        <v>319402759</v>
      </c>
      <c r="AC28" s="18">
        <v>337707762</v>
      </c>
      <c r="AD28" s="18">
        <v>338312176</v>
      </c>
      <c r="AE28" s="18">
        <v>385999864</v>
      </c>
      <c r="AF28" s="18">
        <v>389326908</v>
      </c>
      <c r="AG28" s="18">
        <f t="shared" si="35"/>
        <v>1678881204</v>
      </c>
      <c r="AH28" s="18">
        <f t="shared" si="36"/>
        <v>4159000000</v>
      </c>
      <c r="AI28" s="85">
        <f>+'EJEC-GASTOSABRIL 2021'!G29-AH28</f>
        <v>0</v>
      </c>
      <c r="AJ28" s="108"/>
      <c r="AK28" s="18">
        <v>352651493.25</v>
      </c>
      <c r="AL28" s="18">
        <v>313042692</v>
      </c>
      <c r="AM28" s="18">
        <v>361722843</v>
      </c>
      <c r="AN28" s="18">
        <v>336224333</v>
      </c>
      <c r="AO28" s="18"/>
      <c r="AP28" s="18"/>
      <c r="AQ28" s="18"/>
      <c r="AR28" s="18"/>
      <c r="AS28" s="18"/>
      <c r="AT28" s="18"/>
      <c r="AU28" s="18"/>
      <c r="AV28" s="18"/>
      <c r="AW28" s="18">
        <f t="shared" si="37"/>
        <v>1363641361.25</v>
      </c>
      <c r="AX28" s="18">
        <f t="shared" si="6"/>
        <v>1363641361.25</v>
      </c>
      <c r="AY28" s="108"/>
      <c r="AZ28" s="117">
        <f t="shared" si="7"/>
        <v>5.2486883014335455E-2</v>
      </c>
      <c r="BA28" s="117">
        <f t="shared" si="8"/>
        <v>-6.5725415998939218E-2</v>
      </c>
      <c r="BB28" s="117">
        <f t="shared" si="9"/>
        <v>-1.4697878009807449E-2</v>
      </c>
      <c r="BC28" s="117">
        <f t="shared" si="10"/>
        <v>5.3758098243815132E-2</v>
      </c>
      <c r="BD28" s="117">
        <f t="shared" si="11"/>
        <v>-1</v>
      </c>
      <c r="BE28" s="18"/>
      <c r="BF28" s="18"/>
      <c r="BG28" s="18"/>
      <c r="BH28" s="18"/>
      <c r="BI28" s="18"/>
      <c r="BJ28" s="18"/>
      <c r="BK28" s="18"/>
      <c r="BL28" s="117">
        <f t="shared" si="12"/>
        <v>-0.18776780751308</v>
      </c>
      <c r="BM28" s="117">
        <f t="shared" si="13"/>
        <v>-0.18776780751308</v>
      </c>
    </row>
    <row r="29" spans="1:65">
      <c r="A29" s="13" t="s">
        <v>46</v>
      </c>
      <c r="B29" s="14" t="s">
        <v>47</v>
      </c>
      <c r="C29" s="15">
        <f>+C30</f>
        <v>5354000000</v>
      </c>
      <c r="D29" s="15">
        <v>0</v>
      </c>
      <c r="E29" s="15">
        <v>0</v>
      </c>
      <c r="F29" s="15">
        <v>0</v>
      </c>
      <c r="G29" s="15">
        <f t="shared" si="32"/>
        <v>5354000000</v>
      </c>
      <c r="H29" s="15">
        <f t="shared" ref="H29:AH29" si="46">+H30</f>
        <v>4383472560</v>
      </c>
      <c r="I29" s="15">
        <f t="shared" si="46"/>
        <v>4906301216</v>
      </c>
      <c r="J29" s="15">
        <f t="shared" si="46"/>
        <v>447698784</v>
      </c>
      <c r="K29" s="15">
        <f t="shared" si="46"/>
        <v>4341888547</v>
      </c>
      <c r="L29" s="15">
        <f t="shared" si="46"/>
        <v>4864717203</v>
      </c>
      <c r="M29" s="15">
        <f t="shared" si="46"/>
        <v>0</v>
      </c>
      <c r="N29" s="15">
        <f t="shared" si="46"/>
        <v>4887951136</v>
      </c>
      <c r="O29" s="15">
        <f t="shared" si="46"/>
        <v>4926307368</v>
      </c>
      <c r="P29" s="15">
        <f t="shared" si="46"/>
        <v>20006152</v>
      </c>
      <c r="Q29" s="15">
        <f t="shared" si="46"/>
        <v>427692632</v>
      </c>
      <c r="R29" s="15">
        <f t="shared" si="46"/>
        <v>4864717203</v>
      </c>
      <c r="S29" s="108"/>
      <c r="T29" s="15">
        <f t="shared" si="46"/>
        <v>5354000000</v>
      </c>
      <c r="U29" s="15">
        <f t="shared" si="46"/>
        <v>564000000</v>
      </c>
      <c r="V29" s="15">
        <f t="shared" si="46"/>
        <v>4790000000</v>
      </c>
      <c r="W29" s="15">
        <f t="shared" si="46"/>
        <v>0</v>
      </c>
      <c r="X29" s="15">
        <f t="shared" si="46"/>
        <v>0</v>
      </c>
      <c r="Y29" s="15">
        <f t="shared" si="46"/>
        <v>0</v>
      </c>
      <c r="Z29" s="15">
        <f t="shared" si="46"/>
        <v>0</v>
      </c>
      <c r="AA29" s="15">
        <f t="shared" si="46"/>
        <v>0</v>
      </c>
      <c r="AB29" s="15">
        <f t="shared" si="46"/>
        <v>0</v>
      </c>
      <c r="AC29" s="15">
        <f t="shared" si="46"/>
        <v>0</v>
      </c>
      <c r="AD29" s="15">
        <f t="shared" si="46"/>
        <v>0</v>
      </c>
      <c r="AE29" s="15">
        <f t="shared" si="46"/>
        <v>0</v>
      </c>
      <c r="AF29" s="15">
        <f t="shared" si="46"/>
        <v>0</v>
      </c>
      <c r="AG29" s="15">
        <f t="shared" si="35"/>
        <v>5354000000</v>
      </c>
      <c r="AH29" s="15">
        <f t="shared" si="46"/>
        <v>5354000000</v>
      </c>
      <c r="AI29" s="233">
        <f>+'EJEC-GASTOSABRIL 2021'!G30-AH29</f>
        <v>0</v>
      </c>
      <c r="AJ29" s="108"/>
      <c r="AK29" s="15">
        <f t="shared" ref="AK29:AM29" si="47">+AK30</f>
        <v>522828656</v>
      </c>
      <c r="AL29" s="15">
        <f t="shared" si="47"/>
        <v>4341888547</v>
      </c>
      <c r="AM29" s="15">
        <f t="shared" si="47"/>
        <v>81449586</v>
      </c>
      <c r="AN29" s="15">
        <v>42537117</v>
      </c>
      <c r="AO29" s="15"/>
      <c r="AP29" s="15"/>
      <c r="AQ29" s="15"/>
      <c r="AR29" s="15"/>
      <c r="AS29" s="15"/>
      <c r="AT29" s="15"/>
      <c r="AU29" s="15"/>
      <c r="AV29" s="15"/>
      <c r="AW29" s="15">
        <f t="shared" si="37"/>
        <v>4988703906</v>
      </c>
      <c r="AX29" s="15">
        <f t="shared" si="6"/>
        <v>4988703906</v>
      </c>
      <c r="AY29" s="108"/>
      <c r="AZ29" s="116">
        <f t="shared" si="7"/>
        <v>-7.2998836879432621E-2</v>
      </c>
      <c r="BA29" s="116">
        <f t="shared" si="8"/>
        <v>-9.3551451565762E-2</v>
      </c>
      <c r="BB29" s="116" t="e">
        <f t="shared" si="9"/>
        <v>#DIV/0!</v>
      </c>
      <c r="BC29" s="116" t="e">
        <f t="shared" si="10"/>
        <v>#DIV/0!</v>
      </c>
      <c r="BD29" s="116" t="e">
        <f t="shared" si="11"/>
        <v>#DIV/0!</v>
      </c>
      <c r="BE29" s="15"/>
      <c r="BF29" s="15"/>
      <c r="BG29" s="15"/>
      <c r="BH29" s="15"/>
      <c r="BI29" s="15"/>
      <c r="BJ29" s="15"/>
      <c r="BK29" s="15"/>
      <c r="BL29" s="116">
        <f t="shared" si="12"/>
        <v>-6.8228631677250656E-2</v>
      </c>
      <c r="BM29" s="116">
        <f t="shared" si="13"/>
        <v>-6.8228631677250656E-2</v>
      </c>
    </row>
    <row r="30" spans="1:65">
      <c r="A30" s="16" t="s">
        <v>48</v>
      </c>
      <c r="B30" s="17" t="s">
        <v>47</v>
      </c>
      <c r="C30" s="18">
        <v>5354000000</v>
      </c>
      <c r="D30" s="18">
        <v>0</v>
      </c>
      <c r="E30" s="18">
        <v>0</v>
      </c>
      <c r="F30" s="18">
        <v>0</v>
      </c>
      <c r="G30" s="18">
        <f t="shared" si="32"/>
        <v>5354000000</v>
      </c>
      <c r="H30" s="18">
        <v>4383472560</v>
      </c>
      <c r="I30" s="18">
        <v>4906301216</v>
      </c>
      <c r="J30" s="18">
        <f t="shared" si="30"/>
        <v>447698784</v>
      </c>
      <c r="K30" s="18">
        <v>4341888547</v>
      </c>
      <c r="L30" s="18">
        <v>4864717203</v>
      </c>
      <c r="M30" s="18">
        <v>0</v>
      </c>
      <c r="N30" s="18">
        <v>4887951136</v>
      </c>
      <c r="O30" s="18">
        <v>4926307368</v>
      </c>
      <c r="P30" s="18">
        <f t="shared" si="33"/>
        <v>20006152</v>
      </c>
      <c r="Q30" s="18">
        <f t="shared" si="31"/>
        <v>427692632</v>
      </c>
      <c r="R30" s="18">
        <f t="shared" si="34"/>
        <v>4864717203</v>
      </c>
      <c r="S30" s="108"/>
      <c r="T30" s="18">
        <v>5354000000</v>
      </c>
      <c r="U30" s="18">
        <v>564000000</v>
      </c>
      <c r="V30" s="18">
        <v>4790000000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f t="shared" si="35"/>
        <v>5354000000</v>
      </c>
      <c r="AH30" s="18">
        <f t="shared" si="36"/>
        <v>5354000000</v>
      </c>
      <c r="AI30" s="85">
        <f>+'EJEC-GASTOSABRIL 2021'!G31-AH30</f>
        <v>0</v>
      </c>
      <c r="AJ30" s="108"/>
      <c r="AK30" s="18">
        <v>522828656</v>
      </c>
      <c r="AL30" s="18">
        <v>4341888547</v>
      </c>
      <c r="AM30" s="18">
        <v>81449586</v>
      </c>
      <c r="AN30" s="18">
        <v>42537117</v>
      </c>
      <c r="AO30" s="18"/>
      <c r="AP30" s="18"/>
      <c r="AQ30" s="18"/>
      <c r="AR30" s="18"/>
      <c r="AS30" s="18"/>
      <c r="AT30" s="18"/>
      <c r="AU30" s="18"/>
      <c r="AV30" s="18"/>
      <c r="AW30" s="18">
        <f t="shared" si="37"/>
        <v>4988703906</v>
      </c>
      <c r="AX30" s="18">
        <f t="shared" si="6"/>
        <v>4988703906</v>
      </c>
      <c r="AY30" s="108"/>
      <c r="AZ30" s="117">
        <f t="shared" si="7"/>
        <v>-7.2998836879432621E-2</v>
      </c>
      <c r="BA30" s="117">
        <f t="shared" si="8"/>
        <v>-9.3551451565762E-2</v>
      </c>
      <c r="BB30" s="117" t="e">
        <f t="shared" si="9"/>
        <v>#DIV/0!</v>
      </c>
      <c r="BC30" s="117" t="e">
        <f t="shared" si="10"/>
        <v>#DIV/0!</v>
      </c>
      <c r="BD30" s="117" t="e">
        <f t="shared" si="11"/>
        <v>#DIV/0!</v>
      </c>
      <c r="BE30" s="18"/>
      <c r="BF30" s="18"/>
      <c r="BG30" s="18"/>
      <c r="BH30" s="18"/>
      <c r="BI30" s="18"/>
      <c r="BJ30" s="18"/>
      <c r="BK30" s="18"/>
      <c r="BL30" s="117">
        <f t="shared" si="12"/>
        <v>-6.8228631677250656E-2</v>
      </c>
      <c r="BM30" s="117">
        <f t="shared" si="13"/>
        <v>-6.8228631677250656E-2</v>
      </c>
    </row>
    <row r="31" spans="1:65">
      <c r="A31" s="13" t="s">
        <v>49</v>
      </c>
      <c r="B31" s="14" t="s">
        <v>50</v>
      </c>
      <c r="C31" s="15">
        <f>+C32</f>
        <v>2007965289</v>
      </c>
      <c r="D31" s="15">
        <v>0</v>
      </c>
      <c r="E31" s="15">
        <v>0</v>
      </c>
      <c r="F31" s="15">
        <v>0</v>
      </c>
      <c r="G31" s="15">
        <f t="shared" si="32"/>
        <v>2007965289</v>
      </c>
      <c r="H31" s="15">
        <f t="shared" ref="H31:AH31" si="48">+H32</f>
        <v>156564107.40000001</v>
      </c>
      <c r="I31" s="15">
        <f t="shared" si="48"/>
        <v>324831738.80000001</v>
      </c>
      <c r="J31" s="15">
        <f t="shared" si="48"/>
        <v>1683133550.2</v>
      </c>
      <c r="K31" s="15">
        <f t="shared" si="48"/>
        <v>156564107.40000001</v>
      </c>
      <c r="L31" s="15">
        <f t="shared" si="48"/>
        <v>324831738.80000001</v>
      </c>
      <c r="M31" s="15">
        <f t="shared" si="48"/>
        <v>0</v>
      </c>
      <c r="N31" s="15">
        <f t="shared" si="48"/>
        <v>168267631.40000001</v>
      </c>
      <c r="O31" s="15">
        <f t="shared" si="48"/>
        <v>324831738.80000001</v>
      </c>
      <c r="P31" s="15">
        <f t="shared" si="48"/>
        <v>0</v>
      </c>
      <c r="Q31" s="15">
        <f t="shared" si="48"/>
        <v>1683133550.2</v>
      </c>
      <c r="R31" s="15">
        <f t="shared" si="48"/>
        <v>324831738.80000001</v>
      </c>
      <c r="S31" s="108"/>
      <c r="T31" s="15">
        <f t="shared" si="48"/>
        <v>2007965289</v>
      </c>
      <c r="U31" s="15">
        <f t="shared" si="48"/>
        <v>177894832</v>
      </c>
      <c r="V31" s="15">
        <f t="shared" si="48"/>
        <v>174142802</v>
      </c>
      <c r="W31" s="15">
        <f t="shared" si="48"/>
        <v>175271376</v>
      </c>
      <c r="X31" s="15">
        <f t="shared" si="48"/>
        <v>150361418</v>
      </c>
      <c r="Y31" s="15">
        <f t="shared" si="48"/>
        <v>151853078</v>
      </c>
      <c r="Z31" s="15">
        <f t="shared" si="48"/>
        <v>149113114</v>
      </c>
      <c r="AA31" s="15">
        <f t="shared" si="48"/>
        <v>194013844</v>
      </c>
      <c r="AB31" s="15">
        <f t="shared" si="48"/>
        <v>163469013</v>
      </c>
      <c r="AC31" s="15">
        <f t="shared" si="48"/>
        <v>174003517</v>
      </c>
      <c r="AD31" s="15">
        <f t="shared" si="48"/>
        <v>172285636</v>
      </c>
      <c r="AE31" s="15">
        <f t="shared" si="48"/>
        <v>149103225</v>
      </c>
      <c r="AF31" s="15">
        <f t="shared" si="48"/>
        <v>176453434</v>
      </c>
      <c r="AG31" s="15">
        <f t="shared" si="35"/>
        <v>829523506</v>
      </c>
      <c r="AH31" s="15">
        <f t="shared" si="48"/>
        <v>2007965289</v>
      </c>
      <c r="AI31" s="233">
        <f>+'EJEC-GASTOSABRIL 2021'!G32-AH31</f>
        <v>0</v>
      </c>
      <c r="AJ31" s="108"/>
      <c r="AK31" s="15">
        <f t="shared" ref="AK31:AM31" si="49">+AK32</f>
        <v>168267631.40000001</v>
      </c>
      <c r="AL31" s="15">
        <f t="shared" si="49"/>
        <v>156564107.40000001</v>
      </c>
      <c r="AM31" s="15">
        <f t="shared" si="49"/>
        <v>182800048</v>
      </c>
      <c r="AN31" s="15">
        <v>147225710</v>
      </c>
      <c r="AO31" s="15"/>
      <c r="AP31" s="15"/>
      <c r="AQ31" s="15"/>
      <c r="AR31" s="15"/>
      <c r="AS31" s="15"/>
      <c r="AT31" s="15"/>
      <c r="AU31" s="15"/>
      <c r="AV31" s="15"/>
      <c r="AW31" s="15">
        <f t="shared" si="37"/>
        <v>654857496.79999995</v>
      </c>
      <c r="AX31" s="15">
        <f t="shared" si="6"/>
        <v>654857496.79999995</v>
      </c>
      <c r="AY31" s="108"/>
      <c r="AZ31" s="116">
        <f t="shared" si="7"/>
        <v>-5.4117370874495072E-2</v>
      </c>
      <c r="BA31" s="116">
        <f t="shared" si="8"/>
        <v>-0.10094413549174426</v>
      </c>
      <c r="BB31" s="116">
        <f t="shared" si="9"/>
        <v>4.2954372652383353E-2</v>
      </c>
      <c r="BC31" s="116">
        <f t="shared" si="10"/>
        <v>-2.0854472122629225E-2</v>
      </c>
      <c r="BD31" s="116">
        <f t="shared" si="11"/>
        <v>-1</v>
      </c>
      <c r="BE31" s="15"/>
      <c r="BF31" s="15"/>
      <c r="BG31" s="15"/>
      <c r="BH31" s="15"/>
      <c r="BI31" s="15"/>
      <c r="BJ31" s="15"/>
      <c r="BK31" s="15"/>
      <c r="BL31" s="116">
        <f t="shared" si="12"/>
        <v>-0.21056185621821311</v>
      </c>
      <c r="BM31" s="116">
        <f t="shared" si="13"/>
        <v>-0.21056185621821311</v>
      </c>
    </row>
    <row r="32" spans="1:65">
      <c r="A32" s="16" t="s">
        <v>51</v>
      </c>
      <c r="B32" s="17" t="s">
        <v>50</v>
      </c>
      <c r="C32" s="18">
        <v>2007965289</v>
      </c>
      <c r="D32" s="18">
        <v>0</v>
      </c>
      <c r="E32" s="18">
        <v>0</v>
      </c>
      <c r="F32" s="18">
        <v>0</v>
      </c>
      <c r="G32" s="18">
        <f t="shared" si="32"/>
        <v>2007965289</v>
      </c>
      <c r="H32" s="18">
        <v>156564107.40000001</v>
      </c>
      <c r="I32" s="18">
        <v>324831738.80000001</v>
      </c>
      <c r="J32" s="18">
        <f t="shared" si="30"/>
        <v>1683133550.2</v>
      </c>
      <c r="K32" s="18">
        <v>156564107.40000001</v>
      </c>
      <c r="L32" s="18">
        <v>324831738.80000001</v>
      </c>
      <c r="M32" s="18">
        <v>0</v>
      </c>
      <c r="N32" s="18">
        <v>168267631.40000001</v>
      </c>
      <c r="O32" s="18">
        <v>324831738.80000001</v>
      </c>
      <c r="P32" s="18">
        <f t="shared" si="33"/>
        <v>0</v>
      </c>
      <c r="Q32" s="18">
        <f t="shared" si="31"/>
        <v>1683133550.2</v>
      </c>
      <c r="R32" s="18">
        <f t="shared" si="34"/>
        <v>324831738.80000001</v>
      </c>
      <c r="S32" s="108"/>
      <c r="T32" s="18">
        <v>2007965289</v>
      </c>
      <c r="U32" s="18">
        <v>177894832</v>
      </c>
      <c r="V32" s="18">
        <v>174142802</v>
      </c>
      <c r="W32" s="18">
        <v>175271376</v>
      </c>
      <c r="X32" s="18">
        <v>150361418</v>
      </c>
      <c r="Y32" s="18">
        <v>151853078</v>
      </c>
      <c r="Z32" s="18">
        <v>149113114</v>
      </c>
      <c r="AA32" s="18">
        <v>194013844</v>
      </c>
      <c r="AB32" s="18">
        <v>163469013</v>
      </c>
      <c r="AC32" s="18">
        <v>174003517</v>
      </c>
      <c r="AD32" s="18">
        <v>172285636</v>
      </c>
      <c r="AE32" s="18">
        <v>149103225</v>
      </c>
      <c r="AF32" s="18">
        <v>176453434</v>
      </c>
      <c r="AG32" s="18">
        <f t="shared" si="35"/>
        <v>829523506</v>
      </c>
      <c r="AH32" s="18">
        <f t="shared" si="36"/>
        <v>2007965289</v>
      </c>
      <c r="AI32" s="85">
        <f>+'EJEC-GASTOSABRIL 2021'!G33-AH32</f>
        <v>0</v>
      </c>
      <c r="AJ32" s="108"/>
      <c r="AK32" s="18">
        <v>168267631.40000001</v>
      </c>
      <c r="AL32" s="18">
        <v>156564107.40000001</v>
      </c>
      <c r="AM32" s="18">
        <v>182800048</v>
      </c>
      <c r="AN32" s="18">
        <v>147225710</v>
      </c>
      <c r="AO32" s="18"/>
      <c r="AP32" s="18"/>
      <c r="AQ32" s="18"/>
      <c r="AR32" s="18"/>
      <c r="AS32" s="18"/>
      <c r="AT32" s="18"/>
      <c r="AU32" s="18"/>
      <c r="AV32" s="18"/>
      <c r="AW32" s="18">
        <f t="shared" si="37"/>
        <v>654857496.79999995</v>
      </c>
      <c r="AX32" s="18">
        <f t="shared" si="6"/>
        <v>654857496.79999995</v>
      </c>
      <c r="AY32" s="108"/>
      <c r="AZ32" s="117">
        <f t="shared" si="7"/>
        <v>-5.4117370874495072E-2</v>
      </c>
      <c r="BA32" s="117">
        <f t="shared" si="8"/>
        <v>-0.10094413549174426</v>
      </c>
      <c r="BB32" s="117">
        <f t="shared" si="9"/>
        <v>4.2954372652383353E-2</v>
      </c>
      <c r="BC32" s="117">
        <f t="shared" si="10"/>
        <v>-2.0854472122629225E-2</v>
      </c>
      <c r="BD32" s="117">
        <f t="shared" si="11"/>
        <v>-1</v>
      </c>
      <c r="BE32" s="18"/>
      <c r="BF32" s="18"/>
      <c r="BG32" s="18"/>
      <c r="BH32" s="18"/>
      <c r="BI32" s="18"/>
      <c r="BJ32" s="18"/>
      <c r="BK32" s="18"/>
      <c r="BL32" s="117">
        <f t="shared" si="12"/>
        <v>-0.21056185621821311</v>
      </c>
      <c r="BM32" s="117">
        <f t="shared" si="13"/>
        <v>-0.21056185621821311</v>
      </c>
    </row>
    <row r="33" spans="1:65">
      <c r="A33" s="13" t="s">
        <v>52</v>
      </c>
      <c r="B33" s="14" t="s">
        <v>53</v>
      </c>
      <c r="C33" s="15">
        <f>+C34</f>
        <v>348340207</v>
      </c>
      <c r="D33" s="15">
        <v>0</v>
      </c>
      <c r="E33" s="15">
        <v>0</v>
      </c>
      <c r="F33" s="15">
        <v>0</v>
      </c>
      <c r="G33" s="15">
        <f t="shared" si="32"/>
        <v>348340207</v>
      </c>
      <c r="H33" s="15">
        <f t="shared" ref="H33:AH33" si="50">+H34</f>
        <v>25932460</v>
      </c>
      <c r="I33" s="15">
        <f t="shared" si="50"/>
        <v>61354452</v>
      </c>
      <c r="J33" s="15">
        <f t="shared" si="50"/>
        <v>286985755</v>
      </c>
      <c r="K33" s="15">
        <f t="shared" si="50"/>
        <v>24854300</v>
      </c>
      <c r="L33" s="15">
        <f t="shared" si="50"/>
        <v>51183200</v>
      </c>
      <c r="M33" s="15">
        <f t="shared" si="50"/>
        <v>9093092</v>
      </c>
      <c r="N33" s="15">
        <f t="shared" si="50"/>
        <v>26333643</v>
      </c>
      <c r="O33" s="15">
        <f t="shared" si="50"/>
        <v>52266103</v>
      </c>
      <c r="P33" s="15">
        <f t="shared" si="50"/>
        <v>-9088349</v>
      </c>
      <c r="Q33" s="15">
        <f t="shared" si="50"/>
        <v>296074104</v>
      </c>
      <c r="R33" s="15">
        <f t="shared" si="50"/>
        <v>51183200</v>
      </c>
      <c r="S33" s="108"/>
      <c r="T33" s="15">
        <f t="shared" si="50"/>
        <v>348340207</v>
      </c>
      <c r="U33" s="15">
        <f t="shared" si="50"/>
        <v>27374748</v>
      </c>
      <c r="V33" s="15">
        <f t="shared" si="50"/>
        <v>30497155</v>
      </c>
      <c r="W33" s="15">
        <f t="shared" si="50"/>
        <v>35238103</v>
      </c>
      <c r="X33" s="15">
        <f t="shared" si="50"/>
        <v>27049247</v>
      </c>
      <c r="Y33" s="15">
        <f t="shared" si="50"/>
        <v>27435299</v>
      </c>
      <c r="Z33" s="15">
        <f t="shared" si="50"/>
        <v>26790300</v>
      </c>
      <c r="AA33" s="15">
        <f t="shared" si="50"/>
        <v>33458436</v>
      </c>
      <c r="AB33" s="15">
        <f t="shared" si="50"/>
        <v>26828618</v>
      </c>
      <c r="AC33" s="15">
        <f t="shared" si="50"/>
        <v>29993855</v>
      </c>
      <c r="AD33" s="15">
        <f t="shared" si="50"/>
        <v>29873704</v>
      </c>
      <c r="AE33" s="15">
        <f t="shared" si="50"/>
        <v>27302340</v>
      </c>
      <c r="AF33" s="15">
        <f t="shared" si="50"/>
        <v>26498402</v>
      </c>
      <c r="AG33" s="15">
        <f t="shared" si="35"/>
        <v>147594552</v>
      </c>
      <c r="AH33" s="15">
        <f t="shared" si="50"/>
        <v>348340207</v>
      </c>
      <c r="AI33" s="233">
        <f>+'EJEC-GASTOSABRIL 2021'!G34-AH33</f>
        <v>0</v>
      </c>
      <c r="AJ33" s="108"/>
      <c r="AK33" s="15">
        <f t="shared" ref="AK33:AM33" si="51">+AK34</f>
        <v>26328900</v>
      </c>
      <c r="AL33" s="15">
        <f t="shared" si="51"/>
        <v>24854300</v>
      </c>
      <c r="AM33" s="15">
        <f t="shared" si="51"/>
        <v>28326800</v>
      </c>
      <c r="AN33" s="15">
        <v>25374600</v>
      </c>
      <c r="AO33" s="15"/>
      <c r="AP33" s="15"/>
      <c r="AQ33" s="15"/>
      <c r="AR33" s="15"/>
      <c r="AS33" s="15"/>
      <c r="AT33" s="15"/>
      <c r="AU33" s="15"/>
      <c r="AV33" s="15"/>
      <c r="AW33" s="15">
        <f t="shared" si="37"/>
        <v>104884600</v>
      </c>
      <c r="AX33" s="15">
        <f t="shared" si="6"/>
        <v>104884600</v>
      </c>
      <c r="AY33" s="108"/>
      <c r="AZ33" s="116">
        <f t="shared" si="7"/>
        <v>-3.8204844844599115E-2</v>
      </c>
      <c r="BA33" s="116">
        <f t="shared" si="8"/>
        <v>-0.1850288985972626</v>
      </c>
      <c r="BB33" s="116">
        <f t="shared" si="9"/>
        <v>-0.19613152841967685</v>
      </c>
      <c r="BC33" s="116">
        <f t="shared" si="10"/>
        <v>-6.1911039519880168E-2</v>
      </c>
      <c r="BD33" s="116">
        <f t="shared" si="11"/>
        <v>-1</v>
      </c>
      <c r="BE33" s="15"/>
      <c r="BF33" s="15"/>
      <c r="BG33" s="15"/>
      <c r="BH33" s="15"/>
      <c r="BI33" s="15"/>
      <c r="BJ33" s="15"/>
      <c r="BK33" s="15"/>
      <c r="BL33" s="116">
        <f t="shared" si="12"/>
        <v>-0.28937349936873008</v>
      </c>
      <c r="BM33" s="116">
        <f t="shared" si="13"/>
        <v>-0.28937349936873008</v>
      </c>
    </row>
    <row r="34" spans="1:65">
      <c r="A34" s="16" t="s">
        <v>54</v>
      </c>
      <c r="B34" s="17" t="s">
        <v>53</v>
      </c>
      <c r="C34" s="18">
        <v>348340207</v>
      </c>
      <c r="D34" s="18">
        <v>0</v>
      </c>
      <c r="E34" s="18">
        <v>0</v>
      </c>
      <c r="F34" s="18">
        <v>0</v>
      </c>
      <c r="G34" s="18">
        <f t="shared" si="32"/>
        <v>348340207</v>
      </c>
      <c r="H34" s="18">
        <v>25932460</v>
      </c>
      <c r="I34" s="18">
        <v>61354452</v>
      </c>
      <c r="J34" s="18">
        <f t="shared" si="30"/>
        <v>286985755</v>
      </c>
      <c r="K34" s="18">
        <v>24854300</v>
      </c>
      <c r="L34" s="18">
        <v>51183200</v>
      </c>
      <c r="M34" s="18">
        <v>9093092</v>
      </c>
      <c r="N34" s="18">
        <v>26333643</v>
      </c>
      <c r="O34" s="18">
        <v>52266103</v>
      </c>
      <c r="P34" s="18">
        <f t="shared" si="33"/>
        <v>-9088349</v>
      </c>
      <c r="Q34" s="18">
        <f t="shared" si="31"/>
        <v>296074104</v>
      </c>
      <c r="R34" s="18">
        <f t="shared" si="34"/>
        <v>51183200</v>
      </c>
      <c r="S34" s="108"/>
      <c r="T34" s="18">
        <v>348340207</v>
      </c>
      <c r="U34" s="18">
        <v>27374748</v>
      </c>
      <c r="V34" s="18">
        <v>30497155</v>
      </c>
      <c r="W34" s="18">
        <v>35238103</v>
      </c>
      <c r="X34" s="18">
        <v>27049247</v>
      </c>
      <c r="Y34" s="18">
        <v>27435299</v>
      </c>
      <c r="Z34" s="18">
        <v>26790300</v>
      </c>
      <c r="AA34" s="18">
        <v>33458436</v>
      </c>
      <c r="AB34" s="18">
        <v>26828618</v>
      </c>
      <c r="AC34" s="18">
        <v>29993855</v>
      </c>
      <c r="AD34" s="18">
        <v>29873704</v>
      </c>
      <c r="AE34" s="18">
        <v>27302340</v>
      </c>
      <c r="AF34" s="18">
        <v>26498402</v>
      </c>
      <c r="AG34" s="18">
        <f t="shared" si="35"/>
        <v>147594552</v>
      </c>
      <c r="AH34" s="18">
        <f t="shared" si="36"/>
        <v>348340207</v>
      </c>
      <c r="AI34" s="85">
        <f>+'EJEC-GASTOSABRIL 2021'!G35-AH34</f>
        <v>0</v>
      </c>
      <c r="AJ34" s="108"/>
      <c r="AK34" s="18">
        <v>26328900</v>
      </c>
      <c r="AL34" s="18">
        <v>24854300</v>
      </c>
      <c r="AM34" s="18">
        <v>28326800</v>
      </c>
      <c r="AN34" s="18">
        <v>25374600</v>
      </c>
      <c r="AO34" s="18"/>
      <c r="AP34" s="18"/>
      <c r="AQ34" s="18"/>
      <c r="AR34" s="18"/>
      <c r="AS34" s="18"/>
      <c r="AT34" s="18"/>
      <c r="AU34" s="18"/>
      <c r="AV34" s="18"/>
      <c r="AW34" s="18">
        <f t="shared" si="37"/>
        <v>104884600</v>
      </c>
      <c r="AX34" s="18">
        <f t="shared" si="6"/>
        <v>104884600</v>
      </c>
      <c r="AY34" s="108"/>
      <c r="AZ34" s="117">
        <f t="shared" si="7"/>
        <v>-3.8204844844599115E-2</v>
      </c>
      <c r="BA34" s="117">
        <f t="shared" si="8"/>
        <v>-0.1850288985972626</v>
      </c>
      <c r="BB34" s="117">
        <f t="shared" si="9"/>
        <v>-0.19613152841967685</v>
      </c>
      <c r="BC34" s="117">
        <f t="shared" si="10"/>
        <v>-6.1911039519880168E-2</v>
      </c>
      <c r="BD34" s="117">
        <f t="shared" si="11"/>
        <v>-1</v>
      </c>
      <c r="BE34" s="18"/>
      <c r="BF34" s="18"/>
      <c r="BG34" s="18"/>
      <c r="BH34" s="18"/>
      <c r="BI34" s="18"/>
      <c r="BJ34" s="18"/>
      <c r="BK34" s="18"/>
      <c r="BL34" s="117">
        <f t="shared" si="12"/>
        <v>-0.28937349936873008</v>
      </c>
      <c r="BM34" s="117">
        <f t="shared" si="13"/>
        <v>-0.28937349936873008</v>
      </c>
    </row>
    <row r="35" spans="1:65">
      <c r="A35" s="13" t="s">
        <v>55</v>
      </c>
      <c r="B35" s="14" t="s">
        <v>56</v>
      </c>
      <c r="C35" s="15">
        <f>+C36</f>
        <v>1506181905</v>
      </c>
      <c r="D35" s="15">
        <v>0</v>
      </c>
      <c r="E35" s="15">
        <v>0</v>
      </c>
      <c r="F35" s="15">
        <v>0</v>
      </c>
      <c r="G35" s="15">
        <f t="shared" si="32"/>
        <v>1506181905</v>
      </c>
      <c r="H35" s="15">
        <f t="shared" ref="H35:AH35" si="52">+H36</f>
        <v>104376071.59999999</v>
      </c>
      <c r="I35" s="15">
        <f t="shared" si="52"/>
        <v>242049588.19999999</v>
      </c>
      <c r="J35" s="15">
        <f t="shared" si="52"/>
        <v>1264132316.8</v>
      </c>
      <c r="K35" s="15">
        <f t="shared" si="52"/>
        <v>104376071.59999999</v>
      </c>
      <c r="L35" s="15">
        <f t="shared" si="52"/>
        <v>242049588.19999999</v>
      </c>
      <c r="M35" s="15">
        <f t="shared" si="52"/>
        <v>0</v>
      </c>
      <c r="N35" s="15">
        <f t="shared" si="52"/>
        <v>137673516.59999999</v>
      </c>
      <c r="O35" s="15">
        <f t="shared" si="52"/>
        <v>242049588.19999999</v>
      </c>
      <c r="P35" s="15">
        <f t="shared" si="52"/>
        <v>0</v>
      </c>
      <c r="Q35" s="15">
        <f t="shared" si="52"/>
        <v>1264132316.8</v>
      </c>
      <c r="R35" s="15">
        <f t="shared" si="52"/>
        <v>242049588.19999999</v>
      </c>
      <c r="S35" s="108"/>
      <c r="T35" s="15">
        <f t="shared" si="52"/>
        <v>1506181905</v>
      </c>
      <c r="U35" s="15">
        <f t="shared" si="52"/>
        <v>133421124</v>
      </c>
      <c r="V35" s="15">
        <f t="shared" si="52"/>
        <v>130607100</v>
      </c>
      <c r="W35" s="15">
        <f t="shared" si="52"/>
        <v>131453533</v>
      </c>
      <c r="X35" s="15">
        <f t="shared" si="52"/>
        <v>112771063</v>
      </c>
      <c r="Y35" s="15">
        <f t="shared" si="52"/>
        <v>113889809</v>
      </c>
      <c r="Z35" s="15">
        <f t="shared" si="52"/>
        <v>111834836</v>
      </c>
      <c r="AA35" s="15">
        <f t="shared" si="52"/>
        <v>145510382</v>
      </c>
      <c r="AB35" s="15">
        <f t="shared" si="52"/>
        <v>122601759</v>
      </c>
      <c r="AC35" s="15">
        <f t="shared" si="52"/>
        <v>130502638</v>
      </c>
      <c r="AD35" s="15">
        <f t="shared" si="52"/>
        <v>129422167</v>
      </c>
      <c r="AE35" s="15">
        <f t="shared" si="52"/>
        <v>111827418</v>
      </c>
      <c r="AF35" s="15">
        <f t="shared" si="52"/>
        <v>132340076</v>
      </c>
      <c r="AG35" s="15">
        <f t="shared" si="35"/>
        <v>622142629</v>
      </c>
      <c r="AH35" s="15">
        <f t="shared" si="52"/>
        <v>1506181905</v>
      </c>
      <c r="AI35" s="233">
        <f>+'EJEC-GASTOSABRIL 2021'!G36-AH35</f>
        <v>0</v>
      </c>
      <c r="AJ35" s="108"/>
      <c r="AK35" s="15">
        <f t="shared" ref="AK35:AM35" si="53">+AK36</f>
        <v>137673516.59999999</v>
      </c>
      <c r="AL35" s="15">
        <f t="shared" si="53"/>
        <v>104376071.59999999</v>
      </c>
      <c r="AM35" s="15">
        <f t="shared" si="53"/>
        <v>121795064</v>
      </c>
      <c r="AN35" s="15">
        <v>111065010</v>
      </c>
      <c r="AO35" s="15"/>
      <c r="AP35" s="15"/>
      <c r="AQ35" s="15"/>
      <c r="AR35" s="15"/>
      <c r="AS35" s="15"/>
      <c r="AT35" s="15"/>
      <c r="AU35" s="15"/>
      <c r="AV35" s="15"/>
      <c r="AW35" s="15">
        <f t="shared" si="37"/>
        <v>474909662.19999999</v>
      </c>
      <c r="AX35" s="15">
        <f t="shared" si="6"/>
        <v>474909662.19999999</v>
      </c>
      <c r="AY35" s="108"/>
      <c r="AZ35" s="116">
        <f t="shared" si="7"/>
        <v>3.1871959046005295E-2</v>
      </c>
      <c r="BA35" s="116">
        <f t="shared" si="8"/>
        <v>-0.20083922236999371</v>
      </c>
      <c r="BB35" s="116">
        <f t="shared" si="9"/>
        <v>-7.3474396462208436E-2</v>
      </c>
      <c r="BC35" s="116">
        <f t="shared" si="10"/>
        <v>-1.512846429407161E-2</v>
      </c>
      <c r="BD35" s="116">
        <f t="shared" si="11"/>
        <v>-1</v>
      </c>
      <c r="BE35" s="15"/>
      <c r="BF35" s="15"/>
      <c r="BG35" s="15"/>
      <c r="BH35" s="15"/>
      <c r="BI35" s="15"/>
      <c r="BJ35" s="15"/>
      <c r="BK35" s="15"/>
      <c r="BL35" s="116">
        <f t="shared" si="12"/>
        <v>-0.23665468324627537</v>
      </c>
      <c r="BM35" s="116">
        <f t="shared" si="13"/>
        <v>-0.23665468324627537</v>
      </c>
    </row>
    <row r="36" spans="1:65">
      <c r="A36" s="16" t="s">
        <v>57</v>
      </c>
      <c r="B36" s="17" t="s">
        <v>56</v>
      </c>
      <c r="C36" s="18">
        <v>1506181905</v>
      </c>
      <c r="D36" s="18">
        <v>0</v>
      </c>
      <c r="E36" s="18">
        <v>0</v>
      </c>
      <c r="F36" s="18">
        <v>0</v>
      </c>
      <c r="G36" s="18">
        <f t="shared" si="32"/>
        <v>1506181905</v>
      </c>
      <c r="H36" s="18">
        <v>104376071.59999999</v>
      </c>
      <c r="I36" s="18">
        <v>242049588.19999999</v>
      </c>
      <c r="J36" s="18">
        <f t="shared" si="30"/>
        <v>1264132316.8</v>
      </c>
      <c r="K36" s="18">
        <v>104376071.59999999</v>
      </c>
      <c r="L36" s="18">
        <v>242049588.19999999</v>
      </c>
      <c r="M36" s="18">
        <v>0</v>
      </c>
      <c r="N36" s="18">
        <v>137673516.59999999</v>
      </c>
      <c r="O36" s="18">
        <v>242049588.19999999</v>
      </c>
      <c r="P36" s="18">
        <f t="shared" si="33"/>
        <v>0</v>
      </c>
      <c r="Q36" s="18">
        <f t="shared" si="31"/>
        <v>1264132316.8</v>
      </c>
      <c r="R36" s="18">
        <f t="shared" si="34"/>
        <v>242049588.19999999</v>
      </c>
      <c r="S36" s="108"/>
      <c r="T36" s="18">
        <v>1506181905</v>
      </c>
      <c r="U36" s="18">
        <v>133421124</v>
      </c>
      <c r="V36" s="18">
        <v>130607100</v>
      </c>
      <c r="W36" s="18">
        <v>131453533</v>
      </c>
      <c r="X36" s="18">
        <v>112771063</v>
      </c>
      <c r="Y36" s="18">
        <v>113889809</v>
      </c>
      <c r="Z36" s="18">
        <v>111834836</v>
      </c>
      <c r="AA36" s="18">
        <v>145510382</v>
      </c>
      <c r="AB36" s="18">
        <v>122601759</v>
      </c>
      <c r="AC36" s="18">
        <v>130502638</v>
      </c>
      <c r="AD36" s="18">
        <v>129422167</v>
      </c>
      <c r="AE36" s="18">
        <v>111827418</v>
      </c>
      <c r="AF36" s="18">
        <v>132340076</v>
      </c>
      <c r="AG36" s="18">
        <f t="shared" si="35"/>
        <v>622142629</v>
      </c>
      <c r="AH36" s="18">
        <f t="shared" si="36"/>
        <v>1506181905</v>
      </c>
      <c r="AI36" s="85">
        <f>+'EJEC-GASTOSABRIL 2021'!G37-AH36</f>
        <v>0</v>
      </c>
      <c r="AJ36" s="108"/>
      <c r="AK36" s="18">
        <v>137673516.59999999</v>
      </c>
      <c r="AL36" s="18">
        <v>104376071.59999999</v>
      </c>
      <c r="AM36" s="18">
        <v>121795064</v>
      </c>
      <c r="AN36" s="18">
        <v>111065010</v>
      </c>
      <c r="AO36" s="18"/>
      <c r="AP36" s="18"/>
      <c r="AQ36" s="18"/>
      <c r="AR36" s="18"/>
      <c r="AS36" s="18"/>
      <c r="AT36" s="18"/>
      <c r="AU36" s="18"/>
      <c r="AV36" s="18"/>
      <c r="AW36" s="18">
        <f t="shared" si="37"/>
        <v>474909662.19999999</v>
      </c>
      <c r="AX36" s="18">
        <f t="shared" si="6"/>
        <v>474909662.19999999</v>
      </c>
      <c r="AY36" s="108"/>
      <c r="AZ36" s="117">
        <f t="shared" si="7"/>
        <v>3.1871959046005295E-2</v>
      </c>
      <c r="BA36" s="117">
        <f t="shared" si="8"/>
        <v>-0.20083922236999371</v>
      </c>
      <c r="BB36" s="117">
        <f t="shared" si="9"/>
        <v>-7.3474396462208436E-2</v>
      </c>
      <c r="BC36" s="117">
        <f t="shared" si="10"/>
        <v>-1.512846429407161E-2</v>
      </c>
      <c r="BD36" s="117">
        <f t="shared" si="11"/>
        <v>-1</v>
      </c>
      <c r="BE36" s="18"/>
      <c r="BF36" s="18"/>
      <c r="BG36" s="18"/>
      <c r="BH36" s="18"/>
      <c r="BI36" s="18"/>
      <c r="BJ36" s="18"/>
      <c r="BK36" s="18"/>
      <c r="BL36" s="117">
        <f t="shared" si="12"/>
        <v>-0.23665468324627537</v>
      </c>
      <c r="BM36" s="117">
        <f t="shared" si="13"/>
        <v>-0.23665468324627537</v>
      </c>
    </row>
    <row r="37" spans="1:65">
      <c r="A37" s="10" t="s">
        <v>58</v>
      </c>
      <c r="B37" s="11" t="s">
        <v>59</v>
      </c>
      <c r="C37" s="12">
        <f>+C38</f>
        <v>1152680630</v>
      </c>
      <c r="D37" s="12">
        <v>50000000</v>
      </c>
      <c r="E37" s="12">
        <v>0</v>
      </c>
      <c r="F37" s="12">
        <v>0</v>
      </c>
      <c r="G37" s="12">
        <f t="shared" si="32"/>
        <v>1202680630</v>
      </c>
      <c r="H37" s="12">
        <f t="shared" ref="H37:AH37" si="54">+H38</f>
        <v>71016866</v>
      </c>
      <c r="I37" s="12">
        <f t="shared" si="54"/>
        <v>134397571</v>
      </c>
      <c r="J37" s="12">
        <f t="shared" si="54"/>
        <v>1068283059</v>
      </c>
      <c r="K37" s="12">
        <f t="shared" si="54"/>
        <v>71016866</v>
      </c>
      <c r="L37" s="12">
        <f t="shared" si="54"/>
        <v>134397571</v>
      </c>
      <c r="M37" s="12">
        <f t="shared" si="54"/>
        <v>0</v>
      </c>
      <c r="N37" s="12">
        <f t="shared" si="54"/>
        <v>164274727</v>
      </c>
      <c r="O37" s="12">
        <f t="shared" si="54"/>
        <v>235291593</v>
      </c>
      <c r="P37" s="12">
        <f t="shared" si="54"/>
        <v>100894022</v>
      </c>
      <c r="Q37" s="12">
        <f t="shared" si="54"/>
        <v>967389037</v>
      </c>
      <c r="R37" s="12">
        <f t="shared" si="54"/>
        <v>134397571</v>
      </c>
      <c r="S37" s="108"/>
      <c r="T37" s="12">
        <f t="shared" si="54"/>
        <v>1202680630</v>
      </c>
      <c r="U37" s="12">
        <f t="shared" si="54"/>
        <v>71534337.666666672</v>
      </c>
      <c r="V37" s="12">
        <f t="shared" si="54"/>
        <v>226193629.66666669</v>
      </c>
      <c r="W37" s="12">
        <f t="shared" si="54"/>
        <v>45963512.666666672</v>
      </c>
      <c r="X37" s="12">
        <f t="shared" si="54"/>
        <v>37254414.666666672</v>
      </c>
      <c r="Y37" s="12">
        <f t="shared" si="54"/>
        <v>32673314.666666668</v>
      </c>
      <c r="Z37" s="12">
        <f t="shared" si="54"/>
        <v>55096474.666666664</v>
      </c>
      <c r="AA37" s="12">
        <f t="shared" si="54"/>
        <v>38353871.666666672</v>
      </c>
      <c r="AB37" s="12">
        <f t="shared" si="54"/>
        <v>213644579.66666669</v>
      </c>
      <c r="AC37" s="12">
        <f t="shared" si="54"/>
        <v>55892497.666666672</v>
      </c>
      <c r="AD37" s="12">
        <f t="shared" si="54"/>
        <v>53752050.666666672</v>
      </c>
      <c r="AE37" s="12">
        <f t="shared" si="54"/>
        <v>48809810.666666672</v>
      </c>
      <c r="AF37" s="12">
        <f t="shared" si="54"/>
        <v>323512135.66666669</v>
      </c>
      <c r="AG37" s="12">
        <f t="shared" si="35"/>
        <v>413619209.33333343</v>
      </c>
      <c r="AH37" s="12">
        <f t="shared" si="54"/>
        <v>1202680630</v>
      </c>
      <c r="AI37" s="232">
        <f>+'EJEC-GASTOSABRIL 2021'!G38-AH37</f>
        <v>0</v>
      </c>
      <c r="AJ37" s="108"/>
      <c r="AK37" s="12">
        <f t="shared" ref="AK37:AM37" si="55">+AK38</f>
        <v>63380705</v>
      </c>
      <c r="AL37" s="12">
        <f t="shared" si="55"/>
        <v>71153145</v>
      </c>
      <c r="AM37" s="12">
        <f t="shared" si="55"/>
        <v>44325767</v>
      </c>
      <c r="AN37" s="12">
        <v>30351432</v>
      </c>
      <c r="AO37" s="12"/>
      <c r="AP37" s="12"/>
      <c r="AQ37" s="12"/>
      <c r="AR37" s="12"/>
      <c r="AS37" s="12"/>
      <c r="AT37" s="12"/>
      <c r="AU37" s="12"/>
      <c r="AV37" s="12"/>
      <c r="AW37" s="12">
        <f t="shared" si="37"/>
        <v>209211049</v>
      </c>
      <c r="AX37" s="12">
        <f t="shared" si="6"/>
        <v>209211049</v>
      </c>
      <c r="AY37" s="108"/>
      <c r="AZ37" s="115">
        <f t="shared" si="7"/>
        <v>-0.11398208095055969</v>
      </c>
      <c r="BA37" s="115">
        <f t="shared" si="8"/>
        <v>-0.68543258665217144</v>
      </c>
      <c r="BB37" s="115">
        <f t="shared" si="9"/>
        <v>-3.5631429619920801E-2</v>
      </c>
      <c r="BC37" s="115">
        <f t="shared" si="10"/>
        <v>-0.18529301100100506</v>
      </c>
      <c r="BD37" s="115">
        <f t="shared" si="11"/>
        <v>-1</v>
      </c>
      <c r="BE37" s="12"/>
      <c r="BF37" s="12"/>
      <c r="BG37" s="12"/>
      <c r="BH37" s="12"/>
      <c r="BI37" s="12"/>
      <c r="BJ37" s="12"/>
      <c r="BK37" s="12"/>
      <c r="BL37" s="115">
        <f t="shared" si="12"/>
        <v>-0.49419406961972606</v>
      </c>
      <c r="BM37" s="115">
        <f t="shared" si="13"/>
        <v>-0.49419406961972606</v>
      </c>
    </row>
    <row r="38" spans="1:65">
      <c r="A38" s="13" t="s">
        <v>60</v>
      </c>
      <c r="B38" s="14" t="s">
        <v>61</v>
      </c>
      <c r="C38" s="15">
        <f>SUM(C39:C45)</f>
        <v>1152680630</v>
      </c>
      <c r="D38" s="15">
        <v>50000000</v>
      </c>
      <c r="E38" s="15">
        <v>0</v>
      </c>
      <c r="F38" s="15">
        <v>0</v>
      </c>
      <c r="G38" s="15">
        <f t="shared" si="32"/>
        <v>1202680630</v>
      </c>
      <c r="H38" s="15">
        <f t="shared" ref="H38:W38" si="56">SUM(H39:H45)</f>
        <v>71016866</v>
      </c>
      <c r="I38" s="15">
        <f t="shared" si="56"/>
        <v>134397571</v>
      </c>
      <c r="J38" s="15">
        <f t="shared" si="56"/>
        <v>1068283059</v>
      </c>
      <c r="K38" s="15">
        <f t="shared" si="56"/>
        <v>71016866</v>
      </c>
      <c r="L38" s="15">
        <f t="shared" si="56"/>
        <v>134397571</v>
      </c>
      <c r="M38" s="15">
        <f t="shared" si="56"/>
        <v>0</v>
      </c>
      <c r="N38" s="15">
        <f t="shared" si="56"/>
        <v>164274727</v>
      </c>
      <c r="O38" s="15">
        <f t="shared" si="56"/>
        <v>235291593</v>
      </c>
      <c r="P38" s="15">
        <f t="shared" si="56"/>
        <v>100894022</v>
      </c>
      <c r="Q38" s="15">
        <f t="shared" si="56"/>
        <v>967389037</v>
      </c>
      <c r="R38" s="15">
        <f t="shared" si="56"/>
        <v>134397571</v>
      </c>
      <c r="S38" s="108"/>
      <c r="T38" s="15">
        <f t="shared" si="56"/>
        <v>1202680630</v>
      </c>
      <c r="U38" s="15">
        <f t="shared" si="56"/>
        <v>71534337.666666672</v>
      </c>
      <c r="V38" s="15">
        <f t="shared" si="56"/>
        <v>226193629.66666669</v>
      </c>
      <c r="W38" s="15">
        <f t="shared" si="56"/>
        <v>45963512.666666672</v>
      </c>
      <c r="X38" s="15">
        <f t="shared" ref="X38:AH38" si="57">SUM(X39:X45)</f>
        <v>37254414.666666672</v>
      </c>
      <c r="Y38" s="15">
        <f t="shared" si="57"/>
        <v>32673314.666666668</v>
      </c>
      <c r="Z38" s="15">
        <f t="shared" si="57"/>
        <v>55096474.666666664</v>
      </c>
      <c r="AA38" s="15">
        <f t="shared" si="57"/>
        <v>38353871.666666672</v>
      </c>
      <c r="AB38" s="15">
        <f t="shared" si="57"/>
        <v>213644579.66666669</v>
      </c>
      <c r="AC38" s="15">
        <f t="shared" si="57"/>
        <v>55892497.666666672</v>
      </c>
      <c r="AD38" s="15">
        <f t="shared" si="57"/>
        <v>53752050.666666672</v>
      </c>
      <c r="AE38" s="15">
        <f t="shared" si="57"/>
        <v>48809810.666666672</v>
      </c>
      <c r="AF38" s="15">
        <f t="shared" si="57"/>
        <v>323512135.66666669</v>
      </c>
      <c r="AG38" s="15">
        <f t="shared" si="35"/>
        <v>413619209.33333343</v>
      </c>
      <c r="AH38" s="15">
        <f t="shared" si="57"/>
        <v>1202680630</v>
      </c>
      <c r="AI38" s="233">
        <f>+'EJEC-GASTOSABRIL 2021'!G39-AH38</f>
        <v>0</v>
      </c>
      <c r="AJ38" s="108"/>
      <c r="AK38" s="15">
        <f t="shared" ref="AK38:AM38" si="58">SUM(AK39:AK45)</f>
        <v>63380705</v>
      </c>
      <c r="AL38" s="15">
        <f t="shared" si="58"/>
        <v>71153145</v>
      </c>
      <c r="AM38" s="15">
        <f t="shared" si="58"/>
        <v>44325767</v>
      </c>
      <c r="AN38" s="15">
        <v>30351432</v>
      </c>
      <c r="AO38" s="15"/>
      <c r="AP38" s="15"/>
      <c r="AQ38" s="15"/>
      <c r="AR38" s="15"/>
      <c r="AS38" s="15"/>
      <c r="AT38" s="15"/>
      <c r="AU38" s="15"/>
      <c r="AV38" s="15"/>
      <c r="AW38" s="15">
        <f t="shared" si="37"/>
        <v>209211049</v>
      </c>
      <c r="AX38" s="15">
        <f t="shared" si="6"/>
        <v>209211049</v>
      </c>
      <c r="AY38" s="108"/>
      <c r="AZ38" s="116">
        <f t="shared" si="7"/>
        <v>-0.11398208095055969</v>
      </c>
      <c r="BA38" s="116">
        <f t="shared" si="8"/>
        <v>-0.68543258665217144</v>
      </c>
      <c r="BB38" s="116">
        <f t="shared" si="9"/>
        <v>-3.5631429619920801E-2</v>
      </c>
      <c r="BC38" s="116">
        <f t="shared" si="10"/>
        <v>-0.18529301100100506</v>
      </c>
      <c r="BD38" s="116">
        <f t="shared" si="11"/>
        <v>-1</v>
      </c>
      <c r="BE38" s="15"/>
      <c r="BF38" s="15"/>
      <c r="BG38" s="15"/>
      <c r="BH38" s="15"/>
      <c r="BI38" s="15"/>
      <c r="BJ38" s="15"/>
      <c r="BK38" s="15"/>
      <c r="BL38" s="116">
        <f t="shared" si="12"/>
        <v>-0.49419406961972606</v>
      </c>
      <c r="BM38" s="116">
        <f t="shared" si="13"/>
        <v>-0.49419406961972606</v>
      </c>
    </row>
    <row r="39" spans="1:65">
      <c r="A39" s="16" t="s">
        <v>62</v>
      </c>
      <c r="B39" s="17" t="s">
        <v>63</v>
      </c>
      <c r="C39" s="18">
        <v>16500000</v>
      </c>
      <c r="D39" s="18">
        <v>0</v>
      </c>
      <c r="E39" s="18">
        <v>0</v>
      </c>
      <c r="F39" s="18">
        <v>0</v>
      </c>
      <c r="G39" s="18">
        <f t="shared" si="32"/>
        <v>16500000</v>
      </c>
      <c r="H39" s="18">
        <v>0</v>
      </c>
      <c r="I39" s="18">
        <v>1003511</v>
      </c>
      <c r="J39" s="18">
        <f t="shared" si="30"/>
        <v>15496489</v>
      </c>
      <c r="K39" s="18">
        <v>0</v>
      </c>
      <c r="L39" s="18">
        <v>1003511</v>
      </c>
      <c r="M39" s="18">
        <v>0</v>
      </c>
      <c r="N39" s="18">
        <v>1003511</v>
      </c>
      <c r="O39" s="18">
        <v>1003511</v>
      </c>
      <c r="P39" s="18">
        <f t="shared" si="33"/>
        <v>0</v>
      </c>
      <c r="Q39" s="18">
        <f t="shared" si="31"/>
        <v>15496489</v>
      </c>
      <c r="R39" s="18">
        <f t="shared" si="34"/>
        <v>1003511</v>
      </c>
      <c r="S39" s="108"/>
      <c r="T39" s="18">
        <f>43602864-27102864</f>
        <v>16500000</v>
      </c>
      <c r="U39" s="18">
        <v>1375000</v>
      </c>
      <c r="V39" s="18">
        <v>1375000</v>
      </c>
      <c r="W39" s="18">
        <v>1375000</v>
      </c>
      <c r="X39" s="18">
        <v>1375000</v>
      </c>
      <c r="Y39" s="18">
        <v>1375000</v>
      </c>
      <c r="Z39" s="18">
        <v>1375000</v>
      </c>
      <c r="AA39" s="18">
        <v>1375000</v>
      </c>
      <c r="AB39" s="18">
        <v>1375000</v>
      </c>
      <c r="AC39" s="18">
        <v>1375000</v>
      </c>
      <c r="AD39" s="18">
        <v>1375000</v>
      </c>
      <c r="AE39" s="18">
        <v>1375000</v>
      </c>
      <c r="AF39" s="18">
        <v>1375000</v>
      </c>
      <c r="AG39" s="18">
        <f t="shared" si="35"/>
        <v>6875000</v>
      </c>
      <c r="AH39" s="18">
        <f t="shared" si="36"/>
        <v>16500000</v>
      </c>
      <c r="AI39" s="85">
        <f>+'EJEC-GASTOSABRIL 2021'!G40-AH39</f>
        <v>0</v>
      </c>
      <c r="AJ39" s="108"/>
      <c r="AK39" s="18">
        <v>1003511</v>
      </c>
      <c r="AL39" s="18">
        <v>0</v>
      </c>
      <c r="AM39" s="18">
        <v>5003468</v>
      </c>
      <c r="AN39" s="18">
        <v>0</v>
      </c>
      <c r="AO39" s="18"/>
      <c r="AP39" s="18"/>
      <c r="AQ39" s="18"/>
      <c r="AR39" s="18"/>
      <c r="AS39" s="18"/>
      <c r="AT39" s="18"/>
      <c r="AU39" s="18"/>
      <c r="AV39" s="18"/>
      <c r="AW39" s="18">
        <f t="shared" si="37"/>
        <v>6006979</v>
      </c>
      <c r="AX39" s="18">
        <f t="shared" si="6"/>
        <v>6006979</v>
      </c>
      <c r="AY39" s="108"/>
      <c r="AZ39" s="117">
        <f t="shared" si="7"/>
        <v>-0.27017381818181818</v>
      </c>
      <c r="BA39" s="117">
        <f t="shared" si="8"/>
        <v>-1</v>
      </c>
      <c r="BB39" s="117">
        <f t="shared" si="9"/>
        <v>2.638885818181818</v>
      </c>
      <c r="BC39" s="117">
        <f t="shared" si="10"/>
        <v>-1</v>
      </c>
      <c r="BD39" s="117">
        <f t="shared" si="11"/>
        <v>-1</v>
      </c>
      <c r="BE39" s="18"/>
      <c r="BF39" s="18"/>
      <c r="BG39" s="18"/>
      <c r="BH39" s="18"/>
      <c r="BI39" s="18"/>
      <c r="BJ39" s="18"/>
      <c r="BK39" s="18"/>
      <c r="BL39" s="117">
        <f t="shared" si="12"/>
        <v>-0.1262576</v>
      </c>
      <c r="BM39" s="117">
        <f t="shared" si="13"/>
        <v>-0.1262576</v>
      </c>
    </row>
    <row r="40" spans="1:65">
      <c r="A40" s="16" t="s">
        <v>64</v>
      </c>
      <c r="B40" s="17" t="s">
        <v>65</v>
      </c>
      <c r="C40" s="18">
        <v>270643238</v>
      </c>
      <c r="D40" s="18">
        <v>0</v>
      </c>
      <c r="E40" s="18">
        <v>0</v>
      </c>
      <c r="F40" s="18">
        <v>0</v>
      </c>
      <c r="G40" s="18">
        <f t="shared" si="32"/>
        <v>270643238</v>
      </c>
      <c r="H40" s="18">
        <v>0</v>
      </c>
      <c r="I40" s="18">
        <v>0</v>
      </c>
      <c r="J40" s="18">
        <f t="shared" si="30"/>
        <v>270643238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f t="shared" si="33"/>
        <v>0</v>
      </c>
      <c r="Q40" s="18">
        <f t="shared" si="31"/>
        <v>270643238</v>
      </c>
      <c r="R40" s="18">
        <f t="shared" si="34"/>
        <v>0</v>
      </c>
      <c r="S40" s="108"/>
      <c r="T40" s="18">
        <v>270643238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270643238</v>
      </c>
      <c r="AG40" s="18">
        <f t="shared" si="35"/>
        <v>0</v>
      </c>
      <c r="AH40" s="18">
        <f t="shared" si="36"/>
        <v>270643238</v>
      </c>
      <c r="AI40" s="85">
        <f>+'EJEC-GASTOSABRIL 2021'!G41-AH40</f>
        <v>0</v>
      </c>
      <c r="AJ40" s="108"/>
      <c r="AK40" s="18">
        <v>0</v>
      </c>
      <c r="AL40" s="18">
        <v>0</v>
      </c>
      <c r="AM40" s="18">
        <v>0</v>
      </c>
      <c r="AN40" s="18">
        <v>0</v>
      </c>
      <c r="AO40" s="18"/>
      <c r="AP40" s="18"/>
      <c r="AQ40" s="18"/>
      <c r="AR40" s="18"/>
      <c r="AS40" s="18"/>
      <c r="AT40" s="18"/>
      <c r="AU40" s="18"/>
      <c r="AV40" s="18"/>
      <c r="AW40" s="18">
        <f t="shared" si="37"/>
        <v>0</v>
      </c>
      <c r="AX40" s="18">
        <f t="shared" ref="AX40:AX71" si="59">SUM(AK40:AV40)</f>
        <v>0</v>
      </c>
      <c r="AY40" s="108"/>
      <c r="AZ40" s="117" t="e">
        <f t="shared" si="7"/>
        <v>#DIV/0!</v>
      </c>
      <c r="BA40" s="117" t="e">
        <f t="shared" si="8"/>
        <v>#DIV/0!</v>
      </c>
      <c r="BB40" s="117" t="e">
        <f t="shared" si="9"/>
        <v>#DIV/0!</v>
      </c>
      <c r="BC40" s="117" t="e">
        <f t="shared" si="10"/>
        <v>#DIV/0!</v>
      </c>
      <c r="BD40" s="117" t="e">
        <f t="shared" si="11"/>
        <v>#DIV/0!</v>
      </c>
      <c r="BE40" s="18"/>
      <c r="BF40" s="18"/>
      <c r="BG40" s="18"/>
      <c r="BH40" s="18"/>
      <c r="BI40" s="18"/>
      <c r="BJ40" s="18"/>
      <c r="BK40" s="18"/>
      <c r="BL40" s="117" t="e">
        <f t="shared" ref="BL40:BL71" si="60">(AW40-AG40)/AG40</f>
        <v>#DIV/0!</v>
      </c>
      <c r="BM40" s="117" t="e">
        <f t="shared" si="13"/>
        <v>#DIV/0!</v>
      </c>
    </row>
    <row r="41" spans="1:65">
      <c r="A41" s="16" t="s">
        <v>66</v>
      </c>
      <c r="B41" s="17" t="s">
        <v>67</v>
      </c>
      <c r="C41" s="18">
        <v>21000000</v>
      </c>
      <c r="D41" s="18">
        <v>0</v>
      </c>
      <c r="E41" s="18">
        <v>0</v>
      </c>
      <c r="F41" s="18">
        <v>0</v>
      </c>
      <c r="G41" s="18">
        <f t="shared" si="32"/>
        <v>21000000</v>
      </c>
      <c r="H41" s="18">
        <v>0</v>
      </c>
      <c r="I41" s="18">
        <v>0</v>
      </c>
      <c r="J41" s="18">
        <f t="shared" si="30"/>
        <v>21000000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f t="shared" si="33"/>
        <v>0</v>
      </c>
      <c r="Q41" s="18">
        <f t="shared" si="31"/>
        <v>21000000</v>
      </c>
      <c r="R41" s="18">
        <f t="shared" si="34"/>
        <v>0</v>
      </c>
      <c r="S41" s="108"/>
      <c r="T41" s="18">
        <v>21000000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10500000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10500000</v>
      </c>
      <c r="AG41" s="18">
        <f t="shared" si="35"/>
        <v>0</v>
      </c>
      <c r="AH41" s="18">
        <f t="shared" si="36"/>
        <v>21000000</v>
      </c>
      <c r="AI41" s="85">
        <f>+'EJEC-GASTOSABRIL 2021'!G42-AH41</f>
        <v>0</v>
      </c>
      <c r="AJ41" s="108"/>
      <c r="AK41" s="18">
        <v>0</v>
      </c>
      <c r="AL41" s="18">
        <v>0</v>
      </c>
      <c r="AM41" s="18">
        <v>0</v>
      </c>
      <c r="AN41" s="18">
        <v>0</v>
      </c>
      <c r="AO41" s="18"/>
      <c r="AP41" s="18"/>
      <c r="AQ41" s="18"/>
      <c r="AR41" s="18"/>
      <c r="AS41" s="18"/>
      <c r="AT41" s="18"/>
      <c r="AU41" s="18"/>
      <c r="AV41" s="18"/>
      <c r="AW41" s="18">
        <f t="shared" si="37"/>
        <v>0</v>
      </c>
      <c r="AX41" s="18">
        <f t="shared" si="59"/>
        <v>0</v>
      </c>
      <c r="AY41" s="108"/>
      <c r="AZ41" s="117" t="e">
        <f t="shared" si="7"/>
        <v>#DIV/0!</v>
      </c>
      <c r="BA41" s="117" t="e">
        <f t="shared" si="8"/>
        <v>#DIV/0!</v>
      </c>
      <c r="BB41" s="117" t="e">
        <f t="shared" si="9"/>
        <v>#DIV/0!</v>
      </c>
      <c r="BC41" s="117" t="e">
        <f t="shared" si="10"/>
        <v>#DIV/0!</v>
      </c>
      <c r="BD41" s="117" t="e">
        <f t="shared" si="11"/>
        <v>#DIV/0!</v>
      </c>
      <c r="BE41" s="18"/>
      <c r="BF41" s="18"/>
      <c r="BG41" s="18"/>
      <c r="BH41" s="18"/>
      <c r="BI41" s="18"/>
      <c r="BJ41" s="18"/>
      <c r="BK41" s="18"/>
      <c r="BL41" s="117" t="e">
        <f t="shared" si="60"/>
        <v>#DIV/0!</v>
      </c>
      <c r="BM41" s="117" t="e">
        <f t="shared" si="13"/>
        <v>#DIV/0!</v>
      </c>
    </row>
    <row r="42" spans="1:65">
      <c r="A42" s="16" t="s">
        <v>68</v>
      </c>
      <c r="B42" s="17" t="s">
        <v>69</v>
      </c>
      <c r="C42" s="18">
        <v>286500000</v>
      </c>
      <c r="D42" s="18">
        <v>0</v>
      </c>
      <c r="E42" s="18">
        <v>0</v>
      </c>
      <c r="F42" s="18">
        <v>0</v>
      </c>
      <c r="G42" s="18">
        <f t="shared" si="32"/>
        <v>286500000</v>
      </c>
      <c r="H42" s="18">
        <v>22544016</v>
      </c>
      <c r="I42" s="18">
        <v>44526170</v>
      </c>
      <c r="J42" s="18">
        <f t="shared" si="30"/>
        <v>241973830</v>
      </c>
      <c r="K42" s="18">
        <v>22544016</v>
      </c>
      <c r="L42" s="18">
        <v>44526170</v>
      </c>
      <c r="M42" s="18">
        <v>0</v>
      </c>
      <c r="N42" s="18">
        <v>21982154</v>
      </c>
      <c r="O42" s="18">
        <v>44526170</v>
      </c>
      <c r="P42" s="18">
        <f t="shared" si="33"/>
        <v>0</v>
      </c>
      <c r="Q42" s="18">
        <f t="shared" si="31"/>
        <v>241973830</v>
      </c>
      <c r="R42" s="18">
        <f t="shared" si="34"/>
        <v>44526170</v>
      </c>
      <c r="S42" s="108"/>
      <c r="T42" s="18">
        <v>286500000</v>
      </c>
      <c r="U42" s="18">
        <v>23875000</v>
      </c>
      <c r="V42" s="18">
        <v>23875000</v>
      </c>
      <c r="W42" s="18">
        <v>23875000</v>
      </c>
      <c r="X42" s="18">
        <v>23875000</v>
      </c>
      <c r="Y42" s="18">
        <v>23875000</v>
      </c>
      <c r="Z42" s="18">
        <v>23875000</v>
      </c>
      <c r="AA42" s="18">
        <v>23875000</v>
      </c>
      <c r="AB42" s="18">
        <v>23875000</v>
      </c>
      <c r="AC42" s="18">
        <v>23875000</v>
      </c>
      <c r="AD42" s="18">
        <v>23875000</v>
      </c>
      <c r="AE42" s="18">
        <v>23875000</v>
      </c>
      <c r="AF42" s="18">
        <v>23875000</v>
      </c>
      <c r="AG42" s="18">
        <f t="shared" si="35"/>
        <v>119375000</v>
      </c>
      <c r="AH42" s="18">
        <f t="shared" si="36"/>
        <v>286500000</v>
      </c>
      <c r="AI42" s="85">
        <f>+'EJEC-GASTOSABRIL 2021'!G43-AH42</f>
        <v>0</v>
      </c>
      <c r="AJ42" s="108"/>
      <c r="AK42" s="18">
        <v>21982154</v>
      </c>
      <c r="AL42" s="18">
        <v>22544016</v>
      </c>
      <c r="AM42" s="18">
        <v>22544016</v>
      </c>
      <c r="AN42" s="18">
        <v>22544016</v>
      </c>
      <c r="AO42" s="18"/>
      <c r="AP42" s="18"/>
      <c r="AQ42" s="18"/>
      <c r="AR42" s="18"/>
      <c r="AS42" s="18"/>
      <c r="AT42" s="18"/>
      <c r="AU42" s="18"/>
      <c r="AV42" s="18"/>
      <c r="AW42" s="18">
        <f t="shared" si="37"/>
        <v>89614202</v>
      </c>
      <c r="AX42" s="18">
        <f t="shared" si="59"/>
        <v>89614202</v>
      </c>
      <c r="AY42" s="108"/>
      <c r="AZ42" s="117">
        <f t="shared" si="7"/>
        <v>-7.9281507853403141E-2</v>
      </c>
      <c r="BA42" s="117">
        <f t="shared" si="8"/>
        <v>-5.5748020942408376E-2</v>
      </c>
      <c r="BB42" s="117">
        <f t="shared" si="9"/>
        <v>-5.5748020942408376E-2</v>
      </c>
      <c r="BC42" s="117">
        <f t="shared" si="10"/>
        <v>-5.5748020942408376E-2</v>
      </c>
      <c r="BD42" s="117">
        <f t="shared" si="11"/>
        <v>-1</v>
      </c>
      <c r="BE42" s="18"/>
      <c r="BF42" s="18"/>
      <c r="BG42" s="18"/>
      <c r="BH42" s="18"/>
      <c r="BI42" s="18"/>
      <c r="BJ42" s="18"/>
      <c r="BK42" s="18"/>
      <c r="BL42" s="117">
        <f t="shared" si="60"/>
        <v>-0.24930511413612566</v>
      </c>
      <c r="BM42" s="117">
        <f t="shared" si="13"/>
        <v>-0.24930511413612566</v>
      </c>
    </row>
    <row r="43" spans="1:65">
      <c r="A43" s="16" t="s">
        <v>70</v>
      </c>
      <c r="B43" s="17" t="s">
        <v>71</v>
      </c>
      <c r="C43" s="18">
        <v>0</v>
      </c>
      <c r="D43" s="18">
        <v>50000000</v>
      </c>
      <c r="E43" s="18">
        <v>0</v>
      </c>
      <c r="F43" s="18">
        <v>0</v>
      </c>
      <c r="G43" s="18">
        <f t="shared" si="32"/>
        <v>50000000</v>
      </c>
      <c r="H43" s="18">
        <v>0</v>
      </c>
      <c r="I43" s="18">
        <v>267949</v>
      </c>
      <c r="J43" s="18">
        <f t="shared" si="30"/>
        <v>49732051</v>
      </c>
      <c r="K43" s="18">
        <v>0</v>
      </c>
      <c r="L43" s="18">
        <v>267949</v>
      </c>
      <c r="M43" s="18">
        <v>0</v>
      </c>
      <c r="N43" s="18">
        <v>101161971</v>
      </c>
      <c r="O43" s="18">
        <v>101161971</v>
      </c>
      <c r="P43" s="18">
        <f t="shared" si="33"/>
        <v>100894022</v>
      </c>
      <c r="Q43" s="18">
        <f t="shared" si="31"/>
        <v>-51161971</v>
      </c>
      <c r="R43" s="18">
        <f t="shared" si="34"/>
        <v>267949</v>
      </c>
      <c r="S43" s="108"/>
      <c r="T43" s="18">
        <v>50000000</v>
      </c>
      <c r="U43" s="18">
        <v>4166666.6666666665</v>
      </c>
      <c r="V43" s="18">
        <v>4166666.6666666665</v>
      </c>
      <c r="W43" s="18">
        <v>4166666.6666666665</v>
      </c>
      <c r="X43" s="18">
        <v>4166666.6666666665</v>
      </c>
      <c r="Y43" s="18">
        <v>4166666.6666666665</v>
      </c>
      <c r="Z43" s="18">
        <v>4166666.6666666665</v>
      </c>
      <c r="AA43" s="18">
        <v>4166666.6666666665</v>
      </c>
      <c r="AB43" s="18">
        <v>4166666.6666666665</v>
      </c>
      <c r="AC43" s="18">
        <v>4166666.6666666665</v>
      </c>
      <c r="AD43" s="18">
        <v>4166666.6666666665</v>
      </c>
      <c r="AE43" s="18">
        <v>4166666.6666666665</v>
      </c>
      <c r="AF43" s="18">
        <v>4166666.6666666665</v>
      </c>
      <c r="AG43" s="18">
        <f t="shared" si="35"/>
        <v>20833333.333333332</v>
      </c>
      <c r="AH43" s="18">
        <f t="shared" si="36"/>
        <v>49999999.999999993</v>
      </c>
      <c r="AI43" s="85">
        <f>+'EJEC-GASTOSABRIL 2021'!G44-AH43</f>
        <v>0</v>
      </c>
      <c r="AJ43" s="108"/>
      <c r="AK43" s="18">
        <v>267949</v>
      </c>
      <c r="AL43" s="18">
        <v>136279</v>
      </c>
      <c r="AM43" s="18"/>
      <c r="AN43" s="18">
        <v>0</v>
      </c>
      <c r="AO43" s="18"/>
      <c r="AP43" s="18"/>
      <c r="AQ43" s="18"/>
      <c r="AR43" s="18"/>
      <c r="AS43" s="18"/>
      <c r="AT43" s="18"/>
      <c r="AU43" s="18"/>
      <c r="AV43" s="18"/>
      <c r="AW43" s="18">
        <f t="shared" si="37"/>
        <v>404228</v>
      </c>
      <c r="AX43" s="18">
        <f t="shared" si="59"/>
        <v>404228</v>
      </c>
      <c r="AY43" s="108"/>
      <c r="AZ43" s="117">
        <f t="shared" si="7"/>
        <v>-0.93569223999999995</v>
      </c>
      <c r="BA43" s="117">
        <f t="shared" si="8"/>
        <v>-0.96729304000000005</v>
      </c>
      <c r="BB43" s="117">
        <f t="shared" si="9"/>
        <v>-1</v>
      </c>
      <c r="BC43" s="117">
        <f t="shared" si="10"/>
        <v>-1</v>
      </c>
      <c r="BD43" s="117">
        <f t="shared" si="11"/>
        <v>-1</v>
      </c>
      <c r="BE43" s="18"/>
      <c r="BF43" s="18"/>
      <c r="BG43" s="18"/>
      <c r="BH43" s="18"/>
      <c r="BI43" s="18"/>
      <c r="BJ43" s="18"/>
      <c r="BK43" s="18"/>
      <c r="BL43" s="117">
        <f t="shared" si="60"/>
        <v>-0.98059705600000002</v>
      </c>
      <c r="BM43" s="117">
        <f t="shared" si="13"/>
        <v>-0.98059705600000002</v>
      </c>
    </row>
    <row r="44" spans="1:65">
      <c r="A44" s="16" t="s">
        <v>72</v>
      </c>
      <c r="B44" s="17" t="s">
        <v>73</v>
      </c>
      <c r="C44" s="18">
        <v>267037392</v>
      </c>
      <c r="D44" s="18">
        <v>0</v>
      </c>
      <c r="E44" s="18">
        <v>0</v>
      </c>
      <c r="F44" s="18">
        <v>0</v>
      </c>
      <c r="G44" s="18">
        <f t="shared" si="32"/>
        <v>267037392</v>
      </c>
      <c r="H44" s="18">
        <v>48472850</v>
      </c>
      <c r="I44" s="18">
        <v>88599941</v>
      </c>
      <c r="J44" s="18">
        <f t="shared" si="30"/>
        <v>178437451</v>
      </c>
      <c r="K44" s="18">
        <v>48472850</v>
      </c>
      <c r="L44" s="18">
        <v>88599941</v>
      </c>
      <c r="M44" s="18">
        <v>0</v>
      </c>
      <c r="N44" s="18">
        <v>40127091</v>
      </c>
      <c r="O44" s="18">
        <v>88599941</v>
      </c>
      <c r="P44" s="18">
        <f t="shared" si="33"/>
        <v>0</v>
      </c>
      <c r="Q44" s="18">
        <f t="shared" si="31"/>
        <v>178437451</v>
      </c>
      <c r="R44" s="18">
        <f t="shared" si="34"/>
        <v>88599941</v>
      </c>
      <c r="S44" s="108"/>
      <c r="T44" s="18">
        <v>267037392</v>
      </c>
      <c r="U44" s="18">
        <v>42117671</v>
      </c>
      <c r="V44" s="18">
        <v>51276963</v>
      </c>
      <c r="W44" s="18">
        <v>16546846</v>
      </c>
      <c r="X44" s="18">
        <v>7837748</v>
      </c>
      <c r="Y44" s="18">
        <v>3256648</v>
      </c>
      <c r="Z44" s="18">
        <v>15179808</v>
      </c>
      <c r="AA44" s="18">
        <v>8937205</v>
      </c>
      <c r="AB44" s="18">
        <v>38727913</v>
      </c>
      <c r="AC44" s="18">
        <v>26475831</v>
      </c>
      <c r="AD44" s="18">
        <v>24335384</v>
      </c>
      <c r="AE44" s="18">
        <v>19393144</v>
      </c>
      <c r="AF44" s="18">
        <v>12952231</v>
      </c>
      <c r="AG44" s="18">
        <f t="shared" si="35"/>
        <v>121035876</v>
      </c>
      <c r="AH44" s="18">
        <f t="shared" si="36"/>
        <v>267037392</v>
      </c>
      <c r="AI44" s="85">
        <f>+'EJEC-GASTOSABRIL 2021'!G45-AH44</f>
        <v>0</v>
      </c>
      <c r="AJ44" s="108"/>
      <c r="AK44" s="18">
        <v>40127091</v>
      </c>
      <c r="AL44" s="18">
        <v>48472850</v>
      </c>
      <c r="AM44" s="18">
        <v>16778283</v>
      </c>
      <c r="AN44" s="18">
        <v>7807416</v>
      </c>
      <c r="AO44" s="18"/>
      <c r="AP44" s="18"/>
      <c r="AQ44" s="18"/>
      <c r="AR44" s="18"/>
      <c r="AS44" s="18"/>
      <c r="AT44" s="18"/>
      <c r="AU44" s="18"/>
      <c r="AV44" s="18"/>
      <c r="AW44" s="18">
        <f t="shared" si="37"/>
        <v>113185640</v>
      </c>
      <c r="AX44" s="18">
        <f t="shared" si="59"/>
        <v>113185640</v>
      </c>
      <c r="AY44" s="108"/>
      <c r="AZ44" s="117">
        <f t="shared" si="7"/>
        <v>-4.7262347436067866E-2</v>
      </c>
      <c r="BA44" s="117">
        <f t="shared" si="8"/>
        <v>-5.468562949018646E-2</v>
      </c>
      <c r="BB44" s="117">
        <f t="shared" si="9"/>
        <v>1.3986774277103927E-2</v>
      </c>
      <c r="BC44" s="117">
        <f t="shared" si="10"/>
        <v>-3.8699891856691488E-3</v>
      </c>
      <c r="BD44" s="117">
        <f t="shared" si="11"/>
        <v>-1</v>
      </c>
      <c r="BE44" s="18"/>
      <c r="BF44" s="18"/>
      <c r="BG44" s="18"/>
      <c r="BH44" s="18"/>
      <c r="BI44" s="18"/>
      <c r="BJ44" s="18"/>
      <c r="BK44" s="18"/>
      <c r="BL44" s="117">
        <f t="shared" si="60"/>
        <v>-6.4858753118786042E-2</v>
      </c>
      <c r="BM44" s="117">
        <f t="shared" si="13"/>
        <v>-6.4858753118786042E-2</v>
      </c>
    </row>
    <row r="45" spans="1:65">
      <c r="A45" s="16" t="s">
        <v>74</v>
      </c>
      <c r="B45" s="17" t="s">
        <v>75</v>
      </c>
      <c r="C45" s="18">
        <v>291000000</v>
      </c>
      <c r="D45" s="18">
        <v>0</v>
      </c>
      <c r="E45" s="18">
        <v>0</v>
      </c>
      <c r="F45" s="18">
        <v>0</v>
      </c>
      <c r="G45" s="18">
        <f t="shared" si="32"/>
        <v>291000000</v>
      </c>
      <c r="H45" s="18">
        <v>0</v>
      </c>
      <c r="I45" s="18">
        <v>0</v>
      </c>
      <c r="J45" s="18">
        <f t="shared" si="30"/>
        <v>291000000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f t="shared" si="33"/>
        <v>0</v>
      </c>
      <c r="Q45" s="18">
        <f t="shared" si="31"/>
        <v>291000000</v>
      </c>
      <c r="R45" s="18">
        <f t="shared" si="34"/>
        <v>0</v>
      </c>
      <c r="S45" s="108"/>
      <c r="T45" s="18">
        <v>291000000</v>
      </c>
      <c r="U45" s="18">
        <v>0</v>
      </c>
      <c r="V45" s="18">
        <v>145500000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145500000</v>
      </c>
      <c r="AC45" s="18">
        <v>0</v>
      </c>
      <c r="AD45" s="18">
        <v>0</v>
      </c>
      <c r="AE45" s="18">
        <v>0</v>
      </c>
      <c r="AF45" s="18">
        <v>0</v>
      </c>
      <c r="AG45" s="18">
        <f t="shared" si="35"/>
        <v>145500000</v>
      </c>
      <c r="AH45" s="18">
        <f t="shared" si="36"/>
        <v>291000000</v>
      </c>
      <c r="AI45" s="85">
        <f>+'EJEC-GASTOSABRIL 2021'!G46-AH45</f>
        <v>0</v>
      </c>
      <c r="AJ45" s="108"/>
      <c r="AK45" s="18">
        <v>0</v>
      </c>
      <c r="AL45" s="18">
        <v>0</v>
      </c>
      <c r="AM45" s="18">
        <v>0</v>
      </c>
      <c r="AN45" s="18">
        <v>0</v>
      </c>
      <c r="AO45" s="18"/>
      <c r="AP45" s="18"/>
      <c r="AQ45" s="18"/>
      <c r="AR45" s="18"/>
      <c r="AS45" s="18"/>
      <c r="AT45" s="18"/>
      <c r="AU45" s="18"/>
      <c r="AV45" s="18"/>
      <c r="AW45" s="18">
        <f t="shared" si="37"/>
        <v>0</v>
      </c>
      <c r="AX45" s="18">
        <f t="shared" si="59"/>
        <v>0</v>
      </c>
      <c r="AY45" s="108"/>
      <c r="AZ45" s="117" t="e">
        <f t="shared" si="7"/>
        <v>#DIV/0!</v>
      </c>
      <c r="BA45" s="117">
        <f t="shared" si="8"/>
        <v>-1</v>
      </c>
      <c r="BB45" s="117" t="e">
        <f t="shared" si="9"/>
        <v>#DIV/0!</v>
      </c>
      <c r="BC45" s="117" t="e">
        <f t="shared" si="10"/>
        <v>#DIV/0!</v>
      </c>
      <c r="BD45" s="117" t="e">
        <f t="shared" si="11"/>
        <v>#DIV/0!</v>
      </c>
      <c r="BE45" s="18"/>
      <c r="BF45" s="18"/>
      <c r="BG45" s="18"/>
      <c r="BH45" s="18"/>
      <c r="BI45" s="18"/>
      <c r="BJ45" s="18"/>
      <c r="BK45" s="18"/>
      <c r="BL45" s="117">
        <f t="shared" si="60"/>
        <v>-1</v>
      </c>
      <c r="BM45" s="117">
        <f t="shared" si="13"/>
        <v>-1</v>
      </c>
    </row>
    <row r="46" spans="1:65">
      <c r="A46" s="7" t="s">
        <v>76</v>
      </c>
      <c r="B46" s="8" t="s">
        <v>77</v>
      </c>
      <c r="C46" s="9">
        <f>+C47+C58+C69</f>
        <v>31037193580</v>
      </c>
      <c r="D46" s="9">
        <v>0</v>
      </c>
      <c r="E46" s="9">
        <v>0</v>
      </c>
      <c r="F46" s="9">
        <v>0</v>
      </c>
      <c r="G46" s="9">
        <f t="shared" si="32"/>
        <v>31037193580</v>
      </c>
      <c r="H46" s="9">
        <f t="shared" ref="H46:W46" si="61">+H47+H58+H69</f>
        <v>715349871</v>
      </c>
      <c r="I46" s="9">
        <f t="shared" si="61"/>
        <v>5962582244</v>
      </c>
      <c r="J46" s="9">
        <f t="shared" si="61"/>
        <v>25074611336</v>
      </c>
      <c r="K46" s="9">
        <f t="shared" si="61"/>
        <v>1823134566</v>
      </c>
      <c r="L46" s="9">
        <f t="shared" si="61"/>
        <v>1926775728</v>
      </c>
      <c r="M46" s="9">
        <f t="shared" si="61"/>
        <v>3734250828</v>
      </c>
      <c r="N46" s="9">
        <f t="shared" si="61"/>
        <v>4585340289</v>
      </c>
      <c r="O46" s="9">
        <f t="shared" si="61"/>
        <v>6232754128</v>
      </c>
      <c r="P46" s="9">
        <f t="shared" si="61"/>
        <v>270171884</v>
      </c>
      <c r="Q46" s="9">
        <f t="shared" si="61"/>
        <v>24804439452</v>
      </c>
      <c r="R46" s="9">
        <f t="shared" si="61"/>
        <v>1926775728</v>
      </c>
      <c r="S46" s="108"/>
      <c r="T46" s="9">
        <f t="shared" si="61"/>
        <v>31037193580.0033</v>
      </c>
      <c r="U46" s="9">
        <f t="shared" si="61"/>
        <v>1686541298.0866668</v>
      </c>
      <c r="V46" s="9">
        <f t="shared" si="61"/>
        <v>2990194933.915</v>
      </c>
      <c r="W46" s="9">
        <f t="shared" si="61"/>
        <v>2642993522.145</v>
      </c>
      <c r="X46" s="9">
        <f t="shared" ref="X46:AH46" si="62">+X47+X58+X69</f>
        <v>1993730101.0866668</v>
      </c>
      <c r="Y46" s="9">
        <f t="shared" si="62"/>
        <v>2253966645.0866671</v>
      </c>
      <c r="Z46" s="9">
        <f t="shared" si="62"/>
        <v>3058502075.0866671</v>
      </c>
      <c r="AA46" s="9">
        <f t="shared" si="62"/>
        <v>2592817694.1449995</v>
      </c>
      <c r="AB46" s="9">
        <f t="shared" si="62"/>
        <v>3727389948.1450005</v>
      </c>
      <c r="AC46" s="9">
        <f t="shared" si="62"/>
        <v>1995478620.0866668</v>
      </c>
      <c r="AD46" s="9">
        <f t="shared" si="62"/>
        <v>1964678620.0866668</v>
      </c>
      <c r="AE46" s="9">
        <f t="shared" si="62"/>
        <v>3086642367.0866671</v>
      </c>
      <c r="AF46" s="9">
        <f t="shared" si="62"/>
        <v>3044257755.0466671</v>
      </c>
      <c r="AG46" s="9">
        <f t="shared" si="35"/>
        <v>11567426500.32</v>
      </c>
      <c r="AH46" s="9">
        <f t="shared" si="62"/>
        <v>31037193580.003338</v>
      </c>
      <c r="AI46" s="231">
        <f>+'EJEC-GASTOSABRIL 2021'!G47-AH46</f>
        <v>-3.337860107421875E-3</v>
      </c>
      <c r="AJ46" s="108"/>
      <c r="AK46" s="9">
        <f t="shared" ref="AK46:AM46" si="63">+AK47+AK58+AK69</f>
        <v>103641162</v>
      </c>
      <c r="AL46" s="9">
        <f t="shared" si="63"/>
        <v>1823134566</v>
      </c>
      <c r="AM46" s="9">
        <f t="shared" si="63"/>
        <v>667575183</v>
      </c>
      <c r="AN46" s="9">
        <f t="shared" ref="AN46:AX46" si="64">+AN47+AN58+AN69</f>
        <v>2503877952</v>
      </c>
      <c r="AO46" s="9"/>
      <c r="AP46" s="9">
        <f t="shared" si="64"/>
        <v>0</v>
      </c>
      <c r="AQ46" s="9">
        <f t="shared" si="64"/>
        <v>0</v>
      </c>
      <c r="AR46" s="9">
        <f t="shared" si="64"/>
        <v>0</v>
      </c>
      <c r="AS46" s="9">
        <f t="shared" si="64"/>
        <v>0</v>
      </c>
      <c r="AT46" s="9">
        <f t="shared" si="64"/>
        <v>0</v>
      </c>
      <c r="AU46" s="9">
        <f t="shared" si="64"/>
        <v>0</v>
      </c>
      <c r="AV46" s="9">
        <f t="shared" si="64"/>
        <v>0</v>
      </c>
      <c r="AW46" s="9">
        <f t="shared" si="64"/>
        <v>5098228863</v>
      </c>
      <c r="AX46" s="9">
        <f t="shared" si="64"/>
        <v>5098228863</v>
      </c>
      <c r="AY46" s="108"/>
      <c r="AZ46" s="114">
        <f t="shared" si="7"/>
        <v>-0.93854810308079739</v>
      </c>
      <c r="BA46" s="114">
        <f t="shared" si="8"/>
        <v>-0.3902957478384167</v>
      </c>
      <c r="BB46" s="114">
        <f t="shared" si="9"/>
        <v>-0.74741701884376566</v>
      </c>
      <c r="BC46" s="114">
        <f t="shared" si="10"/>
        <v>0.2558760840473247</v>
      </c>
      <c r="BD46" s="114">
        <f t="shared" si="11"/>
        <v>-1</v>
      </c>
      <c r="BE46" s="9"/>
      <c r="BF46" s="9"/>
      <c r="BG46" s="9"/>
      <c r="BH46" s="9"/>
      <c r="BI46" s="9"/>
      <c r="BJ46" s="9"/>
      <c r="BK46" s="9"/>
      <c r="BL46" s="114">
        <f t="shared" si="60"/>
        <v>-0.55925988698878148</v>
      </c>
      <c r="BM46" s="114">
        <f t="shared" si="13"/>
        <v>-0.55925988698878148</v>
      </c>
    </row>
    <row r="47" spans="1:65">
      <c r="A47" s="10" t="s">
        <v>78</v>
      </c>
      <c r="B47" s="11" t="s">
        <v>13</v>
      </c>
      <c r="C47" s="12">
        <f>+C48</f>
        <v>23457106908</v>
      </c>
      <c r="D47" s="12">
        <v>0</v>
      </c>
      <c r="E47" s="12">
        <v>0</v>
      </c>
      <c r="F47" s="12">
        <v>0</v>
      </c>
      <c r="G47" s="12">
        <f t="shared" si="32"/>
        <v>23457106908</v>
      </c>
      <c r="H47" s="12">
        <f t="shared" ref="H47:AH47" si="65">+H48</f>
        <v>712930852</v>
      </c>
      <c r="I47" s="12">
        <f t="shared" si="65"/>
        <v>5288994303</v>
      </c>
      <c r="J47" s="12">
        <f t="shared" si="65"/>
        <v>18168112605</v>
      </c>
      <c r="K47" s="12">
        <f t="shared" si="65"/>
        <v>1618151166</v>
      </c>
      <c r="L47" s="12">
        <f t="shared" si="65"/>
        <v>1721792328</v>
      </c>
      <c r="M47" s="12">
        <f t="shared" si="65"/>
        <v>3222755046</v>
      </c>
      <c r="N47" s="12">
        <f t="shared" si="65"/>
        <v>4064281908</v>
      </c>
      <c r="O47" s="12">
        <f t="shared" si="65"/>
        <v>5549503985</v>
      </c>
      <c r="P47" s="12">
        <f t="shared" si="65"/>
        <v>260509682</v>
      </c>
      <c r="Q47" s="12">
        <f t="shared" si="65"/>
        <v>17907602923</v>
      </c>
      <c r="R47" s="12">
        <f t="shared" si="65"/>
        <v>1721792328</v>
      </c>
      <c r="S47" s="108"/>
      <c r="T47" s="12">
        <f t="shared" si="65"/>
        <v>23457106908.0033</v>
      </c>
      <c r="U47" s="12">
        <f t="shared" si="65"/>
        <v>1342330464.5833335</v>
      </c>
      <c r="V47" s="12">
        <f t="shared" si="65"/>
        <v>2632175140.4116664</v>
      </c>
      <c r="W47" s="12">
        <f t="shared" si="65"/>
        <v>2116968566.6416667</v>
      </c>
      <c r="X47" s="12">
        <f t="shared" si="65"/>
        <v>1519659563.5833335</v>
      </c>
      <c r="Y47" s="12">
        <f t="shared" si="65"/>
        <v>1589069139.5833335</v>
      </c>
      <c r="Z47" s="12">
        <f t="shared" si="65"/>
        <v>2095520746.5833335</v>
      </c>
      <c r="AA47" s="12">
        <f t="shared" si="65"/>
        <v>2163208959.6416664</v>
      </c>
      <c r="AB47" s="12">
        <f t="shared" si="65"/>
        <v>2890677660.6416669</v>
      </c>
      <c r="AC47" s="12">
        <f t="shared" si="65"/>
        <v>1522130036.5833335</v>
      </c>
      <c r="AD47" s="12">
        <f t="shared" si="65"/>
        <v>1491330036.5833335</v>
      </c>
      <c r="AE47" s="12">
        <f t="shared" si="65"/>
        <v>2028638461.5833335</v>
      </c>
      <c r="AF47" s="12">
        <f t="shared" si="65"/>
        <v>2065398131.5833335</v>
      </c>
      <c r="AG47" s="12">
        <f t="shared" si="35"/>
        <v>9200202874.8033333</v>
      </c>
      <c r="AH47" s="12">
        <f t="shared" si="65"/>
        <v>23457106908.003338</v>
      </c>
      <c r="AI47" s="232">
        <f>+'EJEC-GASTOSABRIL 2021'!G48-AH47</f>
        <v>-3.337860107421875E-3</v>
      </c>
      <c r="AJ47" s="108"/>
      <c r="AK47" s="12">
        <f t="shared" ref="AK47:AX47" si="66">+AK48</f>
        <v>103641162</v>
      </c>
      <c r="AL47" s="12">
        <f t="shared" si="66"/>
        <v>1618151166</v>
      </c>
      <c r="AM47" s="12">
        <f t="shared" si="66"/>
        <v>614624725</v>
      </c>
      <c r="AN47" s="12">
        <f t="shared" si="66"/>
        <v>1881095074</v>
      </c>
      <c r="AO47" s="12"/>
      <c r="AP47" s="12">
        <f t="shared" si="66"/>
        <v>0</v>
      </c>
      <c r="AQ47" s="12">
        <f t="shared" si="66"/>
        <v>0</v>
      </c>
      <c r="AR47" s="12">
        <f t="shared" si="66"/>
        <v>0</v>
      </c>
      <c r="AS47" s="12">
        <f t="shared" si="66"/>
        <v>0</v>
      </c>
      <c r="AT47" s="12">
        <f t="shared" si="66"/>
        <v>0</v>
      </c>
      <c r="AU47" s="12">
        <f t="shared" si="66"/>
        <v>0</v>
      </c>
      <c r="AV47" s="12">
        <f t="shared" si="66"/>
        <v>0</v>
      </c>
      <c r="AW47" s="12">
        <f t="shared" si="66"/>
        <v>4217512127</v>
      </c>
      <c r="AX47" s="12">
        <f t="shared" si="66"/>
        <v>4217512127</v>
      </c>
      <c r="AY47" s="108"/>
      <c r="AZ47" s="115">
        <f t="shared" si="7"/>
        <v>-0.92279012900733748</v>
      </c>
      <c r="BA47" s="115">
        <f t="shared" si="8"/>
        <v>-0.38524183244625404</v>
      </c>
      <c r="BB47" s="115">
        <f t="shared" si="9"/>
        <v>-0.7096675242679521</v>
      </c>
      <c r="BC47" s="115">
        <f t="shared" si="10"/>
        <v>0.23783978930413022</v>
      </c>
      <c r="BD47" s="115">
        <f t="shared" si="11"/>
        <v>-1</v>
      </c>
      <c r="BE47" s="12"/>
      <c r="BF47" s="12"/>
      <c r="BG47" s="12"/>
      <c r="BH47" s="12"/>
      <c r="BI47" s="12"/>
      <c r="BJ47" s="12"/>
      <c r="BK47" s="12"/>
      <c r="BL47" s="115">
        <f t="shared" si="60"/>
        <v>-0.54158487759541341</v>
      </c>
      <c r="BM47" s="115">
        <f t="shared" si="13"/>
        <v>-0.54158487759541341</v>
      </c>
    </row>
    <row r="48" spans="1:65">
      <c r="A48" s="13" t="s">
        <v>79</v>
      </c>
      <c r="B48" s="14" t="s">
        <v>15</v>
      </c>
      <c r="C48" s="15">
        <f>SUM(C49:C57)</f>
        <v>23457106908</v>
      </c>
      <c r="D48" s="15">
        <v>0</v>
      </c>
      <c r="E48" s="15">
        <v>0</v>
      </c>
      <c r="F48" s="15">
        <v>0</v>
      </c>
      <c r="G48" s="15">
        <f t="shared" si="32"/>
        <v>23457106908</v>
      </c>
      <c r="H48" s="15">
        <f t="shared" ref="H48:W48" si="67">SUM(H49:H57)</f>
        <v>712930852</v>
      </c>
      <c r="I48" s="15">
        <f t="shared" si="67"/>
        <v>5288994303</v>
      </c>
      <c r="J48" s="15">
        <f t="shared" si="67"/>
        <v>18168112605</v>
      </c>
      <c r="K48" s="15">
        <f t="shared" si="67"/>
        <v>1618151166</v>
      </c>
      <c r="L48" s="15">
        <f t="shared" si="67"/>
        <v>1721792328</v>
      </c>
      <c r="M48" s="15">
        <f t="shared" si="67"/>
        <v>3222755046</v>
      </c>
      <c r="N48" s="15">
        <f t="shared" si="67"/>
        <v>4064281908</v>
      </c>
      <c r="O48" s="15">
        <f t="shared" si="67"/>
        <v>5549503985</v>
      </c>
      <c r="P48" s="15">
        <f t="shared" si="67"/>
        <v>260509682</v>
      </c>
      <c r="Q48" s="15">
        <f t="shared" si="67"/>
        <v>17907602923</v>
      </c>
      <c r="R48" s="15">
        <f t="shared" si="67"/>
        <v>1721792328</v>
      </c>
      <c r="S48" s="108"/>
      <c r="T48" s="15">
        <f t="shared" si="67"/>
        <v>23457106908.0033</v>
      </c>
      <c r="U48" s="15">
        <f t="shared" si="67"/>
        <v>1342330464.5833335</v>
      </c>
      <c r="V48" s="15">
        <f t="shared" si="67"/>
        <v>2632175140.4116664</v>
      </c>
      <c r="W48" s="15">
        <f t="shared" si="67"/>
        <v>2116968566.6416667</v>
      </c>
      <c r="X48" s="15">
        <f t="shared" ref="X48:AH48" si="68">SUM(X49:X57)</f>
        <v>1519659563.5833335</v>
      </c>
      <c r="Y48" s="15">
        <f t="shared" si="68"/>
        <v>1589069139.5833335</v>
      </c>
      <c r="Z48" s="15">
        <f t="shared" si="68"/>
        <v>2095520746.5833335</v>
      </c>
      <c r="AA48" s="15">
        <f t="shared" si="68"/>
        <v>2163208959.6416664</v>
      </c>
      <c r="AB48" s="15">
        <f t="shared" si="68"/>
        <v>2890677660.6416669</v>
      </c>
      <c r="AC48" s="15">
        <f t="shared" si="68"/>
        <v>1522130036.5833335</v>
      </c>
      <c r="AD48" s="15">
        <f t="shared" si="68"/>
        <v>1491330036.5833335</v>
      </c>
      <c r="AE48" s="15">
        <f t="shared" si="68"/>
        <v>2028638461.5833335</v>
      </c>
      <c r="AF48" s="15">
        <f t="shared" si="68"/>
        <v>2065398131.5833335</v>
      </c>
      <c r="AG48" s="15">
        <f t="shared" si="35"/>
        <v>9200202874.8033333</v>
      </c>
      <c r="AH48" s="15">
        <f t="shared" si="68"/>
        <v>23457106908.003338</v>
      </c>
      <c r="AI48" s="233">
        <f>+'EJEC-GASTOSABRIL 2021'!G49-AH48</f>
        <v>-3.337860107421875E-3</v>
      </c>
      <c r="AJ48" s="108"/>
      <c r="AK48" s="15">
        <f t="shared" ref="AK48:AM48" si="69">SUM(AK49:AK57)</f>
        <v>103641162</v>
      </c>
      <c r="AL48" s="15">
        <f t="shared" si="69"/>
        <v>1618151166</v>
      </c>
      <c r="AM48" s="15">
        <f t="shared" si="69"/>
        <v>614624725</v>
      </c>
      <c r="AN48" s="15">
        <f t="shared" ref="AN48:AX48" si="70">SUM(AN49:AN57)</f>
        <v>1881095074</v>
      </c>
      <c r="AO48" s="15"/>
      <c r="AP48" s="15">
        <f t="shared" si="70"/>
        <v>0</v>
      </c>
      <c r="AQ48" s="15">
        <f t="shared" si="70"/>
        <v>0</v>
      </c>
      <c r="AR48" s="15">
        <f t="shared" si="70"/>
        <v>0</v>
      </c>
      <c r="AS48" s="15">
        <f t="shared" si="70"/>
        <v>0</v>
      </c>
      <c r="AT48" s="15">
        <f t="shared" si="70"/>
        <v>0</v>
      </c>
      <c r="AU48" s="15">
        <f t="shared" si="70"/>
        <v>0</v>
      </c>
      <c r="AV48" s="15">
        <f t="shared" si="70"/>
        <v>0</v>
      </c>
      <c r="AW48" s="15">
        <f t="shared" si="70"/>
        <v>4217512127</v>
      </c>
      <c r="AX48" s="15">
        <f t="shared" si="70"/>
        <v>4217512127</v>
      </c>
      <c r="AY48" s="108"/>
      <c r="AZ48" s="116">
        <f t="shared" si="7"/>
        <v>-0.92279012900733748</v>
      </c>
      <c r="BA48" s="116">
        <f t="shared" si="8"/>
        <v>-0.38524183244625404</v>
      </c>
      <c r="BB48" s="116">
        <f t="shared" si="9"/>
        <v>-0.7096675242679521</v>
      </c>
      <c r="BC48" s="116">
        <f t="shared" si="10"/>
        <v>0.23783978930413022</v>
      </c>
      <c r="BD48" s="116">
        <f t="shared" si="11"/>
        <v>-1</v>
      </c>
      <c r="BE48" s="15"/>
      <c r="BF48" s="15"/>
      <c r="BG48" s="15"/>
      <c r="BH48" s="15"/>
      <c r="BI48" s="15"/>
      <c r="BJ48" s="15"/>
      <c r="BK48" s="15"/>
      <c r="BL48" s="116">
        <f t="shared" si="60"/>
        <v>-0.54158487759541341</v>
      </c>
      <c r="BM48" s="116">
        <f t="shared" si="13"/>
        <v>-0.54158487759541341</v>
      </c>
    </row>
    <row r="49" spans="1:65">
      <c r="A49" s="16" t="s">
        <v>80</v>
      </c>
      <c r="B49" s="17" t="s">
        <v>17</v>
      </c>
      <c r="C49" s="18">
        <v>20753642730</v>
      </c>
      <c r="D49" s="18">
        <v>0</v>
      </c>
      <c r="E49" s="18">
        <v>0</v>
      </c>
      <c r="F49" s="18">
        <v>0</v>
      </c>
      <c r="G49" s="18">
        <f t="shared" si="32"/>
        <v>20753642730</v>
      </c>
      <c r="H49" s="18">
        <v>708519802</v>
      </c>
      <c r="I49" s="18">
        <v>3463510697</v>
      </c>
      <c r="J49" s="18">
        <f t="shared" si="30"/>
        <v>17290132033</v>
      </c>
      <c r="K49" s="18">
        <v>917764487</v>
      </c>
      <c r="L49" s="18">
        <v>1021405649</v>
      </c>
      <c r="M49" s="18">
        <v>2101274442</v>
      </c>
      <c r="N49" s="18">
        <v>2942801304</v>
      </c>
      <c r="O49" s="18">
        <v>3724020379</v>
      </c>
      <c r="P49" s="18">
        <f t="shared" si="33"/>
        <v>260509682</v>
      </c>
      <c r="Q49" s="18">
        <f t="shared" si="31"/>
        <v>17029622351</v>
      </c>
      <c r="R49" s="18">
        <f t="shared" si="34"/>
        <v>1021405649</v>
      </c>
      <c r="S49" s="108"/>
      <c r="T49" s="18">
        <f>21071816016.2333-318173286.23</f>
        <v>20753642730.0033</v>
      </c>
      <c r="U49" s="18">
        <v>1330422571.9166667</v>
      </c>
      <c r="V49" s="18">
        <f>2920963594.975-318173286.23</f>
        <v>2602790308.7449999</v>
      </c>
      <c r="W49" s="18">
        <v>1984960747.9749999</v>
      </c>
      <c r="X49" s="18">
        <v>1479663530.9166667</v>
      </c>
      <c r="Y49" s="18">
        <v>1507963530.9166667</v>
      </c>
      <c r="Z49" s="18">
        <v>1513965581.9166667</v>
      </c>
      <c r="AA49" s="18">
        <v>2100501209.9749999</v>
      </c>
      <c r="AB49" s="18">
        <v>2503262082.9750004</v>
      </c>
      <c r="AC49" s="18">
        <v>1493163530.9166667</v>
      </c>
      <c r="AD49" s="18">
        <v>1462363530.9166667</v>
      </c>
      <c r="AE49" s="18">
        <v>1444163530.9166667</v>
      </c>
      <c r="AF49" s="18">
        <v>1330422571.9166667</v>
      </c>
      <c r="AG49" s="18">
        <f t="shared" si="35"/>
        <v>8905800690.4700012</v>
      </c>
      <c r="AH49" s="18">
        <f t="shared" si="36"/>
        <v>20753642730.003338</v>
      </c>
      <c r="AI49" s="85">
        <f>+'EJEC-GASTOSABRIL 2021'!G50-AH49</f>
        <v>-3.337860107421875E-3</v>
      </c>
      <c r="AJ49" s="108"/>
      <c r="AK49" s="18">
        <v>103641162</v>
      </c>
      <c r="AL49" s="18">
        <v>917764487</v>
      </c>
      <c r="AM49" s="18">
        <f>613508688</f>
        <v>613508688</v>
      </c>
      <c r="AN49" s="18">
        <v>1878594788</v>
      </c>
      <c r="AO49" s="18"/>
      <c r="AP49" s="18"/>
      <c r="AQ49" s="18"/>
      <c r="AR49" s="18"/>
      <c r="AS49" s="18"/>
      <c r="AT49" s="18"/>
      <c r="AU49" s="18"/>
      <c r="AV49" s="18"/>
      <c r="AW49" s="18">
        <f t="shared" si="37"/>
        <v>3513509125</v>
      </c>
      <c r="AX49" s="18">
        <f t="shared" si="59"/>
        <v>3513509125</v>
      </c>
      <c r="AY49" s="108"/>
      <c r="AZ49" s="117">
        <f t="shared" si="7"/>
        <v>-0.92209906522354779</v>
      </c>
      <c r="BA49" s="117">
        <f t="shared" si="8"/>
        <v>-0.64739207614365102</v>
      </c>
      <c r="BB49" s="117">
        <f t="shared" si="9"/>
        <v>-0.69092150128112917</v>
      </c>
      <c r="BC49" s="117">
        <f t="shared" si="10"/>
        <v>0.26960944075994847</v>
      </c>
      <c r="BD49" s="117">
        <f t="shared" si="11"/>
        <v>-1</v>
      </c>
      <c r="BE49" s="18"/>
      <c r="BF49" s="18"/>
      <c r="BG49" s="18"/>
      <c r="BH49" s="18"/>
      <c r="BI49" s="18"/>
      <c r="BJ49" s="18"/>
      <c r="BK49" s="18"/>
      <c r="BL49" s="117">
        <f t="shared" si="60"/>
        <v>-0.60548082680990523</v>
      </c>
      <c r="BM49" s="117">
        <f t="shared" si="13"/>
        <v>-0.60548082680990523</v>
      </c>
    </row>
    <row r="50" spans="1:65">
      <c r="A50" s="16" t="s">
        <v>81</v>
      </c>
      <c r="B50" s="17" t="s">
        <v>21</v>
      </c>
      <c r="C50" s="18">
        <v>38819862</v>
      </c>
      <c r="D50" s="18">
        <v>0</v>
      </c>
      <c r="E50" s="18">
        <v>0</v>
      </c>
      <c r="F50" s="18">
        <v>0</v>
      </c>
      <c r="G50" s="18">
        <f t="shared" si="32"/>
        <v>38819862</v>
      </c>
      <c r="H50" s="18">
        <v>634042</v>
      </c>
      <c r="I50" s="18">
        <v>634042</v>
      </c>
      <c r="J50" s="18">
        <f t="shared" si="30"/>
        <v>38185820</v>
      </c>
      <c r="K50" s="18">
        <v>0</v>
      </c>
      <c r="L50" s="18">
        <v>0</v>
      </c>
      <c r="M50" s="18">
        <v>0</v>
      </c>
      <c r="N50" s="18">
        <v>0</v>
      </c>
      <c r="O50" s="18">
        <v>634042</v>
      </c>
      <c r="P50" s="18">
        <f t="shared" si="33"/>
        <v>0</v>
      </c>
      <c r="Q50" s="18">
        <f t="shared" si="31"/>
        <v>38185820</v>
      </c>
      <c r="R50" s="18">
        <f t="shared" si="34"/>
        <v>0</v>
      </c>
      <c r="S50" s="108"/>
      <c r="T50" s="18">
        <v>38819862</v>
      </c>
      <c r="U50" s="18">
        <v>1566508</v>
      </c>
      <c r="V50" s="18">
        <v>3106574</v>
      </c>
      <c r="W50" s="18">
        <v>3678283</v>
      </c>
      <c r="X50" s="18">
        <v>3678283</v>
      </c>
      <c r="Y50" s="18">
        <v>3678283</v>
      </c>
      <c r="Z50" s="18">
        <v>3678283</v>
      </c>
      <c r="AA50" s="18">
        <v>3678283</v>
      </c>
      <c r="AB50" s="18">
        <v>3678283</v>
      </c>
      <c r="AC50" s="18">
        <v>3678283</v>
      </c>
      <c r="AD50" s="18">
        <v>3678283</v>
      </c>
      <c r="AE50" s="18">
        <v>3678283</v>
      </c>
      <c r="AF50" s="18">
        <v>1042233</v>
      </c>
      <c r="AG50" s="18">
        <f t="shared" si="35"/>
        <v>15707931</v>
      </c>
      <c r="AH50" s="18">
        <f t="shared" si="36"/>
        <v>38819862</v>
      </c>
      <c r="AI50" s="85">
        <f>+'EJEC-GASTOSABRIL 2021'!G51-AH50</f>
        <v>0</v>
      </c>
      <c r="AJ50" s="108"/>
      <c r="AK50" s="18">
        <v>0</v>
      </c>
      <c r="AL50" s="18">
        <v>0</v>
      </c>
      <c r="AM50" s="18">
        <f>634042</f>
        <v>634042</v>
      </c>
      <c r="AN50" s="18">
        <v>0</v>
      </c>
      <c r="AO50" s="18"/>
      <c r="AP50" s="18"/>
      <c r="AQ50" s="18"/>
      <c r="AR50" s="18"/>
      <c r="AS50" s="18"/>
      <c r="AT50" s="18"/>
      <c r="AU50" s="18"/>
      <c r="AV50" s="18"/>
      <c r="AW50" s="18">
        <f t="shared" si="37"/>
        <v>634042</v>
      </c>
      <c r="AX50" s="18">
        <f t="shared" si="59"/>
        <v>634042</v>
      </c>
      <c r="AY50" s="108"/>
      <c r="AZ50" s="117">
        <f t="shared" si="7"/>
        <v>-1</v>
      </c>
      <c r="BA50" s="117">
        <f t="shared" si="8"/>
        <v>-1</v>
      </c>
      <c r="BB50" s="117">
        <f t="shared" si="9"/>
        <v>-0.82762555246564773</v>
      </c>
      <c r="BC50" s="117">
        <f t="shared" si="10"/>
        <v>-1</v>
      </c>
      <c r="BD50" s="117">
        <f t="shared" si="11"/>
        <v>-1</v>
      </c>
      <c r="BE50" s="18"/>
      <c r="BF50" s="18"/>
      <c r="BG50" s="18"/>
      <c r="BH50" s="18"/>
      <c r="BI50" s="18"/>
      <c r="BJ50" s="18"/>
      <c r="BK50" s="18"/>
      <c r="BL50" s="117">
        <f t="shared" si="60"/>
        <v>-0.95963554971052523</v>
      </c>
      <c r="BM50" s="117">
        <f t="shared" si="13"/>
        <v>-0.95963554971052523</v>
      </c>
    </row>
    <row r="51" spans="1:65">
      <c r="A51" s="16" t="s">
        <v>82</v>
      </c>
      <c r="B51" s="17" t="s">
        <v>23</v>
      </c>
      <c r="C51" s="18">
        <v>56793732</v>
      </c>
      <c r="D51" s="18">
        <v>0</v>
      </c>
      <c r="E51" s="18">
        <v>0</v>
      </c>
      <c r="F51" s="18">
        <v>0</v>
      </c>
      <c r="G51" s="18">
        <f t="shared" si="32"/>
        <v>56793732</v>
      </c>
      <c r="H51" s="18">
        <v>0</v>
      </c>
      <c r="I51" s="18">
        <v>0</v>
      </c>
      <c r="J51" s="18">
        <f t="shared" si="30"/>
        <v>56793732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f t="shared" si="33"/>
        <v>0</v>
      </c>
      <c r="Q51" s="18">
        <f t="shared" si="31"/>
        <v>56793732</v>
      </c>
      <c r="R51" s="18">
        <f t="shared" si="34"/>
        <v>0</v>
      </c>
      <c r="S51" s="108"/>
      <c r="T51" s="18">
        <v>56793732</v>
      </c>
      <c r="U51" s="18">
        <v>2313140</v>
      </c>
      <c r="V51" s="18">
        <v>4757237</v>
      </c>
      <c r="W51" s="18">
        <v>5027535</v>
      </c>
      <c r="X51" s="18">
        <v>5297835</v>
      </c>
      <c r="Y51" s="18">
        <v>5297835</v>
      </c>
      <c r="Z51" s="18">
        <v>5297835</v>
      </c>
      <c r="AA51" s="18">
        <v>5297835</v>
      </c>
      <c r="AB51" s="18">
        <v>5297835</v>
      </c>
      <c r="AC51" s="18">
        <v>5297835</v>
      </c>
      <c r="AD51" s="18">
        <v>5297835</v>
      </c>
      <c r="AE51" s="18">
        <v>5297835</v>
      </c>
      <c r="AF51" s="18">
        <v>2313140</v>
      </c>
      <c r="AG51" s="18">
        <f t="shared" si="35"/>
        <v>22693582</v>
      </c>
      <c r="AH51" s="18">
        <f t="shared" si="36"/>
        <v>56793732</v>
      </c>
      <c r="AI51" s="85">
        <f>+'EJEC-GASTOSABRIL 2021'!G52-AH51</f>
        <v>0</v>
      </c>
      <c r="AJ51" s="108"/>
      <c r="AK51" s="18">
        <v>0</v>
      </c>
      <c r="AL51" s="18">
        <v>0</v>
      </c>
      <c r="AM51" s="18">
        <v>0</v>
      </c>
      <c r="AN51" s="18">
        <v>0</v>
      </c>
      <c r="AO51" s="18"/>
      <c r="AP51" s="18"/>
      <c r="AQ51" s="18"/>
      <c r="AR51" s="18"/>
      <c r="AS51" s="18"/>
      <c r="AT51" s="18"/>
      <c r="AU51" s="18"/>
      <c r="AV51" s="18"/>
      <c r="AW51" s="18">
        <f t="shared" si="37"/>
        <v>0</v>
      </c>
      <c r="AX51" s="18">
        <f t="shared" si="59"/>
        <v>0</v>
      </c>
      <c r="AY51" s="108"/>
      <c r="AZ51" s="117">
        <f t="shared" si="7"/>
        <v>-1</v>
      </c>
      <c r="BA51" s="117">
        <f t="shared" si="8"/>
        <v>-1</v>
      </c>
      <c r="BB51" s="117">
        <f t="shared" si="9"/>
        <v>-1</v>
      </c>
      <c r="BC51" s="117">
        <f t="shared" si="10"/>
        <v>-1</v>
      </c>
      <c r="BD51" s="117">
        <f t="shared" si="11"/>
        <v>-1</v>
      </c>
      <c r="BE51" s="18"/>
      <c r="BF51" s="18"/>
      <c r="BG51" s="18"/>
      <c r="BH51" s="18"/>
      <c r="BI51" s="18"/>
      <c r="BJ51" s="18"/>
      <c r="BK51" s="18"/>
      <c r="BL51" s="117">
        <f t="shared" si="60"/>
        <v>-1</v>
      </c>
      <c r="BM51" s="117">
        <f t="shared" si="13"/>
        <v>-1</v>
      </c>
    </row>
    <row r="52" spans="1:65">
      <c r="A52" s="16" t="s">
        <v>83</v>
      </c>
      <c r="B52" s="17" t="s">
        <v>25</v>
      </c>
      <c r="C52" s="18">
        <v>290834559</v>
      </c>
      <c r="D52" s="18">
        <v>0</v>
      </c>
      <c r="E52" s="18">
        <v>0</v>
      </c>
      <c r="F52" s="18">
        <v>0</v>
      </c>
      <c r="G52" s="18">
        <f t="shared" si="32"/>
        <v>290834559</v>
      </c>
      <c r="H52" s="18">
        <v>0</v>
      </c>
      <c r="I52" s="18">
        <v>290834559</v>
      </c>
      <c r="J52" s="18">
        <f t="shared" si="30"/>
        <v>0</v>
      </c>
      <c r="K52" s="18">
        <v>0</v>
      </c>
      <c r="L52" s="18">
        <v>0</v>
      </c>
      <c r="M52" s="18">
        <v>290834559</v>
      </c>
      <c r="N52" s="18">
        <v>290834559</v>
      </c>
      <c r="O52" s="18">
        <v>290834559</v>
      </c>
      <c r="P52" s="18">
        <f t="shared" si="33"/>
        <v>0</v>
      </c>
      <c r="Q52" s="18">
        <f t="shared" si="31"/>
        <v>0</v>
      </c>
      <c r="R52" s="18">
        <f t="shared" si="34"/>
        <v>0</v>
      </c>
      <c r="S52" s="108"/>
      <c r="T52" s="18">
        <v>290834559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177123563</v>
      </c>
      <c r="AA52" s="18">
        <v>0</v>
      </c>
      <c r="AB52" s="18">
        <v>0</v>
      </c>
      <c r="AC52" s="18">
        <v>0</v>
      </c>
      <c r="AD52" s="18">
        <v>0</v>
      </c>
      <c r="AE52" s="18">
        <v>40953675</v>
      </c>
      <c r="AF52" s="18">
        <v>72757321</v>
      </c>
      <c r="AG52" s="18">
        <f t="shared" si="35"/>
        <v>0</v>
      </c>
      <c r="AH52" s="18">
        <f t="shared" si="36"/>
        <v>290834559</v>
      </c>
      <c r="AI52" s="85">
        <f>+'EJEC-GASTOSABRIL 2021'!G53-AH52</f>
        <v>0</v>
      </c>
      <c r="AJ52" s="108"/>
      <c r="AK52" s="18">
        <v>0</v>
      </c>
      <c r="AL52" s="18">
        <v>0</v>
      </c>
      <c r="AM52" s="18">
        <v>0</v>
      </c>
      <c r="AN52" s="18">
        <v>0</v>
      </c>
      <c r="AO52" s="18"/>
      <c r="AP52" s="18"/>
      <c r="AQ52" s="18"/>
      <c r="AR52" s="18"/>
      <c r="AS52" s="18"/>
      <c r="AT52" s="18"/>
      <c r="AU52" s="18"/>
      <c r="AV52" s="18"/>
      <c r="AW52" s="18">
        <f t="shared" si="37"/>
        <v>0</v>
      </c>
      <c r="AX52" s="18">
        <f t="shared" si="59"/>
        <v>0</v>
      </c>
      <c r="AY52" s="108"/>
      <c r="AZ52" s="117" t="e">
        <f t="shared" si="7"/>
        <v>#DIV/0!</v>
      </c>
      <c r="BA52" s="117" t="e">
        <f t="shared" si="8"/>
        <v>#DIV/0!</v>
      </c>
      <c r="BB52" s="117" t="e">
        <f t="shared" si="9"/>
        <v>#DIV/0!</v>
      </c>
      <c r="BC52" s="117" t="e">
        <f t="shared" si="10"/>
        <v>#DIV/0!</v>
      </c>
      <c r="BD52" s="117" t="e">
        <f t="shared" si="11"/>
        <v>#DIV/0!</v>
      </c>
      <c r="BE52" s="18"/>
      <c r="BF52" s="18"/>
      <c r="BG52" s="18"/>
      <c r="BH52" s="18"/>
      <c r="BI52" s="18"/>
      <c r="BJ52" s="18"/>
      <c r="BK52" s="18"/>
      <c r="BL52" s="117" t="e">
        <f t="shared" si="60"/>
        <v>#DIV/0!</v>
      </c>
      <c r="BM52" s="117" t="e">
        <f t="shared" si="13"/>
        <v>#DIV/0!</v>
      </c>
    </row>
    <row r="53" spans="1:65">
      <c r="A53" s="16" t="s">
        <v>84</v>
      </c>
      <c r="B53" s="17" t="s">
        <v>27</v>
      </c>
      <c r="C53" s="18">
        <v>80849224</v>
      </c>
      <c r="D53" s="18">
        <v>0</v>
      </c>
      <c r="E53" s="18">
        <v>0</v>
      </c>
      <c r="F53" s="18">
        <v>0</v>
      </c>
      <c r="G53" s="18">
        <f t="shared" si="32"/>
        <v>80849224</v>
      </c>
      <c r="H53" s="18">
        <v>3295013</v>
      </c>
      <c r="I53" s="18">
        <v>3295013</v>
      </c>
      <c r="J53" s="18">
        <f t="shared" si="30"/>
        <v>77554211</v>
      </c>
      <c r="K53" s="18">
        <v>794727</v>
      </c>
      <c r="L53" s="18">
        <v>794727</v>
      </c>
      <c r="M53" s="18">
        <v>0</v>
      </c>
      <c r="N53" s="18">
        <v>0</v>
      </c>
      <c r="O53" s="18">
        <v>3295013</v>
      </c>
      <c r="P53" s="18">
        <f t="shared" si="33"/>
        <v>0</v>
      </c>
      <c r="Q53" s="18">
        <f t="shared" si="31"/>
        <v>77554211</v>
      </c>
      <c r="R53" s="18">
        <f t="shared" si="34"/>
        <v>794727</v>
      </c>
      <c r="S53" s="108"/>
      <c r="T53" s="18">
        <v>80849224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6753754</v>
      </c>
      <c r="AB53" s="18">
        <v>0</v>
      </c>
      <c r="AC53" s="18">
        <v>0</v>
      </c>
      <c r="AD53" s="18">
        <v>0</v>
      </c>
      <c r="AE53" s="18">
        <v>26483077</v>
      </c>
      <c r="AF53" s="18">
        <v>47612393</v>
      </c>
      <c r="AG53" s="18">
        <f t="shared" si="35"/>
        <v>0</v>
      </c>
      <c r="AH53" s="18">
        <f t="shared" si="36"/>
        <v>80849224</v>
      </c>
      <c r="AI53" s="85">
        <f>+'EJEC-GASTOSABRIL 2021'!G54-AH53</f>
        <v>0</v>
      </c>
      <c r="AJ53" s="108"/>
      <c r="AK53" s="18">
        <v>0</v>
      </c>
      <c r="AL53" s="18">
        <v>794727</v>
      </c>
      <c r="AM53" s="18">
        <v>0</v>
      </c>
      <c r="AN53" s="18">
        <v>2500286</v>
      </c>
      <c r="AO53" s="18"/>
      <c r="AP53" s="18"/>
      <c r="AQ53" s="18"/>
      <c r="AR53" s="18"/>
      <c r="AS53" s="18"/>
      <c r="AT53" s="18"/>
      <c r="AU53" s="18"/>
      <c r="AV53" s="18"/>
      <c r="AW53" s="18">
        <f t="shared" si="37"/>
        <v>3295013</v>
      </c>
      <c r="AX53" s="18">
        <f t="shared" si="59"/>
        <v>3295013</v>
      </c>
      <c r="AY53" s="108"/>
      <c r="AZ53" s="117" t="e">
        <f t="shared" si="7"/>
        <v>#DIV/0!</v>
      </c>
      <c r="BA53" s="117" t="e">
        <f t="shared" si="8"/>
        <v>#DIV/0!</v>
      </c>
      <c r="BB53" s="117" t="e">
        <f t="shared" si="9"/>
        <v>#DIV/0!</v>
      </c>
      <c r="BC53" s="117" t="e">
        <f t="shared" si="10"/>
        <v>#DIV/0!</v>
      </c>
      <c r="BD53" s="117" t="e">
        <f t="shared" si="11"/>
        <v>#DIV/0!</v>
      </c>
      <c r="BE53" s="18"/>
      <c r="BF53" s="18"/>
      <c r="BG53" s="18"/>
      <c r="BH53" s="18"/>
      <c r="BI53" s="18"/>
      <c r="BJ53" s="18"/>
      <c r="BK53" s="18"/>
      <c r="BL53" s="117" t="e">
        <f t="shared" si="60"/>
        <v>#DIV/0!</v>
      </c>
      <c r="BM53" s="117" t="e">
        <f t="shared" si="13"/>
        <v>#DIV/0!</v>
      </c>
    </row>
    <row r="54" spans="1:65">
      <c r="A54" s="16" t="s">
        <v>85</v>
      </c>
      <c r="B54" s="17" t="s">
        <v>29</v>
      </c>
      <c r="C54" s="18">
        <v>112454716</v>
      </c>
      <c r="D54" s="18">
        <v>0</v>
      </c>
      <c r="E54" s="18">
        <v>0</v>
      </c>
      <c r="F54" s="18">
        <v>0</v>
      </c>
      <c r="G54" s="18">
        <f t="shared" si="32"/>
        <v>112454716</v>
      </c>
      <c r="H54" s="18">
        <v>0</v>
      </c>
      <c r="I54" s="18">
        <v>0</v>
      </c>
      <c r="J54" s="18">
        <f t="shared" si="30"/>
        <v>112454716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f t="shared" si="33"/>
        <v>0</v>
      </c>
      <c r="Q54" s="18">
        <f t="shared" si="31"/>
        <v>112454716</v>
      </c>
      <c r="R54" s="18">
        <f t="shared" si="34"/>
        <v>0</v>
      </c>
      <c r="S54" s="108"/>
      <c r="T54" s="18">
        <v>112454716</v>
      </c>
      <c r="U54" s="18">
        <v>5111578</v>
      </c>
      <c r="V54" s="18">
        <v>10223156</v>
      </c>
      <c r="W54" s="18">
        <v>10223156</v>
      </c>
      <c r="X54" s="18">
        <v>10223156</v>
      </c>
      <c r="Y54" s="18">
        <v>10223156</v>
      </c>
      <c r="Z54" s="18">
        <v>10223156</v>
      </c>
      <c r="AA54" s="18">
        <v>10223156</v>
      </c>
      <c r="AB54" s="18">
        <v>10223156</v>
      </c>
      <c r="AC54" s="18">
        <v>10223156</v>
      </c>
      <c r="AD54" s="18">
        <v>10223156</v>
      </c>
      <c r="AE54" s="18">
        <v>10223156</v>
      </c>
      <c r="AF54" s="18">
        <v>5111578</v>
      </c>
      <c r="AG54" s="18">
        <f t="shared" si="35"/>
        <v>46004202</v>
      </c>
      <c r="AH54" s="18">
        <f t="shared" si="36"/>
        <v>112454716</v>
      </c>
      <c r="AI54" s="85">
        <f>+'EJEC-GASTOSABRIL 2021'!G55-AH54</f>
        <v>0</v>
      </c>
      <c r="AJ54" s="108"/>
      <c r="AK54" s="18">
        <v>0</v>
      </c>
      <c r="AL54" s="18">
        <v>0</v>
      </c>
      <c r="AM54" s="18">
        <v>0</v>
      </c>
      <c r="AN54" s="18">
        <v>0</v>
      </c>
      <c r="AO54" s="18"/>
      <c r="AP54" s="18"/>
      <c r="AQ54" s="18"/>
      <c r="AR54" s="18"/>
      <c r="AS54" s="18"/>
      <c r="AT54" s="18"/>
      <c r="AU54" s="18"/>
      <c r="AV54" s="18"/>
      <c r="AW54" s="18">
        <f t="shared" si="37"/>
        <v>0</v>
      </c>
      <c r="AX54" s="18">
        <f t="shared" si="59"/>
        <v>0</v>
      </c>
      <c r="AY54" s="108"/>
      <c r="AZ54" s="117">
        <f t="shared" si="7"/>
        <v>-1</v>
      </c>
      <c r="BA54" s="117">
        <f t="shared" si="8"/>
        <v>-1</v>
      </c>
      <c r="BB54" s="117">
        <f t="shared" si="9"/>
        <v>-1</v>
      </c>
      <c r="BC54" s="117">
        <f t="shared" si="10"/>
        <v>-1</v>
      </c>
      <c r="BD54" s="117">
        <f t="shared" si="11"/>
        <v>-1</v>
      </c>
      <c r="BE54" s="18"/>
      <c r="BF54" s="18"/>
      <c r="BG54" s="18"/>
      <c r="BH54" s="18"/>
      <c r="BI54" s="18"/>
      <c r="BJ54" s="18"/>
      <c r="BK54" s="18"/>
      <c r="BL54" s="117">
        <f t="shared" si="60"/>
        <v>-1</v>
      </c>
      <c r="BM54" s="117">
        <f t="shared" si="13"/>
        <v>-1</v>
      </c>
    </row>
    <row r="55" spans="1:65">
      <c r="A55" s="16" t="s">
        <v>86</v>
      </c>
      <c r="B55" s="17" t="s">
        <v>31</v>
      </c>
      <c r="C55" s="18">
        <v>1057590892</v>
      </c>
      <c r="D55" s="18">
        <v>0</v>
      </c>
      <c r="E55" s="18">
        <v>0</v>
      </c>
      <c r="F55" s="18">
        <v>0</v>
      </c>
      <c r="G55" s="18">
        <f t="shared" si="32"/>
        <v>1057590892</v>
      </c>
      <c r="H55" s="18">
        <v>0</v>
      </c>
      <c r="I55" s="18">
        <v>889607462</v>
      </c>
      <c r="J55" s="18">
        <f t="shared" si="30"/>
        <v>167983430</v>
      </c>
      <c r="K55" s="18">
        <v>349795976</v>
      </c>
      <c r="L55" s="18">
        <v>349795976</v>
      </c>
      <c r="M55" s="18">
        <v>539811486</v>
      </c>
      <c r="N55" s="18">
        <v>539811486</v>
      </c>
      <c r="O55" s="18">
        <v>889607462</v>
      </c>
      <c r="P55" s="18">
        <f t="shared" si="33"/>
        <v>0</v>
      </c>
      <c r="Q55" s="18">
        <f t="shared" si="31"/>
        <v>167983430</v>
      </c>
      <c r="R55" s="18">
        <f t="shared" si="34"/>
        <v>349795976</v>
      </c>
      <c r="S55" s="108"/>
      <c r="T55" s="18">
        <v>1057590892</v>
      </c>
      <c r="U55" s="18">
        <v>0</v>
      </c>
      <c r="V55" s="18">
        <v>2302742</v>
      </c>
      <c r="W55" s="18">
        <v>58184571</v>
      </c>
      <c r="X55" s="18">
        <v>8483973</v>
      </c>
      <c r="Y55" s="18">
        <v>11338642</v>
      </c>
      <c r="Z55" s="18">
        <v>167054546</v>
      </c>
      <c r="AA55" s="18">
        <v>19682115</v>
      </c>
      <c r="AB55" s="18">
        <v>195641467</v>
      </c>
      <c r="AC55" s="18">
        <v>296807</v>
      </c>
      <c r="AD55" s="18">
        <v>296807</v>
      </c>
      <c r="AE55" s="18">
        <v>241104135</v>
      </c>
      <c r="AF55" s="18">
        <v>353205087</v>
      </c>
      <c r="AG55" s="18">
        <f t="shared" si="35"/>
        <v>80309928</v>
      </c>
      <c r="AH55" s="18">
        <f t="shared" si="36"/>
        <v>1057590892</v>
      </c>
      <c r="AI55" s="85">
        <f>+'EJEC-GASTOSABRIL 2021'!G56-AH55</f>
        <v>0</v>
      </c>
      <c r="AJ55" s="108"/>
      <c r="AK55" s="18">
        <v>0</v>
      </c>
      <c r="AL55" s="18">
        <v>349795976</v>
      </c>
      <c r="AM55" s="18">
        <v>0</v>
      </c>
      <c r="AN55" s="18">
        <v>0</v>
      </c>
      <c r="AO55" s="18"/>
      <c r="AP55" s="18"/>
      <c r="AQ55" s="18"/>
      <c r="AR55" s="18"/>
      <c r="AS55" s="18"/>
      <c r="AT55" s="18"/>
      <c r="AU55" s="18"/>
      <c r="AV55" s="18"/>
      <c r="AW55" s="18">
        <f t="shared" si="37"/>
        <v>349795976</v>
      </c>
      <c r="AX55" s="18">
        <f t="shared" si="59"/>
        <v>349795976</v>
      </c>
      <c r="AY55" s="108"/>
      <c r="AZ55" s="117" t="e">
        <f t="shared" si="7"/>
        <v>#DIV/0!</v>
      </c>
      <c r="BA55" s="117">
        <f t="shared" si="8"/>
        <v>150.90411083829625</v>
      </c>
      <c r="BB55" s="117">
        <f t="shared" si="9"/>
        <v>-1</v>
      </c>
      <c r="BC55" s="117">
        <f t="shared" si="10"/>
        <v>-1</v>
      </c>
      <c r="BD55" s="117">
        <f t="shared" si="11"/>
        <v>-1</v>
      </c>
      <c r="BE55" s="18"/>
      <c r="BF55" s="18"/>
      <c r="BG55" s="18"/>
      <c r="BH55" s="18"/>
      <c r="BI55" s="18"/>
      <c r="BJ55" s="18"/>
      <c r="BK55" s="18"/>
      <c r="BL55" s="117">
        <f t="shared" si="60"/>
        <v>3.3555757639329475</v>
      </c>
      <c r="BM55" s="117">
        <f t="shared" si="13"/>
        <v>3.3555757639329475</v>
      </c>
    </row>
    <row r="56" spans="1:65">
      <c r="A56" s="16" t="s">
        <v>87</v>
      </c>
      <c r="B56" s="17" t="s">
        <v>33</v>
      </c>
      <c r="C56" s="18">
        <v>1031121193</v>
      </c>
      <c r="D56" s="18">
        <v>0</v>
      </c>
      <c r="E56" s="18">
        <v>0</v>
      </c>
      <c r="F56" s="18">
        <v>0</v>
      </c>
      <c r="G56" s="18">
        <f t="shared" si="32"/>
        <v>1031121193</v>
      </c>
      <c r="H56" s="18">
        <v>481995</v>
      </c>
      <c r="I56" s="18">
        <v>641112530</v>
      </c>
      <c r="J56" s="18">
        <f t="shared" si="30"/>
        <v>390008663</v>
      </c>
      <c r="K56" s="18">
        <v>349795976</v>
      </c>
      <c r="L56" s="18">
        <v>349795976</v>
      </c>
      <c r="M56" s="18">
        <v>290834559</v>
      </c>
      <c r="N56" s="18">
        <v>290834559</v>
      </c>
      <c r="O56" s="18">
        <v>641112530</v>
      </c>
      <c r="P56" s="18">
        <f t="shared" si="33"/>
        <v>0</v>
      </c>
      <c r="Q56" s="18">
        <f t="shared" si="31"/>
        <v>390008663</v>
      </c>
      <c r="R56" s="18">
        <f t="shared" si="34"/>
        <v>349795976</v>
      </c>
      <c r="S56" s="108"/>
      <c r="T56" s="18">
        <v>1031121193</v>
      </c>
      <c r="U56" s="18">
        <v>0</v>
      </c>
      <c r="V56" s="18">
        <v>6078456</v>
      </c>
      <c r="W56" s="18">
        <v>51977607</v>
      </c>
      <c r="X56" s="18">
        <v>9396119</v>
      </c>
      <c r="Y56" s="18">
        <v>47651026</v>
      </c>
      <c r="Z56" s="18">
        <v>215261115</v>
      </c>
      <c r="AA56" s="18">
        <v>14155940</v>
      </c>
      <c r="AB56" s="18">
        <v>169658170</v>
      </c>
      <c r="AC56" s="18">
        <v>6553758</v>
      </c>
      <c r="AD56" s="18">
        <v>6553758</v>
      </c>
      <c r="AE56" s="18">
        <v>253818103</v>
      </c>
      <c r="AF56" s="18">
        <v>250017141</v>
      </c>
      <c r="AG56" s="18">
        <f t="shared" si="35"/>
        <v>115103208</v>
      </c>
      <c r="AH56" s="18">
        <f t="shared" si="36"/>
        <v>1031121193</v>
      </c>
      <c r="AI56" s="85">
        <f>+'EJEC-GASTOSABRIL 2021'!G57-AH56</f>
        <v>0</v>
      </c>
      <c r="AJ56" s="108"/>
      <c r="AK56" s="18">
        <v>0</v>
      </c>
      <c r="AL56" s="18">
        <v>349795976</v>
      </c>
      <c r="AM56" s="18">
        <v>481995</v>
      </c>
      <c r="AN56" s="18">
        <v>0</v>
      </c>
      <c r="AO56" s="18"/>
      <c r="AP56" s="18"/>
      <c r="AQ56" s="18"/>
      <c r="AR56" s="18"/>
      <c r="AS56" s="18"/>
      <c r="AT56" s="18"/>
      <c r="AU56" s="18"/>
      <c r="AV56" s="18"/>
      <c r="AW56" s="18">
        <f t="shared" si="37"/>
        <v>350277971</v>
      </c>
      <c r="AX56" s="18">
        <f t="shared" si="59"/>
        <v>350277971</v>
      </c>
      <c r="AY56" s="108"/>
      <c r="AZ56" s="117" t="e">
        <f t="shared" si="7"/>
        <v>#DIV/0!</v>
      </c>
      <c r="BA56" s="117">
        <f t="shared" si="8"/>
        <v>56.546846765033749</v>
      </c>
      <c r="BB56" s="117">
        <f t="shared" si="9"/>
        <v>-0.99072687205472931</v>
      </c>
      <c r="BC56" s="117">
        <f t="shared" si="10"/>
        <v>-1</v>
      </c>
      <c r="BD56" s="117">
        <f t="shared" si="11"/>
        <v>-1</v>
      </c>
      <c r="BE56" s="18"/>
      <c r="BF56" s="18"/>
      <c r="BG56" s="18"/>
      <c r="BH56" s="18"/>
      <c r="BI56" s="18"/>
      <c r="BJ56" s="18"/>
      <c r="BK56" s="18"/>
      <c r="BL56" s="117">
        <f t="shared" si="60"/>
        <v>2.0431642791398135</v>
      </c>
      <c r="BM56" s="117">
        <f t="shared" si="13"/>
        <v>2.0431642791398135</v>
      </c>
    </row>
    <row r="57" spans="1:65">
      <c r="A57" s="16" t="s">
        <v>88</v>
      </c>
      <c r="B57" s="17" t="s">
        <v>89</v>
      </c>
      <c r="C57" s="18">
        <v>35000000</v>
      </c>
      <c r="D57" s="18">
        <v>0</v>
      </c>
      <c r="E57" s="18">
        <v>0</v>
      </c>
      <c r="F57" s="18">
        <v>0</v>
      </c>
      <c r="G57" s="18">
        <f t="shared" si="32"/>
        <v>35000000</v>
      </c>
      <c r="H57" s="18">
        <v>0</v>
      </c>
      <c r="I57" s="18">
        <v>0</v>
      </c>
      <c r="J57" s="18">
        <f t="shared" si="30"/>
        <v>35000000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f t="shared" si="33"/>
        <v>0</v>
      </c>
      <c r="Q57" s="18">
        <f t="shared" si="31"/>
        <v>35000000</v>
      </c>
      <c r="R57" s="18">
        <f t="shared" si="34"/>
        <v>0</v>
      </c>
      <c r="S57" s="108"/>
      <c r="T57" s="18">
        <v>35000000</v>
      </c>
      <c r="U57" s="18">
        <v>2916666.6666666665</v>
      </c>
      <c r="V57" s="18">
        <v>2916666.6666666665</v>
      </c>
      <c r="W57" s="18">
        <v>2916666.6666666665</v>
      </c>
      <c r="X57" s="18">
        <v>2916666.6666666665</v>
      </c>
      <c r="Y57" s="18">
        <v>2916666.6666666665</v>
      </c>
      <c r="Z57" s="18">
        <v>2916666.6666666665</v>
      </c>
      <c r="AA57" s="18">
        <v>2916666.6666666665</v>
      </c>
      <c r="AB57" s="18">
        <v>2916666.6666666665</v>
      </c>
      <c r="AC57" s="18">
        <v>2916666.6666666665</v>
      </c>
      <c r="AD57" s="18">
        <v>2916666.6666666665</v>
      </c>
      <c r="AE57" s="18">
        <v>2916666.6666666665</v>
      </c>
      <c r="AF57" s="18">
        <v>2916666.6666666665</v>
      </c>
      <c r="AG57" s="18">
        <f t="shared" si="35"/>
        <v>14583333.333333332</v>
      </c>
      <c r="AH57" s="18">
        <f t="shared" si="36"/>
        <v>35000000.000000007</v>
      </c>
      <c r="AI57" s="85">
        <f>+'EJEC-GASTOSABRIL 2021'!G58-AH57</f>
        <v>0</v>
      </c>
      <c r="AJ57" s="108"/>
      <c r="AK57" s="18">
        <v>0</v>
      </c>
      <c r="AL57" s="18">
        <v>0</v>
      </c>
      <c r="AM57" s="18">
        <v>0</v>
      </c>
      <c r="AN57" s="18">
        <v>0</v>
      </c>
      <c r="AO57" s="18"/>
      <c r="AP57" s="18"/>
      <c r="AQ57" s="18"/>
      <c r="AR57" s="18"/>
      <c r="AS57" s="18"/>
      <c r="AT57" s="18"/>
      <c r="AU57" s="18"/>
      <c r="AV57" s="18"/>
      <c r="AW57" s="18">
        <f t="shared" si="37"/>
        <v>0</v>
      </c>
      <c r="AX57" s="18">
        <f t="shared" si="59"/>
        <v>0</v>
      </c>
      <c r="AY57" s="108"/>
      <c r="AZ57" s="117">
        <f t="shared" si="7"/>
        <v>-1</v>
      </c>
      <c r="BA57" s="117">
        <f t="shared" si="8"/>
        <v>-1</v>
      </c>
      <c r="BB57" s="117">
        <f t="shared" si="9"/>
        <v>-1</v>
      </c>
      <c r="BC57" s="117">
        <f t="shared" si="10"/>
        <v>-1</v>
      </c>
      <c r="BD57" s="117">
        <f t="shared" si="11"/>
        <v>-1</v>
      </c>
      <c r="BE57" s="18"/>
      <c r="BF57" s="18"/>
      <c r="BG57" s="18"/>
      <c r="BH57" s="18"/>
      <c r="BI57" s="18"/>
      <c r="BJ57" s="18"/>
      <c r="BK57" s="18"/>
      <c r="BL57" s="117">
        <f t="shared" si="60"/>
        <v>-1</v>
      </c>
      <c r="BM57" s="117">
        <f t="shared" si="13"/>
        <v>-1</v>
      </c>
    </row>
    <row r="58" spans="1:65">
      <c r="A58" s="10" t="s">
        <v>90</v>
      </c>
      <c r="B58" s="11" t="s">
        <v>39</v>
      </c>
      <c r="C58" s="12">
        <f>+C59+C61+C63+C65</f>
        <v>6058994395</v>
      </c>
      <c r="D58" s="12">
        <v>0</v>
      </c>
      <c r="E58" s="12">
        <v>0</v>
      </c>
      <c r="F58" s="12">
        <v>0</v>
      </c>
      <c r="G58" s="12">
        <f t="shared" si="32"/>
        <v>6058994395</v>
      </c>
      <c r="H58" s="12">
        <f t="shared" ref="H58:W58" si="71">+H59+H61+H63+H65</f>
        <v>2419019</v>
      </c>
      <c r="I58" s="12">
        <f t="shared" si="71"/>
        <v>673587941</v>
      </c>
      <c r="J58" s="12">
        <f t="shared" si="71"/>
        <v>5385406454</v>
      </c>
      <c r="K58" s="12">
        <f t="shared" si="71"/>
        <v>204983400</v>
      </c>
      <c r="L58" s="12">
        <f t="shared" si="71"/>
        <v>204983400</v>
      </c>
      <c r="M58" s="12">
        <f t="shared" si="71"/>
        <v>511495782</v>
      </c>
      <c r="N58" s="12">
        <f t="shared" si="71"/>
        <v>521058381</v>
      </c>
      <c r="O58" s="12">
        <f t="shared" si="71"/>
        <v>683250143</v>
      </c>
      <c r="P58" s="12">
        <f t="shared" si="71"/>
        <v>9662202</v>
      </c>
      <c r="Q58" s="12">
        <f t="shared" si="71"/>
        <v>5375744252</v>
      </c>
      <c r="R58" s="12">
        <f t="shared" si="71"/>
        <v>204983400</v>
      </c>
      <c r="S58" s="108"/>
      <c r="T58" s="12">
        <f t="shared" si="71"/>
        <v>6058994395</v>
      </c>
      <c r="U58" s="12">
        <f t="shared" si="71"/>
        <v>281710833.50333333</v>
      </c>
      <c r="V58" s="12">
        <f t="shared" si="71"/>
        <v>290960937.50333333</v>
      </c>
      <c r="W58" s="12">
        <f t="shared" si="71"/>
        <v>424541773.50333333</v>
      </c>
      <c r="X58" s="12">
        <f t="shared" ref="X58:AH58" si="72">+X59+X61+X63+X65</f>
        <v>404523356.50333333</v>
      </c>
      <c r="Y58" s="12">
        <f t="shared" si="72"/>
        <v>566657580.50333333</v>
      </c>
      <c r="Z58" s="12">
        <f t="shared" si="72"/>
        <v>739035582.50333333</v>
      </c>
      <c r="AA58" s="12">
        <f t="shared" si="72"/>
        <v>356440330.50333333</v>
      </c>
      <c r="AB58" s="12">
        <f t="shared" si="72"/>
        <v>646968357.50333333</v>
      </c>
      <c r="AC58" s="12">
        <f t="shared" si="72"/>
        <v>405933070.50333333</v>
      </c>
      <c r="AD58" s="12">
        <f t="shared" si="72"/>
        <v>405933070.50333333</v>
      </c>
      <c r="AE58" s="12">
        <f t="shared" si="72"/>
        <v>805217997.50333333</v>
      </c>
      <c r="AF58" s="12">
        <f t="shared" si="72"/>
        <v>731071504.46333337</v>
      </c>
      <c r="AG58" s="12">
        <f t="shared" si="35"/>
        <v>1968394481.5166667</v>
      </c>
      <c r="AH58" s="12">
        <f t="shared" si="72"/>
        <v>6058994395</v>
      </c>
      <c r="AI58" s="232">
        <f>+'EJEC-GASTOSABRIL 2021'!G59-AH58</f>
        <v>0</v>
      </c>
      <c r="AJ58" s="108"/>
      <c r="AK58" s="12">
        <f t="shared" ref="AK58:AM58" si="73">+AK59+AK61+AK63+AK65</f>
        <v>0</v>
      </c>
      <c r="AL58" s="12">
        <f t="shared" si="73"/>
        <v>204983400</v>
      </c>
      <c r="AM58" s="12">
        <f t="shared" si="73"/>
        <v>52950458</v>
      </c>
      <c r="AN58" s="12">
        <v>456148883</v>
      </c>
      <c r="AO58" s="12"/>
      <c r="AP58" s="12">
        <f t="shared" ref="AP58:AV58" si="74">+AP59+AP61+AP63+AP65</f>
        <v>0</v>
      </c>
      <c r="AQ58" s="12">
        <f t="shared" si="74"/>
        <v>0</v>
      </c>
      <c r="AR58" s="12">
        <f t="shared" si="74"/>
        <v>0</v>
      </c>
      <c r="AS58" s="12">
        <f t="shared" si="74"/>
        <v>0</v>
      </c>
      <c r="AT58" s="12">
        <f t="shared" si="74"/>
        <v>0</v>
      </c>
      <c r="AU58" s="12">
        <f t="shared" si="74"/>
        <v>0</v>
      </c>
      <c r="AV58" s="12">
        <f t="shared" si="74"/>
        <v>0</v>
      </c>
      <c r="AW58" s="12">
        <f t="shared" si="37"/>
        <v>714082741</v>
      </c>
      <c r="AX58" s="12">
        <f t="shared" si="59"/>
        <v>714082741</v>
      </c>
      <c r="AY58" s="108"/>
      <c r="AZ58" s="115">
        <f t="shared" si="7"/>
        <v>-1</v>
      </c>
      <c r="BA58" s="115">
        <f t="shared" si="8"/>
        <v>-0.29549512123890631</v>
      </c>
      <c r="BB58" s="115">
        <f t="shared" si="9"/>
        <v>-0.87527621236645103</v>
      </c>
      <c r="BC58" s="115">
        <f t="shared" si="10"/>
        <v>0.12762063220011197</v>
      </c>
      <c r="BD58" s="115">
        <f t="shared" si="11"/>
        <v>-1</v>
      </c>
      <c r="BE58" s="12"/>
      <c r="BF58" s="12"/>
      <c r="BG58" s="12"/>
      <c r="BH58" s="12"/>
      <c r="BI58" s="12"/>
      <c r="BJ58" s="12"/>
      <c r="BK58" s="12"/>
      <c r="BL58" s="115">
        <f t="shared" si="60"/>
        <v>-0.63722579609662766</v>
      </c>
      <c r="BM58" s="115">
        <f t="shared" si="13"/>
        <v>-0.63722579609662766</v>
      </c>
    </row>
    <row r="59" spans="1:65">
      <c r="A59" s="13" t="s">
        <v>91</v>
      </c>
      <c r="B59" s="14" t="s">
        <v>41</v>
      </c>
      <c r="C59" s="15">
        <f>+C60</f>
        <v>1665153208</v>
      </c>
      <c r="D59" s="15">
        <v>0</v>
      </c>
      <c r="E59" s="15">
        <v>0</v>
      </c>
      <c r="F59" s="15">
        <v>0</v>
      </c>
      <c r="G59" s="15">
        <f t="shared" si="32"/>
        <v>1665153208</v>
      </c>
      <c r="H59" s="15">
        <f t="shared" ref="H59:AH59" si="75">+H60</f>
        <v>393390</v>
      </c>
      <c r="I59" s="15">
        <f t="shared" si="75"/>
        <v>332141988</v>
      </c>
      <c r="J59" s="15">
        <f t="shared" si="75"/>
        <v>1333011220</v>
      </c>
      <c r="K59" s="15">
        <f t="shared" si="75"/>
        <v>102425731</v>
      </c>
      <c r="L59" s="15">
        <f t="shared" si="75"/>
        <v>102425731</v>
      </c>
      <c r="M59" s="15">
        <f t="shared" si="75"/>
        <v>251912028</v>
      </c>
      <c r="N59" s="15">
        <f t="shared" si="75"/>
        <v>251912028</v>
      </c>
      <c r="O59" s="15">
        <f t="shared" si="75"/>
        <v>332141988</v>
      </c>
      <c r="P59" s="15">
        <f t="shared" si="75"/>
        <v>0</v>
      </c>
      <c r="Q59" s="15">
        <f t="shared" si="75"/>
        <v>1333011220</v>
      </c>
      <c r="R59" s="15">
        <f t="shared" si="75"/>
        <v>102425731</v>
      </c>
      <c r="S59" s="108"/>
      <c r="T59" s="15">
        <f t="shared" si="75"/>
        <v>1665153208</v>
      </c>
      <c r="U59" s="15">
        <f t="shared" si="75"/>
        <v>138762767.33333334</v>
      </c>
      <c r="V59" s="15">
        <f t="shared" si="75"/>
        <v>138762767.33333334</v>
      </c>
      <c r="W59" s="15">
        <f t="shared" si="75"/>
        <v>138762767.33333334</v>
      </c>
      <c r="X59" s="15">
        <f t="shared" si="75"/>
        <v>138762767.33333334</v>
      </c>
      <c r="Y59" s="15">
        <f t="shared" si="75"/>
        <v>138762767.33333334</v>
      </c>
      <c r="Z59" s="15">
        <f t="shared" si="75"/>
        <v>138762767.33333334</v>
      </c>
      <c r="AA59" s="15">
        <f t="shared" si="75"/>
        <v>138762767.33333334</v>
      </c>
      <c r="AB59" s="15">
        <f t="shared" si="75"/>
        <v>138762767.33333334</v>
      </c>
      <c r="AC59" s="15">
        <f t="shared" si="75"/>
        <v>138762767.33333334</v>
      </c>
      <c r="AD59" s="15">
        <f t="shared" si="75"/>
        <v>138762767.33333334</v>
      </c>
      <c r="AE59" s="15">
        <f t="shared" si="75"/>
        <v>138762767.33333334</v>
      </c>
      <c r="AF59" s="15">
        <f t="shared" si="75"/>
        <v>138762767.33333334</v>
      </c>
      <c r="AG59" s="15">
        <f t="shared" si="35"/>
        <v>693813836.66666675</v>
      </c>
      <c r="AH59" s="15">
        <f t="shared" si="75"/>
        <v>1665153207.9999998</v>
      </c>
      <c r="AI59" s="233">
        <f>+'EJEC-GASTOSABRIL 2021'!G60-AH59</f>
        <v>0</v>
      </c>
      <c r="AJ59" s="108"/>
      <c r="AK59" s="15">
        <f t="shared" ref="AK59:AM59" si="76">+AK60</f>
        <v>0</v>
      </c>
      <c r="AL59" s="15">
        <f t="shared" si="76"/>
        <v>102425731</v>
      </c>
      <c r="AM59" s="15">
        <f t="shared" si="76"/>
        <v>26471179</v>
      </c>
      <c r="AN59" s="15">
        <v>211073476</v>
      </c>
      <c r="AO59" s="15"/>
      <c r="AP59" s="15">
        <f t="shared" ref="AP59:AV59" si="77">+AP60</f>
        <v>0</v>
      </c>
      <c r="AQ59" s="15">
        <f t="shared" si="77"/>
        <v>0</v>
      </c>
      <c r="AR59" s="15">
        <f t="shared" si="77"/>
        <v>0</v>
      </c>
      <c r="AS59" s="15">
        <f t="shared" si="77"/>
        <v>0</v>
      </c>
      <c r="AT59" s="15">
        <f t="shared" si="77"/>
        <v>0</v>
      </c>
      <c r="AU59" s="15">
        <f t="shared" si="77"/>
        <v>0</v>
      </c>
      <c r="AV59" s="15">
        <f t="shared" si="77"/>
        <v>0</v>
      </c>
      <c r="AW59" s="15">
        <f t="shared" si="37"/>
        <v>339970386</v>
      </c>
      <c r="AX59" s="15">
        <f t="shared" si="59"/>
        <v>339970386</v>
      </c>
      <c r="AY59" s="108"/>
      <c r="AZ59" s="116">
        <f t="shared" si="7"/>
        <v>-1</v>
      </c>
      <c r="BA59" s="116">
        <f t="shared" si="8"/>
        <v>-0.26186445421663573</v>
      </c>
      <c r="BB59" s="116">
        <f t="shared" si="9"/>
        <v>-0.80923428158209454</v>
      </c>
      <c r="BC59" s="116">
        <f t="shared" si="10"/>
        <v>0.52111030974874706</v>
      </c>
      <c r="BD59" s="116">
        <f t="shared" si="11"/>
        <v>-1</v>
      </c>
      <c r="BE59" s="15"/>
      <c r="BF59" s="15"/>
      <c r="BG59" s="15"/>
      <c r="BH59" s="15"/>
      <c r="BI59" s="15"/>
      <c r="BJ59" s="15"/>
      <c r="BK59" s="15"/>
      <c r="BL59" s="116">
        <f t="shared" si="60"/>
        <v>-0.50999768520999667</v>
      </c>
      <c r="BM59" s="116">
        <f t="shared" si="13"/>
        <v>-0.50999768520999667</v>
      </c>
    </row>
    <row r="60" spans="1:65">
      <c r="A60" s="16" t="s">
        <v>92</v>
      </c>
      <c r="B60" s="17" t="s">
        <v>41</v>
      </c>
      <c r="C60" s="18">
        <v>1665153208</v>
      </c>
      <c r="D60" s="18">
        <v>0</v>
      </c>
      <c r="E60" s="18">
        <v>0</v>
      </c>
      <c r="F60" s="18">
        <v>0</v>
      </c>
      <c r="G60" s="18">
        <f t="shared" si="32"/>
        <v>1665153208</v>
      </c>
      <c r="H60" s="18">
        <v>393390</v>
      </c>
      <c r="I60" s="18">
        <v>332141988</v>
      </c>
      <c r="J60" s="18">
        <f t="shared" si="30"/>
        <v>1333011220</v>
      </c>
      <c r="K60" s="18">
        <v>102425731</v>
      </c>
      <c r="L60" s="18">
        <v>102425731</v>
      </c>
      <c r="M60" s="18">
        <v>251912028</v>
      </c>
      <c r="N60" s="18">
        <v>251912028</v>
      </c>
      <c r="O60" s="18">
        <v>332141988</v>
      </c>
      <c r="P60" s="18">
        <f t="shared" si="33"/>
        <v>0</v>
      </c>
      <c r="Q60" s="18">
        <f t="shared" si="31"/>
        <v>1333011220</v>
      </c>
      <c r="R60" s="18">
        <f t="shared" si="34"/>
        <v>102425731</v>
      </c>
      <c r="S60" s="108"/>
      <c r="T60" s="18">
        <v>1665153208</v>
      </c>
      <c r="U60" s="18">
        <v>138762767.33333334</v>
      </c>
      <c r="V60" s="18">
        <v>138762767.33333334</v>
      </c>
      <c r="W60" s="18">
        <v>138762767.33333334</v>
      </c>
      <c r="X60" s="18">
        <v>138762767.33333334</v>
      </c>
      <c r="Y60" s="18">
        <v>138762767.33333334</v>
      </c>
      <c r="Z60" s="18">
        <v>138762767.33333334</v>
      </c>
      <c r="AA60" s="18">
        <v>138762767.33333334</v>
      </c>
      <c r="AB60" s="18">
        <v>138762767.33333334</v>
      </c>
      <c r="AC60" s="18">
        <v>138762767.33333334</v>
      </c>
      <c r="AD60" s="18">
        <v>138762767.33333334</v>
      </c>
      <c r="AE60" s="18">
        <v>138762767.33333334</v>
      </c>
      <c r="AF60" s="18">
        <v>138762767.33333334</v>
      </c>
      <c r="AG60" s="18">
        <f t="shared" si="35"/>
        <v>693813836.66666675</v>
      </c>
      <c r="AH60" s="18">
        <f t="shared" si="36"/>
        <v>1665153207.9999998</v>
      </c>
      <c r="AI60" s="85">
        <f>+'EJEC-GASTOSABRIL 2021'!G61-AH60</f>
        <v>0</v>
      </c>
      <c r="AJ60" s="108"/>
      <c r="AK60" s="18">
        <v>0</v>
      </c>
      <c r="AL60" s="18">
        <v>102425731</v>
      </c>
      <c r="AM60" s="18">
        <v>26471179</v>
      </c>
      <c r="AN60" s="18">
        <v>211073476</v>
      </c>
      <c r="AO60" s="18"/>
      <c r="AP60" s="18"/>
      <c r="AQ60" s="18"/>
      <c r="AR60" s="18"/>
      <c r="AS60" s="18"/>
      <c r="AT60" s="18"/>
      <c r="AU60" s="18"/>
      <c r="AV60" s="18"/>
      <c r="AW60" s="18">
        <f t="shared" si="37"/>
        <v>339970386</v>
      </c>
      <c r="AX60" s="18">
        <f t="shared" si="59"/>
        <v>339970386</v>
      </c>
      <c r="AY60" s="108"/>
      <c r="AZ60" s="117">
        <f t="shared" si="7"/>
        <v>-1</v>
      </c>
      <c r="BA60" s="117">
        <f t="shared" si="8"/>
        <v>-0.26186445421663573</v>
      </c>
      <c r="BB60" s="117">
        <f t="shared" si="9"/>
        <v>-0.80923428158209454</v>
      </c>
      <c r="BC60" s="117">
        <f t="shared" si="10"/>
        <v>0.52111030974874706</v>
      </c>
      <c r="BD60" s="117">
        <f t="shared" si="11"/>
        <v>-1</v>
      </c>
      <c r="BE60" s="18"/>
      <c r="BF60" s="18"/>
      <c r="BG60" s="18"/>
      <c r="BH60" s="18"/>
      <c r="BI60" s="18"/>
      <c r="BJ60" s="18"/>
      <c r="BK60" s="18"/>
      <c r="BL60" s="117">
        <f t="shared" si="60"/>
        <v>-0.50999768520999667</v>
      </c>
      <c r="BM60" s="117">
        <f t="shared" si="13"/>
        <v>-0.50999768520999667</v>
      </c>
    </row>
    <row r="61" spans="1:65">
      <c r="A61" s="13" t="s">
        <v>93</v>
      </c>
      <c r="B61" s="14" t="s">
        <v>44</v>
      </c>
      <c r="C61" s="15">
        <f>+C62</f>
        <v>1085638322</v>
      </c>
      <c r="D61" s="15">
        <v>0</v>
      </c>
      <c r="E61" s="15">
        <v>0</v>
      </c>
      <c r="F61" s="15">
        <v>0</v>
      </c>
      <c r="G61" s="15">
        <f t="shared" si="32"/>
        <v>1085638322</v>
      </c>
      <c r="H61" s="15">
        <f t="shared" ref="H61:AH61" si="78">+H62</f>
        <v>278651</v>
      </c>
      <c r="I61" s="15">
        <f t="shared" si="78"/>
        <v>332027249</v>
      </c>
      <c r="J61" s="15">
        <f t="shared" si="78"/>
        <v>753611073</v>
      </c>
      <c r="K61" s="15">
        <f t="shared" si="78"/>
        <v>102310991</v>
      </c>
      <c r="L61" s="15">
        <f t="shared" si="78"/>
        <v>102310991</v>
      </c>
      <c r="M61" s="15">
        <f t="shared" si="78"/>
        <v>251912028</v>
      </c>
      <c r="N61" s="15">
        <f t="shared" si="78"/>
        <v>251912028</v>
      </c>
      <c r="O61" s="15">
        <f t="shared" si="78"/>
        <v>332027249</v>
      </c>
      <c r="P61" s="15">
        <f t="shared" si="78"/>
        <v>0</v>
      </c>
      <c r="Q61" s="15">
        <f t="shared" si="78"/>
        <v>753611073</v>
      </c>
      <c r="R61" s="15">
        <f t="shared" si="78"/>
        <v>102310991</v>
      </c>
      <c r="S61" s="108"/>
      <c r="T61" s="15">
        <f t="shared" si="78"/>
        <v>1085638322</v>
      </c>
      <c r="U61" s="15">
        <f t="shared" si="78"/>
        <v>90469860.170000002</v>
      </c>
      <c r="V61" s="15">
        <f t="shared" si="78"/>
        <v>90469860.170000002</v>
      </c>
      <c r="W61" s="15">
        <f t="shared" si="78"/>
        <v>90469860.170000002</v>
      </c>
      <c r="X61" s="15">
        <f t="shared" si="78"/>
        <v>90469860.170000002</v>
      </c>
      <c r="Y61" s="15">
        <f t="shared" si="78"/>
        <v>90469860.170000002</v>
      </c>
      <c r="Z61" s="15">
        <f t="shared" si="78"/>
        <v>90469860.170000002</v>
      </c>
      <c r="AA61" s="15">
        <f t="shared" si="78"/>
        <v>90469860.170000002</v>
      </c>
      <c r="AB61" s="15">
        <f t="shared" si="78"/>
        <v>90469860.170000002</v>
      </c>
      <c r="AC61" s="15">
        <f t="shared" si="78"/>
        <v>90469860.170000002</v>
      </c>
      <c r="AD61" s="15">
        <f t="shared" si="78"/>
        <v>90469860.170000002</v>
      </c>
      <c r="AE61" s="15">
        <f t="shared" si="78"/>
        <v>90469860.170000002</v>
      </c>
      <c r="AF61" s="15">
        <f t="shared" si="78"/>
        <v>90469860.129999995</v>
      </c>
      <c r="AG61" s="15">
        <f t="shared" si="35"/>
        <v>452349300.85000002</v>
      </c>
      <c r="AH61" s="15">
        <f t="shared" si="78"/>
        <v>1085638321.9999998</v>
      </c>
      <c r="AI61" s="233">
        <f>+'EJEC-GASTOSABRIL 2021'!G62-AH61</f>
        <v>0</v>
      </c>
      <c r="AJ61" s="108"/>
      <c r="AK61" s="15">
        <f t="shared" ref="AK61:AM61" si="79">+AK62</f>
        <v>0</v>
      </c>
      <c r="AL61" s="15">
        <f t="shared" si="79"/>
        <v>102310991</v>
      </c>
      <c r="AM61" s="15">
        <f t="shared" si="79"/>
        <v>26471179</v>
      </c>
      <c r="AN61" s="15">
        <v>121073475</v>
      </c>
      <c r="AO61" s="15"/>
      <c r="AP61" s="15"/>
      <c r="AQ61" s="15"/>
      <c r="AR61" s="15"/>
      <c r="AS61" s="15"/>
      <c r="AT61" s="15"/>
      <c r="AU61" s="15"/>
      <c r="AV61" s="15"/>
      <c r="AW61" s="15">
        <f t="shared" si="37"/>
        <v>249855645</v>
      </c>
      <c r="AX61" s="15">
        <f t="shared" si="59"/>
        <v>249855645</v>
      </c>
      <c r="AY61" s="108"/>
      <c r="AZ61" s="116">
        <f t="shared" si="7"/>
        <v>-1</v>
      </c>
      <c r="BA61" s="116">
        <f t="shared" si="8"/>
        <v>0.13088481409996192</v>
      </c>
      <c r="BB61" s="116">
        <f t="shared" si="9"/>
        <v>-0.70740333907603514</v>
      </c>
      <c r="BC61" s="116">
        <f t="shared" si="10"/>
        <v>0.33827414757238922</v>
      </c>
      <c r="BD61" s="116">
        <f t="shared" si="11"/>
        <v>-1</v>
      </c>
      <c r="BE61" s="15"/>
      <c r="BF61" s="15"/>
      <c r="BG61" s="15"/>
      <c r="BH61" s="15"/>
      <c r="BI61" s="15"/>
      <c r="BJ61" s="15"/>
      <c r="BK61" s="15"/>
      <c r="BL61" s="116">
        <f t="shared" si="60"/>
        <v>-0.44764887548073684</v>
      </c>
      <c r="BM61" s="116">
        <f t="shared" si="13"/>
        <v>-0.44764887548073684</v>
      </c>
    </row>
    <row r="62" spans="1:65">
      <c r="A62" s="16" t="s">
        <v>94</v>
      </c>
      <c r="B62" s="17" t="s">
        <v>44</v>
      </c>
      <c r="C62" s="18">
        <v>1085638322</v>
      </c>
      <c r="D62" s="18">
        <v>0</v>
      </c>
      <c r="E62" s="18">
        <v>0</v>
      </c>
      <c r="F62" s="18">
        <v>0</v>
      </c>
      <c r="G62" s="18">
        <f t="shared" si="32"/>
        <v>1085638322</v>
      </c>
      <c r="H62" s="18">
        <v>278651</v>
      </c>
      <c r="I62" s="18">
        <v>332027249</v>
      </c>
      <c r="J62" s="18">
        <f t="shared" si="30"/>
        <v>753611073</v>
      </c>
      <c r="K62" s="18">
        <v>102310991</v>
      </c>
      <c r="L62" s="18">
        <v>102310991</v>
      </c>
      <c r="M62" s="18">
        <v>251912028</v>
      </c>
      <c r="N62" s="18">
        <v>251912028</v>
      </c>
      <c r="O62" s="18">
        <v>332027249</v>
      </c>
      <c r="P62" s="18">
        <f t="shared" si="33"/>
        <v>0</v>
      </c>
      <c r="Q62" s="18">
        <f t="shared" si="31"/>
        <v>753611073</v>
      </c>
      <c r="R62" s="18">
        <f t="shared" si="34"/>
        <v>102310991</v>
      </c>
      <c r="S62" s="108"/>
      <c r="T62" s="18">
        <v>1085638322</v>
      </c>
      <c r="U62" s="18">
        <v>90469860.170000002</v>
      </c>
      <c r="V62" s="18">
        <v>90469860.170000002</v>
      </c>
      <c r="W62" s="18">
        <v>90469860.170000002</v>
      </c>
      <c r="X62" s="18">
        <v>90469860.170000002</v>
      </c>
      <c r="Y62" s="18">
        <v>90469860.170000002</v>
      </c>
      <c r="Z62" s="18">
        <v>90469860.170000002</v>
      </c>
      <c r="AA62" s="18">
        <v>90469860.170000002</v>
      </c>
      <c r="AB62" s="18">
        <v>90469860.170000002</v>
      </c>
      <c r="AC62" s="18">
        <v>90469860.170000002</v>
      </c>
      <c r="AD62" s="18">
        <v>90469860.170000002</v>
      </c>
      <c r="AE62" s="18">
        <v>90469860.170000002</v>
      </c>
      <c r="AF62" s="18">
        <v>90469860.129999995</v>
      </c>
      <c r="AG62" s="18">
        <f t="shared" si="35"/>
        <v>452349300.85000002</v>
      </c>
      <c r="AH62" s="18">
        <f t="shared" si="36"/>
        <v>1085638321.9999998</v>
      </c>
      <c r="AI62" s="85">
        <f>+'EJEC-GASTOSABRIL 2021'!G63-AH62</f>
        <v>0</v>
      </c>
      <c r="AJ62" s="108"/>
      <c r="AK62" s="18">
        <v>0</v>
      </c>
      <c r="AL62" s="18">
        <v>102310991</v>
      </c>
      <c r="AM62" s="18">
        <v>26471179</v>
      </c>
      <c r="AN62" s="18">
        <v>121073475</v>
      </c>
      <c r="AO62" s="18"/>
      <c r="AP62" s="18"/>
      <c r="AQ62" s="18"/>
      <c r="AR62" s="18"/>
      <c r="AS62" s="18"/>
      <c r="AT62" s="18"/>
      <c r="AU62" s="18"/>
      <c r="AV62" s="18"/>
      <c r="AW62" s="18">
        <f t="shared" si="37"/>
        <v>249855645</v>
      </c>
      <c r="AX62" s="18">
        <f t="shared" si="59"/>
        <v>249855645</v>
      </c>
      <c r="AY62" s="108"/>
      <c r="AZ62" s="117">
        <f t="shared" si="7"/>
        <v>-1</v>
      </c>
      <c r="BA62" s="117">
        <f t="shared" si="8"/>
        <v>0.13088481409996192</v>
      </c>
      <c r="BB62" s="117">
        <f t="shared" si="9"/>
        <v>-0.70740333907603514</v>
      </c>
      <c r="BC62" s="117">
        <f t="shared" si="10"/>
        <v>0.33827414757238922</v>
      </c>
      <c r="BD62" s="117">
        <f t="shared" si="11"/>
        <v>-1</v>
      </c>
      <c r="BE62" s="18"/>
      <c r="BF62" s="18"/>
      <c r="BG62" s="18"/>
      <c r="BH62" s="18"/>
      <c r="BI62" s="18"/>
      <c r="BJ62" s="18"/>
      <c r="BK62" s="18"/>
      <c r="BL62" s="117">
        <f t="shared" si="60"/>
        <v>-0.44764887548073684</v>
      </c>
      <c r="BM62" s="117">
        <f t="shared" si="13"/>
        <v>-0.44764887548073684</v>
      </c>
    </row>
    <row r="63" spans="1:65">
      <c r="A63" s="13" t="s">
        <v>95</v>
      </c>
      <c r="B63" s="14" t="s">
        <v>47</v>
      </c>
      <c r="C63" s="15">
        <f>+C64</f>
        <v>1652899971</v>
      </c>
      <c r="D63" s="15">
        <v>0</v>
      </c>
      <c r="E63" s="15">
        <v>0</v>
      </c>
      <c r="F63" s="15">
        <v>0</v>
      </c>
      <c r="G63" s="15">
        <f t="shared" si="32"/>
        <v>1652899971</v>
      </c>
      <c r="H63" s="15">
        <f t="shared" ref="H63:AH63" si="80">+H64</f>
        <v>0</v>
      </c>
      <c r="I63" s="15">
        <f t="shared" si="80"/>
        <v>0</v>
      </c>
      <c r="J63" s="15">
        <f t="shared" si="80"/>
        <v>1652899971</v>
      </c>
      <c r="K63" s="15">
        <f t="shared" si="80"/>
        <v>0</v>
      </c>
      <c r="L63" s="15">
        <f t="shared" si="80"/>
        <v>0</v>
      </c>
      <c r="M63" s="15">
        <f t="shared" si="80"/>
        <v>0</v>
      </c>
      <c r="N63" s="15">
        <f t="shared" si="80"/>
        <v>0</v>
      </c>
      <c r="O63" s="15">
        <f t="shared" si="80"/>
        <v>0</v>
      </c>
      <c r="P63" s="15">
        <f t="shared" si="80"/>
        <v>0</v>
      </c>
      <c r="Q63" s="15">
        <f t="shared" si="80"/>
        <v>1652899971</v>
      </c>
      <c r="R63" s="15">
        <f t="shared" si="80"/>
        <v>0</v>
      </c>
      <c r="S63" s="108"/>
      <c r="T63" s="15">
        <f t="shared" si="80"/>
        <v>1652899971</v>
      </c>
      <c r="U63" s="15">
        <f t="shared" si="80"/>
        <v>0</v>
      </c>
      <c r="V63" s="15">
        <f t="shared" si="80"/>
        <v>9166374</v>
      </c>
      <c r="W63" s="15">
        <f t="shared" si="80"/>
        <v>79043232</v>
      </c>
      <c r="X63" s="15">
        <f t="shared" si="80"/>
        <v>14297077</v>
      </c>
      <c r="Y63" s="15">
        <f t="shared" si="80"/>
        <v>72179849</v>
      </c>
      <c r="Z63" s="15">
        <f t="shared" si="80"/>
        <v>332904521</v>
      </c>
      <c r="AA63" s="15">
        <f t="shared" si="80"/>
        <v>26196606</v>
      </c>
      <c r="AB63" s="15">
        <f t="shared" si="80"/>
        <v>262935036</v>
      </c>
      <c r="AC63" s="15">
        <f t="shared" si="80"/>
        <v>9897614</v>
      </c>
      <c r="AD63" s="15">
        <f t="shared" si="80"/>
        <v>9897614</v>
      </c>
      <c r="AE63" s="15">
        <f t="shared" si="80"/>
        <v>409182541</v>
      </c>
      <c r="AF63" s="15">
        <f t="shared" si="80"/>
        <v>427199507</v>
      </c>
      <c r="AG63" s="15">
        <f t="shared" si="35"/>
        <v>174686532</v>
      </c>
      <c r="AH63" s="15">
        <f t="shared" si="80"/>
        <v>1652899971</v>
      </c>
      <c r="AI63" s="233">
        <f>+'EJEC-GASTOSABRIL 2021'!G64-AH63</f>
        <v>0</v>
      </c>
      <c r="AJ63" s="108"/>
      <c r="AK63" s="15">
        <f t="shared" ref="AK63:AX63" si="81">+AK64</f>
        <v>0</v>
      </c>
      <c r="AL63" s="15">
        <f t="shared" si="81"/>
        <v>0</v>
      </c>
      <c r="AM63" s="15">
        <f t="shared" si="81"/>
        <v>0</v>
      </c>
      <c r="AN63" s="15">
        <f t="shared" si="81"/>
        <v>64001932</v>
      </c>
      <c r="AO63" s="15"/>
      <c r="AP63" s="15">
        <f t="shared" si="81"/>
        <v>0</v>
      </c>
      <c r="AQ63" s="15">
        <f t="shared" si="81"/>
        <v>0</v>
      </c>
      <c r="AR63" s="15">
        <f t="shared" si="81"/>
        <v>0</v>
      </c>
      <c r="AS63" s="15">
        <f t="shared" si="81"/>
        <v>0</v>
      </c>
      <c r="AT63" s="15">
        <f t="shared" si="81"/>
        <v>0</v>
      </c>
      <c r="AU63" s="15">
        <f t="shared" si="81"/>
        <v>0</v>
      </c>
      <c r="AV63" s="15">
        <f t="shared" si="81"/>
        <v>0</v>
      </c>
      <c r="AW63" s="15">
        <f t="shared" si="81"/>
        <v>64001932</v>
      </c>
      <c r="AX63" s="15">
        <f t="shared" si="81"/>
        <v>64001932</v>
      </c>
      <c r="AY63" s="108"/>
      <c r="AZ63" s="116" t="e">
        <f t="shared" si="7"/>
        <v>#DIV/0!</v>
      </c>
      <c r="BA63" s="116">
        <f t="shared" si="8"/>
        <v>-1</v>
      </c>
      <c r="BB63" s="116">
        <f t="shared" si="9"/>
        <v>-1</v>
      </c>
      <c r="BC63" s="116">
        <f t="shared" si="10"/>
        <v>3.4765746173151335</v>
      </c>
      <c r="BD63" s="116">
        <f t="shared" si="11"/>
        <v>-1</v>
      </c>
      <c r="BE63" s="15"/>
      <c r="BF63" s="15"/>
      <c r="BG63" s="15"/>
      <c r="BH63" s="15"/>
      <c r="BI63" s="15"/>
      <c r="BJ63" s="15"/>
      <c r="BK63" s="15"/>
      <c r="BL63" s="116">
        <f t="shared" si="60"/>
        <v>-0.63361839480561677</v>
      </c>
      <c r="BM63" s="116">
        <f t="shared" si="13"/>
        <v>-0.63361839480561677</v>
      </c>
    </row>
    <row r="64" spans="1:65">
      <c r="A64" s="16" t="s">
        <v>96</v>
      </c>
      <c r="B64" s="17" t="s">
        <v>47</v>
      </c>
      <c r="C64" s="18">
        <v>1652899971</v>
      </c>
      <c r="D64" s="18">
        <v>0</v>
      </c>
      <c r="E64" s="18">
        <v>0</v>
      </c>
      <c r="F64" s="18">
        <v>0</v>
      </c>
      <c r="G64" s="18">
        <f t="shared" si="32"/>
        <v>1652899971</v>
      </c>
      <c r="H64" s="18">
        <v>0</v>
      </c>
      <c r="I64" s="18">
        <v>0</v>
      </c>
      <c r="J64" s="18">
        <f t="shared" si="30"/>
        <v>1652899971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f t="shared" si="33"/>
        <v>0</v>
      </c>
      <c r="Q64" s="18">
        <f t="shared" si="31"/>
        <v>1652899971</v>
      </c>
      <c r="R64" s="18">
        <f t="shared" si="34"/>
        <v>0</v>
      </c>
      <c r="S64" s="108"/>
      <c r="T64" s="18">
        <v>1652899971</v>
      </c>
      <c r="U64" s="18">
        <v>0</v>
      </c>
      <c r="V64" s="18">
        <v>9166374</v>
      </c>
      <c r="W64" s="18">
        <v>79043232</v>
      </c>
      <c r="X64" s="18">
        <v>14297077</v>
      </c>
      <c r="Y64" s="18">
        <v>72179849</v>
      </c>
      <c r="Z64" s="18">
        <v>332904521</v>
      </c>
      <c r="AA64" s="18">
        <v>26196606</v>
      </c>
      <c r="AB64" s="18">
        <v>262935036</v>
      </c>
      <c r="AC64" s="18">
        <v>9897614</v>
      </c>
      <c r="AD64" s="18">
        <v>9897614</v>
      </c>
      <c r="AE64" s="18">
        <v>409182541</v>
      </c>
      <c r="AF64" s="18">
        <v>427199507</v>
      </c>
      <c r="AG64" s="18">
        <f t="shared" si="35"/>
        <v>174686532</v>
      </c>
      <c r="AH64" s="18">
        <f t="shared" si="36"/>
        <v>1652899971</v>
      </c>
      <c r="AI64" s="85">
        <f>+'EJEC-GASTOSABRIL 2021'!G65-AH64</f>
        <v>0</v>
      </c>
      <c r="AJ64" s="108"/>
      <c r="AK64" s="18">
        <v>0</v>
      </c>
      <c r="AL64" s="18">
        <v>0</v>
      </c>
      <c r="AM64" s="18">
        <v>0</v>
      </c>
      <c r="AN64" s="18">
        <v>64001932</v>
      </c>
      <c r="AO64" s="18"/>
      <c r="AP64" s="18"/>
      <c r="AQ64" s="18"/>
      <c r="AR64" s="18"/>
      <c r="AS64" s="18"/>
      <c r="AT64" s="18"/>
      <c r="AU64" s="18"/>
      <c r="AV64" s="18"/>
      <c r="AW64" s="18">
        <f>+AK64+AL64+AM64+AN64+AO64</f>
        <v>64001932</v>
      </c>
      <c r="AX64" s="18">
        <f t="shared" si="59"/>
        <v>64001932</v>
      </c>
      <c r="AY64" s="108"/>
      <c r="AZ64" s="117" t="e">
        <f t="shared" si="7"/>
        <v>#DIV/0!</v>
      </c>
      <c r="BA64" s="117">
        <f t="shared" si="8"/>
        <v>-1</v>
      </c>
      <c r="BB64" s="117">
        <f t="shared" si="9"/>
        <v>-1</v>
      </c>
      <c r="BC64" s="117">
        <f t="shared" si="10"/>
        <v>3.4765746173151335</v>
      </c>
      <c r="BD64" s="117">
        <f t="shared" si="11"/>
        <v>-1</v>
      </c>
      <c r="BE64" s="18"/>
      <c r="BF64" s="18"/>
      <c r="BG64" s="18"/>
      <c r="BH64" s="18"/>
      <c r="BI64" s="18"/>
      <c r="BJ64" s="18"/>
      <c r="BK64" s="18"/>
      <c r="BL64" s="117">
        <f t="shared" si="60"/>
        <v>-0.63361839480561677</v>
      </c>
      <c r="BM64" s="117">
        <f t="shared" si="13"/>
        <v>-0.63361839480561677</v>
      </c>
    </row>
    <row r="65" spans="1:65">
      <c r="A65" s="13" t="s">
        <v>97</v>
      </c>
      <c r="B65" s="14" t="s">
        <v>50</v>
      </c>
      <c r="C65" s="15">
        <f>SUM(C66:C68)</f>
        <v>1655302894</v>
      </c>
      <c r="D65" s="15">
        <v>0</v>
      </c>
      <c r="E65" s="15">
        <v>0</v>
      </c>
      <c r="F65" s="15">
        <v>0</v>
      </c>
      <c r="G65" s="15">
        <f t="shared" si="32"/>
        <v>1655302894</v>
      </c>
      <c r="H65" s="15">
        <f t="shared" ref="H65:AH65" si="82">SUM(H66:H68)</f>
        <v>1746978</v>
      </c>
      <c r="I65" s="15">
        <f t="shared" si="82"/>
        <v>9418704</v>
      </c>
      <c r="J65" s="15">
        <f t="shared" si="82"/>
        <v>1645884190</v>
      </c>
      <c r="K65" s="15">
        <f t="shared" si="82"/>
        <v>246678</v>
      </c>
      <c r="L65" s="15">
        <f t="shared" si="82"/>
        <v>246678</v>
      </c>
      <c r="M65" s="15">
        <f t="shared" si="82"/>
        <v>7671726</v>
      </c>
      <c r="N65" s="15">
        <f t="shared" si="82"/>
        <v>17234325</v>
      </c>
      <c r="O65" s="15">
        <f t="shared" si="82"/>
        <v>19080906</v>
      </c>
      <c r="P65" s="15">
        <f t="shared" si="82"/>
        <v>9662202</v>
      </c>
      <c r="Q65" s="15">
        <f t="shared" si="82"/>
        <v>1636221988</v>
      </c>
      <c r="R65" s="15">
        <f t="shared" si="82"/>
        <v>246678</v>
      </c>
      <c r="S65" s="108"/>
      <c r="T65" s="15">
        <f t="shared" si="82"/>
        <v>1655302894</v>
      </c>
      <c r="U65" s="15">
        <f t="shared" si="82"/>
        <v>52478206</v>
      </c>
      <c r="V65" s="15">
        <f t="shared" si="82"/>
        <v>52561936</v>
      </c>
      <c r="W65" s="15">
        <f t="shared" si="82"/>
        <v>116265914</v>
      </c>
      <c r="X65" s="15">
        <f t="shared" si="82"/>
        <v>160993652</v>
      </c>
      <c r="Y65" s="15">
        <f t="shared" si="82"/>
        <v>265245104</v>
      </c>
      <c r="Z65" s="15">
        <f t="shared" si="82"/>
        <v>176898434</v>
      </c>
      <c r="AA65" s="15">
        <f t="shared" si="82"/>
        <v>101011097</v>
      </c>
      <c r="AB65" s="15">
        <f t="shared" si="82"/>
        <v>154800694</v>
      </c>
      <c r="AC65" s="15">
        <f t="shared" si="82"/>
        <v>166802829</v>
      </c>
      <c r="AD65" s="15">
        <f t="shared" si="82"/>
        <v>166802829</v>
      </c>
      <c r="AE65" s="15">
        <f t="shared" si="82"/>
        <v>166802829</v>
      </c>
      <c r="AF65" s="15">
        <f t="shared" si="82"/>
        <v>74639370</v>
      </c>
      <c r="AG65" s="15">
        <f t="shared" si="35"/>
        <v>647544812</v>
      </c>
      <c r="AH65" s="15">
        <f t="shared" si="82"/>
        <v>1655302894</v>
      </c>
      <c r="AI65" s="233">
        <f>+'EJEC-GASTOSABRIL 2021'!G66-AH65</f>
        <v>0</v>
      </c>
      <c r="AJ65" s="108"/>
      <c r="AK65" s="15">
        <f t="shared" ref="AK65:AM65" si="83">SUM(AK66:AK68)</f>
        <v>0</v>
      </c>
      <c r="AL65" s="15">
        <f t="shared" si="83"/>
        <v>246678</v>
      </c>
      <c r="AM65" s="15">
        <f t="shared" si="83"/>
        <v>8100</v>
      </c>
      <c r="AN65" s="15">
        <v>60000000</v>
      </c>
      <c r="AO65" s="15"/>
      <c r="AP65" s="15">
        <f t="shared" ref="AP65:AV65" si="84">SUM(AP66:AP68)</f>
        <v>0</v>
      </c>
      <c r="AQ65" s="15">
        <f t="shared" si="84"/>
        <v>0</v>
      </c>
      <c r="AR65" s="15">
        <f t="shared" si="84"/>
        <v>0</v>
      </c>
      <c r="AS65" s="15">
        <f t="shared" si="84"/>
        <v>0</v>
      </c>
      <c r="AT65" s="15">
        <f t="shared" si="84"/>
        <v>0</v>
      </c>
      <c r="AU65" s="15">
        <f t="shared" si="84"/>
        <v>0</v>
      </c>
      <c r="AV65" s="15">
        <f t="shared" si="84"/>
        <v>0</v>
      </c>
      <c r="AW65" s="15">
        <f t="shared" si="37"/>
        <v>60254778</v>
      </c>
      <c r="AX65" s="15">
        <f t="shared" si="59"/>
        <v>60254778</v>
      </c>
      <c r="AY65" s="108"/>
      <c r="AZ65" s="116">
        <f t="shared" si="7"/>
        <v>-1</v>
      </c>
      <c r="BA65" s="116">
        <f t="shared" si="8"/>
        <v>-0.99530690802561006</v>
      </c>
      <c r="BB65" s="116">
        <f t="shared" si="9"/>
        <v>-0.99993033211780369</v>
      </c>
      <c r="BC65" s="116">
        <f t="shared" si="10"/>
        <v>-0.62731449808965134</v>
      </c>
      <c r="BD65" s="116">
        <f t="shared" si="11"/>
        <v>-1</v>
      </c>
      <c r="BE65" s="15"/>
      <c r="BF65" s="15"/>
      <c r="BG65" s="15"/>
      <c r="BH65" s="15"/>
      <c r="BI65" s="15"/>
      <c r="BJ65" s="15"/>
      <c r="BK65" s="15"/>
      <c r="BL65" s="116">
        <f t="shared" si="60"/>
        <v>-0.90694886765612759</v>
      </c>
      <c r="BM65" s="116">
        <f t="shared" si="13"/>
        <v>-0.90694886765612759</v>
      </c>
    </row>
    <row r="66" spans="1:65">
      <c r="A66" s="16" t="s">
        <v>98</v>
      </c>
      <c r="B66" s="17" t="s">
        <v>50</v>
      </c>
      <c r="C66" s="18">
        <v>891015353</v>
      </c>
      <c r="D66" s="18">
        <v>0</v>
      </c>
      <c r="E66" s="18">
        <v>0</v>
      </c>
      <c r="F66" s="18">
        <v>0</v>
      </c>
      <c r="G66" s="18">
        <f t="shared" si="32"/>
        <v>891015353</v>
      </c>
      <c r="H66" s="18">
        <v>131130</v>
      </c>
      <c r="I66" s="18">
        <v>131130</v>
      </c>
      <c r="J66" s="18">
        <f t="shared" si="30"/>
        <v>890884223</v>
      </c>
      <c r="K66" s="18">
        <v>131130</v>
      </c>
      <c r="L66" s="18">
        <v>131130</v>
      </c>
      <c r="M66" s="18">
        <v>0</v>
      </c>
      <c r="N66" s="18">
        <v>0</v>
      </c>
      <c r="O66" s="18">
        <v>131130</v>
      </c>
      <c r="P66" s="18">
        <f t="shared" si="33"/>
        <v>0</v>
      </c>
      <c r="Q66" s="18">
        <f t="shared" si="31"/>
        <v>890884223</v>
      </c>
      <c r="R66" s="18">
        <f t="shared" si="34"/>
        <v>131130</v>
      </c>
      <c r="S66" s="108"/>
      <c r="T66" s="18">
        <v>891015353</v>
      </c>
      <c r="U66" s="18">
        <v>27883061</v>
      </c>
      <c r="V66" s="18">
        <v>42198805</v>
      </c>
      <c r="W66" s="18">
        <v>61398847</v>
      </c>
      <c r="X66" s="18">
        <v>85449758</v>
      </c>
      <c r="Y66" s="18">
        <v>140887914</v>
      </c>
      <c r="Z66" s="18">
        <v>93907499</v>
      </c>
      <c r="AA66" s="18">
        <v>53552627</v>
      </c>
      <c r="AB66" s="18">
        <v>80827073</v>
      </c>
      <c r="AC66" s="18">
        <v>88538924</v>
      </c>
      <c r="AD66" s="18">
        <v>88538924</v>
      </c>
      <c r="AE66" s="18">
        <v>88538924</v>
      </c>
      <c r="AF66" s="18">
        <v>39292997</v>
      </c>
      <c r="AG66" s="18">
        <f t="shared" si="35"/>
        <v>357818385</v>
      </c>
      <c r="AH66" s="18">
        <f t="shared" si="36"/>
        <v>891015353</v>
      </c>
      <c r="AI66" s="85">
        <f>+'EJEC-GASTOSABRIL 2021'!G67-AH66</f>
        <v>0</v>
      </c>
      <c r="AJ66" s="108"/>
      <c r="AK66" s="18">
        <v>0</v>
      </c>
      <c r="AL66" s="18">
        <v>131130</v>
      </c>
      <c r="AM66" s="18"/>
      <c r="AN66" s="18">
        <v>60000000</v>
      </c>
      <c r="AO66" s="18"/>
      <c r="AP66" s="18"/>
      <c r="AQ66" s="18"/>
      <c r="AR66" s="18"/>
      <c r="AS66" s="18"/>
      <c r="AT66" s="18"/>
      <c r="AU66" s="18"/>
      <c r="AV66" s="18"/>
      <c r="AW66" s="18">
        <f t="shared" si="37"/>
        <v>60131130</v>
      </c>
      <c r="AX66" s="18">
        <f t="shared" si="59"/>
        <v>60131130</v>
      </c>
      <c r="AY66" s="108"/>
      <c r="AZ66" s="117">
        <f t="shared" si="7"/>
        <v>-1</v>
      </c>
      <c r="BA66" s="117">
        <f t="shared" si="8"/>
        <v>-0.99689256603356424</v>
      </c>
      <c r="BB66" s="117">
        <f t="shared" si="9"/>
        <v>-1</v>
      </c>
      <c r="BC66" s="117">
        <f t="shared" si="10"/>
        <v>-0.29783300263998408</v>
      </c>
      <c r="BD66" s="117">
        <f t="shared" si="11"/>
        <v>-1</v>
      </c>
      <c r="BE66" s="18"/>
      <c r="BF66" s="18"/>
      <c r="BG66" s="18"/>
      <c r="BH66" s="18"/>
      <c r="BI66" s="18"/>
      <c r="BJ66" s="18"/>
      <c r="BK66" s="18"/>
      <c r="BL66" s="117">
        <f t="shared" si="60"/>
        <v>-0.8319506975584835</v>
      </c>
      <c r="BM66" s="117">
        <f t="shared" si="13"/>
        <v>-0.8319506975584835</v>
      </c>
    </row>
    <row r="67" spans="1:65">
      <c r="A67" s="16" t="s">
        <v>99</v>
      </c>
      <c r="B67" s="17" t="s">
        <v>53</v>
      </c>
      <c r="C67" s="18">
        <v>125372355</v>
      </c>
      <c r="D67" s="18">
        <v>0</v>
      </c>
      <c r="E67" s="18">
        <v>0</v>
      </c>
      <c r="F67" s="18">
        <v>0</v>
      </c>
      <c r="G67" s="18">
        <f t="shared" si="32"/>
        <v>125372355</v>
      </c>
      <c r="H67" s="18">
        <v>1517500</v>
      </c>
      <c r="I67" s="18">
        <v>9189226</v>
      </c>
      <c r="J67" s="18">
        <f t="shared" si="30"/>
        <v>116183129</v>
      </c>
      <c r="K67" s="18">
        <v>17200</v>
      </c>
      <c r="L67" s="18">
        <v>17200</v>
      </c>
      <c r="M67" s="18">
        <v>7671726</v>
      </c>
      <c r="N67" s="18">
        <v>17234325</v>
      </c>
      <c r="O67" s="18">
        <v>18851428</v>
      </c>
      <c r="P67" s="18">
        <f t="shared" si="33"/>
        <v>9662202</v>
      </c>
      <c r="Q67" s="18">
        <f t="shared" si="31"/>
        <v>106520927</v>
      </c>
      <c r="R67" s="18">
        <f t="shared" si="34"/>
        <v>17200</v>
      </c>
      <c r="S67" s="108"/>
      <c r="T67" s="18">
        <v>125372355</v>
      </c>
      <c r="U67" s="18">
        <v>3682849</v>
      </c>
      <c r="V67" s="18">
        <v>8060355</v>
      </c>
      <c r="W67" s="18">
        <v>8817932</v>
      </c>
      <c r="X67" s="18">
        <v>11456576</v>
      </c>
      <c r="Y67" s="18">
        <v>18691255</v>
      </c>
      <c r="Z67" s="18">
        <v>12560311</v>
      </c>
      <c r="AA67" s="18">
        <v>7294000</v>
      </c>
      <c r="AB67" s="18">
        <v>13353316</v>
      </c>
      <c r="AC67" s="18">
        <v>11859712</v>
      </c>
      <c r="AD67" s="18">
        <v>11859712</v>
      </c>
      <c r="AE67" s="18">
        <v>11859712</v>
      </c>
      <c r="AF67" s="18">
        <v>5876625</v>
      </c>
      <c r="AG67" s="18">
        <f t="shared" si="35"/>
        <v>50708967</v>
      </c>
      <c r="AH67" s="18">
        <f t="shared" si="36"/>
        <v>125372355</v>
      </c>
      <c r="AI67" s="85">
        <f>+'EJEC-GASTOSABRIL 2021'!G68-AH67</f>
        <v>0</v>
      </c>
      <c r="AJ67" s="108"/>
      <c r="AK67" s="18">
        <v>0</v>
      </c>
      <c r="AL67" s="18">
        <v>17200</v>
      </c>
      <c r="AM67" s="18">
        <v>8100</v>
      </c>
      <c r="AN67" s="18">
        <v>0</v>
      </c>
      <c r="AO67" s="18"/>
      <c r="AP67" s="18"/>
      <c r="AQ67" s="18"/>
      <c r="AR67" s="18"/>
      <c r="AS67" s="18"/>
      <c r="AT67" s="18"/>
      <c r="AU67" s="18"/>
      <c r="AV67" s="18"/>
      <c r="AW67" s="18">
        <f t="shared" si="37"/>
        <v>25300</v>
      </c>
      <c r="AX67" s="18">
        <f t="shared" si="59"/>
        <v>25300</v>
      </c>
      <c r="AY67" s="108"/>
      <c r="AZ67" s="117">
        <f t="shared" si="7"/>
        <v>-1</v>
      </c>
      <c r="BA67" s="117">
        <f t="shared" si="8"/>
        <v>-0.9978660989497361</v>
      </c>
      <c r="BB67" s="117">
        <f t="shared" si="9"/>
        <v>-0.99908141727561517</v>
      </c>
      <c r="BC67" s="117">
        <f t="shared" si="10"/>
        <v>-1</v>
      </c>
      <c r="BD67" s="117">
        <f t="shared" si="11"/>
        <v>-1</v>
      </c>
      <c r="BE67" s="18"/>
      <c r="BF67" s="18"/>
      <c r="BG67" s="18"/>
      <c r="BH67" s="18"/>
      <c r="BI67" s="18"/>
      <c r="BJ67" s="18"/>
      <c r="BK67" s="18"/>
      <c r="BL67" s="117">
        <f t="shared" si="60"/>
        <v>-0.99950107443521774</v>
      </c>
      <c r="BM67" s="117">
        <f t="shared" si="13"/>
        <v>-0.99950107443521774</v>
      </c>
    </row>
    <row r="68" spans="1:65">
      <c r="A68" s="16" t="s">
        <v>100</v>
      </c>
      <c r="B68" s="17" t="s">
        <v>56</v>
      </c>
      <c r="C68" s="18">
        <v>638915186</v>
      </c>
      <c r="D68" s="18">
        <v>0</v>
      </c>
      <c r="E68" s="18">
        <v>0</v>
      </c>
      <c r="F68" s="18">
        <v>0</v>
      </c>
      <c r="G68" s="18">
        <f t="shared" si="32"/>
        <v>638915186</v>
      </c>
      <c r="H68" s="18">
        <v>98348</v>
      </c>
      <c r="I68" s="18">
        <v>98348</v>
      </c>
      <c r="J68" s="18">
        <f t="shared" si="30"/>
        <v>638816838</v>
      </c>
      <c r="K68" s="18">
        <v>98348</v>
      </c>
      <c r="L68" s="18">
        <v>98348</v>
      </c>
      <c r="M68" s="18">
        <v>0</v>
      </c>
      <c r="N68" s="18">
        <v>0</v>
      </c>
      <c r="O68" s="18">
        <v>98348</v>
      </c>
      <c r="P68" s="18">
        <f t="shared" si="33"/>
        <v>0</v>
      </c>
      <c r="Q68" s="18">
        <f t="shared" si="31"/>
        <v>638816838</v>
      </c>
      <c r="R68" s="18">
        <f t="shared" si="34"/>
        <v>98348</v>
      </c>
      <c r="S68" s="108"/>
      <c r="T68" s="18">
        <v>638915186</v>
      </c>
      <c r="U68" s="18">
        <v>20912296</v>
      </c>
      <c r="V68" s="18">
        <v>2302776</v>
      </c>
      <c r="W68" s="18">
        <v>46049135</v>
      </c>
      <c r="X68" s="18">
        <v>64087318</v>
      </c>
      <c r="Y68" s="18">
        <v>105665935</v>
      </c>
      <c r="Z68" s="18">
        <v>70430624</v>
      </c>
      <c r="AA68" s="18">
        <v>40164470</v>
      </c>
      <c r="AB68" s="18">
        <v>60620305</v>
      </c>
      <c r="AC68" s="18">
        <v>66404193</v>
      </c>
      <c r="AD68" s="18">
        <v>66404193</v>
      </c>
      <c r="AE68" s="18">
        <v>66404193</v>
      </c>
      <c r="AF68" s="18">
        <v>29469748</v>
      </c>
      <c r="AG68" s="18">
        <f t="shared" si="35"/>
        <v>239017460</v>
      </c>
      <c r="AH68" s="18">
        <f t="shared" si="36"/>
        <v>638915186</v>
      </c>
      <c r="AI68" s="85">
        <f>+'EJEC-GASTOSABRIL 2021'!G69-AH68</f>
        <v>0</v>
      </c>
      <c r="AJ68" s="108"/>
      <c r="AK68" s="18">
        <v>0</v>
      </c>
      <c r="AL68" s="18">
        <v>98348</v>
      </c>
      <c r="AM68" s="18">
        <v>0</v>
      </c>
      <c r="AN68" s="18">
        <v>0</v>
      </c>
      <c r="AO68" s="18"/>
      <c r="AP68" s="18"/>
      <c r="AQ68" s="18"/>
      <c r="AR68" s="18"/>
      <c r="AS68" s="18"/>
      <c r="AT68" s="18"/>
      <c r="AU68" s="18"/>
      <c r="AV68" s="18"/>
      <c r="AW68" s="18">
        <f t="shared" si="37"/>
        <v>98348</v>
      </c>
      <c r="AX68" s="18">
        <f t="shared" si="59"/>
        <v>98348</v>
      </c>
      <c r="AY68" s="108"/>
      <c r="AZ68" s="117">
        <f t="shared" si="7"/>
        <v>-1</v>
      </c>
      <c r="BA68" s="117">
        <f t="shared" si="8"/>
        <v>-0.95729154724558529</v>
      </c>
      <c r="BB68" s="117">
        <f t="shared" si="9"/>
        <v>-1</v>
      </c>
      <c r="BC68" s="117">
        <f t="shared" si="10"/>
        <v>-1</v>
      </c>
      <c r="BD68" s="117">
        <f t="shared" si="11"/>
        <v>-1</v>
      </c>
      <c r="BE68" s="18"/>
      <c r="BF68" s="18"/>
      <c r="BG68" s="18"/>
      <c r="BH68" s="18"/>
      <c r="BI68" s="18"/>
      <c r="BJ68" s="18"/>
      <c r="BK68" s="18"/>
      <c r="BL68" s="117">
        <f t="shared" si="60"/>
        <v>-0.99958853215158427</v>
      </c>
      <c r="BM68" s="117">
        <f t="shared" si="13"/>
        <v>-0.99958853215158427</v>
      </c>
    </row>
    <row r="69" spans="1:65">
      <c r="A69" s="10" t="s">
        <v>101</v>
      </c>
      <c r="B69" s="11" t="s">
        <v>59</v>
      </c>
      <c r="C69" s="12">
        <f>+C70</f>
        <v>1521092277</v>
      </c>
      <c r="D69" s="12">
        <v>0</v>
      </c>
      <c r="E69" s="12">
        <v>0</v>
      </c>
      <c r="F69" s="12">
        <v>0</v>
      </c>
      <c r="G69" s="12">
        <f t="shared" si="32"/>
        <v>1521092277</v>
      </c>
      <c r="H69" s="12">
        <f t="shared" ref="H69:AH69" si="85">+H70</f>
        <v>0</v>
      </c>
      <c r="I69" s="12">
        <f t="shared" si="85"/>
        <v>0</v>
      </c>
      <c r="J69" s="12">
        <f t="shared" si="85"/>
        <v>1521092277</v>
      </c>
      <c r="K69" s="12">
        <f t="shared" si="85"/>
        <v>0</v>
      </c>
      <c r="L69" s="12">
        <f t="shared" si="85"/>
        <v>0</v>
      </c>
      <c r="M69" s="12">
        <f t="shared" si="85"/>
        <v>0</v>
      </c>
      <c r="N69" s="12">
        <f t="shared" si="85"/>
        <v>0</v>
      </c>
      <c r="O69" s="12">
        <f t="shared" si="85"/>
        <v>0</v>
      </c>
      <c r="P69" s="12">
        <f t="shared" si="85"/>
        <v>0</v>
      </c>
      <c r="Q69" s="12">
        <f t="shared" si="85"/>
        <v>1521092277</v>
      </c>
      <c r="R69" s="12">
        <f t="shared" si="85"/>
        <v>0</v>
      </c>
      <c r="S69" s="108"/>
      <c r="T69" s="12">
        <f t="shared" si="85"/>
        <v>1521092277</v>
      </c>
      <c r="U69" s="12">
        <f t="shared" si="85"/>
        <v>62500000</v>
      </c>
      <c r="V69" s="12">
        <f t="shared" si="85"/>
        <v>67058856</v>
      </c>
      <c r="W69" s="12">
        <f t="shared" si="85"/>
        <v>101483182</v>
      </c>
      <c r="X69" s="12">
        <f t="shared" si="85"/>
        <v>69547181</v>
      </c>
      <c r="Y69" s="12">
        <f t="shared" si="85"/>
        <v>98239925</v>
      </c>
      <c r="Z69" s="12">
        <f t="shared" si="85"/>
        <v>223945746</v>
      </c>
      <c r="AA69" s="12">
        <f t="shared" si="85"/>
        <v>73168404</v>
      </c>
      <c r="AB69" s="12">
        <f t="shared" si="85"/>
        <v>189743930</v>
      </c>
      <c r="AC69" s="12">
        <f t="shared" si="85"/>
        <v>67415513</v>
      </c>
      <c r="AD69" s="12">
        <f t="shared" si="85"/>
        <v>67415513</v>
      </c>
      <c r="AE69" s="12">
        <f t="shared" si="85"/>
        <v>252785908</v>
      </c>
      <c r="AF69" s="12">
        <f t="shared" si="85"/>
        <v>247788119</v>
      </c>
      <c r="AG69" s="12">
        <f t="shared" si="35"/>
        <v>398829144</v>
      </c>
      <c r="AH69" s="12">
        <f t="shared" si="85"/>
        <v>1521092277</v>
      </c>
      <c r="AI69" s="232">
        <f>+'EJEC-GASTOSABRIL 2021'!G70-AH69</f>
        <v>0</v>
      </c>
      <c r="AJ69" s="108"/>
      <c r="AK69" s="12">
        <f t="shared" ref="AK69:AM69" si="86">+AK70</f>
        <v>0</v>
      </c>
      <c r="AL69" s="12">
        <f t="shared" si="86"/>
        <v>0</v>
      </c>
      <c r="AM69" s="12">
        <f t="shared" si="86"/>
        <v>0</v>
      </c>
      <c r="AN69" s="12">
        <v>166633995</v>
      </c>
      <c r="AO69" s="12"/>
      <c r="AP69" s="12"/>
      <c r="AQ69" s="12"/>
      <c r="AR69" s="12"/>
      <c r="AS69" s="12"/>
      <c r="AT69" s="12"/>
      <c r="AU69" s="12"/>
      <c r="AV69" s="12"/>
      <c r="AW69" s="12">
        <f t="shared" si="37"/>
        <v>166633995</v>
      </c>
      <c r="AX69" s="12">
        <f t="shared" si="59"/>
        <v>166633995</v>
      </c>
      <c r="AY69" s="108"/>
      <c r="AZ69" s="115">
        <f t="shared" si="7"/>
        <v>-1</v>
      </c>
      <c r="BA69" s="115">
        <f t="shared" si="8"/>
        <v>-1</v>
      </c>
      <c r="BB69" s="115">
        <f t="shared" si="9"/>
        <v>-1</v>
      </c>
      <c r="BC69" s="115">
        <f t="shared" si="10"/>
        <v>1.3959848926155611</v>
      </c>
      <c r="BD69" s="115">
        <f t="shared" si="11"/>
        <v>-1</v>
      </c>
      <c r="BE69" s="12"/>
      <c r="BF69" s="12"/>
      <c r="BG69" s="12"/>
      <c r="BH69" s="12"/>
      <c r="BI69" s="12"/>
      <c r="BJ69" s="12"/>
      <c r="BK69" s="12"/>
      <c r="BL69" s="115">
        <f t="shared" si="60"/>
        <v>-0.58219203007892517</v>
      </c>
      <c r="BM69" s="115">
        <f t="shared" si="13"/>
        <v>-0.58219203007892517</v>
      </c>
    </row>
    <row r="70" spans="1:65">
      <c r="A70" s="13" t="s">
        <v>102</v>
      </c>
      <c r="B70" s="14" t="s">
        <v>61</v>
      </c>
      <c r="C70" s="15">
        <f>+C71+C72</f>
        <v>1521092277</v>
      </c>
      <c r="D70" s="15">
        <v>0</v>
      </c>
      <c r="E70" s="15">
        <v>0</v>
      </c>
      <c r="F70" s="15">
        <v>0</v>
      </c>
      <c r="G70" s="15">
        <f t="shared" si="32"/>
        <v>1521092277</v>
      </c>
      <c r="H70" s="15">
        <f t="shared" ref="H70:W70" si="87">+H71+H72</f>
        <v>0</v>
      </c>
      <c r="I70" s="15">
        <f t="shared" si="87"/>
        <v>0</v>
      </c>
      <c r="J70" s="15">
        <f t="shared" si="87"/>
        <v>1521092277</v>
      </c>
      <c r="K70" s="15">
        <f t="shared" si="87"/>
        <v>0</v>
      </c>
      <c r="L70" s="15">
        <f t="shared" si="87"/>
        <v>0</v>
      </c>
      <c r="M70" s="15">
        <f t="shared" si="87"/>
        <v>0</v>
      </c>
      <c r="N70" s="15">
        <f t="shared" si="87"/>
        <v>0</v>
      </c>
      <c r="O70" s="15">
        <f t="shared" si="87"/>
        <v>0</v>
      </c>
      <c r="P70" s="15">
        <f t="shared" si="87"/>
        <v>0</v>
      </c>
      <c r="Q70" s="15">
        <f t="shared" si="87"/>
        <v>1521092277</v>
      </c>
      <c r="R70" s="15">
        <f t="shared" si="87"/>
        <v>0</v>
      </c>
      <c r="S70" s="108"/>
      <c r="T70" s="15">
        <f t="shared" si="87"/>
        <v>1521092277</v>
      </c>
      <c r="U70" s="15">
        <f t="shared" si="87"/>
        <v>62500000</v>
      </c>
      <c r="V70" s="15">
        <f t="shared" si="87"/>
        <v>67058856</v>
      </c>
      <c r="W70" s="15">
        <f t="shared" si="87"/>
        <v>101483182</v>
      </c>
      <c r="X70" s="15">
        <f t="shared" ref="X70:AH70" si="88">+X71+X72</f>
        <v>69547181</v>
      </c>
      <c r="Y70" s="15">
        <f t="shared" si="88"/>
        <v>98239925</v>
      </c>
      <c r="Z70" s="15">
        <f t="shared" si="88"/>
        <v>223945746</v>
      </c>
      <c r="AA70" s="15">
        <f t="shared" si="88"/>
        <v>73168404</v>
      </c>
      <c r="AB70" s="15">
        <f t="shared" si="88"/>
        <v>189743930</v>
      </c>
      <c r="AC70" s="15">
        <f t="shared" si="88"/>
        <v>67415513</v>
      </c>
      <c r="AD70" s="15">
        <f t="shared" si="88"/>
        <v>67415513</v>
      </c>
      <c r="AE70" s="15">
        <f t="shared" si="88"/>
        <v>252785908</v>
      </c>
      <c r="AF70" s="15">
        <f t="shared" si="88"/>
        <v>247788119</v>
      </c>
      <c r="AG70" s="15">
        <f t="shared" si="35"/>
        <v>398829144</v>
      </c>
      <c r="AH70" s="15">
        <f t="shared" si="88"/>
        <v>1521092277</v>
      </c>
      <c r="AI70" s="233">
        <f>+'EJEC-GASTOSABRIL 2021'!G71-AH70</f>
        <v>0</v>
      </c>
      <c r="AJ70" s="108"/>
      <c r="AK70" s="15">
        <f t="shared" ref="AK70:AM70" si="89">+AK71+AK72</f>
        <v>0</v>
      </c>
      <c r="AL70" s="15">
        <f t="shared" si="89"/>
        <v>0</v>
      </c>
      <c r="AM70" s="15">
        <f t="shared" si="89"/>
        <v>0</v>
      </c>
      <c r="AN70" s="15">
        <v>166633995</v>
      </c>
      <c r="AO70" s="15"/>
      <c r="AP70" s="15"/>
      <c r="AQ70" s="15"/>
      <c r="AR70" s="15"/>
      <c r="AS70" s="15"/>
      <c r="AT70" s="15"/>
      <c r="AU70" s="15"/>
      <c r="AV70" s="15"/>
      <c r="AW70" s="15">
        <f t="shared" si="37"/>
        <v>166633995</v>
      </c>
      <c r="AX70" s="15">
        <f t="shared" si="59"/>
        <v>166633995</v>
      </c>
      <c r="AY70" s="108"/>
      <c r="AZ70" s="116">
        <f t="shared" si="7"/>
        <v>-1</v>
      </c>
      <c r="BA70" s="116">
        <f t="shared" si="8"/>
        <v>-1</v>
      </c>
      <c r="BB70" s="116">
        <f t="shared" si="9"/>
        <v>-1</v>
      </c>
      <c r="BC70" s="116">
        <f t="shared" si="10"/>
        <v>1.3959848926155611</v>
      </c>
      <c r="BD70" s="116">
        <f t="shared" si="11"/>
        <v>-1</v>
      </c>
      <c r="BE70" s="15"/>
      <c r="BF70" s="15"/>
      <c r="BG70" s="15"/>
      <c r="BH70" s="15"/>
      <c r="BI70" s="15"/>
      <c r="BJ70" s="15"/>
      <c r="BK70" s="15"/>
      <c r="BL70" s="116">
        <f t="shared" si="60"/>
        <v>-0.58219203007892517</v>
      </c>
      <c r="BM70" s="116">
        <f t="shared" si="13"/>
        <v>-0.58219203007892517</v>
      </c>
    </row>
    <row r="71" spans="1:65">
      <c r="A71" s="16" t="s">
        <v>103</v>
      </c>
      <c r="B71" s="17" t="s">
        <v>63</v>
      </c>
      <c r="C71" s="18">
        <v>771092277</v>
      </c>
      <c r="D71" s="18">
        <v>0</v>
      </c>
      <c r="E71" s="18">
        <v>0</v>
      </c>
      <c r="F71" s="18">
        <v>0</v>
      </c>
      <c r="G71" s="18">
        <f t="shared" si="32"/>
        <v>771092277</v>
      </c>
      <c r="H71" s="18">
        <v>0</v>
      </c>
      <c r="I71" s="18">
        <v>0</v>
      </c>
      <c r="J71" s="18">
        <f t="shared" si="30"/>
        <v>771092277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f t="shared" si="33"/>
        <v>0</v>
      </c>
      <c r="Q71" s="18">
        <f t="shared" si="31"/>
        <v>771092277</v>
      </c>
      <c r="R71" s="18">
        <f t="shared" si="34"/>
        <v>0</v>
      </c>
      <c r="S71" s="108"/>
      <c r="T71" s="18">
        <v>771092277</v>
      </c>
      <c r="U71" s="18">
        <v>0</v>
      </c>
      <c r="V71" s="18">
        <v>4558856</v>
      </c>
      <c r="W71" s="18">
        <v>38983182</v>
      </c>
      <c r="X71" s="18">
        <v>7047181</v>
      </c>
      <c r="Y71" s="18">
        <v>35739925</v>
      </c>
      <c r="Z71" s="18">
        <v>161445746</v>
      </c>
      <c r="AA71" s="18">
        <v>10668404</v>
      </c>
      <c r="AB71" s="18">
        <v>127243930</v>
      </c>
      <c r="AC71" s="18">
        <v>4915513</v>
      </c>
      <c r="AD71" s="18">
        <v>4915513</v>
      </c>
      <c r="AE71" s="18">
        <v>190285908</v>
      </c>
      <c r="AF71" s="18">
        <v>185288119</v>
      </c>
      <c r="AG71" s="18">
        <f t="shared" si="35"/>
        <v>86329144</v>
      </c>
      <c r="AH71" s="18">
        <f t="shared" si="36"/>
        <v>771092277</v>
      </c>
      <c r="AI71" s="85">
        <f>+'EJEC-GASTOSABRIL 2021'!G72-AH71</f>
        <v>0</v>
      </c>
      <c r="AJ71" s="108"/>
      <c r="AK71" s="18">
        <v>0</v>
      </c>
      <c r="AL71" s="18">
        <v>0</v>
      </c>
      <c r="AM71" s="18">
        <v>0</v>
      </c>
      <c r="AN71" s="18">
        <v>0</v>
      </c>
      <c r="AO71" s="18"/>
      <c r="AP71" s="18"/>
      <c r="AQ71" s="18"/>
      <c r="AR71" s="18"/>
      <c r="AS71" s="18"/>
      <c r="AT71" s="18"/>
      <c r="AU71" s="18"/>
      <c r="AV71" s="18"/>
      <c r="AW71" s="18">
        <f t="shared" si="37"/>
        <v>0</v>
      </c>
      <c r="AX71" s="18">
        <f t="shared" si="59"/>
        <v>0</v>
      </c>
      <c r="AY71" s="108"/>
      <c r="AZ71" s="117" t="e">
        <f t="shared" si="7"/>
        <v>#DIV/0!</v>
      </c>
      <c r="BA71" s="117">
        <f t="shared" si="8"/>
        <v>-1</v>
      </c>
      <c r="BB71" s="117">
        <f t="shared" si="9"/>
        <v>-1</v>
      </c>
      <c r="BC71" s="117">
        <f t="shared" si="10"/>
        <v>-1</v>
      </c>
      <c r="BD71" s="117">
        <f t="shared" si="11"/>
        <v>-1</v>
      </c>
      <c r="BE71" s="18"/>
      <c r="BF71" s="18"/>
      <c r="BG71" s="18"/>
      <c r="BH71" s="18"/>
      <c r="BI71" s="18"/>
      <c r="BJ71" s="18"/>
      <c r="BK71" s="18"/>
      <c r="BL71" s="117">
        <f t="shared" si="60"/>
        <v>-1</v>
      </c>
      <c r="BM71" s="117">
        <f t="shared" si="13"/>
        <v>-1</v>
      </c>
    </row>
    <row r="72" spans="1:65">
      <c r="A72" s="16" t="s">
        <v>104</v>
      </c>
      <c r="B72" s="17" t="s">
        <v>105</v>
      </c>
      <c r="C72" s="18">
        <v>750000000</v>
      </c>
      <c r="D72" s="18">
        <v>0</v>
      </c>
      <c r="E72" s="18">
        <v>0</v>
      </c>
      <c r="F72" s="18">
        <v>0</v>
      </c>
      <c r="G72" s="18">
        <f t="shared" si="32"/>
        <v>750000000</v>
      </c>
      <c r="H72" s="18">
        <v>0</v>
      </c>
      <c r="I72" s="18">
        <v>0</v>
      </c>
      <c r="J72" s="18">
        <f t="shared" si="30"/>
        <v>750000000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f t="shared" si="33"/>
        <v>0</v>
      </c>
      <c r="Q72" s="18">
        <f t="shared" si="31"/>
        <v>750000000</v>
      </c>
      <c r="R72" s="18">
        <f t="shared" si="34"/>
        <v>0</v>
      </c>
      <c r="S72" s="108"/>
      <c r="T72" s="18">
        <v>750000000</v>
      </c>
      <c r="U72" s="18">
        <v>62500000</v>
      </c>
      <c r="V72" s="18">
        <v>62500000</v>
      </c>
      <c r="W72" s="18">
        <v>62500000</v>
      </c>
      <c r="X72" s="18">
        <v>62500000</v>
      </c>
      <c r="Y72" s="18">
        <v>62500000</v>
      </c>
      <c r="Z72" s="18">
        <v>62500000</v>
      </c>
      <c r="AA72" s="18">
        <v>62500000</v>
      </c>
      <c r="AB72" s="18">
        <v>62500000</v>
      </c>
      <c r="AC72" s="18">
        <v>62500000</v>
      </c>
      <c r="AD72" s="18">
        <v>62500000</v>
      </c>
      <c r="AE72" s="18">
        <v>62500000</v>
      </c>
      <c r="AF72" s="18">
        <v>62500000</v>
      </c>
      <c r="AG72" s="18">
        <f t="shared" si="35"/>
        <v>312500000</v>
      </c>
      <c r="AH72" s="18">
        <f t="shared" si="36"/>
        <v>750000000</v>
      </c>
      <c r="AI72" s="85">
        <f>+'EJEC-GASTOSABRIL 2021'!G73-AH72</f>
        <v>0</v>
      </c>
      <c r="AJ72" s="108"/>
      <c r="AK72" s="18">
        <v>0</v>
      </c>
      <c r="AL72" s="18">
        <v>0</v>
      </c>
      <c r="AM72" s="18">
        <v>0</v>
      </c>
      <c r="AN72" s="18">
        <v>166633995</v>
      </c>
      <c r="AO72" s="18"/>
      <c r="AP72" s="18"/>
      <c r="AQ72" s="18"/>
      <c r="AR72" s="18"/>
      <c r="AS72" s="18"/>
      <c r="AT72" s="18"/>
      <c r="AU72" s="18"/>
      <c r="AV72" s="18"/>
      <c r="AW72" s="18">
        <f t="shared" si="37"/>
        <v>166633995</v>
      </c>
      <c r="AX72" s="18">
        <f t="shared" ref="AX72:AX103" si="90">SUM(AK72:AV72)</f>
        <v>166633995</v>
      </c>
      <c r="AY72" s="108"/>
      <c r="AZ72" s="117">
        <f t="shared" ref="AZ72:AZ135" si="91">(AK72-U72)/U72</f>
        <v>-1</v>
      </c>
      <c r="BA72" s="117">
        <f t="shared" ref="BA72:BA135" si="92">(AL72-V72)/V72</f>
        <v>-1</v>
      </c>
      <c r="BB72" s="117">
        <f t="shared" ref="BB72:BB135" si="93">(AM72-W72)/W72</f>
        <v>-1</v>
      </c>
      <c r="BC72" s="117">
        <f t="shared" ref="BC72:BC135" si="94">(AN72-X72)/X72</f>
        <v>1.6661439199999999</v>
      </c>
      <c r="BD72" s="117">
        <f t="shared" ref="BD72:BD135" si="95">(AO72-Y72)/Y72</f>
        <v>-1</v>
      </c>
      <c r="BE72" s="18"/>
      <c r="BF72" s="18"/>
      <c r="BG72" s="18"/>
      <c r="BH72" s="18"/>
      <c r="BI72" s="18"/>
      <c r="BJ72" s="18"/>
      <c r="BK72" s="18"/>
      <c r="BL72" s="117">
        <f t="shared" ref="BL72:BL103" si="96">(AW72-AG72)/AG72</f>
        <v>-0.46677121599999999</v>
      </c>
      <c r="BM72" s="117">
        <f t="shared" ref="BM72:BM135" si="97">(AW72-AG72)/AG72</f>
        <v>-0.46677121599999999</v>
      </c>
    </row>
    <row r="73" spans="1:65">
      <c r="A73" s="4" t="s">
        <v>106</v>
      </c>
      <c r="B73" s="5" t="s">
        <v>107</v>
      </c>
      <c r="C73" s="6">
        <f t="shared" ref="C73:R73" si="98">+C74+C103</f>
        <v>9449970190.9200001</v>
      </c>
      <c r="D73" s="6">
        <v>1053800000</v>
      </c>
      <c r="E73" s="6">
        <v>16000000</v>
      </c>
      <c r="F73" s="6">
        <v>812000000</v>
      </c>
      <c r="G73" s="6">
        <f t="shared" si="32"/>
        <v>11299770190.92</v>
      </c>
      <c r="H73" s="6">
        <f t="shared" si="98"/>
        <v>2455254468.9700003</v>
      </c>
      <c r="I73" s="6">
        <f t="shared" si="98"/>
        <v>2664322599</v>
      </c>
      <c r="J73" s="6">
        <f t="shared" si="98"/>
        <v>8915216991.9200001</v>
      </c>
      <c r="K73" s="6">
        <f t="shared" si="98"/>
        <v>506010589.50999999</v>
      </c>
      <c r="L73" s="6">
        <f t="shared" si="98"/>
        <v>662226240.49000001</v>
      </c>
      <c r="M73" s="6">
        <f t="shared" si="98"/>
        <v>540290120.01999998</v>
      </c>
      <c r="N73" s="6">
        <f t="shared" si="98"/>
        <v>2992924441</v>
      </c>
      <c r="O73" s="6">
        <f t="shared" si="98"/>
        <v>5600584675.5300007</v>
      </c>
      <c r="P73" s="6">
        <f t="shared" si="98"/>
        <v>3219031476.5300002</v>
      </c>
      <c r="Q73" s="6">
        <f t="shared" si="98"/>
        <v>5978954915.3900003</v>
      </c>
      <c r="R73" s="6">
        <f t="shared" si="98"/>
        <v>662226240.49000001</v>
      </c>
      <c r="S73" s="108"/>
      <c r="T73" s="6">
        <f t="shared" ref="T73:W73" si="99">+T74+T103</f>
        <v>11257770190.92</v>
      </c>
      <c r="U73" s="6">
        <f t="shared" si="99"/>
        <v>1657401437.8366666</v>
      </c>
      <c r="V73" s="6">
        <f t="shared" si="99"/>
        <v>1198699851.2912121</v>
      </c>
      <c r="W73" s="6">
        <f t="shared" si="99"/>
        <v>2083819406.2912126</v>
      </c>
      <c r="X73" s="6">
        <f t="shared" ref="X73:AH73" si="100">+X74+X103</f>
        <v>885832954.29121208</v>
      </c>
      <c r="Y73" s="6">
        <f t="shared" si="100"/>
        <v>689941011.29121208</v>
      </c>
      <c r="Z73" s="6">
        <f t="shared" si="100"/>
        <v>924739248.29121208</v>
      </c>
      <c r="AA73" s="6">
        <f t="shared" si="100"/>
        <v>862610437.29121208</v>
      </c>
      <c r="AB73" s="6">
        <f t="shared" si="100"/>
        <v>681180437.29121208</v>
      </c>
      <c r="AC73" s="6">
        <f t="shared" si="100"/>
        <v>621980437.29121208</v>
      </c>
      <c r="AD73" s="6">
        <f t="shared" si="100"/>
        <v>584704095.29121208</v>
      </c>
      <c r="AE73" s="6">
        <f t="shared" si="100"/>
        <v>554680437.29121208</v>
      </c>
      <c r="AF73" s="6">
        <f t="shared" si="100"/>
        <v>554180437.17121208</v>
      </c>
      <c r="AG73" s="6">
        <f t="shared" si="35"/>
        <v>6515694661.0015154</v>
      </c>
      <c r="AH73" s="6">
        <f t="shared" si="100"/>
        <v>11299770190.92</v>
      </c>
      <c r="AI73" s="230">
        <f>+'EJEC-GASTOSABRIL 2021'!G74-AH73</f>
        <v>0</v>
      </c>
      <c r="AJ73" s="108"/>
      <c r="AK73" s="6">
        <f t="shared" ref="AK73:AM73" si="101">+AK74+AK103</f>
        <v>169071929.98000002</v>
      </c>
      <c r="AL73" s="6">
        <f t="shared" si="101"/>
        <v>222500005.75999999</v>
      </c>
      <c r="AM73" s="6">
        <f t="shared" si="101"/>
        <v>573824356.87</v>
      </c>
      <c r="AN73" s="6">
        <v>1546018990.03</v>
      </c>
      <c r="AO73" s="6"/>
      <c r="AP73" s="6">
        <f t="shared" ref="AP73:AV73" si="102">+AP74+AP103</f>
        <v>0</v>
      </c>
      <c r="AQ73" s="6">
        <f t="shared" si="102"/>
        <v>0</v>
      </c>
      <c r="AR73" s="6">
        <f t="shared" si="102"/>
        <v>0</v>
      </c>
      <c r="AS73" s="6">
        <f t="shared" si="102"/>
        <v>0</v>
      </c>
      <c r="AT73" s="6">
        <f t="shared" si="102"/>
        <v>0</v>
      </c>
      <c r="AU73" s="6">
        <f t="shared" si="102"/>
        <v>0</v>
      </c>
      <c r="AV73" s="6">
        <f t="shared" si="102"/>
        <v>0</v>
      </c>
      <c r="AW73" s="6">
        <f t="shared" si="37"/>
        <v>2511415282.6399999</v>
      </c>
      <c r="AX73" s="6">
        <f t="shared" si="90"/>
        <v>2511415282.6399999</v>
      </c>
      <c r="AY73" s="108"/>
      <c r="AZ73" s="103">
        <f t="shared" si="91"/>
        <v>-0.89798975304336515</v>
      </c>
      <c r="BA73" s="103">
        <f t="shared" si="92"/>
        <v>-0.81438221960207302</v>
      </c>
      <c r="BB73" s="103">
        <f t="shared" si="93"/>
        <v>-0.72462855699607187</v>
      </c>
      <c r="BC73" s="103">
        <f t="shared" si="94"/>
        <v>0.74527147871466048</v>
      </c>
      <c r="BD73" s="103">
        <f t="shared" si="95"/>
        <v>-1</v>
      </c>
      <c r="BE73" s="6"/>
      <c r="BF73" s="6"/>
      <c r="BG73" s="6"/>
      <c r="BH73" s="6"/>
      <c r="BI73" s="6"/>
      <c r="BJ73" s="6"/>
      <c r="BK73" s="6"/>
      <c r="BL73" s="103">
        <f t="shared" si="96"/>
        <v>-0.61455908950558846</v>
      </c>
      <c r="BM73" s="103">
        <f t="shared" si="97"/>
        <v>-0.61455908950558846</v>
      </c>
    </row>
    <row r="74" spans="1:65">
      <c r="A74" s="7" t="s">
        <v>108</v>
      </c>
      <c r="B74" s="8" t="s">
        <v>109</v>
      </c>
      <c r="C74" s="9">
        <f>+C75</f>
        <v>253916784.92000002</v>
      </c>
      <c r="D74" s="9">
        <v>20000000</v>
      </c>
      <c r="E74" s="9">
        <v>5681194</v>
      </c>
      <c r="F74" s="9">
        <v>100000000</v>
      </c>
      <c r="G74" s="9">
        <f t="shared" si="32"/>
        <v>368235590.92000002</v>
      </c>
      <c r="H74" s="9">
        <f t="shared" ref="H74:AH74" si="103">+H75</f>
        <v>6984500</v>
      </c>
      <c r="I74" s="9">
        <f t="shared" si="103"/>
        <v>6984500</v>
      </c>
      <c r="J74" s="9">
        <f t="shared" si="103"/>
        <v>361251090.92000002</v>
      </c>
      <c r="K74" s="9">
        <f t="shared" si="103"/>
        <v>5100000</v>
      </c>
      <c r="L74" s="9">
        <f t="shared" si="103"/>
        <v>5100000</v>
      </c>
      <c r="M74" s="9">
        <f t="shared" si="103"/>
        <v>0</v>
      </c>
      <c r="N74" s="9">
        <f t="shared" si="103"/>
        <v>0</v>
      </c>
      <c r="O74" s="9">
        <f t="shared" si="103"/>
        <v>24721428.559999999</v>
      </c>
      <c r="P74" s="9">
        <f t="shared" si="103"/>
        <v>17736928.559999999</v>
      </c>
      <c r="Q74" s="9">
        <f t="shared" si="103"/>
        <v>343514162.36000001</v>
      </c>
      <c r="R74" s="9">
        <f t="shared" si="103"/>
        <v>5100000</v>
      </c>
      <c r="S74" s="108"/>
      <c r="T74" s="9">
        <f t="shared" si="103"/>
        <v>373916784.92000002</v>
      </c>
      <c r="U74" s="9">
        <f t="shared" si="103"/>
        <v>29724111.493333332</v>
      </c>
      <c r="V74" s="9">
        <f t="shared" si="103"/>
        <v>33682864.49333334</v>
      </c>
      <c r="W74" s="9">
        <f t="shared" si="103"/>
        <v>30182861.493333332</v>
      </c>
      <c r="X74" s="9">
        <f t="shared" si="103"/>
        <v>97182861.49333334</v>
      </c>
      <c r="Y74" s="9">
        <f t="shared" si="103"/>
        <v>33682861.493333332</v>
      </c>
      <c r="Z74" s="9">
        <f t="shared" si="103"/>
        <v>28682861.493333332</v>
      </c>
      <c r="AA74" s="9">
        <f t="shared" si="103"/>
        <v>24182861.493333336</v>
      </c>
      <c r="AB74" s="9">
        <f t="shared" si="103"/>
        <v>17182861.493333332</v>
      </c>
      <c r="AC74" s="9">
        <f t="shared" si="103"/>
        <v>22182861.493333336</v>
      </c>
      <c r="AD74" s="9">
        <f t="shared" si="103"/>
        <v>17182861.493333332</v>
      </c>
      <c r="AE74" s="9">
        <f t="shared" si="103"/>
        <v>17182861.493333332</v>
      </c>
      <c r="AF74" s="9">
        <f t="shared" si="103"/>
        <v>17182861.493333332</v>
      </c>
      <c r="AG74" s="9">
        <f t="shared" si="35"/>
        <v>224455560.4666667</v>
      </c>
      <c r="AH74" s="9">
        <f t="shared" si="103"/>
        <v>368235590.91999996</v>
      </c>
      <c r="AI74" s="231">
        <f>+'EJEC-GASTOSABRIL 2021'!G75-AH74</f>
        <v>0</v>
      </c>
      <c r="AJ74" s="108"/>
      <c r="AK74" s="9">
        <f t="shared" ref="AK74:AM74" si="104">+AK75</f>
        <v>1056000</v>
      </c>
      <c r="AL74" s="9">
        <f t="shared" si="104"/>
        <v>5100000</v>
      </c>
      <c r="AM74" s="9">
        <f t="shared" si="104"/>
        <v>1751600</v>
      </c>
      <c r="AN74" s="9">
        <v>75777490</v>
      </c>
      <c r="AO74" s="9"/>
      <c r="AP74" s="9">
        <f t="shared" ref="AP74:AV74" si="105">+AP75</f>
        <v>0</v>
      </c>
      <c r="AQ74" s="9">
        <f t="shared" si="105"/>
        <v>0</v>
      </c>
      <c r="AR74" s="9">
        <f t="shared" si="105"/>
        <v>0</v>
      </c>
      <c r="AS74" s="9">
        <f t="shared" si="105"/>
        <v>0</v>
      </c>
      <c r="AT74" s="9">
        <f t="shared" si="105"/>
        <v>0</v>
      </c>
      <c r="AU74" s="9">
        <f t="shared" si="105"/>
        <v>0</v>
      </c>
      <c r="AV74" s="9">
        <f t="shared" si="105"/>
        <v>0</v>
      </c>
      <c r="AW74" s="9">
        <f t="shared" si="37"/>
        <v>83685090</v>
      </c>
      <c r="AX74" s="9">
        <f t="shared" si="90"/>
        <v>83685090</v>
      </c>
      <c r="AY74" s="108"/>
      <c r="AZ74" s="114">
        <f t="shared" si="91"/>
        <v>-0.96447328626671158</v>
      </c>
      <c r="BA74" s="114">
        <f t="shared" si="92"/>
        <v>-0.84858769951084734</v>
      </c>
      <c r="BB74" s="114">
        <f t="shared" si="93"/>
        <v>-0.94196706629731297</v>
      </c>
      <c r="BC74" s="114">
        <f t="shared" si="94"/>
        <v>-0.2202587078052001</v>
      </c>
      <c r="BD74" s="114">
        <f t="shared" si="95"/>
        <v>-1</v>
      </c>
      <c r="BE74" s="9"/>
      <c r="BF74" s="9"/>
      <c r="BG74" s="9"/>
      <c r="BH74" s="9"/>
      <c r="BI74" s="9"/>
      <c r="BJ74" s="9"/>
      <c r="BK74" s="9"/>
      <c r="BL74" s="114">
        <f t="shared" si="96"/>
        <v>-0.62716410399452838</v>
      </c>
      <c r="BM74" s="114">
        <f t="shared" si="97"/>
        <v>-0.62716410399452838</v>
      </c>
    </row>
    <row r="75" spans="1:65">
      <c r="A75" s="10" t="s">
        <v>110</v>
      </c>
      <c r="B75" s="11" t="s">
        <v>111</v>
      </c>
      <c r="C75" s="12">
        <f t="shared" ref="C75:R75" si="106">+C76+C96</f>
        <v>253916784.92000002</v>
      </c>
      <c r="D75" s="12">
        <v>20000000</v>
      </c>
      <c r="E75" s="12">
        <v>5681194</v>
      </c>
      <c r="F75" s="12">
        <v>100000000</v>
      </c>
      <c r="G75" s="12">
        <f t="shared" si="32"/>
        <v>368235590.92000002</v>
      </c>
      <c r="H75" s="12">
        <f t="shared" si="106"/>
        <v>6984500</v>
      </c>
      <c r="I75" s="12">
        <f t="shared" si="106"/>
        <v>6984500</v>
      </c>
      <c r="J75" s="12">
        <f t="shared" si="106"/>
        <v>361251090.92000002</v>
      </c>
      <c r="K75" s="12">
        <f t="shared" si="106"/>
        <v>5100000</v>
      </c>
      <c r="L75" s="12">
        <f t="shared" si="106"/>
        <v>5100000</v>
      </c>
      <c r="M75" s="12">
        <f t="shared" si="106"/>
        <v>0</v>
      </c>
      <c r="N75" s="12">
        <f t="shared" si="106"/>
        <v>0</v>
      </c>
      <c r="O75" s="12">
        <f t="shared" si="106"/>
        <v>24721428.559999999</v>
      </c>
      <c r="P75" s="12">
        <f t="shared" si="106"/>
        <v>17736928.559999999</v>
      </c>
      <c r="Q75" s="12">
        <f t="shared" si="106"/>
        <v>343514162.36000001</v>
      </c>
      <c r="R75" s="12">
        <f t="shared" si="106"/>
        <v>5100000</v>
      </c>
      <c r="S75" s="108"/>
      <c r="T75" s="12">
        <f t="shared" ref="T75:W75" si="107">+T76+T96</f>
        <v>373916784.92000002</v>
      </c>
      <c r="U75" s="12">
        <f t="shared" si="107"/>
        <v>29724111.493333332</v>
      </c>
      <c r="V75" s="12">
        <f t="shared" si="107"/>
        <v>33682864.49333334</v>
      </c>
      <c r="W75" s="12">
        <f t="shared" si="107"/>
        <v>30182861.493333332</v>
      </c>
      <c r="X75" s="12">
        <f t="shared" ref="X75:AH75" si="108">+X76+X96</f>
        <v>97182861.49333334</v>
      </c>
      <c r="Y75" s="12">
        <f t="shared" si="108"/>
        <v>33682861.493333332</v>
      </c>
      <c r="Z75" s="12">
        <f t="shared" si="108"/>
        <v>28682861.493333332</v>
      </c>
      <c r="AA75" s="12">
        <f t="shared" si="108"/>
        <v>24182861.493333336</v>
      </c>
      <c r="AB75" s="12">
        <f t="shared" si="108"/>
        <v>17182861.493333332</v>
      </c>
      <c r="AC75" s="12">
        <f t="shared" si="108"/>
        <v>22182861.493333336</v>
      </c>
      <c r="AD75" s="12">
        <f t="shared" si="108"/>
        <v>17182861.493333332</v>
      </c>
      <c r="AE75" s="12">
        <f t="shared" si="108"/>
        <v>17182861.493333332</v>
      </c>
      <c r="AF75" s="12">
        <f t="shared" si="108"/>
        <v>17182861.493333332</v>
      </c>
      <c r="AG75" s="12">
        <f t="shared" si="35"/>
        <v>224455560.4666667</v>
      </c>
      <c r="AH75" s="12">
        <f t="shared" si="108"/>
        <v>368235590.91999996</v>
      </c>
      <c r="AI75" s="232">
        <f>+'EJEC-GASTOSABRIL 2021'!G76-AH75</f>
        <v>0</v>
      </c>
      <c r="AJ75" s="108"/>
      <c r="AK75" s="12">
        <f t="shared" ref="AK75:AM75" si="109">+AK76+AK96</f>
        <v>1056000</v>
      </c>
      <c r="AL75" s="12">
        <f t="shared" si="109"/>
        <v>5100000</v>
      </c>
      <c r="AM75" s="12">
        <f t="shared" si="109"/>
        <v>1751600</v>
      </c>
      <c r="AN75" s="12">
        <v>75777490</v>
      </c>
      <c r="AO75" s="12"/>
      <c r="AP75" s="12">
        <f t="shared" ref="AP75:AV75" si="110">+AP76+AP96</f>
        <v>0</v>
      </c>
      <c r="AQ75" s="12">
        <f t="shared" si="110"/>
        <v>0</v>
      </c>
      <c r="AR75" s="12">
        <f t="shared" si="110"/>
        <v>0</v>
      </c>
      <c r="AS75" s="12">
        <f t="shared" si="110"/>
        <v>0</v>
      </c>
      <c r="AT75" s="12">
        <f t="shared" si="110"/>
        <v>0</v>
      </c>
      <c r="AU75" s="12">
        <f t="shared" si="110"/>
        <v>0</v>
      </c>
      <c r="AV75" s="12">
        <f t="shared" si="110"/>
        <v>0</v>
      </c>
      <c r="AW75" s="12">
        <f t="shared" si="37"/>
        <v>83685090</v>
      </c>
      <c r="AX75" s="12">
        <f t="shared" si="90"/>
        <v>83685090</v>
      </c>
      <c r="AY75" s="108"/>
      <c r="AZ75" s="115">
        <f t="shared" si="91"/>
        <v>-0.96447328626671158</v>
      </c>
      <c r="BA75" s="115">
        <f t="shared" si="92"/>
        <v>-0.84858769951084734</v>
      </c>
      <c r="BB75" s="115">
        <f t="shared" si="93"/>
        <v>-0.94196706629731297</v>
      </c>
      <c r="BC75" s="115">
        <f t="shared" si="94"/>
        <v>-0.2202587078052001</v>
      </c>
      <c r="BD75" s="115">
        <f t="shared" si="95"/>
        <v>-1</v>
      </c>
      <c r="BE75" s="12"/>
      <c r="BF75" s="12"/>
      <c r="BG75" s="12"/>
      <c r="BH75" s="12"/>
      <c r="BI75" s="12"/>
      <c r="BJ75" s="12"/>
      <c r="BK75" s="12"/>
      <c r="BL75" s="115">
        <f t="shared" si="96"/>
        <v>-0.62716410399452838</v>
      </c>
      <c r="BM75" s="115">
        <f t="shared" si="97"/>
        <v>-0.62716410399452838</v>
      </c>
    </row>
    <row r="76" spans="1:65">
      <c r="A76" s="13" t="s">
        <v>112</v>
      </c>
      <c r="B76" s="14" t="s">
        <v>113</v>
      </c>
      <c r="C76" s="15">
        <f t="shared" ref="C76:R76" si="111">+C77+C79+C83+C86+C90+C93</f>
        <v>174416784.92000002</v>
      </c>
      <c r="D76" s="15">
        <v>20000000</v>
      </c>
      <c r="E76" s="15">
        <v>5681194</v>
      </c>
      <c r="F76" s="15">
        <v>100000000</v>
      </c>
      <c r="G76" s="15">
        <f t="shared" si="32"/>
        <v>288735590.92000002</v>
      </c>
      <c r="H76" s="15">
        <f t="shared" si="111"/>
        <v>6984500</v>
      </c>
      <c r="I76" s="15">
        <f t="shared" si="111"/>
        <v>6984500</v>
      </c>
      <c r="J76" s="15">
        <f t="shared" si="111"/>
        <v>281751090.92000002</v>
      </c>
      <c r="K76" s="15">
        <f t="shared" si="111"/>
        <v>5100000</v>
      </c>
      <c r="L76" s="15">
        <f t="shared" si="111"/>
        <v>5100000</v>
      </c>
      <c r="M76" s="15">
        <f t="shared" si="111"/>
        <v>0</v>
      </c>
      <c r="N76" s="15">
        <f t="shared" si="111"/>
        <v>0</v>
      </c>
      <c r="O76" s="15">
        <f t="shared" si="111"/>
        <v>24721428.559999999</v>
      </c>
      <c r="P76" s="15">
        <f t="shared" si="111"/>
        <v>17736928.559999999</v>
      </c>
      <c r="Q76" s="15">
        <f t="shared" si="111"/>
        <v>264014162.36000001</v>
      </c>
      <c r="R76" s="15">
        <f t="shared" si="111"/>
        <v>5100000</v>
      </c>
      <c r="S76" s="108"/>
      <c r="T76" s="15">
        <f t="shared" ref="T76:W76" si="112">+T77+T79+T83+T86+T90+T93</f>
        <v>294416784.92000002</v>
      </c>
      <c r="U76" s="15">
        <f t="shared" si="112"/>
        <v>25724111.493333332</v>
      </c>
      <c r="V76" s="15">
        <f t="shared" si="112"/>
        <v>29682864.493333336</v>
      </c>
      <c r="W76" s="15">
        <f t="shared" si="112"/>
        <v>24682861.493333332</v>
      </c>
      <c r="X76" s="15">
        <f t="shared" ref="X76:AH76" si="113">+X77+X79+X83+X86+X90+X93</f>
        <v>43182861.493333332</v>
      </c>
      <c r="Y76" s="15">
        <f t="shared" si="113"/>
        <v>29682861.493333332</v>
      </c>
      <c r="Z76" s="15">
        <f t="shared" si="113"/>
        <v>24682861.493333332</v>
      </c>
      <c r="AA76" s="15">
        <f t="shared" si="113"/>
        <v>20182861.493333336</v>
      </c>
      <c r="AB76" s="15">
        <f t="shared" si="113"/>
        <v>17182861.493333332</v>
      </c>
      <c r="AC76" s="15">
        <f t="shared" si="113"/>
        <v>22182861.493333336</v>
      </c>
      <c r="AD76" s="15">
        <f t="shared" si="113"/>
        <v>17182861.493333332</v>
      </c>
      <c r="AE76" s="15">
        <f t="shared" si="113"/>
        <v>17182861.493333332</v>
      </c>
      <c r="AF76" s="15">
        <f t="shared" si="113"/>
        <v>17182861.493333332</v>
      </c>
      <c r="AG76" s="15">
        <f t="shared" si="35"/>
        <v>152955560.46666667</v>
      </c>
      <c r="AH76" s="15">
        <f t="shared" si="113"/>
        <v>288735590.91999996</v>
      </c>
      <c r="AI76" s="233">
        <f>+'EJEC-GASTOSABRIL 2021'!G77-AH76</f>
        <v>0</v>
      </c>
      <c r="AJ76" s="108"/>
      <c r="AK76" s="15">
        <f t="shared" ref="AK76:AM76" si="114">+AK77+AK79+AK83+AK86+AK90+AK93</f>
        <v>1056000</v>
      </c>
      <c r="AL76" s="15">
        <f t="shared" si="114"/>
        <v>5100000</v>
      </c>
      <c r="AM76" s="15">
        <f t="shared" si="114"/>
        <v>1751600</v>
      </c>
      <c r="AN76" s="15">
        <v>25777490</v>
      </c>
      <c r="AO76" s="15"/>
      <c r="AP76" s="15">
        <f t="shared" ref="AP76:AV76" si="115">+AP77+AP79+AP83+AP86+AP90+AP93</f>
        <v>0</v>
      </c>
      <c r="AQ76" s="15">
        <f t="shared" si="115"/>
        <v>0</v>
      </c>
      <c r="AR76" s="15">
        <f t="shared" si="115"/>
        <v>0</v>
      </c>
      <c r="AS76" s="15">
        <f t="shared" si="115"/>
        <v>0</v>
      </c>
      <c r="AT76" s="15">
        <f t="shared" si="115"/>
        <v>0</v>
      </c>
      <c r="AU76" s="15">
        <f t="shared" si="115"/>
        <v>0</v>
      </c>
      <c r="AV76" s="15">
        <f t="shared" si="115"/>
        <v>0</v>
      </c>
      <c r="AW76" s="15">
        <f t="shared" si="37"/>
        <v>33685090</v>
      </c>
      <c r="AX76" s="15">
        <f t="shared" si="90"/>
        <v>33685090</v>
      </c>
      <c r="AY76" s="108"/>
      <c r="AZ76" s="116">
        <f t="shared" si="91"/>
        <v>-0.95894901947250255</v>
      </c>
      <c r="BA76" s="116">
        <f t="shared" si="92"/>
        <v>-0.82818369833728678</v>
      </c>
      <c r="BB76" s="116">
        <f t="shared" si="93"/>
        <v>-0.92903578053650326</v>
      </c>
      <c r="BC76" s="116">
        <f t="shared" si="94"/>
        <v>-0.40306202255773194</v>
      </c>
      <c r="BD76" s="116">
        <f t="shared" si="95"/>
        <v>-1</v>
      </c>
      <c r="BE76" s="15"/>
      <c r="BF76" s="15"/>
      <c r="BG76" s="15"/>
      <c r="BH76" s="15"/>
      <c r="BI76" s="15"/>
      <c r="BJ76" s="15"/>
      <c r="BK76" s="15"/>
      <c r="BL76" s="116">
        <f t="shared" si="96"/>
        <v>-0.77977204687932267</v>
      </c>
      <c r="BM76" s="116">
        <f t="shared" si="97"/>
        <v>-0.77977204687932267</v>
      </c>
    </row>
    <row r="77" spans="1:65">
      <c r="A77" s="13" t="s">
        <v>114</v>
      </c>
      <c r="B77" s="14" t="s">
        <v>115</v>
      </c>
      <c r="C77" s="15">
        <f>+C78</f>
        <v>30000022</v>
      </c>
      <c r="D77" s="15">
        <v>0</v>
      </c>
      <c r="E77" s="15">
        <v>0</v>
      </c>
      <c r="F77" s="15">
        <v>20000000</v>
      </c>
      <c r="G77" s="15">
        <f t="shared" si="32"/>
        <v>50000022</v>
      </c>
      <c r="H77" s="15">
        <f t="shared" ref="H77:AH77" si="116">+H78</f>
        <v>2846500</v>
      </c>
      <c r="I77" s="15">
        <f t="shared" si="116"/>
        <v>2846500</v>
      </c>
      <c r="J77" s="15">
        <f t="shared" si="116"/>
        <v>47153522</v>
      </c>
      <c r="K77" s="15">
        <f t="shared" si="116"/>
        <v>1400000</v>
      </c>
      <c r="L77" s="15">
        <f t="shared" si="116"/>
        <v>1400000</v>
      </c>
      <c r="M77" s="15">
        <f t="shared" si="116"/>
        <v>0</v>
      </c>
      <c r="N77" s="15">
        <f t="shared" si="116"/>
        <v>0</v>
      </c>
      <c r="O77" s="15">
        <f t="shared" si="116"/>
        <v>16850000</v>
      </c>
      <c r="P77" s="15">
        <f t="shared" si="116"/>
        <v>14003500</v>
      </c>
      <c r="Q77" s="15">
        <f t="shared" si="116"/>
        <v>33150022</v>
      </c>
      <c r="R77" s="15">
        <f t="shared" si="116"/>
        <v>1400000</v>
      </c>
      <c r="S77" s="108"/>
      <c r="T77" s="15">
        <f t="shared" si="116"/>
        <v>50000022</v>
      </c>
      <c r="U77" s="15">
        <f t="shared" si="116"/>
        <v>4166668.5</v>
      </c>
      <c r="V77" s="15">
        <f t="shared" si="116"/>
        <v>4166668.5</v>
      </c>
      <c r="W77" s="15">
        <f t="shared" si="116"/>
        <v>4166668.5</v>
      </c>
      <c r="X77" s="15">
        <f t="shared" si="116"/>
        <v>4166668.5</v>
      </c>
      <c r="Y77" s="15">
        <f t="shared" si="116"/>
        <v>4166668.5</v>
      </c>
      <c r="Z77" s="15">
        <f t="shared" si="116"/>
        <v>4166668.5</v>
      </c>
      <c r="AA77" s="15">
        <f t="shared" si="116"/>
        <v>4166668.5</v>
      </c>
      <c r="AB77" s="15">
        <f t="shared" si="116"/>
        <v>4166668.5</v>
      </c>
      <c r="AC77" s="15">
        <f t="shared" si="116"/>
        <v>4166668.5</v>
      </c>
      <c r="AD77" s="15">
        <f t="shared" si="116"/>
        <v>4166668.5</v>
      </c>
      <c r="AE77" s="15">
        <f t="shared" si="116"/>
        <v>4166668.5</v>
      </c>
      <c r="AF77" s="15">
        <f t="shared" si="116"/>
        <v>4166668.5</v>
      </c>
      <c r="AG77" s="15">
        <f t="shared" si="35"/>
        <v>20833342.5</v>
      </c>
      <c r="AH77" s="15">
        <f t="shared" si="116"/>
        <v>50000022</v>
      </c>
      <c r="AI77" s="233">
        <f>+'EJEC-GASTOSABRIL 2021'!G78-AH77</f>
        <v>0</v>
      </c>
      <c r="AJ77" s="108"/>
      <c r="AK77" s="15">
        <f t="shared" ref="AK77:AM77" si="117">+AK78</f>
        <v>0</v>
      </c>
      <c r="AL77" s="15">
        <f t="shared" si="117"/>
        <v>1400000</v>
      </c>
      <c r="AM77" s="15">
        <f t="shared" si="117"/>
        <v>550000</v>
      </c>
      <c r="AN77" s="15">
        <v>18978890</v>
      </c>
      <c r="AO77" s="15"/>
      <c r="AP77" s="15">
        <f t="shared" ref="AP77:AV77" si="118">+AP78</f>
        <v>0</v>
      </c>
      <c r="AQ77" s="15">
        <f t="shared" si="118"/>
        <v>0</v>
      </c>
      <c r="AR77" s="15">
        <f t="shared" si="118"/>
        <v>0</v>
      </c>
      <c r="AS77" s="15">
        <f t="shared" si="118"/>
        <v>0</v>
      </c>
      <c r="AT77" s="15">
        <f t="shared" si="118"/>
        <v>0</v>
      </c>
      <c r="AU77" s="15">
        <f t="shared" si="118"/>
        <v>0</v>
      </c>
      <c r="AV77" s="15">
        <f t="shared" si="118"/>
        <v>0</v>
      </c>
      <c r="AW77" s="15">
        <f t="shared" si="37"/>
        <v>20928890</v>
      </c>
      <c r="AX77" s="15">
        <f t="shared" si="90"/>
        <v>20928890</v>
      </c>
      <c r="AY77" s="108"/>
      <c r="AZ77" s="116">
        <f t="shared" si="91"/>
        <v>-1</v>
      </c>
      <c r="BA77" s="116">
        <f t="shared" si="92"/>
        <v>-0.664000147839935</v>
      </c>
      <c r="BB77" s="116">
        <f t="shared" si="93"/>
        <v>-0.86800005807997449</v>
      </c>
      <c r="BC77" s="116">
        <f t="shared" si="94"/>
        <v>3.554931595830098</v>
      </c>
      <c r="BD77" s="116">
        <f t="shared" si="95"/>
        <v>-1</v>
      </c>
      <c r="BE77" s="15"/>
      <c r="BF77" s="15"/>
      <c r="BG77" s="15"/>
      <c r="BH77" s="15"/>
      <c r="BI77" s="15"/>
      <c r="BJ77" s="15"/>
      <c r="BK77" s="15"/>
      <c r="BL77" s="116">
        <f t="shared" si="96"/>
        <v>4.5862779820376879E-3</v>
      </c>
      <c r="BM77" s="116">
        <f t="shared" si="97"/>
        <v>4.5862779820376879E-3</v>
      </c>
    </row>
    <row r="78" spans="1:65">
      <c r="A78" s="16" t="s">
        <v>116</v>
      </c>
      <c r="B78" s="17" t="s">
        <v>117</v>
      </c>
      <c r="C78" s="18">
        <v>30000022</v>
      </c>
      <c r="D78" s="18">
        <v>0</v>
      </c>
      <c r="E78" s="18">
        <v>0</v>
      </c>
      <c r="F78" s="18">
        <v>20000000</v>
      </c>
      <c r="G78" s="18">
        <f t="shared" ref="G78:G141" si="119">+C78+D78-E78+F78</f>
        <v>50000022</v>
      </c>
      <c r="H78" s="18">
        <v>2846500</v>
      </c>
      <c r="I78" s="18">
        <v>2846500</v>
      </c>
      <c r="J78" s="18">
        <f t="shared" ref="J78:J140" si="120">+G78-I78</f>
        <v>47153522</v>
      </c>
      <c r="K78" s="18">
        <v>1400000</v>
      </c>
      <c r="L78" s="18">
        <v>1400000</v>
      </c>
      <c r="M78" s="18">
        <v>0</v>
      </c>
      <c r="N78" s="18">
        <v>0</v>
      </c>
      <c r="O78" s="18">
        <v>16850000</v>
      </c>
      <c r="P78" s="18">
        <f t="shared" ref="P78:P141" si="121">+O78-I78</f>
        <v>14003500</v>
      </c>
      <c r="Q78" s="18">
        <f t="shared" ref="Q78:Q140" si="122">+G78-O78</f>
        <v>33150022</v>
      </c>
      <c r="R78" s="18">
        <f t="shared" ref="R78:R141" si="123">+L78</f>
        <v>1400000</v>
      </c>
      <c r="S78" s="108"/>
      <c r="T78" s="18">
        <v>50000022</v>
      </c>
      <c r="U78" s="18">
        <v>4166668.5</v>
      </c>
      <c r="V78" s="18">
        <v>4166668.5</v>
      </c>
      <c r="W78" s="18">
        <v>4166668.5</v>
      </c>
      <c r="X78" s="18">
        <v>4166668.5</v>
      </c>
      <c r="Y78" s="18">
        <v>4166668.5</v>
      </c>
      <c r="Z78" s="18">
        <v>4166668.5</v>
      </c>
      <c r="AA78" s="18">
        <v>4166668.5</v>
      </c>
      <c r="AB78" s="18">
        <v>4166668.5</v>
      </c>
      <c r="AC78" s="18">
        <v>4166668.5</v>
      </c>
      <c r="AD78" s="18">
        <v>4166668.5</v>
      </c>
      <c r="AE78" s="18">
        <v>4166668.5</v>
      </c>
      <c r="AF78" s="18">
        <v>4166668.5</v>
      </c>
      <c r="AG78" s="18">
        <f t="shared" ref="AG78:AG141" si="124">+U78+V78+W78+X78+Y78</f>
        <v>20833342.5</v>
      </c>
      <c r="AH78" s="18">
        <f t="shared" ref="AH78:AH139" si="125">SUM(U78:AF78)</f>
        <v>50000022</v>
      </c>
      <c r="AI78" s="85">
        <f>+'EJEC-GASTOSABRIL 2021'!G79-AH78</f>
        <v>0</v>
      </c>
      <c r="AJ78" s="108"/>
      <c r="AK78" s="18">
        <v>0</v>
      </c>
      <c r="AL78" s="18">
        <v>1400000</v>
      </c>
      <c r="AM78" s="18">
        <v>550000</v>
      </c>
      <c r="AN78" s="18">
        <v>18978890</v>
      </c>
      <c r="AO78" s="18"/>
      <c r="AP78" s="18"/>
      <c r="AQ78" s="18"/>
      <c r="AR78" s="18"/>
      <c r="AS78" s="18"/>
      <c r="AT78" s="18"/>
      <c r="AU78" s="18"/>
      <c r="AV78" s="18"/>
      <c r="AW78" s="18">
        <f t="shared" ref="AW78:AW141" si="126">+AK78+AL78+AM78+AN78+AO78</f>
        <v>20928890</v>
      </c>
      <c r="AX78" s="18">
        <f t="shared" si="90"/>
        <v>20928890</v>
      </c>
      <c r="AY78" s="108"/>
      <c r="AZ78" s="117">
        <f t="shared" si="91"/>
        <v>-1</v>
      </c>
      <c r="BA78" s="117">
        <f t="shared" si="92"/>
        <v>-0.664000147839935</v>
      </c>
      <c r="BB78" s="117">
        <f t="shared" si="93"/>
        <v>-0.86800005807997449</v>
      </c>
      <c r="BC78" s="117">
        <f t="shared" si="94"/>
        <v>3.554931595830098</v>
      </c>
      <c r="BD78" s="117">
        <f t="shared" si="95"/>
        <v>-1</v>
      </c>
      <c r="BE78" s="18"/>
      <c r="BF78" s="18"/>
      <c r="BG78" s="18"/>
      <c r="BH78" s="18"/>
      <c r="BI78" s="18"/>
      <c r="BJ78" s="18"/>
      <c r="BK78" s="18"/>
      <c r="BL78" s="117">
        <f t="shared" si="96"/>
        <v>4.5862779820376879E-3</v>
      </c>
      <c r="BM78" s="117">
        <f t="shared" si="97"/>
        <v>4.5862779820376879E-3</v>
      </c>
    </row>
    <row r="79" spans="1:65">
      <c r="A79" s="13" t="s">
        <v>118</v>
      </c>
      <c r="B79" s="14" t="s">
        <v>119</v>
      </c>
      <c r="C79" s="15">
        <f>SUM(C80:C82)</f>
        <v>51041253</v>
      </c>
      <c r="D79" s="15">
        <v>0</v>
      </c>
      <c r="E79" s="15">
        <v>0</v>
      </c>
      <c r="F79" s="15">
        <v>0</v>
      </c>
      <c r="G79" s="15">
        <f t="shared" si="119"/>
        <v>51041253</v>
      </c>
      <c r="H79" s="15">
        <f t="shared" ref="H79:AH79" si="127">SUM(H80:H82)</f>
        <v>2938000</v>
      </c>
      <c r="I79" s="15">
        <f t="shared" si="127"/>
        <v>2938000</v>
      </c>
      <c r="J79" s="15">
        <f t="shared" si="127"/>
        <v>48103253</v>
      </c>
      <c r="K79" s="15">
        <f t="shared" si="127"/>
        <v>2500000</v>
      </c>
      <c r="L79" s="15">
        <f t="shared" si="127"/>
        <v>2500000</v>
      </c>
      <c r="M79" s="15">
        <f t="shared" si="127"/>
        <v>0</v>
      </c>
      <c r="N79" s="15">
        <f t="shared" si="127"/>
        <v>0</v>
      </c>
      <c r="O79" s="15">
        <f t="shared" si="127"/>
        <v>3100000</v>
      </c>
      <c r="P79" s="15">
        <f t="shared" si="127"/>
        <v>162000</v>
      </c>
      <c r="Q79" s="15">
        <f t="shared" si="127"/>
        <v>47941253</v>
      </c>
      <c r="R79" s="15">
        <f t="shared" si="127"/>
        <v>2500000</v>
      </c>
      <c r="S79" s="108"/>
      <c r="T79" s="15">
        <f t="shared" si="127"/>
        <v>51041253</v>
      </c>
      <c r="U79" s="15">
        <f t="shared" si="127"/>
        <v>5207916.666666666</v>
      </c>
      <c r="V79" s="15">
        <f t="shared" si="127"/>
        <v>7166669.666666666</v>
      </c>
      <c r="W79" s="15">
        <f t="shared" si="127"/>
        <v>4166666.6666666665</v>
      </c>
      <c r="X79" s="15">
        <f t="shared" si="127"/>
        <v>15166666.666666666</v>
      </c>
      <c r="Y79" s="15">
        <f t="shared" si="127"/>
        <v>9166666.666666666</v>
      </c>
      <c r="Z79" s="15">
        <f t="shared" si="127"/>
        <v>4166666.6666666665</v>
      </c>
      <c r="AA79" s="15">
        <f t="shared" si="127"/>
        <v>1000000</v>
      </c>
      <c r="AB79" s="15">
        <f t="shared" si="127"/>
        <v>0</v>
      </c>
      <c r="AC79" s="15">
        <f t="shared" si="127"/>
        <v>5000000</v>
      </c>
      <c r="AD79" s="15">
        <f t="shared" si="127"/>
        <v>0</v>
      </c>
      <c r="AE79" s="15">
        <f t="shared" si="127"/>
        <v>0</v>
      </c>
      <c r="AF79" s="15">
        <f t="shared" si="127"/>
        <v>0</v>
      </c>
      <c r="AG79" s="15">
        <f t="shared" si="124"/>
        <v>40874586.333333328</v>
      </c>
      <c r="AH79" s="15">
        <f t="shared" si="127"/>
        <v>51041253</v>
      </c>
      <c r="AI79" s="233">
        <f>+'EJEC-GASTOSABRIL 2021'!G80-AH79</f>
        <v>0</v>
      </c>
      <c r="AJ79" s="108"/>
      <c r="AK79" s="15">
        <f t="shared" ref="AK79:AM79" si="128">SUM(AK80:AK82)</f>
        <v>1056000</v>
      </c>
      <c r="AL79" s="15">
        <f t="shared" si="128"/>
        <v>2500000</v>
      </c>
      <c r="AM79" s="15">
        <f t="shared" si="128"/>
        <v>1201600</v>
      </c>
      <c r="AN79" s="15">
        <v>778600</v>
      </c>
      <c r="AO79" s="15"/>
      <c r="AP79" s="15"/>
      <c r="AQ79" s="15"/>
      <c r="AR79" s="15"/>
      <c r="AS79" s="15"/>
      <c r="AT79" s="15"/>
      <c r="AU79" s="15"/>
      <c r="AV79" s="15"/>
      <c r="AW79" s="15">
        <f t="shared" si="126"/>
        <v>5536200</v>
      </c>
      <c r="AX79" s="15">
        <f t="shared" si="90"/>
        <v>5536200</v>
      </c>
      <c r="AY79" s="108"/>
      <c r="AZ79" s="116">
        <f t="shared" si="91"/>
        <v>-0.79723177854228333</v>
      </c>
      <c r="BA79" s="116">
        <f t="shared" si="92"/>
        <v>-0.65116293672249159</v>
      </c>
      <c r="BB79" s="116">
        <f t="shared" si="93"/>
        <v>-0.71161600000000003</v>
      </c>
      <c r="BC79" s="116">
        <f t="shared" si="94"/>
        <v>-0.94866373626373623</v>
      </c>
      <c r="BD79" s="116">
        <f t="shared" si="95"/>
        <v>-1</v>
      </c>
      <c r="BE79" s="15"/>
      <c r="BF79" s="15"/>
      <c r="BG79" s="15"/>
      <c r="BH79" s="15"/>
      <c r="BI79" s="15"/>
      <c r="BJ79" s="15"/>
      <c r="BK79" s="15"/>
      <c r="BL79" s="116">
        <f t="shared" si="96"/>
        <v>-0.86455642743752459</v>
      </c>
      <c r="BM79" s="116">
        <f t="shared" si="97"/>
        <v>-0.86455642743752459</v>
      </c>
    </row>
    <row r="80" spans="1:65">
      <c r="A80" s="16" t="s">
        <v>120</v>
      </c>
      <c r="B80" s="17" t="s">
        <v>121</v>
      </c>
      <c r="C80" s="18">
        <v>7041253</v>
      </c>
      <c r="D80" s="18">
        <v>0</v>
      </c>
      <c r="E80" s="18">
        <v>0</v>
      </c>
      <c r="F80" s="18">
        <v>0</v>
      </c>
      <c r="G80" s="18">
        <f t="shared" si="119"/>
        <v>7041253</v>
      </c>
      <c r="H80" s="18">
        <v>2500000</v>
      </c>
      <c r="I80" s="18">
        <v>2500000</v>
      </c>
      <c r="J80" s="18">
        <f t="shared" si="120"/>
        <v>4541253</v>
      </c>
      <c r="K80" s="18">
        <v>2500000</v>
      </c>
      <c r="L80" s="18">
        <v>2500000</v>
      </c>
      <c r="M80" s="18">
        <v>0</v>
      </c>
      <c r="N80" s="18">
        <v>0</v>
      </c>
      <c r="O80" s="18">
        <v>2500000</v>
      </c>
      <c r="P80" s="18">
        <f t="shared" si="121"/>
        <v>0</v>
      </c>
      <c r="Q80" s="18">
        <f t="shared" si="122"/>
        <v>4541253</v>
      </c>
      <c r="R80" s="18">
        <f t="shared" si="123"/>
        <v>2500000</v>
      </c>
      <c r="S80" s="108"/>
      <c r="T80" s="18">
        <v>7041253</v>
      </c>
      <c r="U80" s="18">
        <v>1041250</v>
      </c>
      <c r="V80" s="18">
        <v>2000003</v>
      </c>
      <c r="W80" s="18">
        <v>0</v>
      </c>
      <c r="X80" s="18">
        <v>0</v>
      </c>
      <c r="Y80" s="18">
        <v>4000000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f t="shared" si="124"/>
        <v>7041253</v>
      </c>
      <c r="AH80" s="18">
        <f t="shared" si="125"/>
        <v>7041253</v>
      </c>
      <c r="AI80" s="85">
        <f>+'EJEC-GASTOSABRIL 2021'!G81-AH80</f>
        <v>0</v>
      </c>
      <c r="AJ80" s="108"/>
      <c r="AK80" s="18">
        <v>1056000</v>
      </c>
      <c r="AL80" s="18">
        <v>2500000</v>
      </c>
      <c r="AM80" s="18">
        <v>763600</v>
      </c>
      <c r="AN80" s="18">
        <v>778600</v>
      </c>
      <c r="AO80" s="18"/>
      <c r="AP80" s="18"/>
      <c r="AQ80" s="18"/>
      <c r="AR80" s="18"/>
      <c r="AS80" s="18"/>
      <c r="AT80" s="18"/>
      <c r="AU80" s="18"/>
      <c r="AV80" s="18"/>
      <c r="AW80" s="18">
        <f t="shared" si="126"/>
        <v>5098200</v>
      </c>
      <c r="AX80" s="18">
        <f t="shared" si="90"/>
        <v>5098200</v>
      </c>
      <c r="AY80" s="108"/>
      <c r="AZ80" s="117">
        <f t="shared" si="91"/>
        <v>1.4165666266506602E-2</v>
      </c>
      <c r="BA80" s="117">
        <f t="shared" si="92"/>
        <v>0.24999812500281249</v>
      </c>
      <c r="BB80" s="117" t="e">
        <f t="shared" si="93"/>
        <v>#DIV/0!</v>
      </c>
      <c r="BC80" s="117" t="e">
        <f t="shared" si="94"/>
        <v>#DIV/0!</v>
      </c>
      <c r="BD80" s="117">
        <f t="shared" si="95"/>
        <v>-1</v>
      </c>
      <c r="BE80" s="18"/>
      <c r="BF80" s="18"/>
      <c r="BG80" s="18"/>
      <c r="BH80" s="18"/>
      <c r="BI80" s="18"/>
      <c r="BJ80" s="18"/>
      <c r="BK80" s="18"/>
      <c r="BL80" s="117">
        <f t="shared" si="96"/>
        <v>-0.27595273170840473</v>
      </c>
      <c r="BM80" s="117">
        <f t="shared" si="97"/>
        <v>-0.27595273170840473</v>
      </c>
    </row>
    <row r="81" spans="1:65">
      <c r="A81" s="16" t="s">
        <v>122</v>
      </c>
      <c r="B81" s="17" t="s">
        <v>123</v>
      </c>
      <c r="C81" s="18">
        <v>19000000</v>
      </c>
      <c r="D81" s="18">
        <v>0</v>
      </c>
      <c r="E81" s="18">
        <v>0</v>
      </c>
      <c r="F81" s="18">
        <v>0</v>
      </c>
      <c r="G81" s="18">
        <f t="shared" si="119"/>
        <v>19000000</v>
      </c>
      <c r="H81" s="18">
        <v>438000</v>
      </c>
      <c r="I81" s="18">
        <v>438000</v>
      </c>
      <c r="J81" s="18">
        <f t="shared" si="120"/>
        <v>18562000</v>
      </c>
      <c r="K81" s="18">
        <v>0</v>
      </c>
      <c r="L81" s="18">
        <v>0</v>
      </c>
      <c r="M81" s="18">
        <v>0</v>
      </c>
      <c r="N81" s="18">
        <v>0</v>
      </c>
      <c r="O81" s="18">
        <v>600000</v>
      </c>
      <c r="P81" s="18">
        <f t="shared" si="121"/>
        <v>162000</v>
      </c>
      <c r="Q81" s="18">
        <f t="shared" si="122"/>
        <v>18400000</v>
      </c>
      <c r="R81" s="18">
        <f t="shared" si="123"/>
        <v>0</v>
      </c>
      <c r="S81" s="108"/>
      <c r="T81" s="18">
        <v>19000000</v>
      </c>
      <c r="U81" s="18">
        <v>0</v>
      </c>
      <c r="V81" s="18">
        <v>1000000</v>
      </c>
      <c r="W81" s="18">
        <v>0</v>
      </c>
      <c r="X81" s="18">
        <v>11000000</v>
      </c>
      <c r="Y81" s="18">
        <v>1000000</v>
      </c>
      <c r="Z81" s="18">
        <v>0</v>
      </c>
      <c r="AA81" s="18">
        <v>1000000</v>
      </c>
      <c r="AB81" s="18">
        <v>0</v>
      </c>
      <c r="AC81" s="18">
        <v>5000000</v>
      </c>
      <c r="AD81" s="18">
        <v>0</v>
      </c>
      <c r="AE81" s="18">
        <v>0</v>
      </c>
      <c r="AF81" s="18">
        <v>0</v>
      </c>
      <c r="AG81" s="18">
        <f t="shared" si="124"/>
        <v>13000000</v>
      </c>
      <c r="AH81" s="18">
        <f t="shared" si="125"/>
        <v>19000000</v>
      </c>
      <c r="AI81" s="85">
        <f>+'EJEC-GASTOSABRIL 2021'!G82-AH81</f>
        <v>0</v>
      </c>
      <c r="AJ81" s="108"/>
      <c r="AK81" s="18">
        <v>0</v>
      </c>
      <c r="AL81" s="18">
        <v>0</v>
      </c>
      <c r="AM81" s="18">
        <v>438000</v>
      </c>
      <c r="AN81" s="18">
        <v>0</v>
      </c>
      <c r="AO81" s="18"/>
      <c r="AP81" s="18"/>
      <c r="AQ81" s="18"/>
      <c r="AR81" s="18"/>
      <c r="AS81" s="18"/>
      <c r="AT81" s="18"/>
      <c r="AU81" s="18"/>
      <c r="AV81" s="18"/>
      <c r="AW81" s="18">
        <f t="shared" si="126"/>
        <v>438000</v>
      </c>
      <c r="AX81" s="18">
        <f t="shared" si="90"/>
        <v>438000</v>
      </c>
      <c r="AY81" s="108"/>
      <c r="AZ81" s="117" t="e">
        <f t="shared" si="91"/>
        <v>#DIV/0!</v>
      </c>
      <c r="BA81" s="117">
        <f t="shared" si="92"/>
        <v>-1</v>
      </c>
      <c r="BB81" s="117" t="e">
        <f t="shared" si="93"/>
        <v>#DIV/0!</v>
      </c>
      <c r="BC81" s="117">
        <f t="shared" si="94"/>
        <v>-1</v>
      </c>
      <c r="BD81" s="117">
        <f t="shared" si="95"/>
        <v>-1</v>
      </c>
      <c r="BE81" s="18"/>
      <c r="BF81" s="18"/>
      <c r="BG81" s="18"/>
      <c r="BH81" s="18"/>
      <c r="BI81" s="18"/>
      <c r="BJ81" s="18"/>
      <c r="BK81" s="18"/>
      <c r="BL81" s="117">
        <f t="shared" si="96"/>
        <v>-0.96630769230769231</v>
      </c>
      <c r="BM81" s="117">
        <f t="shared" si="97"/>
        <v>-0.96630769230769231</v>
      </c>
    </row>
    <row r="82" spans="1:65">
      <c r="A82" s="16" t="s">
        <v>124</v>
      </c>
      <c r="B82" s="17" t="s">
        <v>293</v>
      </c>
      <c r="C82" s="18">
        <v>25000000</v>
      </c>
      <c r="D82" s="18">
        <v>0</v>
      </c>
      <c r="E82" s="18">
        <v>0</v>
      </c>
      <c r="F82" s="18">
        <v>0</v>
      </c>
      <c r="G82" s="18">
        <f t="shared" si="119"/>
        <v>25000000</v>
      </c>
      <c r="H82" s="18">
        <v>0</v>
      </c>
      <c r="I82" s="18">
        <v>0</v>
      </c>
      <c r="J82" s="18">
        <f t="shared" si="120"/>
        <v>25000000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f t="shared" si="121"/>
        <v>0</v>
      </c>
      <c r="Q82" s="18">
        <f t="shared" si="122"/>
        <v>25000000</v>
      </c>
      <c r="R82" s="18">
        <f t="shared" si="123"/>
        <v>0</v>
      </c>
      <c r="S82" s="108"/>
      <c r="T82" s="18">
        <v>25000000</v>
      </c>
      <c r="U82" s="18">
        <v>4166666.6666666665</v>
      </c>
      <c r="V82" s="18">
        <v>4166666.6666666665</v>
      </c>
      <c r="W82" s="18">
        <v>4166666.6666666665</v>
      </c>
      <c r="X82" s="18">
        <v>4166666.6666666665</v>
      </c>
      <c r="Y82" s="18">
        <v>4166666.6666666665</v>
      </c>
      <c r="Z82" s="18">
        <v>4166666.6666666665</v>
      </c>
      <c r="AA82" s="18"/>
      <c r="AB82" s="18"/>
      <c r="AC82" s="18"/>
      <c r="AD82" s="18"/>
      <c r="AE82" s="18"/>
      <c r="AF82" s="18"/>
      <c r="AG82" s="18">
        <f t="shared" si="124"/>
        <v>20833333.333333332</v>
      </c>
      <c r="AH82" s="18">
        <f t="shared" si="125"/>
        <v>25000000</v>
      </c>
      <c r="AI82" s="85">
        <f>+'EJEC-GASTOSABRIL 2021'!G83-AH82</f>
        <v>0</v>
      </c>
      <c r="AJ82" s="108"/>
      <c r="AK82" s="18">
        <v>0</v>
      </c>
      <c r="AL82" s="18">
        <v>0</v>
      </c>
      <c r="AM82" s="18">
        <v>0</v>
      </c>
      <c r="AN82" s="18">
        <v>0</v>
      </c>
      <c r="AO82" s="18"/>
      <c r="AP82" s="18"/>
      <c r="AQ82" s="18"/>
      <c r="AR82" s="18"/>
      <c r="AS82" s="18"/>
      <c r="AT82" s="18"/>
      <c r="AU82" s="18"/>
      <c r="AV82" s="18"/>
      <c r="AW82" s="18">
        <f t="shared" si="126"/>
        <v>0</v>
      </c>
      <c r="AX82" s="18">
        <f t="shared" si="90"/>
        <v>0</v>
      </c>
      <c r="AY82" s="108"/>
      <c r="AZ82" s="117">
        <f t="shared" si="91"/>
        <v>-1</v>
      </c>
      <c r="BA82" s="117">
        <f t="shared" si="92"/>
        <v>-1</v>
      </c>
      <c r="BB82" s="117">
        <f t="shared" si="93"/>
        <v>-1</v>
      </c>
      <c r="BC82" s="117">
        <f t="shared" si="94"/>
        <v>-1</v>
      </c>
      <c r="BD82" s="117">
        <f t="shared" si="95"/>
        <v>-1</v>
      </c>
      <c r="BE82" s="18"/>
      <c r="BF82" s="18"/>
      <c r="BG82" s="18"/>
      <c r="BH82" s="18"/>
      <c r="BI82" s="18"/>
      <c r="BJ82" s="18"/>
      <c r="BK82" s="18"/>
      <c r="BL82" s="117">
        <f t="shared" si="96"/>
        <v>-1</v>
      </c>
      <c r="BM82" s="117">
        <f t="shared" si="97"/>
        <v>-1</v>
      </c>
    </row>
    <row r="83" spans="1:65">
      <c r="A83" s="13" t="s">
        <v>125</v>
      </c>
      <c r="B83" s="14" t="s">
        <v>126</v>
      </c>
      <c r="C83" s="15">
        <f>+C84+C85</f>
        <v>44999999.920000002</v>
      </c>
      <c r="D83" s="15">
        <v>20000000</v>
      </c>
      <c r="E83" s="15">
        <v>0</v>
      </c>
      <c r="F83" s="15">
        <v>0</v>
      </c>
      <c r="G83" s="15">
        <f t="shared" si="119"/>
        <v>64999999.920000002</v>
      </c>
      <c r="H83" s="15">
        <f t="shared" ref="H83:AH83" si="129">+H84+H85</f>
        <v>1200000</v>
      </c>
      <c r="I83" s="15">
        <f t="shared" si="129"/>
        <v>1200000</v>
      </c>
      <c r="J83" s="15">
        <f t="shared" si="129"/>
        <v>63799999.920000002</v>
      </c>
      <c r="K83" s="15">
        <f t="shared" si="129"/>
        <v>1200000</v>
      </c>
      <c r="L83" s="15">
        <f t="shared" si="129"/>
        <v>1200000</v>
      </c>
      <c r="M83" s="15">
        <f t="shared" si="129"/>
        <v>0</v>
      </c>
      <c r="N83" s="15">
        <f t="shared" si="129"/>
        <v>0</v>
      </c>
      <c r="O83" s="15">
        <f t="shared" si="129"/>
        <v>4771428.5599999996</v>
      </c>
      <c r="P83" s="15">
        <f t="shared" si="129"/>
        <v>3571428.5599999996</v>
      </c>
      <c r="Q83" s="15">
        <f t="shared" si="129"/>
        <v>60228571.359999999</v>
      </c>
      <c r="R83" s="15">
        <f t="shared" si="129"/>
        <v>1200000</v>
      </c>
      <c r="S83" s="108"/>
      <c r="T83" s="15">
        <f t="shared" si="129"/>
        <v>64999999.920000002</v>
      </c>
      <c r="U83" s="15">
        <f t="shared" si="129"/>
        <v>7083333.3266666671</v>
      </c>
      <c r="V83" s="15">
        <f t="shared" si="129"/>
        <v>7083333.3266666671</v>
      </c>
      <c r="W83" s="15">
        <f t="shared" si="129"/>
        <v>7083333.3266666671</v>
      </c>
      <c r="X83" s="15">
        <f t="shared" si="129"/>
        <v>7083333.3266666671</v>
      </c>
      <c r="Y83" s="15">
        <f t="shared" si="129"/>
        <v>7083333.3266666671</v>
      </c>
      <c r="Z83" s="15">
        <f t="shared" si="129"/>
        <v>7083333.3266666671</v>
      </c>
      <c r="AA83" s="15">
        <f t="shared" si="129"/>
        <v>3749999.9933333336</v>
      </c>
      <c r="AB83" s="15">
        <f t="shared" si="129"/>
        <v>3749999.9933333336</v>
      </c>
      <c r="AC83" s="15">
        <f t="shared" si="129"/>
        <v>3749999.9933333336</v>
      </c>
      <c r="AD83" s="15">
        <f t="shared" si="129"/>
        <v>3749999.9933333336</v>
      </c>
      <c r="AE83" s="15">
        <f t="shared" si="129"/>
        <v>3749999.9933333336</v>
      </c>
      <c r="AF83" s="15">
        <f t="shared" si="129"/>
        <v>3749999.9933333336</v>
      </c>
      <c r="AG83" s="15">
        <f t="shared" si="124"/>
        <v>35416666.633333333</v>
      </c>
      <c r="AH83" s="15">
        <f t="shared" si="129"/>
        <v>64999999.919999994</v>
      </c>
      <c r="AI83" s="233">
        <f>+'EJEC-GASTOSABRIL 2021'!G84-AH83</f>
        <v>0</v>
      </c>
      <c r="AJ83" s="108"/>
      <c r="AK83" s="15">
        <f t="shared" ref="AK83:AM83" si="130">+AK84+AK85</f>
        <v>0</v>
      </c>
      <c r="AL83" s="15">
        <f t="shared" si="130"/>
        <v>1200000</v>
      </c>
      <c r="AM83" s="15">
        <f t="shared" si="130"/>
        <v>0</v>
      </c>
      <c r="AN83" s="15">
        <v>2200000</v>
      </c>
      <c r="AO83" s="15"/>
      <c r="AP83" s="15"/>
      <c r="AQ83" s="15"/>
      <c r="AR83" s="15"/>
      <c r="AS83" s="15"/>
      <c r="AT83" s="15"/>
      <c r="AU83" s="15"/>
      <c r="AV83" s="15"/>
      <c r="AW83" s="15">
        <f t="shared" si="126"/>
        <v>3400000</v>
      </c>
      <c r="AX83" s="15">
        <f t="shared" si="90"/>
        <v>3400000</v>
      </c>
      <c r="AY83" s="108"/>
      <c r="AZ83" s="116">
        <f t="shared" si="91"/>
        <v>-1</v>
      </c>
      <c r="BA83" s="116">
        <f t="shared" si="92"/>
        <v>-0.83058823513467128</v>
      </c>
      <c r="BB83" s="116">
        <f t="shared" si="93"/>
        <v>-1</v>
      </c>
      <c r="BC83" s="116">
        <f t="shared" si="94"/>
        <v>-0.689411764413564</v>
      </c>
      <c r="BD83" s="116">
        <f t="shared" si="95"/>
        <v>-1</v>
      </c>
      <c r="BE83" s="15"/>
      <c r="BF83" s="15"/>
      <c r="BG83" s="15"/>
      <c r="BH83" s="15"/>
      <c r="BI83" s="15"/>
      <c r="BJ83" s="15"/>
      <c r="BK83" s="15"/>
      <c r="BL83" s="116">
        <f t="shared" si="96"/>
        <v>-0.90399999990964708</v>
      </c>
      <c r="BM83" s="116">
        <f t="shared" si="97"/>
        <v>-0.90399999990964708</v>
      </c>
    </row>
    <row r="84" spans="1:65">
      <c r="A84" s="16" t="s">
        <v>127</v>
      </c>
      <c r="B84" s="17" t="s">
        <v>128</v>
      </c>
      <c r="C84" s="18">
        <v>20000000</v>
      </c>
      <c r="D84" s="18">
        <v>0</v>
      </c>
      <c r="E84" s="18">
        <v>0</v>
      </c>
      <c r="F84" s="18">
        <v>0</v>
      </c>
      <c r="G84" s="18">
        <f t="shared" si="119"/>
        <v>20000000</v>
      </c>
      <c r="H84" s="18">
        <v>0</v>
      </c>
      <c r="I84" s="18">
        <v>0</v>
      </c>
      <c r="J84" s="18">
        <f t="shared" si="120"/>
        <v>20000000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f t="shared" si="121"/>
        <v>0</v>
      </c>
      <c r="Q84" s="18">
        <f t="shared" si="122"/>
        <v>20000000</v>
      </c>
      <c r="R84" s="18">
        <f t="shared" si="123"/>
        <v>0</v>
      </c>
      <c r="S84" s="108"/>
      <c r="T84" s="18">
        <v>20000000</v>
      </c>
      <c r="U84" s="18">
        <v>3333333.3333333335</v>
      </c>
      <c r="V84" s="18">
        <v>3333333.3333333335</v>
      </c>
      <c r="W84" s="18">
        <v>3333333.3333333335</v>
      </c>
      <c r="X84" s="18">
        <v>3333333.3333333335</v>
      </c>
      <c r="Y84" s="18">
        <v>3333333.3333333335</v>
      </c>
      <c r="Z84" s="18">
        <v>3333333.3333333335</v>
      </c>
      <c r="AA84" s="18"/>
      <c r="AB84" s="18"/>
      <c r="AC84" s="18"/>
      <c r="AD84" s="18"/>
      <c r="AE84" s="18"/>
      <c r="AF84" s="18"/>
      <c r="AG84" s="18">
        <f t="shared" si="124"/>
        <v>16666666.666666668</v>
      </c>
      <c r="AH84" s="18">
        <f t="shared" si="125"/>
        <v>20000000</v>
      </c>
      <c r="AI84" s="85">
        <f>+'EJEC-GASTOSABRIL 2021'!G85-AH84</f>
        <v>0</v>
      </c>
      <c r="AJ84" s="108"/>
      <c r="AK84" s="18">
        <v>0</v>
      </c>
      <c r="AL84" s="18">
        <v>0</v>
      </c>
      <c r="AM84" s="18">
        <v>0</v>
      </c>
      <c r="AN84" s="18">
        <v>1200000</v>
      </c>
      <c r="AO84" s="18"/>
      <c r="AP84" s="18"/>
      <c r="AQ84" s="18"/>
      <c r="AR84" s="18"/>
      <c r="AS84" s="18"/>
      <c r="AT84" s="18"/>
      <c r="AU84" s="18"/>
      <c r="AV84" s="18"/>
      <c r="AW84" s="18">
        <f t="shared" si="126"/>
        <v>1200000</v>
      </c>
      <c r="AX84" s="18">
        <f t="shared" si="90"/>
        <v>1200000</v>
      </c>
      <c r="AY84" s="108"/>
      <c r="AZ84" s="117">
        <f t="shared" si="91"/>
        <v>-1</v>
      </c>
      <c r="BA84" s="117">
        <f t="shared" si="92"/>
        <v>-1</v>
      </c>
      <c r="BB84" s="117">
        <f t="shared" si="93"/>
        <v>-1</v>
      </c>
      <c r="BC84" s="117">
        <f t="shared" si="94"/>
        <v>-0.64</v>
      </c>
      <c r="BD84" s="117">
        <f t="shared" si="95"/>
        <v>-1</v>
      </c>
      <c r="BE84" s="18"/>
      <c r="BF84" s="18"/>
      <c r="BG84" s="18"/>
      <c r="BH84" s="18"/>
      <c r="BI84" s="18"/>
      <c r="BJ84" s="18"/>
      <c r="BK84" s="18"/>
      <c r="BL84" s="117">
        <f t="shared" si="96"/>
        <v>-0.92800000000000005</v>
      </c>
      <c r="BM84" s="117">
        <f t="shared" si="97"/>
        <v>-0.92800000000000005</v>
      </c>
    </row>
    <row r="85" spans="1:65">
      <c r="A85" s="16" t="s">
        <v>129</v>
      </c>
      <c r="B85" s="17" t="s">
        <v>130</v>
      </c>
      <c r="C85" s="18">
        <v>24999999.920000002</v>
      </c>
      <c r="D85" s="18">
        <v>20000000</v>
      </c>
      <c r="E85" s="18">
        <v>0</v>
      </c>
      <c r="F85" s="18">
        <v>0</v>
      </c>
      <c r="G85" s="18">
        <f t="shared" si="119"/>
        <v>44999999.920000002</v>
      </c>
      <c r="H85" s="18">
        <v>1200000</v>
      </c>
      <c r="I85" s="18">
        <v>1200000</v>
      </c>
      <c r="J85" s="18">
        <f t="shared" si="120"/>
        <v>43799999.920000002</v>
      </c>
      <c r="K85" s="18">
        <v>1200000</v>
      </c>
      <c r="L85" s="18">
        <v>1200000</v>
      </c>
      <c r="M85" s="18">
        <v>0</v>
      </c>
      <c r="N85" s="18">
        <v>0</v>
      </c>
      <c r="O85" s="18">
        <v>4771428.5599999996</v>
      </c>
      <c r="P85" s="18">
        <f t="shared" si="121"/>
        <v>3571428.5599999996</v>
      </c>
      <c r="Q85" s="18">
        <f t="shared" si="122"/>
        <v>40228571.359999999</v>
      </c>
      <c r="R85" s="18">
        <f t="shared" si="123"/>
        <v>1200000</v>
      </c>
      <c r="S85" s="108"/>
      <c r="T85" s="18">
        <v>44999999.920000002</v>
      </c>
      <c r="U85" s="18">
        <f>+T85/12</f>
        <v>3749999.9933333336</v>
      </c>
      <c r="V85" s="18">
        <v>3749999.9933333336</v>
      </c>
      <c r="W85" s="18">
        <v>3749999.9933333336</v>
      </c>
      <c r="X85" s="18">
        <v>3749999.9933333336</v>
      </c>
      <c r="Y85" s="18">
        <v>3749999.9933333336</v>
      </c>
      <c r="Z85" s="18">
        <v>3749999.9933333336</v>
      </c>
      <c r="AA85" s="18">
        <v>3749999.9933333336</v>
      </c>
      <c r="AB85" s="18">
        <v>3749999.9933333336</v>
      </c>
      <c r="AC85" s="18">
        <v>3749999.9933333336</v>
      </c>
      <c r="AD85" s="18">
        <v>3749999.9933333336</v>
      </c>
      <c r="AE85" s="18">
        <v>3749999.9933333336</v>
      </c>
      <c r="AF85" s="18">
        <v>3749999.9933333336</v>
      </c>
      <c r="AG85" s="18">
        <f t="shared" si="124"/>
        <v>18749999.966666669</v>
      </c>
      <c r="AH85" s="18">
        <f t="shared" si="125"/>
        <v>44999999.919999994</v>
      </c>
      <c r="AI85" s="85">
        <f>+'EJEC-GASTOSABRIL 2021'!G86-AH85</f>
        <v>0</v>
      </c>
      <c r="AJ85" s="108"/>
      <c r="AK85" s="18">
        <v>0</v>
      </c>
      <c r="AL85" s="18">
        <v>1200000</v>
      </c>
      <c r="AM85" s="18">
        <v>0</v>
      </c>
      <c r="AN85" s="18">
        <v>1000000</v>
      </c>
      <c r="AO85" s="18"/>
      <c r="AP85" s="18"/>
      <c r="AQ85" s="18"/>
      <c r="AR85" s="18"/>
      <c r="AS85" s="18"/>
      <c r="AT85" s="18"/>
      <c r="AU85" s="18"/>
      <c r="AV85" s="18"/>
      <c r="AW85" s="18">
        <f t="shared" si="126"/>
        <v>2200000</v>
      </c>
      <c r="AX85" s="18">
        <f t="shared" si="90"/>
        <v>2200000</v>
      </c>
      <c r="AY85" s="108"/>
      <c r="AZ85" s="117">
        <f t="shared" si="91"/>
        <v>-1</v>
      </c>
      <c r="BA85" s="117">
        <f t="shared" si="92"/>
        <v>-0.67999999943111111</v>
      </c>
      <c r="BB85" s="117">
        <f t="shared" si="93"/>
        <v>-1</v>
      </c>
      <c r="BC85" s="117">
        <f t="shared" si="94"/>
        <v>-0.73333333285925928</v>
      </c>
      <c r="BD85" s="117">
        <f t="shared" si="95"/>
        <v>-1</v>
      </c>
      <c r="BE85" s="18"/>
      <c r="BF85" s="18"/>
      <c r="BG85" s="18"/>
      <c r="BH85" s="18"/>
      <c r="BI85" s="18"/>
      <c r="BJ85" s="18"/>
      <c r="BK85" s="18"/>
      <c r="BL85" s="117">
        <f t="shared" si="96"/>
        <v>-0.88266666645807412</v>
      </c>
      <c r="BM85" s="117">
        <f t="shared" si="97"/>
        <v>-0.88266666645807412</v>
      </c>
    </row>
    <row r="86" spans="1:65">
      <c r="A86" s="13" t="s">
        <v>131</v>
      </c>
      <c r="B86" s="14" t="s">
        <v>132</v>
      </c>
      <c r="C86" s="15">
        <f>+C87+C88+C89</f>
        <v>19275510</v>
      </c>
      <c r="D86" s="15">
        <v>0</v>
      </c>
      <c r="E86" s="15">
        <v>5681194</v>
      </c>
      <c r="F86" s="15">
        <v>40000000</v>
      </c>
      <c r="G86" s="15">
        <f t="shared" si="119"/>
        <v>53594316</v>
      </c>
      <c r="H86" s="15">
        <f t="shared" ref="H86:AH86" si="131">+H87+H88+H89</f>
        <v>0</v>
      </c>
      <c r="I86" s="15">
        <f t="shared" si="131"/>
        <v>0</v>
      </c>
      <c r="J86" s="15">
        <f t="shared" si="131"/>
        <v>53594316</v>
      </c>
      <c r="K86" s="15">
        <f t="shared" si="131"/>
        <v>0</v>
      </c>
      <c r="L86" s="15">
        <f t="shared" si="131"/>
        <v>0</v>
      </c>
      <c r="M86" s="15">
        <f t="shared" si="131"/>
        <v>0</v>
      </c>
      <c r="N86" s="15">
        <f t="shared" si="131"/>
        <v>0</v>
      </c>
      <c r="O86" s="15">
        <f t="shared" si="131"/>
        <v>0</v>
      </c>
      <c r="P86" s="15">
        <f t="shared" si="131"/>
        <v>0</v>
      </c>
      <c r="Q86" s="15">
        <f t="shared" si="131"/>
        <v>53594316</v>
      </c>
      <c r="R86" s="15">
        <f t="shared" si="131"/>
        <v>0</v>
      </c>
      <c r="S86" s="108"/>
      <c r="T86" s="15">
        <f t="shared" si="131"/>
        <v>59275510</v>
      </c>
      <c r="U86" s="15">
        <f t="shared" si="131"/>
        <v>4299526.333333333</v>
      </c>
      <c r="V86" s="15">
        <f t="shared" si="131"/>
        <v>5299526.333333334</v>
      </c>
      <c r="W86" s="15">
        <f t="shared" si="131"/>
        <v>4299526.333333333</v>
      </c>
      <c r="X86" s="15">
        <f t="shared" si="131"/>
        <v>4299526.333333333</v>
      </c>
      <c r="Y86" s="15">
        <f t="shared" si="131"/>
        <v>4299526.333333333</v>
      </c>
      <c r="Z86" s="15">
        <f t="shared" si="131"/>
        <v>4299526.333333333</v>
      </c>
      <c r="AA86" s="15">
        <f t="shared" si="131"/>
        <v>5299526.333333334</v>
      </c>
      <c r="AB86" s="15">
        <f t="shared" si="131"/>
        <v>4299526.333333333</v>
      </c>
      <c r="AC86" s="15">
        <f t="shared" si="131"/>
        <v>4299526.333333333</v>
      </c>
      <c r="AD86" s="15">
        <f t="shared" si="131"/>
        <v>4299526.333333333</v>
      </c>
      <c r="AE86" s="15">
        <f t="shared" si="131"/>
        <v>4299526.333333333</v>
      </c>
      <c r="AF86" s="15">
        <f t="shared" si="131"/>
        <v>4299526.333333333</v>
      </c>
      <c r="AG86" s="15">
        <f t="shared" si="124"/>
        <v>22497631.666666664</v>
      </c>
      <c r="AH86" s="15">
        <f t="shared" si="131"/>
        <v>53594316</v>
      </c>
      <c r="AI86" s="233">
        <f>+'EJEC-GASTOSABRIL 2021'!G87-AH86</f>
        <v>0</v>
      </c>
      <c r="AJ86" s="108"/>
      <c r="AK86" s="15">
        <f t="shared" ref="AK86:AM86" si="132">+AK87+AK88+AK89</f>
        <v>0</v>
      </c>
      <c r="AL86" s="15">
        <f t="shared" si="132"/>
        <v>0</v>
      </c>
      <c r="AM86" s="15">
        <f t="shared" si="132"/>
        <v>0</v>
      </c>
      <c r="AN86" s="15">
        <v>2920000</v>
      </c>
      <c r="AO86" s="15"/>
      <c r="AP86" s="15"/>
      <c r="AQ86" s="15"/>
      <c r="AR86" s="15"/>
      <c r="AS86" s="15"/>
      <c r="AT86" s="15"/>
      <c r="AU86" s="15"/>
      <c r="AV86" s="15"/>
      <c r="AW86" s="15">
        <f t="shared" si="126"/>
        <v>2920000</v>
      </c>
      <c r="AX86" s="15">
        <f t="shared" si="90"/>
        <v>2920000</v>
      </c>
      <c r="AY86" s="108"/>
      <c r="AZ86" s="116">
        <f t="shared" si="91"/>
        <v>-1</v>
      </c>
      <c r="BA86" s="116">
        <f t="shared" si="92"/>
        <v>-1</v>
      </c>
      <c r="BB86" s="116">
        <f t="shared" si="93"/>
        <v>-1</v>
      </c>
      <c r="BC86" s="116">
        <f t="shared" si="94"/>
        <v>-0.32085542136075607</v>
      </c>
      <c r="BD86" s="116">
        <f t="shared" si="95"/>
        <v>-1</v>
      </c>
      <c r="BE86" s="15"/>
      <c r="BF86" s="15"/>
      <c r="BG86" s="15"/>
      <c r="BH86" s="15"/>
      <c r="BI86" s="15"/>
      <c r="BJ86" s="15"/>
      <c r="BK86" s="15"/>
      <c r="BL86" s="116">
        <f t="shared" si="96"/>
        <v>-0.87020856047143924</v>
      </c>
      <c r="BM86" s="116">
        <f t="shared" si="97"/>
        <v>-0.87020856047143924</v>
      </c>
    </row>
    <row r="87" spans="1:65">
      <c r="A87" s="16" t="s">
        <v>133</v>
      </c>
      <c r="B87" s="17" t="s">
        <v>134</v>
      </c>
      <c r="C87" s="18">
        <v>1275510</v>
      </c>
      <c r="D87" s="18">
        <v>0</v>
      </c>
      <c r="E87" s="18">
        <v>0</v>
      </c>
      <c r="F87" s="18">
        <v>20000000</v>
      </c>
      <c r="G87" s="18">
        <f t="shared" si="119"/>
        <v>21275510</v>
      </c>
      <c r="H87" s="18">
        <v>0</v>
      </c>
      <c r="I87" s="18">
        <v>0</v>
      </c>
      <c r="J87" s="18">
        <f t="shared" si="120"/>
        <v>21275510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f t="shared" si="121"/>
        <v>0</v>
      </c>
      <c r="Q87" s="18">
        <f t="shared" si="122"/>
        <v>21275510</v>
      </c>
      <c r="R87" s="18">
        <f t="shared" si="123"/>
        <v>0</v>
      </c>
      <c r="S87" s="108"/>
      <c r="T87" s="18">
        <v>21275510</v>
      </c>
      <c r="U87" s="18">
        <v>1772959.1666666667</v>
      </c>
      <c r="V87" s="18">
        <v>1772959.1666666667</v>
      </c>
      <c r="W87" s="18">
        <v>1772959.1666666667</v>
      </c>
      <c r="X87" s="18">
        <v>1772959.1666666667</v>
      </c>
      <c r="Y87" s="18">
        <v>1772959.1666666667</v>
      </c>
      <c r="Z87" s="18">
        <v>1772959.1666666667</v>
      </c>
      <c r="AA87" s="18">
        <v>1772959.1666666667</v>
      </c>
      <c r="AB87" s="18">
        <v>1772959.1666666667</v>
      </c>
      <c r="AC87" s="18">
        <v>1772959.1666666667</v>
      </c>
      <c r="AD87" s="18">
        <v>1772959.1666666667</v>
      </c>
      <c r="AE87" s="18">
        <v>1772959.1666666667</v>
      </c>
      <c r="AF87" s="18">
        <v>1772959.1666666667</v>
      </c>
      <c r="AG87" s="18">
        <f t="shared" si="124"/>
        <v>8864795.833333334</v>
      </c>
      <c r="AH87" s="18">
        <f t="shared" si="125"/>
        <v>21275510</v>
      </c>
      <c r="AI87" s="85">
        <f>+'EJEC-GASTOSABRIL 2021'!G88-AH87</f>
        <v>0</v>
      </c>
      <c r="AJ87" s="108"/>
      <c r="AK87" s="18">
        <v>0</v>
      </c>
      <c r="AL87" s="18">
        <v>0</v>
      </c>
      <c r="AM87" s="18">
        <v>0</v>
      </c>
      <c r="AN87" s="18">
        <v>1320000</v>
      </c>
      <c r="AO87" s="18"/>
      <c r="AP87" s="18"/>
      <c r="AQ87" s="18"/>
      <c r="AR87" s="18"/>
      <c r="AS87" s="18"/>
      <c r="AT87" s="18"/>
      <c r="AU87" s="18"/>
      <c r="AV87" s="18"/>
      <c r="AW87" s="18">
        <f t="shared" si="126"/>
        <v>1320000</v>
      </c>
      <c r="AX87" s="18">
        <f t="shared" si="90"/>
        <v>1320000</v>
      </c>
      <c r="AY87" s="108"/>
      <c r="AZ87" s="117">
        <f t="shared" si="91"/>
        <v>-1</v>
      </c>
      <c r="BA87" s="117">
        <f t="shared" si="92"/>
        <v>-1</v>
      </c>
      <c r="BB87" s="117">
        <f t="shared" si="93"/>
        <v>-1</v>
      </c>
      <c r="BC87" s="117">
        <f t="shared" si="94"/>
        <v>-0.25548200724682985</v>
      </c>
      <c r="BD87" s="117">
        <f t="shared" si="95"/>
        <v>-1</v>
      </c>
      <c r="BE87" s="18"/>
      <c r="BF87" s="18"/>
      <c r="BG87" s="18"/>
      <c r="BH87" s="18"/>
      <c r="BI87" s="18"/>
      <c r="BJ87" s="18"/>
      <c r="BK87" s="18"/>
      <c r="BL87" s="117">
        <f t="shared" si="96"/>
        <v>-0.85109640144936594</v>
      </c>
      <c r="BM87" s="117">
        <f t="shared" si="97"/>
        <v>-0.85109640144936594</v>
      </c>
    </row>
    <row r="88" spans="1:65">
      <c r="A88" s="16" t="s">
        <v>135</v>
      </c>
      <c r="B88" s="17" t="s">
        <v>136</v>
      </c>
      <c r="C88" s="18">
        <v>2000000</v>
      </c>
      <c r="D88" s="18">
        <v>0</v>
      </c>
      <c r="E88" s="18">
        <v>0</v>
      </c>
      <c r="F88" s="18">
        <v>0</v>
      </c>
      <c r="G88" s="18">
        <f t="shared" si="119"/>
        <v>2000000</v>
      </c>
      <c r="H88" s="18">
        <v>0</v>
      </c>
      <c r="I88" s="18">
        <v>0</v>
      </c>
      <c r="J88" s="18">
        <f t="shared" si="120"/>
        <v>2000000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f t="shared" si="121"/>
        <v>0</v>
      </c>
      <c r="Q88" s="18">
        <f t="shared" si="122"/>
        <v>2000000</v>
      </c>
      <c r="R88" s="18">
        <f t="shared" si="123"/>
        <v>0</v>
      </c>
      <c r="S88" s="108"/>
      <c r="T88" s="18">
        <v>2000000</v>
      </c>
      <c r="U88" s="18">
        <v>0</v>
      </c>
      <c r="V88" s="18">
        <v>1000000</v>
      </c>
      <c r="W88" s="18">
        <v>0</v>
      </c>
      <c r="X88" s="18">
        <v>0</v>
      </c>
      <c r="Y88" s="18">
        <v>0</v>
      </c>
      <c r="Z88" s="18">
        <v>0</v>
      </c>
      <c r="AA88" s="18">
        <v>1000000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f t="shared" si="124"/>
        <v>1000000</v>
      </c>
      <c r="AH88" s="18">
        <f t="shared" si="125"/>
        <v>2000000</v>
      </c>
      <c r="AI88" s="85">
        <f>+'EJEC-GASTOSABRIL 2021'!G89-AH88</f>
        <v>0</v>
      </c>
      <c r="AJ88" s="108"/>
      <c r="AK88" s="18">
        <v>0</v>
      </c>
      <c r="AL88" s="18">
        <v>0</v>
      </c>
      <c r="AM88" s="18">
        <v>0</v>
      </c>
      <c r="AN88" s="18">
        <v>0</v>
      </c>
      <c r="AO88" s="18"/>
      <c r="AP88" s="18"/>
      <c r="AQ88" s="18"/>
      <c r="AR88" s="18"/>
      <c r="AS88" s="18"/>
      <c r="AT88" s="18"/>
      <c r="AU88" s="18"/>
      <c r="AV88" s="18"/>
      <c r="AW88" s="18">
        <f t="shared" si="126"/>
        <v>0</v>
      </c>
      <c r="AX88" s="18">
        <f t="shared" si="90"/>
        <v>0</v>
      </c>
      <c r="AY88" s="108"/>
      <c r="AZ88" s="117" t="e">
        <f t="shared" si="91"/>
        <v>#DIV/0!</v>
      </c>
      <c r="BA88" s="117">
        <f t="shared" si="92"/>
        <v>-1</v>
      </c>
      <c r="BB88" s="117" t="e">
        <f t="shared" si="93"/>
        <v>#DIV/0!</v>
      </c>
      <c r="BC88" s="117" t="e">
        <f t="shared" si="94"/>
        <v>#DIV/0!</v>
      </c>
      <c r="BD88" s="117" t="e">
        <f t="shared" si="95"/>
        <v>#DIV/0!</v>
      </c>
      <c r="BE88" s="18"/>
      <c r="BF88" s="18"/>
      <c r="BG88" s="18"/>
      <c r="BH88" s="18"/>
      <c r="BI88" s="18"/>
      <c r="BJ88" s="18"/>
      <c r="BK88" s="18"/>
      <c r="BL88" s="117">
        <f t="shared" si="96"/>
        <v>-1</v>
      </c>
      <c r="BM88" s="117">
        <f t="shared" si="97"/>
        <v>-1</v>
      </c>
    </row>
    <row r="89" spans="1:65">
      <c r="A89" s="16" t="s">
        <v>137</v>
      </c>
      <c r="B89" s="17" t="s">
        <v>138</v>
      </c>
      <c r="C89" s="18">
        <v>16000000</v>
      </c>
      <c r="D89" s="18">
        <v>0</v>
      </c>
      <c r="E89" s="18">
        <v>5681194</v>
      </c>
      <c r="F89" s="18">
        <v>20000000</v>
      </c>
      <c r="G89" s="18">
        <f t="shared" si="119"/>
        <v>30318806</v>
      </c>
      <c r="H89" s="18">
        <v>0</v>
      </c>
      <c r="I89" s="18">
        <v>0</v>
      </c>
      <c r="J89" s="18">
        <f t="shared" si="120"/>
        <v>30318806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f t="shared" si="121"/>
        <v>0</v>
      </c>
      <c r="Q89" s="18">
        <f t="shared" si="122"/>
        <v>30318806</v>
      </c>
      <c r="R89" s="18">
        <f t="shared" si="123"/>
        <v>0</v>
      </c>
      <c r="S89" s="108"/>
      <c r="T89" s="18">
        <v>36000000</v>
      </c>
      <c r="U89" s="18">
        <v>2526567.1666666665</v>
      </c>
      <c r="V89" s="18">
        <v>2526567.1666666665</v>
      </c>
      <c r="W89" s="18">
        <v>2526567.1666666665</v>
      </c>
      <c r="X89" s="18">
        <v>2526567.1666666665</v>
      </c>
      <c r="Y89" s="18">
        <v>2526567.1666666665</v>
      </c>
      <c r="Z89" s="18">
        <v>2526567.1666666665</v>
      </c>
      <c r="AA89" s="18">
        <v>2526567.1666666665</v>
      </c>
      <c r="AB89" s="18">
        <v>2526567.1666666665</v>
      </c>
      <c r="AC89" s="18">
        <v>2526567.1666666665</v>
      </c>
      <c r="AD89" s="18">
        <v>2526567.1666666665</v>
      </c>
      <c r="AE89" s="18">
        <v>2526567.1666666665</v>
      </c>
      <c r="AF89" s="18">
        <v>2526567.1666666665</v>
      </c>
      <c r="AG89" s="18">
        <f t="shared" si="124"/>
        <v>12632835.833333332</v>
      </c>
      <c r="AH89" s="18">
        <f t="shared" si="125"/>
        <v>30318806.000000004</v>
      </c>
      <c r="AI89" s="85">
        <f>+'EJEC-GASTOSABRIL 2021'!G90-AH89</f>
        <v>0</v>
      </c>
      <c r="AJ89" s="108"/>
      <c r="AK89" s="18">
        <v>0</v>
      </c>
      <c r="AL89" s="18">
        <v>0</v>
      </c>
      <c r="AM89" s="18">
        <v>0</v>
      </c>
      <c r="AN89" s="18">
        <v>1600000</v>
      </c>
      <c r="AO89" s="18"/>
      <c r="AP89" s="18"/>
      <c r="AQ89" s="18"/>
      <c r="AR89" s="18"/>
      <c r="AS89" s="18"/>
      <c r="AT89" s="18"/>
      <c r="AU89" s="18"/>
      <c r="AV89" s="18"/>
      <c r="AW89" s="18">
        <f t="shared" si="126"/>
        <v>1600000</v>
      </c>
      <c r="AX89" s="18">
        <f t="shared" si="90"/>
        <v>1600000</v>
      </c>
      <c r="AY89" s="108"/>
      <c r="AZ89" s="117">
        <f t="shared" si="91"/>
        <v>-1</v>
      </c>
      <c r="BA89" s="117">
        <f t="shared" si="92"/>
        <v>-1</v>
      </c>
      <c r="BB89" s="117">
        <f t="shared" si="93"/>
        <v>-1</v>
      </c>
      <c r="BC89" s="117">
        <f t="shared" si="94"/>
        <v>-0.36672967926243527</v>
      </c>
      <c r="BD89" s="117">
        <f t="shared" si="95"/>
        <v>-1</v>
      </c>
      <c r="BE89" s="18"/>
      <c r="BF89" s="18"/>
      <c r="BG89" s="18"/>
      <c r="BH89" s="18"/>
      <c r="BI89" s="18"/>
      <c r="BJ89" s="18"/>
      <c r="BK89" s="18"/>
      <c r="BL89" s="117">
        <f t="shared" si="96"/>
        <v>-0.8733459358524871</v>
      </c>
      <c r="BM89" s="117">
        <f t="shared" si="97"/>
        <v>-0.8733459358524871</v>
      </c>
    </row>
    <row r="90" spans="1:65">
      <c r="A90" s="13" t="s">
        <v>139</v>
      </c>
      <c r="B90" s="14" t="s">
        <v>140</v>
      </c>
      <c r="C90" s="15">
        <f>+C91+C92</f>
        <v>2000000</v>
      </c>
      <c r="D90" s="15">
        <v>0</v>
      </c>
      <c r="E90" s="15">
        <v>0</v>
      </c>
      <c r="F90" s="15">
        <v>20000000</v>
      </c>
      <c r="G90" s="15">
        <f t="shared" si="119"/>
        <v>22000000</v>
      </c>
      <c r="H90" s="15">
        <f t="shared" ref="H90:AH90" si="133">+H91+H92</f>
        <v>0</v>
      </c>
      <c r="I90" s="15">
        <f t="shared" si="133"/>
        <v>0</v>
      </c>
      <c r="J90" s="15">
        <f t="shared" si="133"/>
        <v>22000000</v>
      </c>
      <c r="K90" s="15">
        <f t="shared" si="133"/>
        <v>0</v>
      </c>
      <c r="L90" s="15">
        <f t="shared" si="133"/>
        <v>0</v>
      </c>
      <c r="M90" s="15">
        <f t="shared" si="133"/>
        <v>0</v>
      </c>
      <c r="N90" s="15">
        <f t="shared" si="133"/>
        <v>0</v>
      </c>
      <c r="O90" s="15">
        <f t="shared" si="133"/>
        <v>0</v>
      </c>
      <c r="P90" s="15">
        <f t="shared" si="133"/>
        <v>0</v>
      </c>
      <c r="Q90" s="15">
        <f t="shared" si="133"/>
        <v>22000000</v>
      </c>
      <c r="R90" s="15">
        <f t="shared" si="133"/>
        <v>0</v>
      </c>
      <c r="S90" s="108"/>
      <c r="T90" s="15">
        <f t="shared" si="133"/>
        <v>22000000</v>
      </c>
      <c r="U90" s="15">
        <f t="shared" si="133"/>
        <v>1666666.6666666667</v>
      </c>
      <c r="V90" s="15">
        <f t="shared" si="133"/>
        <v>2666666.666666667</v>
      </c>
      <c r="W90" s="15">
        <f t="shared" si="133"/>
        <v>1666666.6666666667</v>
      </c>
      <c r="X90" s="15">
        <f t="shared" si="133"/>
        <v>1666666.6666666667</v>
      </c>
      <c r="Y90" s="15">
        <f t="shared" si="133"/>
        <v>1666666.6666666667</v>
      </c>
      <c r="Z90" s="15">
        <f t="shared" si="133"/>
        <v>1666666.6666666667</v>
      </c>
      <c r="AA90" s="15">
        <f t="shared" si="133"/>
        <v>2666666.666666667</v>
      </c>
      <c r="AB90" s="15">
        <f t="shared" si="133"/>
        <v>1666666.6666666667</v>
      </c>
      <c r="AC90" s="15">
        <f t="shared" si="133"/>
        <v>1666666.6666666667</v>
      </c>
      <c r="AD90" s="15">
        <f t="shared" si="133"/>
        <v>1666666.6666666667</v>
      </c>
      <c r="AE90" s="15">
        <f t="shared" si="133"/>
        <v>1666666.6666666667</v>
      </c>
      <c r="AF90" s="15">
        <f t="shared" si="133"/>
        <v>1666666.6666666667</v>
      </c>
      <c r="AG90" s="15">
        <f t="shared" si="124"/>
        <v>9333333.333333334</v>
      </c>
      <c r="AH90" s="15">
        <f t="shared" si="133"/>
        <v>22000000</v>
      </c>
      <c r="AI90" s="233">
        <f>+'EJEC-GASTOSABRIL 2021'!G91-AH90</f>
        <v>0</v>
      </c>
      <c r="AJ90" s="108"/>
      <c r="AK90" s="15">
        <f t="shared" ref="AK90:AM90" si="134">+AK91+AK92</f>
        <v>0</v>
      </c>
      <c r="AL90" s="15">
        <f t="shared" si="134"/>
        <v>0</v>
      </c>
      <c r="AM90" s="15">
        <f t="shared" si="134"/>
        <v>0</v>
      </c>
      <c r="AN90" s="15">
        <v>0</v>
      </c>
      <c r="AO90" s="15"/>
      <c r="AP90" s="15"/>
      <c r="AQ90" s="15"/>
      <c r="AR90" s="15"/>
      <c r="AS90" s="15"/>
      <c r="AT90" s="15"/>
      <c r="AU90" s="15"/>
      <c r="AV90" s="15"/>
      <c r="AW90" s="15">
        <f t="shared" si="126"/>
        <v>0</v>
      </c>
      <c r="AX90" s="15">
        <f t="shared" si="90"/>
        <v>0</v>
      </c>
      <c r="AY90" s="108"/>
      <c r="AZ90" s="116">
        <f t="shared" si="91"/>
        <v>-1</v>
      </c>
      <c r="BA90" s="116">
        <f t="shared" si="92"/>
        <v>-1</v>
      </c>
      <c r="BB90" s="116">
        <f t="shared" si="93"/>
        <v>-1</v>
      </c>
      <c r="BC90" s="116">
        <f t="shared" si="94"/>
        <v>-1</v>
      </c>
      <c r="BD90" s="116">
        <f t="shared" si="95"/>
        <v>-1</v>
      </c>
      <c r="BE90" s="15"/>
      <c r="BF90" s="15"/>
      <c r="BG90" s="15"/>
      <c r="BH90" s="15"/>
      <c r="BI90" s="15"/>
      <c r="BJ90" s="15"/>
      <c r="BK90" s="15"/>
      <c r="BL90" s="116">
        <f t="shared" si="96"/>
        <v>-1</v>
      </c>
      <c r="BM90" s="116">
        <f t="shared" si="97"/>
        <v>-1</v>
      </c>
    </row>
    <row r="91" spans="1:65">
      <c r="A91" s="16" t="s">
        <v>823</v>
      </c>
      <c r="B91" s="17" t="s">
        <v>824</v>
      </c>
      <c r="C91" s="18"/>
      <c r="D91" s="18"/>
      <c r="E91" s="18"/>
      <c r="F91" s="18">
        <v>20000000</v>
      </c>
      <c r="G91" s="18">
        <f t="shared" si="119"/>
        <v>20000000</v>
      </c>
      <c r="H91" s="18">
        <v>0</v>
      </c>
      <c r="I91" s="18">
        <v>0</v>
      </c>
      <c r="J91" s="18">
        <f t="shared" si="120"/>
        <v>20000000</v>
      </c>
      <c r="K91" s="18">
        <v>0</v>
      </c>
      <c r="L91" s="18">
        <v>0</v>
      </c>
      <c r="M91" s="18"/>
      <c r="N91" s="18"/>
      <c r="O91" s="18">
        <v>0</v>
      </c>
      <c r="P91" s="18">
        <f t="shared" si="121"/>
        <v>0</v>
      </c>
      <c r="Q91" s="18">
        <f t="shared" si="122"/>
        <v>20000000</v>
      </c>
      <c r="R91" s="18">
        <f t="shared" si="123"/>
        <v>0</v>
      </c>
      <c r="S91" s="108"/>
      <c r="T91" s="18">
        <f>+P91+Q91-R91+S91</f>
        <v>20000000</v>
      </c>
      <c r="U91" s="18">
        <v>1666666.6666666667</v>
      </c>
      <c r="V91" s="18">
        <v>1666666.6666666667</v>
      </c>
      <c r="W91" s="18">
        <v>1666666.6666666667</v>
      </c>
      <c r="X91" s="18">
        <v>1666666.6666666667</v>
      </c>
      <c r="Y91" s="18">
        <v>1666666.6666666667</v>
      </c>
      <c r="Z91" s="18">
        <v>1666666.6666666667</v>
      </c>
      <c r="AA91" s="18">
        <v>1666666.6666666667</v>
      </c>
      <c r="AB91" s="18">
        <v>1666666.6666666667</v>
      </c>
      <c r="AC91" s="18">
        <v>1666666.6666666667</v>
      </c>
      <c r="AD91" s="18">
        <v>1666666.6666666667</v>
      </c>
      <c r="AE91" s="18">
        <v>1666666.6666666667</v>
      </c>
      <c r="AF91" s="18">
        <v>1666666.6666666667</v>
      </c>
      <c r="AG91" s="18">
        <f t="shared" si="124"/>
        <v>8333333.333333334</v>
      </c>
      <c r="AH91" s="18">
        <f t="shared" si="125"/>
        <v>20000000</v>
      </c>
      <c r="AI91" s="85">
        <f>+'EJEC-GASTOSABRIL 2021'!G92-AH91</f>
        <v>0</v>
      </c>
      <c r="AJ91" s="108"/>
      <c r="AK91" s="18"/>
      <c r="AL91" s="18">
        <v>0</v>
      </c>
      <c r="AM91" s="18">
        <v>0</v>
      </c>
      <c r="AN91" s="18">
        <v>0</v>
      </c>
      <c r="AO91" s="18"/>
      <c r="AP91" s="18"/>
      <c r="AQ91" s="18"/>
      <c r="AR91" s="18"/>
      <c r="AS91" s="18"/>
      <c r="AT91" s="18"/>
      <c r="AU91" s="18"/>
      <c r="AV91" s="18"/>
      <c r="AW91" s="18">
        <f t="shared" si="126"/>
        <v>0</v>
      </c>
      <c r="AX91" s="18">
        <f t="shared" si="90"/>
        <v>0</v>
      </c>
      <c r="AY91" s="108"/>
      <c r="AZ91" s="117">
        <f t="shared" si="91"/>
        <v>-1</v>
      </c>
      <c r="BA91" s="117">
        <f t="shared" si="92"/>
        <v>-1</v>
      </c>
      <c r="BB91" s="117">
        <f t="shared" si="93"/>
        <v>-1</v>
      </c>
      <c r="BC91" s="117">
        <f t="shared" si="94"/>
        <v>-1</v>
      </c>
      <c r="BD91" s="117">
        <f t="shared" si="95"/>
        <v>-1</v>
      </c>
      <c r="BE91" s="18"/>
      <c r="BF91" s="18"/>
      <c r="BG91" s="18"/>
      <c r="BH91" s="18"/>
      <c r="BI91" s="18"/>
      <c r="BJ91" s="18"/>
      <c r="BK91" s="18"/>
      <c r="BL91" s="117">
        <f t="shared" si="96"/>
        <v>-1</v>
      </c>
      <c r="BM91" s="117">
        <f t="shared" si="97"/>
        <v>-1</v>
      </c>
    </row>
    <row r="92" spans="1:65">
      <c r="A92" s="16" t="s">
        <v>141</v>
      </c>
      <c r="B92" s="17" t="s">
        <v>142</v>
      </c>
      <c r="C92" s="18">
        <v>2000000</v>
      </c>
      <c r="D92" s="18">
        <v>0</v>
      </c>
      <c r="E92" s="18">
        <v>0</v>
      </c>
      <c r="F92" s="18">
        <v>0</v>
      </c>
      <c r="G92" s="18">
        <f t="shared" si="119"/>
        <v>2000000</v>
      </c>
      <c r="H92" s="18">
        <v>0</v>
      </c>
      <c r="I92" s="18">
        <v>0</v>
      </c>
      <c r="J92" s="18">
        <f t="shared" si="120"/>
        <v>2000000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f t="shared" si="121"/>
        <v>0</v>
      </c>
      <c r="Q92" s="18">
        <f t="shared" si="122"/>
        <v>2000000</v>
      </c>
      <c r="R92" s="18">
        <f t="shared" si="123"/>
        <v>0</v>
      </c>
      <c r="S92" s="108"/>
      <c r="T92" s="18">
        <v>2000000</v>
      </c>
      <c r="U92" s="18">
        <v>0</v>
      </c>
      <c r="V92" s="18">
        <v>1000000</v>
      </c>
      <c r="W92" s="18">
        <v>0</v>
      </c>
      <c r="X92" s="18">
        <v>0</v>
      </c>
      <c r="Y92" s="18">
        <v>0</v>
      </c>
      <c r="Z92" s="18">
        <v>0</v>
      </c>
      <c r="AA92" s="18">
        <v>1000000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f t="shared" si="124"/>
        <v>1000000</v>
      </c>
      <c r="AH92" s="18">
        <f t="shared" si="125"/>
        <v>2000000</v>
      </c>
      <c r="AI92" s="85">
        <f>+'EJEC-GASTOSABRIL 2021'!G93-AH92</f>
        <v>0</v>
      </c>
      <c r="AJ92" s="108"/>
      <c r="AK92" s="18">
        <v>0</v>
      </c>
      <c r="AL92" s="18">
        <v>0</v>
      </c>
      <c r="AM92" s="18">
        <v>0</v>
      </c>
      <c r="AN92" s="18">
        <v>0</v>
      </c>
      <c r="AO92" s="18"/>
      <c r="AP92" s="18"/>
      <c r="AQ92" s="18"/>
      <c r="AR92" s="18"/>
      <c r="AS92" s="18"/>
      <c r="AT92" s="18"/>
      <c r="AU92" s="18"/>
      <c r="AV92" s="18"/>
      <c r="AW92" s="18">
        <f t="shared" si="126"/>
        <v>0</v>
      </c>
      <c r="AX92" s="18">
        <f t="shared" si="90"/>
        <v>0</v>
      </c>
      <c r="AY92" s="108"/>
      <c r="AZ92" s="117" t="e">
        <f t="shared" si="91"/>
        <v>#DIV/0!</v>
      </c>
      <c r="BA92" s="117">
        <f t="shared" si="92"/>
        <v>-1</v>
      </c>
      <c r="BB92" s="117" t="e">
        <f t="shared" si="93"/>
        <v>#DIV/0!</v>
      </c>
      <c r="BC92" s="117" t="e">
        <f t="shared" si="94"/>
        <v>#DIV/0!</v>
      </c>
      <c r="BD92" s="117" t="e">
        <f t="shared" si="95"/>
        <v>#DIV/0!</v>
      </c>
      <c r="BE92" s="18"/>
      <c r="BF92" s="18"/>
      <c r="BG92" s="18"/>
      <c r="BH92" s="18"/>
      <c r="BI92" s="18"/>
      <c r="BJ92" s="18"/>
      <c r="BK92" s="18"/>
      <c r="BL92" s="117">
        <f t="shared" si="96"/>
        <v>-1</v>
      </c>
      <c r="BM92" s="117">
        <f t="shared" si="97"/>
        <v>-1</v>
      </c>
    </row>
    <row r="93" spans="1:65">
      <c r="A93" s="13" t="s">
        <v>143</v>
      </c>
      <c r="B93" s="14" t="s">
        <v>144</v>
      </c>
      <c r="C93" s="15">
        <f>+C94+C95</f>
        <v>27100000</v>
      </c>
      <c r="D93" s="15">
        <v>0</v>
      </c>
      <c r="E93" s="15">
        <v>0</v>
      </c>
      <c r="F93" s="15">
        <v>20000000</v>
      </c>
      <c r="G93" s="15">
        <f t="shared" si="119"/>
        <v>47100000</v>
      </c>
      <c r="H93" s="15">
        <f t="shared" ref="H93:AH93" si="135">+H94+H95</f>
        <v>0</v>
      </c>
      <c r="I93" s="15">
        <f t="shared" si="135"/>
        <v>0</v>
      </c>
      <c r="J93" s="15">
        <f t="shared" si="135"/>
        <v>47100000</v>
      </c>
      <c r="K93" s="15">
        <f t="shared" si="135"/>
        <v>0</v>
      </c>
      <c r="L93" s="15">
        <f t="shared" si="135"/>
        <v>0</v>
      </c>
      <c r="M93" s="15">
        <f t="shared" si="135"/>
        <v>0</v>
      </c>
      <c r="N93" s="15">
        <f t="shared" si="135"/>
        <v>0</v>
      </c>
      <c r="O93" s="15">
        <f t="shared" si="135"/>
        <v>0</v>
      </c>
      <c r="P93" s="15">
        <f t="shared" si="135"/>
        <v>0</v>
      </c>
      <c r="Q93" s="15">
        <f t="shared" si="135"/>
        <v>47100000</v>
      </c>
      <c r="R93" s="15">
        <f t="shared" si="135"/>
        <v>0</v>
      </c>
      <c r="S93" s="108"/>
      <c r="T93" s="15">
        <f t="shared" si="135"/>
        <v>47100000</v>
      </c>
      <c r="U93" s="15">
        <f t="shared" si="135"/>
        <v>3300000</v>
      </c>
      <c r="V93" s="15">
        <f t="shared" si="135"/>
        <v>3300000</v>
      </c>
      <c r="W93" s="15">
        <f t="shared" si="135"/>
        <v>3300000</v>
      </c>
      <c r="X93" s="15">
        <f t="shared" si="135"/>
        <v>10800000</v>
      </c>
      <c r="Y93" s="15">
        <f t="shared" si="135"/>
        <v>3300000</v>
      </c>
      <c r="Z93" s="15">
        <f t="shared" si="135"/>
        <v>3300000</v>
      </c>
      <c r="AA93" s="15">
        <f t="shared" si="135"/>
        <v>3300000</v>
      </c>
      <c r="AB93" s="15">
        <f t="shared" si="135"/>
        <v>3300000</v>
      </c>
      <c r="AC93" s="15">
        <f t="shared" si="135"/>
        <v>3300000</v>
      </c>
      <c r="AD93" s="15">
        <f t="shared" si="135"/>
        <v>3300000</v>
      </c>
      <c r="AE93" s="15">
        <f t="shared" si="135"/>
        <v>3300000</v>
      </c>
      <c r="AF93" s="15">
        <f t="shared" si="135"/>
        <v>3300000</v>
      </c>
      <c r="AG93" s="15">
        <f t="shared" si="124"/>
        <v>24000000</v>
      </c>
      <c r="AH93" s="15">
        <f t="shared" si="135"/>
        <v>47100000</v>
      </c>
      <c r="AI93" s="233">
        <f>+'EJEC-GASTOSABRIL 2021'!G94-AH93</f>
        <v>0</v>
      </c>
      <c r="AJ93" s="108"/>
      <c r="AK93" s="15">
        <f t="shared" ref="AK93:AM93" si="136">+AK94+AK95</f>
        <v>0</v>
      </c>
      <c r="AL93" s="15">
        <f t="shared" si="136"/>
        <v>0</v>
      </c>
      <c r="AM93" s="15">
        <f t="shared" si="136"/>
        <v>0</v>
      </c>
      <c r="AN93" s="15">
        <v>900000</v>
      </c>
      <c r="AO93" s="15"/>
      <c r="AP93" s="15"/>
      <c r="AQ93" s="15"/>
      <c r="AR93" s="15"/>
      <c r="AS93" s="15"/>
      <c r="AT93" s="15"/>
      <c r="AU93" s="15"/>
      <c r="AV93" s="15"/>
      <c r="AW93" s="15">
        <f t="shared" si="126"/>
        <v>900000</v>
      </c>
      <c r="AX93" s="15">
        <f t="shared" si="90"/>
        <v>900000</v>
      </c>
      <c r="AY93" s="108"/>
      <c r="AZ93" s="116">
        <f t="shared" si="91"/>
        <v>-1</v>
      </c>
      <c r="BA93" s="116">
        <f t="shared" si="92"/>
        <v>-1</v>
      </c>
      <c r="BB93" s="116">
        <f t="shared" si="93"/>
        <v>-1</v>
      </c>
      <c r="BC93" s="116">
        <f t="shared" si="94"/>
        <v>-0.91666666666666663</v>
      </c>
      <c r="BD93" s="116">
        <f t="shared" si="95"/>
        <v>-1</v>
      </c>
      <c r="BE93" s="15"/>
      <c r="BF93" s="15"/>
      <c r="BG93" s="15"/>
      <c r="BH93" s="15"/>
      <c r="BI93" s="15"/>
      <c r="BJ93" s="15"/>
      <c r="BK93" s="15"/>
      <c r="BL93" s="116">
        <f t="shared" si="96"/>
        <v>-0.96250000000000002</v>
      </c>
      <c r="BM93" s="116">
        <f t="shared" si="97"/>
        <v>-0.96250000000000002</v>
      </c>
    </row>
    <row r="94" spans="1:65">
      <c r="A94" s="16" t="s">
        <v>145</v>
      </c>
      <c r="B94" s="17" t="s">
        <v>146</v>
      </c>
      <c r="C94" s="18">
        <v>19600000</v>
      </c>
      <c r="D94" s="18">
        <v>0</v>
      </c>
      <c r="E94" s="18">
        <v>0</v>
      </c>
      <c r="F94" s="18">
        <v>20000000</v>
      </c>
      <c r="G94" s="18">
        <f t="shared" si="119"/>
        <v>39600000</v>
      </c>
      <c r="H94" s="18">
        <v>0</v>
      </c>
      <c r="I94" s="18">
        <v>0</v>
      </c>
      <c r="J94" s="18">
        <f t="shared" si="120"/>
        <v>39600000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f t="shared" si="121"/>
        <v>0</v>
      </c>
      <c r="Q94" s="18">
        <f t="shared" si="122"/>
        <v>39600000</v>
      </c>
      <c r="R94" s="18">
        <f t="shared" si="123"/>
        <v>0</v>
      </c>
      <c r="S94" s="108"/>
      <c r="T94" s="18">
        <v>39600000</v>
      </c>
      <c r="U94" s="18">
        <v>3300000</v>
      </c>
      <c r="V94" s="18">
        <v>3300000</v>
      </c>
      <c r="W94" s="18">
        <v>3300000</v>
      </c>
      <c r="X94" s="18">
        <v>3300000</v>
      </c>
      <c r="Y94" s="18">
        <v>3300000</v>
      </c>
      <c r="Z94" s="18">
        <v>3300000</v>
      </c>
      <c r="AA94" s="18">
        <v>3300000</v>
      </c>
      <c r="AB94" s="18">
        <v>3300000</v>
      </c>
      <c r="AC94" s="18">
        <v>3300000</v>
      </c>
      <c r="AD94" s="18">
        <v>3300000</v>
      </c>
      <c r="AE94" s="18">
        <v>3300000</v>
      </c>
      <c r="AF94" s="18">
        <v>3300000</v>
      </c>
      <c r="AG94" s="18">
        <f t="shared" si="124"/>
        <v>16500000</v>
      </c>
      <c r="AH94" s="18">
        <f t="shared" si="125"/>
        <v>39600000</v>
      </c>
      <c r="AI94" s="85">
        <f>+'EJEC-GASTOSABRIL 2021'!G95-AH94</f>
        <v>0</v>
      </c>
      <c r="AJ94" s="108"/>
      <c r="AK94" s="18">
        <v>0</v>
      </c>
      <c r="AL94" s="18">
        <v>0</v>
      </c>
      <c r="AM94" s="18">
        <v>0</v>
      </c>
      <c r="AN94" s="18">
        <v>900000</v>
      </c>
      <c r="AO94" s="18"/>
      <c r="AP94" s="18"/>
      <c r="AQ94" s="18"/>
      <c r="AR94" s="18"/>
      <c r="AS94" s="18"/>
      <c r="AT94" s="18"/>
      <c r="AU94" s="18"/>
      <c r="AV94" s="18"/>
      <c r="AW94" s="18">
        <f t="shared" si="126"/>
        <v>900000</v>
      </c>
      <c r="AX94" s="18">
        <f t="shared" si="90"/>
        <v>900000</v>
      </c>
      <c r="AY94" s="108"/>
      <c r="AZ94" s="117">
        <f t="shared" si="91"/>
        <v>-1</v>
      </c>
      <c r="BA94" s="117">
        <f t="shared" si="92"/>
        <v>-1</v>
      </c>
      <c r="BB94" s="117">
        <f t="shared" si="93"/>
        <v>-1</v>
      </c>
      <c r="BC94" s="117">
        <f t="shared" si="94"/>
        <v>-0.72727272727272729</v>
      </c>
      <c r="BD94" s="117">
        <f t="shared" si="95"/>
        <v>-1</v>
      </c>
      <c r="BE94" s="18"/>
      <c r="BF94" s="18"/>
      <c r="BG94" s="18"/>
      <c r="BH94" s="18"/>
      <c r="BI94" s="18"/>
      <c r="BJ94" s="18"/>
      <c r="BK94" s="18"/>
      <c r="BL94" s="117">
        <f t="shared" si="96"/>
        <v>-0.94545454545454544</v>
      </c>
      <c r="BM94" s="117">
        <f t="shared" si="97"/>
        <v>-0.94545454545454544</v>
      </c>
    </row>
    <row r="95" spans="1:65">
      <c r="A95" s="16" t="s">
        <v>147</v>
      </c>
      <c r="B95" s="17" t="s">
        <v>148</v>
      </c>
      <c r="C95" s="18">
        <v>7500000</v>
      </c>
      <c r="D95" s="18">
        <v>0</v>
      </c>
      <c r="E95" s="18">
        <v>0</v>
      </c>
      <c r="F95" s="18">
        <v>0</v>
      </c>
      <c r="G95" s="18">
        <f t="shared" si="119"/>
        <v>7500000</v>
      </c>
      <c r="H95" s="18">
        <v>0</v>
      </c>
      <c r="I95" s="18">
        <v>0</v>
      </c>
      <c r="J95" s="18">
        <f t="shared" si="120"/>
        <v>7500000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f t="shared" si="121"/>
        <v>0</v>
      </c>
      <c r="Q95" s="18">
        <f t="shared" si="122"/>
        <v>7500000</v>
      </c>
      <c r="R95" s="18">
        <f t="shared" si="123"/>
        <v>0</v>
      </c>
      <c r="S95" s="108"/>
      <c r="T95" s="18">
        <v>7500000</v>
      </c>
      <c r="U95" s="18">
        <v>0</v>
      </c>
      <c r="V95" s="18">
        <v>0</v>
      </c>
      <c r="W95" s="18">
        <v>0</v>
      </c>
      <c r="X95" s="18">
        <v>7500000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f t="shared" si="124"/>
        <v>7500000</v>
      </c>
      <c r="AH95" s="18">
        <f t="shared" si="125"/>
        <v>7500000</v>
      </c>
      <c r="AI95" s="85">
        <f>+'EJEC-GASTOSABRIL 2021'!G96-AH95</f>
        <v>0</v>
      </c>
      <c r="AJ95" s="108"/>
      <c r="AK95" s="18">
        <v>0</v>
      </c>
      <c r="AL95" s="18">
        <v>0</v>
      </c>
      <c r="AM95" s="18">
        <v>0</v>
      </c>
      <c r="AN95" s="18">
        <v>0</v>
      </c>
      <c r="AO95" s="18"/>
      <c r="AP95" s="18"/>
      <c r="AQ95" s="18"/>
      <c r="AR95" s="18"/>
      <c r="AS95" s="18"/>
      <c r="AT95" s="18"/>
      <c r="AU95" s="18"/>
      <c r="AV95" s="18"/>
      <c r="AW95" s="18">
        <f t="shared" si="126"/>
        <v>0</v>
      </c>
      <c r="AX95" s="18">
        <f t="shared" si="90"/>
        <v>0</v>
      </c>
      <c r="AY95" s="108"/>
      <c r="AZ95" s="117" t="e">
        <f t="shared" si="91"/>
        <v>#DIV/0!</v>
      </c>
      <c r="BA95" s="117" t="e">
        <f t="shared" si="92"/>
        <v>#DIV/0!</v>
      </c>
      <c r="BB95" s="117" t="e">
        <f t="shared" si="93"/>
        <v>#DIV/0!</v>
      </c>
      <c r="BC95" s="117">
        <f t="shared" si="94"/>
        <v>-1</v>
      </c>
      <c r="BD95" s="117" t="e">
        <f t="shared" si="95"/>
        <v>#DIV/0!</v>
      </c>
      <c r="BE95" s="18"/>
      <c r="BF95" s="18"/>
      <c r="BG95" s="18"/>
      <c r="BH95" s="18"/>
      <c r="BI95" s="18"/>
      <c r="BJ95" s="18"/>
      <c r="BK95" s="18"/>
      <c r="BL95" s="117">
        <f t="shared" si="96"/>
        <v>-1</v>
      </c>
      <c r="BM95" s="117">
        <f t="shared" si="97"/>
        <v>-1</v>
      </c>
    </row>
    <row r="96" spans="1:65">
      <c r="A96" s="13" t="s">
        <v>149</v>
      </c>
      <c r="B96" s="14" t="s">
        <v>150</v>
      </c>
      <c r="C96" s="15">
        <f>+C97</f>
        <v>79500000</v>
      </c>
      <c r="D96" s="15">
        <v>0</v>
      </c>
      <c r="E96" s="15">
        <v>0</v>
      </c>
      <c r="F96" s="15">
        <v>0</v>
      </c>
      <c r="G96" s="15">
        <f t="shared" si="119"/>
        <v>79500000</v>
      </c>
      <c r="H96" s="15">
        <f t="shared" ref="H96:AH96" si="137">+H97</f>
        <v>0</v>
      </c>
      <c r="I96" s="15">
        <f t="shared" si="137"/>
        <v>0</v>
      </c>
      <c r="J96" s="15">
        <f t="shared" si="137"/>
        <v>79500000</v>
      </c>
      <c r="K96" s="15">
        <f t="shared" si="137"/>
        <v>0</v>
      </c>
      <c r="L96" s="15">
        <f t="shared" si="137"/>
        <v>0</v>
      </c>
      <c r="M96" s="15">
        <f t="shared" si="137"/>
        <v>0</v>
      </c>
      <c r="N96" s="15">
        <f t="shared" si="137"/>
        <v>0</v>
      </c>
      <c r="O96" s="15">
        <f t="shared" si="137"/>
        <v>0</v>
      </c>
      <c r="P96" s="15">
        <f t="shared" si="137"/>
        <v>0</v>
      </c>
      <c r="Q96" s="15">
        <f t="shared" si="137"/>
        <v>79500000</v>
      </c>
      <c r="R96" s="15">
        <f t="shared" si="137"/>
        <v>0</v>
      </c>
      <c r="S96" s="108"/>
      <c r="T96" s="15">
        <f t="shared" si="137"/>
        <v>79500000</v>
      </c>
      <c r="U96" s="15">
        <f t="shared" si="137"/>
        <v>4000000</v>
      </c>
      <c r="V96" s="15">
        <f t="shared" si="137"/>
        <v>4000000</v>
      </c>
      <c r="W96" s="15">
        <f t="shared" si="137"/>
        <v>5500000</v>
      </c>
      <c r="X96" s="15">
        <f t="shared" si="137"/>
        <v>54000000</v>
      </c>
      <c r="Y96" s="15">
        <f t="shared" si="137"/>
        <v>4000000</v>
      </c>
      <c r="Z96" s="15">
        <f t="shared" si="137"/>
        <v>4000000</v>
      </c>
      <c r="AA96" s="15">
        <f t="shared" si="137"/>
        <v>4000000</v>
      </c>
      <c r="AB96" s="15">
        <f t="shared" si="137"/>
        <v>0</v>
      </c>
      <c r="AC96" s="15">
        <f t="shared" si="137"/>
        <v>0</v>
      </c>
      <c r="AD96" s="15">
        <f t="shared" si="137"/>
        <v>0</v>
      </c>
      <c r="AE96" s="15">
        <f t="shared" si="137"/>
        <v>0</v>
      </c>
      <c r="AF96" s="15">
        <f t="shared" si="137"/>
        <v>0</v>
      </c>
      <c r="AG96" s="15">
        <f t="shared" si="124"/>
        <v>71500000</v>
      </c>
      <c r="AH96" s="15">
        <f t="shared" si="137"/>
        <v>79500000</v>
      </c>
      <c r="AI96" s="233">
        <f>+'EJEC-GASTOSABRIL 2021'!G97-AH96</f>
        <v>0</v>
      </c>
      <c r="AJ96" s="108"/>
      <c r="AK96" s="15">
        <f t="shared" ref="AK96:AM96" si="138">+AK97</f>
        <v>0</v>
      </c>
      <c r="AL96" s="15">
        <f t="shared" si="138"/>
        <v>0</v>
      </c>
      <c r="AM96" s="15">
        <f t="shared" si="138"/>
        <v>0</v>
      </c>
      <c r="AN96" s="15">
        <v>50000000</v>
      </c>
      <c r="AO96" s="15"/>
      <c r="AP96" s="15"/>
      <c r="AQ96" s="15"/>
      <c r="AR96" s="15"/>
      <c r="AS96" s="15"/>
      <c r="AT96" s="15"/>
      <c r="AU96" s="15"/>
      <c r="AV96" s="15"/>
      <c r="AW96" s="15">
        <f t="shared" si="126"/>
        <v>50000000</v>
      </c>
      <c r="AX96" s="15">
        <f t="shared" si="90"/>
        <v>50000000</v>
      </c>
      <c r="AY96" s="108"/>
      <c r="AZ96" s="116">
        <f t="shared" si="91"/>
        <v>-1</v>
      </c>
      <c r="BA96" s="116">
        <f t="shared" si="92"/>
        <v>-1</v>
      </c>
      <c r="BB96" s="116">
        <f t="shared" si="93"/>
        <v>-1</v>
      </c>
      <c r="BC96" s="116">
        <f t="shared" si="94"/>
        <v>-7.407407407407407E-2</v>
      </c>
      <c r="BD96" s="116">
        <f t="shared" si="95"/>
        <v>-1</v>
      </c>
      <c r="BE96" s="15"/>
      <c r="BF96" s="15"/>
      <c r="BG96" s="15"/>
      <c r="BH96" s="15"/>
      <c r="BI96" s="15"/>
      <c r="BJ96" s="15"/>
      <c r="BK96" s="15"/>
      <c r="BL96" s="116">
        <f t="shared" si="96"/>
        <v>-0.30069930069930068</v>
      </c>
      <c r="BM96" s="116">
        <f t="shared" si="97"/>
        <v>-0.30069930069930068</v>
      </c>
    </row>
    <row r="97" spans="1:65">
      <c r="A97" s="13" t="s">
        <v>151</v>
      </c>
      <c r="B97" s="14" t="s">
        <v>152</v>
      </c>
      <c r="C97" s="15">
        <f>+C98+C99+C100</f>
        <v>79500000</v>
      </c>
      <c r="D97" s="15">
        <v>0</v>
      </c>
      <c r="E97" s="15">
        <v>0</v>
      </c>
      <c r="F97" s="15">
        <v>0</v>
      </c>
      <c r="G97" s="15">
        <f t="shared" si="119"/>
        <v>79500000</v>
      </c>
      <c r="H97" s="15">
        <f t="shared" ref="H97:W97" si="139">+H98+H99+H100</f>
        <v>0</v>
      </c>
      <c r="I97" s="15">
        <f t="shared" si="139"/>
        <v>0</v>
      </c>
      <c r="J97" s="15">
        <f t="shared" si="139"/>
        <v>79500000</v>
      </c>
      <c r="K97" s="15">
        <f t="shared" si="139"/>
        <v>0</v>
      </c>
      <c r="L97" s="15">
        <f t="shared" si="139"/>
        <v>0</v>
      </c>
      <c r="M97" s="15">
        <f t="shared" si="139"/>
        <v>0</v>
      </c>
      <c r="N97" s="15">
        <f t="shared" si="139"/>
        <v>0</v>
      </c>
      <c r="O97" s="15">
        <f t="shared" si="139"/>
        <v>0</v>
      </c>
      <c r="P97" s="15">
        <f t="shared" si="139"/>
        <v>0</v>
      </c>
      <c r="Q97" s="15">
        <f t="shared" si="139"/>
        <v>79500000</v>
      </c>
      <c r="R97" s="15">
        <f t="shared" si="139"/>
        <v>0</v>
      </c>
      <c r="S97" s="108"/>
      <c r="T97" s="15">
        <f t="shared" si="139"/>
        <v>79500000</v>
      </c>
      <c r="U97" s="15">
        <f t="shared" si="139"/>
        <v>4000000</v>
      </c>
      <c r="V97" s="15">
        <f t="shared" si="139"/>
        <v>4000000</v>
      </c>
      <c r="W97" s="15">
        <f t="shared" si="139"/>
        <v>5500000</v>
      </c>
      <c r="X97" s="15">
        <f t="shared" ref="X97:AH97" si="140">+X98+X99+X100</f>
        <v>54000000</v>
      </c>
      <c r="Y97" s="15">
        <f t="shared" si="140"/>
        <v>4000000</v>
      </c>
      <c r="Z97" s="15">
        <f t="shared" si="140"/>
        <v>4000000</v>
      </c>
      <c r="AA97" s="15">
        <f t="shared" si="140"/>
        <v>4000000</v>
      </c>
      <c r="AB97" s="15">
        <f t="shared" si="140"/>
        <v>0</v>
      </c>
      <c r="AC97" s="15">
        <f t="shared" si="140"/>
        <v>0</v>
      </c>
      <c r="AD97" s="15">
        <f t="shared" si="140"/>
        <v>0</v>
      </c>
      <c r="AE97" s="15">
        <f t="shared" si="140"/>
        <v>0</v>
      </c>
      <c r="AF97" s="15">
        <f t="shared" si="140"/>
        <v>0</v>
      </c>
      <c r="AG97" s="15">
        <f t="shared" si="124"/>
        <v>71500000</v>
      </c>
      <c r="AH97" s="15">
        <f t="shared" si="140"/>
        <v>79500000</v>
      </c>
      <c r="AI97" s="233">
        <f>+'EJEC-GASTOSABRIL 2021'!G98-AH97</f>
        <v>0</v>
      </c>
      <c r="AJ97" s="108"/>
      <c r="AK97" s="15">
        <f t="shared" ref="AK97:AM97" si="141">+AK98+AK99+AK100</f>
        <v>0</v>
      </c>
      <c r="AL97" s="15">
        <f t="shared" si="141"/>
        <v>0</v>
      </c>
      <c r="AM97" s="15">
        <f t="shared" si="141"/>
        <v>0</v>
      </c>
      <c r="AN97" s="15">
        <v>50000000</v>
      </c>
      <c r="AO97" s="15"/>
      <c r="AP97" s="15"/>
      <c r="AQ97" s="15"/>
      <c r="AR97" s="15"/>
      <c r="AS97" s="15"/>
      <c r="AT97" s="15"/>
      <c r="AU97" s="15"/>
      <c r="AV97" s="15"/>
      <c r="AW97" s="15">
        <f t="shared" si="126"/>
        <v>50000000</v>
      </c>
      <c r="AX97" s="15">
        <f t="shared" si="90"/>
        <v>50000000</v>
      </c>
      <c r="AY97" s="108"/>
      <c r="AZ97" s="116">
        <f t="shared" si="91"/>
        <v>-1</v>
      </c>
      <c r="BA97" s="116">
        <f t="shared" si="92"/>
        <v>-1</v>
      </c>
      <c r="BB97" s="116">
        <f t="shared" si="93"/>
        <v>-1</v>
      </c>
      <c r="BC97" s="116">
        <f t="shared" si="94"/>
        <v>-7.407407407407407E-2</v>
      </c>
      <c r="BD97" s="116">
        <f t="shared" si="95"/>
        <v>-1</v>
      </c>
      <c r="BE97" s="15"/>
      <c r="BF97" s="15"/>
      <c r="BG97" s="15"/>
      <c r="BH97" s="15"/>
      <c r="BI97" s="15"/>
      <c r="BJ97" s="15"/>
      <c r="BK97" s="15"/>
      <c r="BL97" s="116">
        <f t="shared" si="96"/>
        <v>-0.30069930069930068</v>
      </c>
      <c r="BM97" s="116">
        <f t="shared" si="97"/>
        <v>-0.30069930069930068</v>
      </c>
    </row>
    <row r="98" spans="1:65">
      <c r="A98" s="16" t="s">
        <v>153</v>
      </c>
      <c r="B98" s="17" t="s">
        <v>154</v>
      </c>
      <c r="C98" s="18">
        <v>50000000</v>
      </c>
      <c r="D98" s="18">
        <v>0</v>
      </c>
      <c r="E98" s="18">
        <v>0</v>
      </c>
      <c r="F98" s="18">
        <v>0</v>
      </c>
      <c r="G98" s="18">
        <f t="shared" si="119"/>
        <v>50000000</v>
      </c>
      <c r="H98" s="18">
        <v>0</v>
      </c>
      <c r="I98" s="18">
        <v>0</v>
      </c>
      <c r="J98" s="18">
        <f t="shared" si="120"/>
        <v>50000000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f t="shared" si="121"/>
        <v>0</v>
      </c>
      <c r="Q98" s="18">
        <f t="shared" si="122"/>
        <v>50000000</v>
      </c>
      <c r="R98" s="18">
        <f t="shared" si="123"/>
        <v>0</v>
      </c>
      <c r="S98" s="108"/>
      <c r="T98" s="18">
        <v>50000000</v>
      </c>
      <c r="U98" s="18">
        <v>0</v>
      </c>
      <c r="V98" s="18">
        <v>0</v>
      </c>
      <c r="W98" s="18">
        <v>0</v>
      </c>
      <c r="X98" s="18">
        <v>50000000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f t="shared" si="124"/>
        <v>50000000</v>
      </c>
      <c r="AH98" s="18">
        <f t="shared" si="125"/>
        <v>50000000</v>
      </c>
      <c r="AI98" s="85">
        <f>+'EJEC-GASTOSABRIL 2021'!G99-AH98</f>
        <v>0</v>
      </c>
      <c r="AJ98" s="108"/>
      <c r="AK98" s="18">
        <v>0</v>
      </c>
      <c r="AL98" s="18">
        <v>0</v>
      </c>
      <c r="AM98" s="18">
        <v>0</v>
      </c>
      <c r="AN98" s="18">
        <v>50000000</v>
      </c>
      <c r="AO98" s="18"/>
      <c r="AP98" s="18"/>
      <c r="AQ98" s="18"/>
      <c r="AR98" s="18"/>
      <c r="AS98" s="18"/>
      <c r="AT98" s="18"/>
      <c r="AU98" s="18"/>
      <c r="AV98" s="18"/>
      <c r="AW98" s="18">
        <f t="shared" si="126"/>
        <v>50000000</v>
      </c>
      <c r="AX98" s="18">
        <f t="shared" si="90"/>
        <v>50000000</v>
      </c>
      <c r="AY98" s="108"/>
      <c r="AZ98" s="117" t="e">
        <f t="shared" si="91"/>
        <v>#DIV/0!</v>
      </c>
      <c r="BA98" s="117" t="e">
        <f t="shared" si="92"/>
        <v>#DIV/0!</v>
      </c>
      <c r="BB98" s="117" t="e">
        <f t="shared" si="93"/>
        <v>#DIV/0!</v>
      </c>
      <c r="BC98" s="117">
        <f t="shared" si="94"/>
        <v>0</v>
      </c>
      <c r="BD98" s="117" t="e">
        <f t="shared" si="95"/>
        <v>#DIV/0!</v>
      </c>
      <c r="BE98" s="18"/>
      <c r="BF98" s="18"/>
      <c r="BG98" s="18"/>
      <c r="BH98" s="18"/>
      <c r="BI98" s="18"/>
      <c r="BJ98" s="18"/>
      <c r="BK98" s="18"/>
      <c r="BL98" s="117">
        <f t="shared" si="96"/>
        <v>0</v>
      </c>
      <c r="BM98" s="117">
        <f t="shared" si="97"/>
        <v>0</v>
      </c>
    </row>
    <row r="99" spans="1:65">
      <c r="A99" s="16" t="s">
        <v>155</v>
      </c>
      <c r="B99" s="17" t="s">
        <v>156</v>
      </c>
      <c r="C99" s="18">
        <v>1500000</v>
      </c>
      <c r="D99" s="18">
        <v>0</v>
      </c>
      <c r="E99" s="18">
        <v>0</v>
      </c>
      <c r="F99" s="18">
        <v>0</v>
      </c>
      <c r="G99" s="18">
        <f t="shared" si="119"/>
        <v>1500000</v>
      </c>
      <c r="H99" s="18">
        <v>0</v>
      </c>
      <c r="I99" s="18">
        <v>0</v>
      </c>
      <c r="J99" s="18">
        <f t="shared" si="120"/>
        <v>1500000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f t="shared" si="121"/>
        <v>0</v>
      </c>
      <c r="Q99" s="18">
        <f t="shared" si="122"/>
        <v>1500000</v>
      </c>
      <c r="R99" s="18">
        <f t="shared" si="123"/>
        <v>0</v>
      </c>
      <c r="S99" s="108"/>
      <c r="T99" s="18">
        <v>1500000</v>
      </c>
      <c r="U99" s="18">
        <v>0</v>
      </c>
      <c r="V99" s="18">
        <v>0</v>
      </c>
      <c r="W99" s="18">
        <v>1500000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f t="shared" si="124"/>
        <v>1500000</v>
      </c>
      <c r="AH99" s="18">
        <f t="shared" si="125"/>
        <v>1500000</v>
      </c>
      <c r="AI99" s="85">
        <f>+'EJEC-GASTOSABRIL 2021'!G100-AH99</f>
        <v>0</v>
      </c>
      <c r="AJ99" s="108"/>
      <c r="AK99" s="18">
        <v>0</v>
      </c>
      <c r="AL99" s="18">
        <v>0</v>
      </c>
      <c r="AM99" s="18">
        <v>0</v>
      </c>
      <c r="AN99" s="18">
        <v>0</v>
      </c>
      <c r="AO99" s="18"/>
      <c r="AP99" s="18"/>
      <c r="AQ99" s="18"/>
      <c r="AR99" s="18"/>
      <c r="AS99" s="18"/>
      <c r="AT99" s="18"/>
      <c r="AU99" s="18"/>
      <c r="AV99" s="18"/>
      <c r="AW99" s="18">
        <f t="shared" si="126"/>
        <v>0</v>
      </c>
      <c r="AX99" s="18">
        <f t="shared" si="90"/>
        <v>0</v>
      </c>
      <c r="AY99" s="108"/>
      <c r="AZ99" s="117" t="e">
        <f t="shared" si="91"/>
        <v>#DIV/0!</v>
      </c>
      <c r="BA99" s="117" t="e">
        <f t="shared" si="92"/>
        <v>#DIV/0!</v>
      </c>
      <c r="BB99" s="117">
        <f t="shared" si="93"/>
        <v>-1</v>
      </c>
      <c r="BC99" s="117" t="e">
        <f t="shared" si="94"/>
        <v>#DIV/0!</v>
      </c>
      <c r="BD99" s="117" t="e">
        <f t="shared" si="95"/>
        <v>#DIV/0!</v>
      </c>
      <c r="BE99" s="18"/>
      <c r="BF99" s="18"/>
      <c r="BG99" s="18"/>
      <c r="BH99" s="18"/>
      <c r="BI99" s="18"/>
      <c r="BJ99" s="18"/>
      <c r="BK99" s="18"/>
      <c r="BL99" s="117">
        <f t="shared" si="96"/>
        <v>-1</v>
      </c>
      <c r="BM99" s="117">
        <f t="shared" si="97"/>
        <v>-1</v>
      </c>
    </row>
    <row r="100" spans="1:65">
      <c r="A100" s="13" t="s">
        <v>157</v>
      </c>
      <c r="B100" s="14" t="s">
        <v>158</v>
      </c>
      <c r="C100" s="15">
        <f>+C101</f>
        <v>28000000</v>
      </c>
      <c r="D100" s="15">
        <v>0</v>
      </c>
      <c r="E100" s="15">
        <v>0</v>
      </c>
      <c r="F100" s="15">
        <v>0</v>
      </c>
      <c r="G100" s="15">
        <f t="shared" si="119"/>
        <v>28000000</v>
      </c>
      <c r="H100" s="15">
        <f t="shared" ref="H100:AF101" si="142">+H101</f>
        <v>0</v>
      </c>
      <c r="I100" s="15">
        <f t="shared" si="142"/>
        <v>0</v>
      </c>
      <c r="J100" s="15">
        <f t="shared" si="142"/>
        <v>28000000</v>
      </c>
      <c r="K100" s="15">
        <f t="shared" si="142"/>
        <v>0</v>
      </c>
      <c r="L100" s="15">
        <f t="shared" si="142"/>
        <v>0</v>
      </c>
      <c r="M100" s="15">
        <f t="shared" si="142"/>
        <v>0</v>
      </c>
      <c r="N100" s="15">
        <f t="shared" si="142"/>
        <v>0</v>
      </c>
      <c r="O100" s="15">
        <f t="shared" si="142"/>
        <v>0</v>
      </c>
      <c r="P100" s="15">
        <f t="shared" si="142"/>
        <v>0</v>
      </c>
      <c r="Q100" s="15">
        <f t="shared" si="142"/>
        <v>28000000</v>
      </c>
      <c r="R100" s="15">
        <f t="shared" si="142"/>
        <v>0</v>
      </c>
      <c r="S100" s="108"/>
      <c r="T100" s="15">
        <f t="shared" si="142"/>
        <v>28000000</v>
      </c>
      <c r="U100" s="15">
        <f t="shared" si="142"/>
        <v>4000000</v>
      </c>
      <c r="V100" s="15">
        <f t="shared" si="142"/>
        <v>4000000</v>
      </c>
      <c r="W100" s="15">
        <f t="shared" si="142"/>
        <v>4000000</v>
      </c>
      <c r="X100" s="15">
        <f t="shared" si="142"/>
        <v>4000000</v>
      </c>
      <c r="Y100" s="15">
        <f t="shared" si="142"/>
        <v>4000000</v>
      </c>
      <c r="Z100" s="15">
        <f t="shared" si="142"/>
        <v>4000000</v>
      </c>
      <c r="AA100" s="15">
        <f t="shared" si="142"/>
        <v>4000000</v>
      </c>
      <c r="AB100" s="15">
        <f t="shared" si="142"/>
        <v>0</v>
      </c>
      <c r="AC100" s="15">
        <f t="shared" si="142"/>
        <v>0</v>
      </c>
      <c r="AD100" s="15">
        <f t="shared" si="142"/>
        <v>0</v>
      </c>
      <c r="AE100" s="15">
        <f t="shared" si="142"/>
        <v>0</v>
      </c>
      <c r="AF100" s="15">
        <f t="shared" si="142"/>
        <v>0</v>
      </c>
      <c r="AG100" s="15">
        <f t="shared" si="124"/>
        <v>20000000</v>
      </c>
      <c r="AH100" s="15">
        <f t="shared" ref="X100:AH101" si="143">+AH101</f>
        <v>28000000</v>
      </c>
      <c r="AI100" s="233">
        <f>+'EJEC-GASTOSABRIL 2021'!G101-AH100</f>
        <v>0</v>
      </c>
      <c r="AJ100" s="108"/>
      <c r="AK100" s="15">
        <f t="shared" ref="AK100:AM101" si="144">+AK101</f>
        <v>0</v>
      </c>
      <c r="AL100" s="15">
        <f t="shared" si="144"/>
        <v>0</v>
      </c>
      <c r="AM100" s="15">
        <f t="shared" si="144"/>
        <v>0</v>
      </c>
      <c r="AN100" s="15">
        <v>0</v>
      </c>
      <c r="AO100" s="15"/>
      <c r="AP100" s="15"/>
      <c r="AQ100" s="15"/>
      <c r="AR100" s="15"/>
      <c r="AS100" s="15"/>
      <c r="AT100" s="15"/>
      <c r="AU100" s="15"/>
      <c r="AV100" s="15"/>
      <c r="AW100" s="15">
        <f t="shared" si="126"/>
        <v>0</v>
      </c>
      <c r="AX100" s="15">
        <f t="shared" si="90"/>
        <v>0</v>
      </c>
      <c r="AY100" s="108"/>
      <c r="AZ100" s="116">
        <f t="shared" si="91"/>
        <v>-1</v>
      </c>
      <c r="BA100" s="116">
        <f t="shared" si="92"/>
        <v>-1</v>
      </c>
      <c r="BB100" s="116">
        <f t="shared" si="93"/>
        <v>-1</v>
      </c>
      <c r="BC100" s="116">
        <f t="shared" si="94"/>
        <v>-1</v>
      </c>
      <c r="BD100" s="116">
        <f t="shared" si="95"/>
        <v>-1</v>
      </c>
      <c r="BE100" s="15"/>
      <c r="BF100" s="15"/>
      <c r="BG100" s="15"/>
      <c r="BH100" s="15"/>
      <c r="BI100" s="15"/>
      <c r="BJ100" s="15"/>
      <c r="BK100" s="15"/>
      <c r="BL100" s="116">
        <f t="shared" si="96"/>
        <v>-1</v>
      </c>
      <c r="BM100" s="116">
        <f t="shared" si="97"/>
        <v>-1</v>
      </c>
    </row>
    <row r="101" spans="1:65">
      <c r="A101" s="13" t="s">
        <v>159</v>
      </c>
      <c r="B101" s="14" t="s">
        <v>160</v>
      </c>
      <c r="C101" s="15">
        <f>+C102</f>
        <v>28000000</v>
      </c>
      <c r="D101" s="15">
        <v>0</v>
      </c>
      <c r="E101" s="15">
        <v>0</v>
      </c>
      <c r="F101" s="15">
        <v>0</v>
      </c>
      <c r="G101" s="15">
        <f t="shared" si="119"/>
        <v>28000000</v>
      </c>
      <c r="H101" s="15">
        <f t="shared" si="142"/>
        <v>0</v>
      </c>
      <c r="I101" s="15">
        <f t="shared" si="142"/>
        <v>0</v>
      </c>
      <c r="J101" s="15">
        <f t="shared" si="142"/>
        <v>28000000</v>
      </c>
      <c r="K101" s="15">
        <f t="shared" si="142"/>
        <v>0</v>
      </c>
      <c r="L101" s="15">
        <f t="shared" si="142"/>
        <v>0</v>
      </c>
      <c r="M101" s="15">
        <f t="shared" si="142"/>
        <v>0</v>
      </c>
      <c r="N101" s="15">
        <f t="shared" si="142"/>
        <v>0</v>
      </c>
      <c r="O101" s="15">
        <f t="shared" si="142"/>
        <v>0</v>
      </c>
      <c r="P101" s="15">
        <f t="shared" si="142"/>
        <v>0</v>
      </c>
      <c r="Q101" s="15">
        <f t="shared" si="142"/>
        <v>28000000</v>
      </c>
      <c r="R101" s="15">
        <f t="shared" si="142"/>
        <v>0</v>
      </c>
      <c r="S101" s="108"/>
      <c r="T101" s="15">
        <f t="shared" si="142"/>
        <v>28000000</v>
      </c>
      <c r="U101" s="15">
        <f t="shared" si="142"/>
        <v>4000000</v>
      </c>
      <c r="V101" s="15">
        <f t="shared" si="142"/>
        <v>4000000</v>
      </c>
      <c r="W101" s="15">
        <f t="shared" si="142"/>
        <v>4000000</v>
      </c>
      <c r="X101" s="15">
        <f t="shared" si="143"/>
        <v>4000000</v>
      </c>
      <c r="Y101" s="15">
        <f t="shared" si="143"/>
        <v>4000000</v>
      </c>
      <c r="Z101" s="15">
        <f t="shared" si="143"/>
        <v>4000000</v>
      </c>
      <c r="AA101" s="15">
        <f t="shared" si="143"/>
        <v>4000000</v>
      </c>
      <c r="AB101" s="15">
        <f t="shared" si="143"/>
        <v>0</v>
      </c>
      <c r="AC101" s="15">
        <f t="shared" si="143"/>
        <v>0</v>
      </c>
      <c r="AD101" s="15">
        <f t="shared" si="143"/>
        <v>0</v>
      </c>
      <c r="AE101" s="15">
        <f t="shared" si="143"/>
        <v>0</v>
      </c>
      <c r="AF101" s="15">
        <f t="shared" si="143"/>
        <v>0</v>
      </c>
      <c r="AG101" s="15">
        <f t="shared" si="124"/>
        <v>20000000</v>
      </c>
      <c r="AH101" s="15">
        <f t="shared" si="143"/>
        <v>28000000</v>
      </c>
      <c r="AI101" s="233">
        <f>+'EJEC-GASTOSABRIL 2021'!G102-AH101</f>
        <v>0</v>
      </c>
      <c r="AJ101" s="108"/>
      <c r="AK101" s="15">
        <f t="shared" si="144"/>
        <v>0</v>
      </c>
      <c r="AL101" s="15">
        <f t="shared" si="144"/>
        <v>0</v>
      </c>
      <c r="AM101" s="15">
        <f t="shared" si="144"/>
        <v>0</v>
      </c>
      <c r="AN101" s="15">
        <v>0</v>
      </c>
      <c r="AO101" s="15"/>
      <c r="AP101" s="15"/>
      <c r="AQ101" s="15"/>
      <c r="AR101" s="15"/>
      <c r="AS101" s="15"/>
      <c r="AT101" s="15"/>
      <c r="AU101" s="15"/>
      <c r="AV101" s="15"/>
      <c r="AW101" s="15">
        <f t="shared" si="126"/>
        <v>0</v>
      </c>
      <c r="AX101" s="15">
        <f t="shared" si="90"/>
        <v>0</v>
      </c>
      <c r="AY101" s="108"/>
      <c r="AZ101" s="116">
        <f t="shared" si="91"/>
        <v>-1</v>
      </c>
      <c r="BA101" s="116">
        <f t="shared" si="92"/>
        <v>-1</v>
      </c>
      <c r="BB101" s="116">
        <f t="shared" si="93"/>
        <v>-1</v>
      </c>
      <c r="BC101" s="116">
        <f t="shared" si="94"/>
        <v>-1</v>
      </c>
      <c r="BD101" s="116">
        <f t="shared" si="95"/>
        <v>-1</v>
      </c>
      <c r="BE101" s="15"/>
      <c r="BF101" s="15"/>
      <c r="BG101" s="15"/>
      <c r="BH101" s="15"/>
      <c r="BI101" s="15"/>
      <c r="BJ101" s="15"/>
      <c r="BK101" s="15"/>
      <c r="BL101" s="116">
        <f t="shared" si="96"/>
        <v>-1</v>
      </c>
      <c r="BM101" s="116">
        <f t="shared" si="97"/>
        <v>-1</v>
      </c>
    </row>
    <row r="102" spans="1:65">
      <c r="A102" s="16" t="s">
        <v>161</v>
      </c>
      <c r="B102" s="17" t="s">
        <v>162</v>
      </c>
      <c r="C102" s="18">
        <v>28000000</v>
      </c>
      <c r="D102" s="18">
        <v>0</v>
      </c>
      <c r="E102" s="18">
        <v>0</v>
      </c>
      <c r="F102" s="18">
        <v>0</v>
      </c>
      <c r="G102" s="18">
        <f t="shared" si="119"/>
        <v>28000000</v>
      </c>
      <c r="H102" s="18">
        <v>0</v>
      </c>
      <c r="I102" s="18">
        <v>0</v>
      </c>
      <c r="J102" s="18">
        <f t="shared" si="120"/>
        <v>28000000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f t="shared" si="121"/>
        <v>0</v>
      </c>
      <c r="Q102" s="18">
        <f t="shared" si="122"/>
        <v>28000000</v>
      </c>
      <c r="R102" s="18">
        <f t="shared" si="123"/>
        <v>0</v>
      </c>
      <c r="S102" s="108"/>
      <c r="T102" s="18">
        <v>28000000</v>
      </c>
      <c r="U102" s="18">
        <v>4000000</v>
      </c>
      <c r="V102" s="18">
        <v>4000000</v>
      </c>
      <c r="W102" s="18">
        <v>4000000</v>
      </c>
      <c r="X102" s="18">
        <v>4000000</v>
      </c>
      <c r="Y102" s="18">
        <v>4000000</v>
      </c>
      <c r="Z102" s="18">
        <v>4000000</v>
      </c>
      <c r="AA102" s="18">
        <v>4000000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f t="shared" si="124"/>
        <v>20000000</v>
      </c>
      <c r="AH102" s="18">
        <f t="shared" si="125"/>
        <v>28000000</v>
      </c>
      <c r="AI102" s="85">
        <f>+'EJEC-GASTOSABRIL 2021'!G103-AH102</f>
        <v>0</v>
      </c>
      <c r="AJ102" s="108"/>
      <c r="AK102" s="18">
        <v>0</v>
      </c>
      <c r="AL102" s="18">
        <v>0</v>
      </c>
      <c r="AM102" s="18">
        <v>0</v>
      </c>
      <c r="AN102" s="18">
        <v>0</v>
      </c>
      <c r="AO102" s="18"/>
      <c r="AP102" s="18"/>
      <c r="AQ102" s="18"/>
      <c r="AR102" s="18"/>
      <c r="AS102" s="18"/>
      <c r="AT102" s="18"/>
      <c r="AU102" s="18"/>
      <c r="AV102" s="18"/>
      <c r="AW102" s="18">
        <f t="shared" si="126"/>
        <v>0</v>
      </c>
      <c r="AX102" s="18">
        <f t="shared" si="90"/>
        <v>0</v>
      </c>
      <c r="AY102" s="108"/>
      <c r="AZ102" s="117">
        <f t="shared" si="91"/>
        <v>-1</v>
      </c>
      <c r="BA102" s="117">
        <f t="shared" si="92"/>
        <v>-1</v>
      </c>
      <c r="BB102" s="117">
        <f t="shared" si="93"/>
        <v>-1</v>
      </c>
      <c r="BC102" s="117">
        <f t="shared" si="94"/>
        <v>-1</v>
      </c>
      <c r="BD102" s="117">
        <f t="shared" si="95"/>
        <v>-1</v>
      </c>
      <c r="BE102" s="18"/>
      <c r="BF102" s="18"/>
      <c r="BG102" s="18"/>
      <c r="BH102" s="18"/>
      <c r="BI102" s="18"/>
      <c r="BJ102" s="18"/>
      <c r="BK102" s="18"/>
      <c r="BL102" s="117">
        <f t="shared" si="96"/>
        <v>-1</v>
      </c>
      <c r="BM102" s="117">
        <f t="shared" si="97"/>
        <v>-1</v>
      </c>
    </row>
    <row r="103" spans="1:65">
      <c r="A103" s="7" t="s">
        <v>163</v>
      </c>
      <c r="B103" s="8" t="s">
        <v>164</v>
      </c>
      <c r="C103" s="9">
        <f>+C104+C179</f>
        <v>9196053406</v>
      </c>
      <c r="D103" s="9">
        <v>1033800000</v>
      </c>
      <c r="E103" s="9">
        <v>10318806</v>
      </c>
      <c r="F103" s="9">
        <v>712000000</v>
      </c>
      <c r="G103" s="9">
        <f t="shared" si="119"/>
        <v>10931534600</v>
      </c>
      <c r="H103" s="9">
        <f t="shared" ref="H103:W103" si="145">+H104+H179</f>
        <v>2448269968.9700003</v>
      </c>
      <c r="I103" s="9">
        <f t="shared" si="145"/>
        <v>2657338099</v>
      </c>
      <c r="J103" s="9">
        <f t="shared" si="145"/>
        <v>8553965901</v>
      </c>
      <c r="K103" s="9">
        <f t="shared" si="145"/>
        <v>500910589.50999999</v>
      </c>
      <c r="L103" s="9">
        <f t="shared" si="145"/>
        <v>657126240.49000001</v>
      </c>
      <c r="M103" s="9">
        <f t="shared" si="145"/>
        <v>540290120.01999998</v>
      </c>
      <c r="N103" s="9">
        <f t="shared" si="145"/>
        <v>2992924441</v>
      </c>
      <c r="O103" s="9">
        <f t="shared" si="145"/>
        <v>5575863246.9700003</v>
      </c>
      <c r="P103" s="9">
        <f t="shared" si="145"/>
        <v>3201294547.9700003</v>
      </c>
      <c r="Q103" s="9">
        <f t="shared" si="145"/>
        <v>5635440753.0300007</v>
      </c>
      <c r="R103" s="9">
        <f t="shared" si="145"/>
        <v>657126240.49000001</v>
      </c>
      <c r="S103" s="108"/>
      <c r="T103" s="9">
        <f t="shared" si="145"/>
        <v>10883853406</v>
      </c>
      <c r="U103" s="9">
        <f t="shared" si="145"/>
        <v>1627677326.3433332</v>
      </c>
      <c r="V103" s="9">
        <f t="shared" si="145"/>
        <v>1165016986.7978787</v>
      </c>
      <c r="W103" s="9">
        <f t="shared" si="145"/>
        <v>2053636544.7978792</v>
      </c>
      <c r="X103" s="9">
        <f t="shared" ref="X103:AH103" si="146">+X104+X179</f>
        <v>788650092.79787874</v>
      </c>
      <c r="Y103" s="9">
        <f t="shared" si="146"/>
        <v>656258149.79787874</v>
      </c>
      <c r="Z103" s="9">
        <f t="shared" si="146"/>
        <v>896056386.79787874</v>
      </c>
      <c r="AA103" s="9">
        <f t="shared" si="146"/>
        <v>838427575.79787874</v>
      </c>
      <c r="AB103" s="9">
        <f t="shared" si="146"/>
        <v>663997575.79787874</v>
      </c>
      <c r="AC103" s="9">
        <f t="shared" si="146"/>
        <v>599797575.79787874</v>
      </c>
      <c r="AD103" s="9">
        <f t="shared" si="146"/>
        <v>567521233.79787874</v>
      </c>
      <c r="AE103" s="9">
        <f t="shared" si="146"/>
        <v>537497575.79787874</v>
      </c>
      <c r="AF103" s="9">
        <f t="shared" si="146"/>
        <v>536997575.67787874</v>
      </c>
      <c r="AG103" s="9">
        <f t="shared" si="124"/>
        <v>6291239100.5348473</v>
      </c>
      <c r="AH103" s="9">
        <f t="shared" si="146"/>
        <v>10931534600</v>
      </c>
      <c r="AI103" s="231">
        <f>+'EJEC-GASTOSABRIL 2021'!G104-AH103</f>
        <v>0</v>
      </c>
      <c r="AJ103" s="108"/>
      <c r="AK103" s="9">
        <f t="shared" ref="AK103:AM103" si="147">+AK104+AK179</f>
        <v>168015929.98000002</v>
      </c>
      <c r="AL103" s="9">
        <f t="shared" si="147"/>
        <v>217400005.75999999</v>
      </c>
      <c r="AM103" s="9">
        <f t="shared" si="147"/>
        <v>572072756.87</v>
      </c>
      <c r="AN103" s="9">
        <v>1470241500.03</v>
      </c>
      <c r="AO103" s="9"/>
      <c r="AP103" s="9">
        <f t="shared" ref="AP103:AV103" si="148">+AP104+AP179</f>
        <v>0</v>
      </c>
      <c r="AQ103" s="9">
        <f t="shared" si="148"/>
        <v>0</v>
      </c>
      <c r="AR103" s="9">
        <f t="shared" si="148"/>
        <v>0</v>
      </c>
      <c r="AS103" s="9">
        <f t="shared" si="148"/>
        <v>0</v>
      </c>
      <c r="AT103" s="9">
        <f t="shared" si="148"/>
        <v>0</v>
      </c>
      <c r="AU103" s="9">
        <f t="shared" si="148"/>
        <v>0</v>
      </c>
      <c r="AV103" s="9">
        <f t="shared" si="148"/>
        <v>0</v>
      </c>
      <c r="AW103" s="9">
        <f t="shared" si="126"/>
        <v>2427730192.6399999</v>
      </c>
      <c r="AX103" s="9">
        <f t="shared" si="90"/>
        <v>2427730192.6399999</v>
      </c>
      <c r="AY103" s="108"/>
      <c r="AZ103" s="114">
        <f t="shared" si="91"/>
        <v>-0.8967756524830035</v>
      </c>
      <c r="BA103" s="114">
        <f t="shared" si="92"/>
        <v>-0.81339327389763016</v>
      </c>
      <c r="BB103" s="114">
        <f t="shared" si="93"/>
        <v>-0.72143427310975139</v>
      </c>
      <c r="BC103" s="114">
        <f t="shared" si="94"/>
        <v>0.86425071582005719</v>
      </c>
      <c r="BD103" s="114">
        <f t="shared" si="95"/>
        <v>-1</v>
      </c>
      <c r="BE103" s="9"/>
      <c r="BF103" s="9"/>
      <c r="BG103" s="9"/>
      <c r="BH103" s="9"/>
      <c r="BI103" s="9"/>
      <c r="BJ103" s="9"/>
      <c r="BK103" s="9"/>
      <c r="BL103" s="114">
        <f t="shared" si="96"/>
        <v>-0.61410937434668356</v>
      </c>
      <c r="BM103" s="114">
        <f t="shared" si="97"/>
        <v>-0.61410937434668356</v>
      </c>
    </row>
    <row r="104" spans="1:65">
      <c r="A104" s="10" t="s">
        <v>165</v>
      </c>
      <c r="B104" s="11" t="s">
        <v>166</v>
      </c>
      <c r="C104" s="12">
        <f>+C117+C124+C135+C169+C105</f>
        <v>1488627316</v>
      </c>
      <c r="D104" s="12">
        <v>20000000</v>
      </c>
      <c r="E104" s="12">
        <v>4318806</v>
      </c>
      <c r="F104" s="12">
        <v>500000000</v>
      </c>
      <c r="G104" s="12">
        <f t="shared" si="119"/>
        <v>2004308510</v>
      </c>
      <c r="H104" s="12">
        <f t="shared" ref="H104:W104" si="149">+H117+H124+H135+H169+H105</f>
        <v>586011645</v>
      </c>
      <c r="I104" s="12">
        <f t="shared" si="149"/>
        <v>599670753</v>
      </c>
      <c r="J104" s="12">
        <f t="shared" si="149"/>
        <v>1687407157</v>
      </c>
      <c r="K104" s="12">
        <f t="shared" si="149"/>
        <v>306249060</v>
      </c>
      <c r="L104" s="12">
        <f t="shared" si="149"/>
        <v>307419580</v>
      </c>
      <c r="M104" s="12">
        <f t="shared" si="149"/>
        <v>295257988</v>
      </c>
      <c r="N104" s="12">
        <f t="shared" si="149"/>
        <v>654428508</v>
      </c>
      <c r="O104" s="12">
        <f t="shared" si="149"/>
        <v>740457803</v>
      </c>
      <c r="P104" s="12">
        <f t="shared" si="149"/>
        <v>423556450</v>
      </c>
      <c r="Q104" s="12">
        <f t="shared" si="149"/>
        <v>1546620107</v>
      </c>
      <c r="R104" s="12">
        <f t="shared" si="149"/>
        <v>307419580</v>
      </c>
      <c r="S104" s="108"/>
      <c r="T104" s="12">
        <f t="shared" si="149"/>
        <v>2008627316</v>
      </c>
      <c r="U104" s="12">
        <f t="shared" si="149"/>
        <v>45399999.99666667</v>
      </c>
      <c r="V104" s="12">
        <f t="shared" si="149"/>
        <v>140868944.72393939</v>
      </c>
      <c r="W104" s="12">
        <f t="shared" si="149"/>
        <v>163412913.72393939</v>
      </c>
      <c r="X104" s="12">
        <f t="shared" ref="X104:AH104" si="150">+X117+X124+X135+X169+X105</f>
        <v>291721461.72393942</v>
      </c>
      <c r="Y104" s="12">
        <f t="shared" si="150"/>
        <v>179329518.72393939</v>
      </c>
      <c r="Z104" s="12">
        <f t="shared" si="150"/>
        <v>416638344.72393942</v>
      </c>
      <c r="AA104" s="12">
        <f t="shared" si="150"/>
        <v>238368944.72393939</v>
      </c>
      <c r="AB104" s="12">
        <f t="shared" si="150"/>
        <v>176568944.72393939</v>
      </c>
      <c r="AC104" s="12">
        <f t="shared" si="150"/>
        <v>125368944.72393939</v>
      </c>
      <c r="AD104" s="12">
        <f t="shared" si="150"/>
        <v>89992602.723939389</v>
      </c>
      <c r="AE104" s="12">
        <f t="shared" si="150"/>
        <v>68568944.723939389</v>
      </c>
      <c r="AF104" s="12">
        <f t="shared" si="150"/>
        <v>68068944.763939381</v>
      </c>
      <c r="AG104" s="12">
        <f t="shared" si="124"/>
        <v>820732838.89242435</v>
      </c>
      <c r="AH104" s="12">
        <f t="shared" si="150"/>
        <v>2004308510</v>
      </c>
      <c r="AI104" s="232">
        <f>+'EJEC-GASTOSABRIL 2021'!G105-AH104</f>
        <v>0</v>
      </c>
      <c r="AJ104" s="108"/>
      <c r="AK104" s="12">
        <f t="shared" ref="AK104:AM104" si="151">+AK117+AK124+AK135+AK169+AK105</f>
        <v>4484396</v>
      </c>
      <c r="AL104" s="12">
        <f t="shared" si="151"/>
        <v>23276036.25</v>
      </c>
      <c r="AM104" s="12">
        <f t="shared" si="151"/>
        <v>75202862.629999995</v>
      </c>
      <c r="AN104" s="12">
        <v>458009309.38999999</v>
      </c>
      <c r="AO104" s="12"/>
      <c r="AP104" s="12">
        <f t="shared" ref="AP104:AV104" si="152">+AP117+AP124+AP135+AP169+AP105</f>
        <v>0</v>
      </c>
      <c r="AQ104" s="12">
        <f t="shared" si="152"/>
        <v>0</v>
      </c>
      <c r="AR104" s="12">
        <f t="shared" si="152"/>
        <v>0</v>
      </c>
      <c r="AS104" s="12">
        <f t="shared" si="152"/>
        <v>0</v>
      </c>
      <c r="AT104" s="12">
        <f t="shared" si="152"/>
        <v>0</v>
      </c>
      <c r="AU104" s="12">
        <f t="shared" si="152"/>
        <v>0</v>
      </c>
      <c r="AV104" s="12">
        <f t="shared" si="152"/>
        <v>0</v>
      </c>
      <c r="AW104" s="12">
        <f t="shared" si="126"/>
        <v>560972604.26999998</v>
      </c>
      <c r="AX104" s="12">
        <f t="shared" ref="AX104:AX135" si="153">SUM(AK104:AV104)</f>
        <v>560972604.26999998</v>
      </c>
      <c r="AY104" s="108"/>
      <c r="AZ104" s="115">
        <f t="shared" si="91"/>
        <v>-0.90122475770199884</v>
      </c>
      <c r="BA104" s="115">
        <f t="shared" si="92"/>
        <v>-0.83476815066930465</v>
      </c>
      <c r="BB104" s="115">
        <f t="shared" si="93"/>
        <v>-0.53979853295411218</v>
      </c>
      <c r="BC104" s="115">
        <f t="shared" si="94"/>
        <v>0.5700226739691211</v>
      </c>
      <c r="BD104" s="115">
        <f t="shared" si="95"/>
        <v>-1</v>
      </c>
      <c r="BE104" s="12"/>
      <c r="BF104" s="12"/>
      <c r="BG104" s="12"/>
      <c r="BH104" s="12"/>
      <c r="BI104" s="12"/>
      <c r="BJ104" s="12"/>
      <c r="BK104" s="12"/>
      <c r="BL104" s="115">
        <f t="shared" ref="BL104:BL135" si="154">(AW104-AG104)/AG104</f>
        <v>-0.31649791785225723</v>
      </c>
      <c r="BM104" s="115">
        <f t="shared" si="97"/>
        <v>-0.31649791785225723</v>
      </c>
    </row>
    <row r="105" spans="1:65">
      <c r="A105" s="13" t="s">
        <v>167</v>
      </c>
      <c r="B105" s="14" t="s">
        <v>168</v>
      </c>
      <c r="C105" s="15">
        <f>+C106+C110+C115</f>
        <v>68260574</v>
      </c>
      <c r="D105" s="15">
        <v>0</v>
      </c>
      <c r="E105" s="15">
        <v>0</v>
      </c>
      <c r="F105" s="15">
        <v>15000000</v>
      </c>
      <c r="G105" s="15">
        <f t="shared" si="119"/>
        <v>83260574</v>
      </c>
      <c r="H105" s="15">
        <f t="shared" ref="H105:W105" si="155">+H106+H110+H115</f>
        <v>15000000</v>
      </c>
      <c r="I105" s="15">
        <f t="shared" si="155"/>
        <v>15000000</v>
      </c>
      <c r="J105" s="15">
        <f t="shared" si="155"/>
        <v>68260574</v>
      </c>
      <c r="K105" s="15">
        <f t="shared" si="155"/>
        <v>0</v>
      </c>
      <c r="L105" s="15">
        <f t="shared" si="155"/>
        <v>0</v>
      </c>
      <c r="M105" s="15">
        <f t="shared" si="155"/>
        <v>0</v>
      </c>
      <c r="N105" s="15">
        <f t="shared" si="155"/>
        <v>63000000</v>
      </c>
      <c r="O105" s="15">
        <f t="shared" si="155"/>
        <v>63000000</v>
      </c>
      <c r="P105" s="15">
        <f t="shared" si="155"/>
        <v>48000000</v>
      </c>
      <c r="Q105" s="15">
        <f t="shared" si="155"/>
        <v>20260574</v>
      </c>
      <c r="R105" s="15">
        <f t="shared" si="155"/>
        <v>0</v>
      </c>
      <c r="S105" s="108"/>
      <c r="T105" s="15">
        <f t="shared" si="155"/>
        <v>83260574</v>
      </c>
      <c r="U105" s="15">
        <f t="shared" si="155"/>
        <v>26500000</v>
      </c>
      <c r="V105" s="15">
        <f t="shared" si="155"/>
        <v>7500000</v>
      </c>
      <c r="W105" s="15">
        <f t="shared" si="155"/>
        <v>6300000</v>
      </c>
      <c r="X105" s="15">
        <f t="shared" ref="X105:AH105" si="156">+X106+X110+X115</f>
        <v>4000000</v>
      </c>
      <c r="Y105" s="15">
        <f t="shared" si="156"/>
        <v>8360574</v>
      </c>
      <c r="Z105" s="15">
        <f t="shared" si="156"/>
        <v>4300000</v>
      </c>
      <c r="AA105" s="15">
        <f t="shared" si="156"/>
        <v>4000000</v>
      </c>
      <c r="AB105" s="15">
        <f t="shared" si="156"/>
        <v>6000000</v>
      </c>
      <c r="AC105" s="15">
        <f t="shared" si="156"/>
        <v>4300000</v>
      </c>
      <c r="AD105" s="15">
        <f t="shared" si="156"/>
        <v>4000000</v>
      </c>
      <c r="AE105" s="15">
        <f t="shared" si="156"/>
        <v>4000000</v>
      </c>
      <c r="AF105" s="15">
        <f t="shared" si="156"/>
        <v>4000000</v>
      </c>
      <c r="AG105" s="15">
        <f t="shared" si="124"/>
        <v>52660574</v>
      </c>
      <c r="AH105" s="15">
        <f t="shared" si="156"/>
        <v>83260574</v>
      </c>
      <c r="AI105" s="233">
        <f>+'EJEC-GASTOSABRIL 2021'!G106-AH105</f>
        <v>0</v>
      </c>
      <c r="AJ105" s="108"/>
      <c r="AK105" s="15">
        <f t="shared" ref="AK105:AM105" si="157">+AK106+AK110+AK115</f>
        <v>0</v>
      </c>
      <c r="AL105" s="15">
        <f t="shared" si="157"/>
        <v>0</v>
      </c>
      <c r="AM105" s="15">
        <f t="shared" si="157"/>
        <v>5697800</v>
      </c>
      <c r="AN105" s="15">
        <v>13116904</v>
      </c>
      <c r="AO105" s="15"/>
      <c r="AP105" s="15">
        <f t="shared" ref="AP105:AV105" si="158">+AP106+AP110+AP115</f>
        <v>0</v>
      </c>
      <c r="AQ105" s="15">
        <f t="shared" si="158"/>
        <v>0</v>
      </c>
      <c r="AR105" s="15">
        <f t="shared" si="158"/>
        <v>0</v>
      </c>
      <c r="AS105" s="15">
        <f t="shared" si="158"/>
        <v>0</v>
      </c>
      <c r="AT105" s="15">
        <f t="shared" si="158"/>
        <v>0</v>
      </c>
      <c r="AU105" s="15">
        <f t="shared" si="158"/>
        <v>0</v>
      </c>
      <c r="AV105" s="15">
        <f t="shared" si="158"/>
        <v>0</v>
      </c>
      <c r="AW105" s="15">
        <f t="shared" si="126"/>
        <v>18814704</v>
      </c>
      <c r="AX105" s="15">
        <f t="shared" si="153"/>
        <v>18814704</v>
      </c>
      <c r="AY105" s="108"/>
      <c r="AZ105" s="116">
        <f t="shared" si="91"/>
        <v>-1</v>
      </c>
      <c r="BA105" s="116">
        <f t="shared" si="92"/>
        <v>-1</v>
      </c>
      <c r="BB105" s="116">
        <f t="shared" si="93"/>
        <v>-9.5587301587301582E-2</v>
      </c>
      <c r="BC105" s="116">
        <f t="shared" si="94"/>
        <v>2.279226</v>
      </c>
      <c r="BD105" s="116">
        <f t="shared" si="95"/>
        <v>-1</v>
      </c>
      <c r="BE105" s="15"/>
      <c r="BF105" s="15"/>
      <c r="BG105" s="15"/>
      <c r="BH105" s="15"/>
      <c r="BI105" s="15"/>
      <c r="BJ105" s="15"/>
      <c r="BK105" s="15"/>
      <c r="BL105" s="116">
        <f t="shared" si="154"/>
        <v>-0.64271745309878314</v>
      </c>
      <c r="BM105" s="116">
        <f t="shared" si="97"/>
        <v>-0.64271745309878314</v>
      </c>
    </row>
    <row r="106" spans="1:65">
      <c r="A106" s="13" t="s">
        <v>169</v>
      </c>
      <c r="B106" s="14" t="s">
        <v>170</v>
      </c>
      <c r="C106" s="15">
        <f>+C107+C108+C109</f>
        <v>31060574</v>
      </c>
      <c r="D106" s="15">
        <v>0</v>
      </c>
      <c r="E106" s="15">
        <v>0</v>
      </c>
      <c r="F106" s="15">
        <v>15000000</v>
      </c>
      <c r="G106" s="15">
        <f t="shared" si="119"/>
        <v>46060574</v>
      </c>
      <c r="H106" s="15">
        <f t="shared" ref="H106:W106" si="159">+H107+H108+H109</f>
        <v>15000000</v>
      </c>
      <c r="I106" s="15">
        <f t="shared" si="159"/>
        <v>15000000</v>
      </c>
      <c r="J106" s="15">
        <f t="shared" si="159"/>
        <v>31060574</v>
      </c>
      <c r="K106" s="15">
        <f t="shared" si="159"/>
        <v>0</v>
      </c>
      <c r="L106" s="15">
        <f t="shared" si="159"/>
        <v>0</v>
      </c>
      <c r="M106" s="15">
        <f t="shared" si="159"/>
        <v>0</v>
      </c>
      <c r="N106" s="15">
        <f t="shared" si="159"/>
        <v>30000000</v>
      </c>
      <c r="O106" s="15">
        <f t="shared" si="159"/>
        <v>30000000</v>
      </c>
      <c r="P106" s="15">
        <f t="shared" si="159"/>
        <v>15000000</v>
      </c>
      <c r="Q106" s="15">
        <f t="shared" si="159"/>
        <v>16060574</v>
      </c>
      <c r="R106" s="15">
        <f t="shared" si="159"/>
        <v>0</v>
      </c>
      <c r="S106" s="108"/>
      <c r="T106" s="15">
        <f t="shared" si="159"/>
        <v>46060574</v>
      </c>
      <c r="U106" s="15">
        <f t="shared" si="159"/>
        <v>2500000</v>
      </c>
      <c r="V106" s="15">
        <f t="shared" si="159"/>
        <v>2500000</v>
      </c>
      <c r="W106" s="15">
        <f t="shared" si="159"/>
        <v>4300000</v>
      </c>
      <c r="X106" s="15">
        <f t="shared" ref="X106:AH106" si="160">+X107+X108+X109</f>
        <v>4000000</v>
      </c>
      <c r="Y106" s="15">
        <f t="shared" si="160"/>
        <v>4160574</v>
      </c>
      <c r="Z106" s="15">
        <f t="shared" si="160"/>
        <v>4300000</v>
      </c>
      <c r="AA106" s="15">
        <f t="shared" si="160"/>
        <v>4000000</v>
      </c>
      <c r="AB106" s="15">
        <f t="shared" si="160"/>
        <v>4000000</v>
      </c>
      <c r="AC106" s="15">
        <f t="shared" si="160"/>
        <v>4300000</v>
      </c>
      <c r="AD106" s="15">
        <f t="shared" si="160"/>
        <v>4000000</v>
      </c>
      <c r="AE106" s="15">
        <f t="shared" si="160"/>
        <v>4000000</v>
      </c>
      <c r="AF106" s="15">
        <f t="shared" si="160"/>
        <v>4000000</v>
      </c>
      <c r="AG106" s="15">
        <f t="shared" si="124"/>
        <v>17460574</v>
      </c>
      <c r="AH106" s="15">
        <f t="shared" si="160"/>
        <v>46060574</v>
      </c>
      <c r="AI106" s="233">
        <f>+'EJEC-GASTOSABRIL 2021'!G107-AH106</f>
        <v>0</v>
      </c>
      <c r="AJ106" s="108"/>
      <c r="AK106" s="15">
        <f t="shared" ref="AK106:AM106" si="161">+AK107+AK108+AK109</f>
        <v>0</v>
      </c>
      <c r="AL106" s="15">
        <f t="shared" si="161"/>
        <v>0</v>
      </c>
      <c r="AM106" s="15">
        <f t="shared" si="161"/>
        <v>5697800</v>
      </c>
      <c r="AN106" s="15">
        <v>13116904</v>
      </c>
      <c r="AO106" s="15"/>
      <c r="AP106" s="15">
        <f t="shared" ref="AP106:AV106" si="162">+AP107+AP108+AP109</f>
        <v>0</v>
      </c>
      <c r="AQ106" s="15">
        <f t="shared" si="162"/>
        <v>0</v>
      </c>
      <c r="AR106" s="15">
        <f t="shared" si="162"/>
        <v>0</v>
      </c>
      <c r="AS106" s="15">
        <f t="shared" si="162"/>
        <v>0</v>
      </c>
      <c r="AT106" s="15">
        <f t="shared" si="162"/>
        <v>0</v>
      </c>
      <c r="AU106" s="15">
        <f t="shared" si="162"/>
        <v>0</v>
      </c>
      <c r="AV106" s="15">
        <f t="shared" si="162"/>
        <v>0</v>
      </c>
      <c r="AW106" s="15">
        <f t="shared" si="126"/>
        <v>18814704</v>
      </c>
      <c r="AX106" s="15">
        <f t="shared" si="153"/>
        <v>18814704</v>
      </c>
      <c r="AY106" s="108"/>
      <c r="AZ106" s="116">
        <f t="shared" si="91"/>
        <v>-1</v>
      </c>
      <c r="BA106" s="116">
        <f t="shared" si="92"/>
        <v>-1</v>
      </c>
      <c r="BB106" s="116">
        <f t="shared" si="93"/>
        <v>0.32506976744186045</v>
      </c>
      <c r="BC106" s="116">
        <f t="shared" si="94"/>
        <v>2.279226</v>
      </c>
      <c r="BD106" s="116">
        <f t="shared" si="95"/>
        <v>-1</v>
      </c>
      <c r="BE106" s="15"/>
      <c r="BF106" s="15"/>
      <c r="BG106" s="15"/>
      <c r="BH106" s="15"/>
      <c r="BI106" s="15"/>
      <c r="BJ106" s="15"/>
      <c r="BK106" s="15"/>
      <c r="BL106" s="116">
        <f t="shared" si="154"/>
        <v>7.7553578708237203E-2</v>
      </c>
      <c r="BM106" s="116">
        <f t="shared" si="97"/>
        <v>7.7553578708237203E-2</v>
      </c>
    </row>
    <row r="107" spans="1:65">
      <c r="A107" s="16" t="s">
        <v>171</v>
      </c>
      <c r="B107" s="17" t="s">
        <v>172</v>
      </c>
      <c r="C107" s="18">
        <v>30000000</v>
      </c>
      <c r="D107" s="18">
        <v>0</v>
      </c>
      <c r="E107" s="18">
        <v>0</v>
      </c>
      <c r="F107" s="18">
        <v>0</v>
      </c>
      <c r="G107" s="18">
        <f t="shared" si="119"/>
        <v>30000000</v>
      </c>
      <c r="H107" s="18">
        <v>15000000</v>
      </c>
      <c r="I107" s="18">
        <v>15000000</v>
      </c>
      <c r="J107" s="18">
        <f t="shared" si="120"/>
        <v>15000000</v>
      </c>
      <c r="K107" s="18">
        <v>0</v>
      </c>
      <c r="L107" s="18">
        <v>0</v>
      </c>
      <c r="M107" s="18">
        <v>0</v>
      </c>
      <c r="N107" s="18">
        <v>30000000</v>
      </c>
      <c r="O107" s="18">
        <v>30000000</v>
      </c>
      <c r="P107" s="18">
        <f t="shared" si="121"/>
        <v>15000000</v>
      </c>
      <c r="Q107" s="18">
        <f t="shared" si="122"/>
        <v>0</v>
      </c>
      <c r="R107" s="18">
        <f t="shared" si="123"/>
        <v>0</v>
      </c>
      <c r="S107" s="108"/>
      <c r="T107" s="18">
        <v>30000000</v>
      </c>
      <c r="U107" s="18">
        <v>2500000</v>
      </c>
      <c r="V107" s="18">
        <v>2500000</v>
      </c>
      <c r="W107" s="18">
        <v>2500000</v>
      </c>
      <c r="X107" s="18">
        <v>2500000</v>
      </c>
      <c r="Y107" s="18">
        <v>2500000</v>
      </c>
      <c r="Z107" s="18">
        <v>2500000</v>
      </c>
      <c r="AA107" s="18">
        <v>2500000</v>
      </c>
      <c r="AB107" s="18">
        <v>2500000</v>
      </c>
      <c r="AC107" s="18">
        <v>2500000</v>
      </c>
      <c r="AD107" s="18">
        <v>2500000</v>
      </c>
      <c r="AE107" s="18">
        <v>2500000</v>
      </c>
      <c r="AF107" s="18">
        <v>2500000</v>
      </c>
      <c r="AG107" s="18">
        <f t="shared" si="124"/>
        <v>12500000</v>
      </c>
      <c r="AH107" s="18">
        <f t="shared" si="125"/>
        <v>30000000</v>
      </c>
      <c r="AI107" s="85">
        <f>+'EJEC-GASTOSABRIL 2021'!G108-AH107</f>
        <v>0</v>
      </c>
      <c r="AJ107" s="108"/>
      <c r="AK107" s="18">
        <v>0</v>
      </c>
      <c r="AL107" s="18">
        <v>0</v>
      </c>
      <c r="AM107" s="18">
        <v>5697800</v>
      </c>
      <c r="AN107" s="18">
        <v>13116904</v>
      </c>
      <c r="AO107" s="18"/>
      <c r="AP107" s="18"/>
      <c r="AQ107" s="18"/>
      <c r="AR107" s="18"/>
      <c r="AS107" s="18"/>
      <c r="AT107" s="18"/>
      <c r="AU107" s="18"/>
      <c r="AV107" s="18"/>
      <c r="AW107" s="18">
        <f t="shared" si="126"/>
        <v>18814704</v>
      </c>
      <c r="AX107" s="18">
        <f t="shared" si="153"/>
        <v>18814704</v>
      </c>
      <c r="AY107" s="108"/>
      <c r="AZ107" s="117">
        <f t="shared" si="91"/>
        <v>-1</v>
      </c>
      <c r="BA107" s="117">
        <f t="shared" si="92"/>
        <v>-1</v>
      </c>
      <c r="BB107" s="117">
        <f t="shared" si="93"/>
        <v>1.27912</v>
      </c>
      <c r="BC107" s="117">
        <f t="shared" si="94"/>
        <v>4.2467616000000001</v>
      </c>
      <c r="BD107" s="117">
        <f t="shared" si="95"/>
        <v>-1</v>
      </c>
      <c r="BE107" s="18"/>
      <c r="BF107" s="18"/>
      <c r="BG107" s="18"/>
      <c r="BH107" s="18"/>
      <c r="BI107" s="18"/>
      <c r="BJ107" s="18"/>
      <c r="BK107" s="18"/>
      <c r="BL107" s="117">
        <f t="shared" si="154"/>
        <v>0.50517632000000001</v>
      </c>
      <c r="BM107" s="117">
        <f t="shared" si="97"/>
        <v>0.50517632000000001</v>
      </c>
    </row>
    <row r="108" spans="1:65">
      <c r="A108" s="16" t="s">
        <v>173</v>
      </c>
      <c r="B108" s="17" t="s">
        <v>174</v>
      </c>
      <c r="C108" s="18">
        <v>1060574</v>
      </c>
      <c r="D108" s="18">
        <v>0</v>
      </c>
      <c r="E108" s="18">
        <v>0</v>
      </c>
      <c r="F108" s="18">
        <v>0</v>
      </c>
      <c r="G108" s="18">
        <f t="shared" si="119"/>
        <v>1060574</v>
      </c>
      <c r="H108" s="18">
        <v>0</v>
      </c>
      <c r="I108" s="18">
        <v>0</v>
      </c>
      <c r="J108" s="18">
        <f t="shared" si="120"/>
        <v>1060574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f t="shared" si="121"/>
        <v>0</v>
      </c>
      <c r="Q108" s="18">
        <f t="shared" si="122"/>
        <v>1060574</v>
      </c>
      <c r="R108" s="18">
        <f t="shared" si="123"/>
        <v>0</v>
      </c>
      <c r="S108" s="108"/>
      <c r="T108" s="18">
        <v>1060574</v>
      </c>
      <c r="U108" s="18">
        <v>0</v>
      </c>
      <c r="V108" s="18">
        <v>0</v>
      </c>
      <c r="W108" s="18">
        <v>300000</v>
      </c>
      <c r="X108" s="18">
        <v>0</v>
      </c>
      <c r="Y108" s="18">
        <v>160574</v>
      </c>
      <c r="Z108" s="18">
        <v>300000</v>
      </c>
      <c r="AA108" s="18">
        <v>0</v>
      </c>
      <c r="AB108" s="18">
        <v>0</v>
      </c>
      <c r="AC108" s="18">
        <v>300000</v>
      </c>
      <c r="AD108" s="18">
        <v>0</v>
      </c>
      <c r="AE108" s="18">
        <v>0</v>
      </c>
      <c r="AF108" s="18">
        <v>0</v>
      </c>
      <c r="AG108" s="18">
        <f t="shared" si="124"/>
        <v>460574</v>
      </c>
      <c r="AH108" s="18">
        <f t="shared" si="125"/>
        <v>1060574</v>
      </c>
      <c r="AI108" s="85">
        <f>+'EJEC-GASTOSABRIL 2021'!G109-AH108</f>
        <v>0</v>
      </c>
      <c r="AJ108" s="108"/>
      <c r="AK108" s="18">
        <v>0</v>
      </c>
      <c r="AL108" s="18">
        <v>0</v>
      </c>
      <c r="AM108" s="18">
        <v>0</v>
      </c>
      <c r="AN108" s="18">
        <v>0</v>
      </c>
      <c r="AO108" s="18"/>
      <c r="AP108" s="18"/>
      <c r="AQ108" s="18"/>
      <c r="AR108" s="18"/>
      <c r="AS108" s="18"/>
      <c r="AT108" s="18"/>
      <c r="AU108" s="18"/>
      <c r="AV108" s="18"/>
      <c r="AW108" s="18">
        <f t="shared" si="126"/>
        <v>0</v>
      </c>
      <c r="AX108" s="18">
        <f t="shared" si="153"/>
        <v>0</v>
      </c>
      <c r="AY108" s="108"/>
      <c r="AZ108" s="117" t="e">
        <f t="shared" si="91"/>
        <v>#DIV/0!</v>
      </c>
      <c r="BA108" s="117" t="e">
        <f t="shared" si="92"/>
        <v>#DIV/0!</v>
      </c>
      <c r="BB108" s="117">
        <f t="shared" si="93"/>
        <v>-1</v>
      </c>
      <c r="BC108" s="117" t="e">
        <f t="shared" si="94"/>
        <v>#DIV/0!</v>
      </c>
      <c r="BD108" s="117">
        <f t="shared" si="95"/>
        <v>-1</v>
      </c>
      <c r="BE108" s="18"/>
      <c r="BF108" s="18"/>
      <c r="BG108" s="18"/>
      <c r="BH108" s="18"/>
      <c r="BI108" s="18"/>
      <c r="BJ108" s="18"/>
      <c r="BK108" s="18"/>
      <c r="BL108" s="117">
        <f t="shared" si="154"/>
        <v>-1</v>
      </c>
      <c r="BM108" s="117">
        <f t="shared" si="97"/>
        <v>-1</v>
      </c>
    </row>
    <row r="109" spans="1:65">
      <c r="A109" s="16" t="s">
        <v>825</v>
      </c>
      <c r="B109" s="17" t="s">
        <v>826</v>
      </c>
      <c r="C109" s="18"/>
      <c r="D109" s="18"/>
      <c r="E109" s="18"/>
      <c r="F109" s="18">
        <v>15000000</v>
      </c>
      <c r="G109" s="18">
        <f t="shared" si="119"/>
        <v>15000000</v>
      </c>
      <c r="H109" s="18">
        <v>0</v>
      </c>
      <c r="I109" s="18">
        <v>0</v>
      </c>
      <c r="J109" s="18">
        <f t="shared" si="120"/>
        <v>15000000</v>
      </c>
      <c r="K109" s="18">
        <v>0</v>
      </c>
      <c r="L109" s="18">
        <v>0</v>
      </c>
      <c r="M109" s="18"/>
      <c r="N109" s="18"/>
      <c r="O109" s="18">
        <v>0</v>
      </c>
      <c r="P109" s="18">
        <f t="shared" si="121"/>
        <v>0</v>
      </c>
      <c r="Q109" s="18">
        <f t="shared" si="122"/>
        <v>15000000</v>
      </c>
      <c r="R109" s="18">
        <f t="shared" si="123"/>
        <v>0</v>
      </c>
      <c r="S109" s="108"/>
      <c r="T109" s="18">
        <v>15000000</v>
      </c>
      <c r="U109" s="18"/>
      <c r="V109" s="18"/>
      <c r="W109" s="18">
        <v>1500000</v>
      </c>
      <c r="X109" s="18">
        <v>1500000</v>
      </c>
      <c r="Y109" s="18">
        <v>1500000</v>
      </c>
      <c r="Z109" s="18">
        <v>1500000</v>
      </c>
      <c r="AA109" s="18">
        <v>1500000</v>
      </c>
      <c r="AB109" s="18">
        <v>1500000</v>
      </c>
      <c r="AC109" s="18">
        <v>1500000</v>
      </c>
      <c r="AD109" s="18">
        <v>1500000</v>
      </c>
      <c r="AE109" s="18">
        <v>1500000</v>
      </c>
      <c r="AF109" s="18">
        <v>1500000</v>
      </c>
      <c r="AG109" s="18">
        <f t="shared" si="124"/>
        <v>4500000</v>
      </c>
      <c r="AH109" s="18">
        <f t="shared" si="125"/>
        <v>15000000</v>
      </c>
      <c r="AI109" s="85">
        <f>+'EJEC-GASTOSABRIL 2021'!G110-AH109</f>
        <v>0</v>
      </c>
      <c r="AJ109" s="108"/>
      <c r="AK109" s="18"/>
      <c r="AL109" s="18">
        <v>0</v>
      </c>
      <c r="AM109" s="18">
        <v>0</v>
      </c>
      <c r="AN109" s="18">
        <v>0</v>
      </c>
      <c r="AO109" s="18"/>
      <c r="AP109" s="18"/>
      <c r="AQ109" s="18"/>
      <c r="AR109" s="18"/>
      <c r="AS109" s="18"/>
      <c r="AT109" s="18"/>
      <c r="AU109" s="18"/>
      <c r="AV109" s="18"/>
      <c r="AW109" s="18">
        <f t="shared" si="126"/>
        <v>0</v>
      </c>
      <c r="AX109" s="18">
        <f t="shared" si="153"/>
        <v>0</v>
      </c>
      <c r="AY109" s="108"/>
      <c r="AZ109" s="117" t="e">
        <f t="shared" si="91"/>
        <v>#DIV/0!</v>
      </c>
      <c r="BA109" s="117" t="e">
        <f t="shared" si="92"/>
        <v>#DIV/0!</v>
      </c>
      <c r="BB109" s="117">
        <f t="shared" si="93"/>
        <v>-1</v>
      </c>
      <c r="BC109" s="117">
        <f t="shared" si="94"/>
        <v>-1</v>
      </c>
      <c r="BD109" s="117">
        <f t="shared" si="95"/>
        <v>-1</v>
      </c>
      <c r="BE109" s="18"/>
      <c r="BF109" s="18"/>
      <c r="BG109" s="18"/>
      <c r="BH109" s="18"/>
      <c r="BI109" s="18"/>
      <c r="BJ109" s="18"/>
      <c r="BK109" s="18"/>
      <c r="BL109" s="117">
        <f t="shared" si="154"/>
        <v>-1</v>
      </c>
      <c r="BM109" s="117">
        <f t="shared" si="97"/>
        <v>-1</v>
      </c>
    </row>
    <row r="110" spans="1:65">
      <c r="A110" s="13" t="s">
        <v>175</v>
      </c>
      <c r="B110" s="14" t="s">
        <v>176</v>
      </c>
      <c r="C110" s="15">
        <f>+C111+C114</f>
        <v>33200000</v>
      </c>
      <c r="D110" s="15">
        <v>0</v>
      </c>
      <c r="E110" s="15">
        <v>0</v>
      </c>
      <c r="F110" s="15">
        <v>0</v>
      </c>
      <c r="G110" s="15">
        <f t="shared" si="119"/>
        <v>33200000</v>
      </c>
      <c r="H110" s="15">
        <f t="shared" ref="H110:W110" si="163">+H111+H114</f>
        <v>0</v>
      </c>
      <c r="I110" s="15">
        <f t="shared" si="163"/>
        <v>0</v>
      </c>
      <c r="J110" s="15">
        <f t="shared" si="163"/>
        <v>33200000</v>
      </c>
      <c r="K110" s="15">
        <f t="shared" si="163"/>
        <v>0</v>
      </c>
      <c r="L110" s="15">
        <f t="shared" si="163"/>
        <v>0</v>
      </c>
      <c r="M110" s="15">
        <f t="shared" si="163"/>
        <v>0</v>
      </c>
      <c r="N110" s="15">
        <f t="shared" si="163"/>
        <v>33000000</v>
      </c>
      <c r="O110" s="15">
        <f t="shared" si="163"/>
        <v>33000000</v>
      </c>
      <c r="P110" s="15">
        <f t="shared" si="163"/>
        <v>33000000</v>
      </c>
      <c r="Q110" s="15">
        <f t="shared" si="163"/>
        <v>200000</v>
      </c>
      <c r="R110" s="15">
        <f t="shared" si="163"/>
        <v>0</v>
      </c>
      <c r="S110" s="108"/>
      <c r="T110" s="15">
        <f t="shared" si="163"/>
        <v>33200000</v>
      </c>
      <c r="U110" s="15">
        <f t="shared" si="163"/>
        <v>24000000</v>
      </c>
      <c r="V110" s="15">
        <f t="shared" si="163"/>
        <v>5000000</v>
      </c>
      <c r="W110" s="15">
        <f t="shared" si="163"/>
        <v>2000000</v>
      </c>
      <c r="X110" s="15">
        <f t="shared" ref="X110:AH110" si="164">+X111+X114</f>
        <v>0</v>
      </c>
      <c r="Y110" s="15">
        <f t="shared" si="164"/>
        <v>200000</v>
      </c>
      <c r="Z110" s="15">
        <f t="shared" si="164"/>
        <v>0</v>
      </c>
      <c r="AA110" s="15">
        <f t="shared" si="164"/>
        <v>0</v>
      </c>
      <c r="AB110" s="15">
        <f t="shared" si="164"/>
        <v>2000000</v>
      </c>
      <c r="AC110" s="15">
        <f t="shared" si="164"/>
        <v>0</v>
      </c>
      <c r="AD110" s="15">
        <f t="shared" si="164"/>
        <v>0</v>
      </c>
      <c r="AE110" s="15">
        <f t="shared" si="164"/>
        <v>0</v>
      </c>
      <c r="AF110" s="15">
        <f t="shared" si="164"/>
        <v>0</v>
      </c>
      <c r="AG110" s="15">
        <f t="shared" si="124"/>
        <v>31200000</v>
      </c>
      <c r="AH110" s="15">
        <f t="shared" si="164"/>
        <v>33200000</v>
      </c>
      <c r="AI110" s="233">
        <f>+'EJEC-GASTOSABRIL 2021'!G111-AH110</f>
        <v>0</v>
      </c>
      <c r="AJ110" s="108"/>
      <c r="AK110" s="15">
        <f t="shared" ref="AK110:AM110" si="165">+AK111+AK114</f>
        <v>0</v>
      </c>
      <c r="AL110" s="15">
        <f t="shared" si="165"/>
        <v>0</v>
      </c>
      <c r="AM110" s="15">
        <f t="shared" si="165"/>
        <v>0</v>
      </c>
      <c r="AN110" s="15">
        <v>0</v>
      </c>
      <c r="AO110" s="15"/>
      <c r="AP110" s="15"/>
      <c r="AQ110" s="15"/>
      <c r="AR110" s="15"/>
      <c r="AS110" s="15"/>
      <c r="AT110" s="15"/>
      <c r="AU110" s="15"/>
      <c r="AV110" s="15"/>
      <c r="AW110" s="15">
        <f t="shared" si="126"/>
        <v>0</v>
      </c>
      <c r="AX110" s="15">
        <f t="shared" si="153"/>
        <v>0</v>
      </c>
      <c r="AY110" s="108"/>
      <c r="AZ110" s="116">
        <f t="shared" si="91"/>
        <v>-1</v>
      </c>
      <c r="BA110" s="116">
        <f t="shared" si="92"/>
        <v>-1</v>
      </c>
      <c r="BB110" s="116">
        <f t="shared" si="93"/>
        <v>-1</v>
      </c>
      <c r="BC110" s="116" t="e">
        <f t="shared" si="94"/>
        <v>#DIV/0!</v>
      </c>
      <c r="BD110" s="116">
        <f t="shared" si="95"/>
        <v>-1</v>
      </c>
      <c r="BE110" s="15"/>
      <c r="BF110" s="15"/>
      <c r="BG110" s="15"/>
      <c r="BH110" s="15"/>
      <c r="BI110" s="15"/>
      <c r="BJ110" s="15"/>
      <c r="BK110" s="15"/>
      <c r="BL110" s="116">
        <f t="shared" si="154"/>
        <v>-1</v>
      </c>
      <c r="BM110" s="116">
        <f t="shared" si="97"/>
        <v>-1</v>
      </c>
    </row>
    <row r="111" spans="1:65">
      <c r="A111" s="13" t="s">
        <v>177</v>
      </c>
      <c r="B111" s="14" t="s">
        <v>178</v>
      </c>
      <c r="C111" s="15">
        <f>+C112+C113</f>
        <v>33000000</v>
      </c>
      <c r="D111" s="15">
        <v>0</v>
      </c>
      <c r="E111" s="15">
        <v>0</v>
      </c>
      <c r="F111" s="15">
        <v>0</v>
      </c>
      <c r="G111" s="15">
        <f t="shared" si="119"/>
        <v>33000000</v>
      </c>
      <c r="H111" s="15">
        <f t="shared" ref="H111:W111" si="166">+H112+H113</f>
        <v>0</v>
      </c>
      <c r="I111" s="15">
        <f t="shared" si="166"/>
        <v>0</v>
      </c>
      <c r="J111" s="15">
        <f t="shared" si="166"/>
        <v>33000000</v>
      </c>
      <c r="K111" s="15">
        <f t="shared" si="166"/>
        <v>0</v>
      </c>
      <c r="L111" s="15">
        <f t="shared" si="166"/>
        <v>0</v>
      </c>
      <c r="M111" s="15">
        <f t="shared" si="166"/>
        <v>0</v>
      </c>
      <c r="N111" s="15">
        <f t="shared" si="166"/>
        <v>33000000</v>
      </c>
      <c r="O111" s="15">
        <f t="shared" si="166"/>
        <v>33000000</v>
      </c>
      <c r="P111" s="15">
        <f t="shared" si="166"/>
        <v>33000000</v>
      </c>
      <c r="Q111" s="15">
        <f t="shared" si="166"/>
        <v>0</v>
      </c>
      <c r="R111" s="15">
        <f t="shared" si="166"/>
        <v>0</v>
      </c>
      <c r="S111" s="108"/>
      <c r="T111" s="15">
        <f t="shared" si="166"/>
        <v>33000000</v>
      </c>
      <c r="U111" s="15">
        <f t="shared" si="166"/>
        <v>24000000</v>
      </c>
      <c r="V111" s="15">
        <f t="shared" si="166"/>
        <v>5000000</v>
      </c>
      <c r="W111" s="15">
        <f t="shared" si="166"/>
        <v>2000000</v>
      </c>
      <c r="X111" s="15">
        <f t="shared" ref="X111:AH111" si="167">+X112+X113</f>
        <v>0</v>
      </c>
      <c r="Y111" s="15">
        <f t="shared" si="167"/>
        <v>0</v>
      </c>
      <c r="Z111" s="15">
        <f t="shared" si="167"/>
        <v>0</v>
      </c>
      <c r="AA111" s="15">
        <f t="shared" si="167"/>
        <v>0</v>
      </c>
      <c r="AB111" s="15">
        <f t="shared" si="167"/>
        <v>2000000</v>
      </c>
      <c r="AC111" s="15">
        <f t="shared" si="167"/>
        <v>0</v>
      </c>
      <c r="AD111" s="15">
        <f t="shared" si="167"/>
        <v>0</v>
      </c>
      <c r="AE111" s="15">
        <f t="shared" si="167"/>
        <v>0</v>
      </c>
      <c r="AF111" s="15">
        <f t="shared" si="167"/>
        <v>0</v>
      </c>
      <c r="AG111" s="15">
        <f t="shared" si="124"/>
        <v>31000000</v>
      </c>
      <c r="AH111" s="15">
        <f t="shared" si="167"/>
        <v>33000000</v>
      </c>
      <c r="AI111" s="233">
        <f>+'EJEC-GASTOSABRIL 2021'!G112-AH111</f>
        <v>0</v>
      </c>
      <c r="AJ111" s="108"/>
      <c r="AK111" s="15">
        <f t="shared" ref="AK111:AM111" si="168">+AK112+AK113</f>
        <v>0</v>
      </c>
      <c r="AL111" s="15">
        <f t="shared" si="168"/>
        <v>0</v>
      </c>
      <c r="AM111" s="15">
        <f t="shared" si="168"/>
        <v>0</v>
      </c>
      <c r="AN111" s="15">
        <v>0</v>
      </c>
      <c r="AO111" s="15"/>
      <c r="AP111" s="15"/>
      <c r="AQ111" s="15"/>
      <c r="AR111" s="15"/>
      <c r="AS111" s="15"/>
      <c r="AT111" s="15"/>
      <c r="AU111" s="15"/>
      <c r="AV111" s="15"/>
      <c r="AW111" s="15">
        <f t="shared" si="126"/>
        <v>0</v>
      </c>
      <c r="AX111" s="15">
        <f t="shared" si="153"/>
        <v>0</v>
      </c>
      <c r="AY111" s="108"/>
      <c r="AZ111" s="116">
        <f t="shared" si="91"/>
        <v>-1</v>
      </c>
      <c r="BA111" s="116">
        <f t="shared" si="92"/>
        <v>-1</v>
      </c>
      <c r="BB111" s="116">
        <f t="shared" si="93"/>
        <v>-1</v>
      </c>
      <c r="BC111" s="116" t="e">
        <f t="shared" si="94"/>
        <v>#DIV/0!</v>
      </c>
      <c r="BD111" s="116" t="e">
        <f t="shared" si="95"/>
        <v>#DIV/0!</v>
      </c>
      <c r="BE111" s="15"/>
      <c r="BF111" s="15"/>
      <c r="BG111" s="15"/>
      <c r="BH111" s="15"/>
      <c r="BI111" s="15"/>
      <c r="BJ111" s="15"/>
      <c r="BK111" s="15"/>
      <c r="BL111" s="116">
        <f t="shared" si="154"/>
        <v>-1</v>
      </c>
      <c r="BM111" s="116">
        <f t="shared" si="97"/>
        <v>-1</v>
      </c>
    </row>
    <row r="112" spans="1:65">
      <c r="A112" s="16" t="s">
        <v>179</v>
      </c>
      <c r="B112" s="17" t="s">
        <v>180</v>
      </c>
      <c r="C112" s="18">
        <v>5000000</v>
      </c>
      <c r="D112" s="18">
        <v>0</v>
      </c>
      <c r="E112" s="18">
        <v>0</v>
      </c>
      <c r="F112" s="18">
        <v>0</v>
      </c>
      <c r="G112" s="18">
        <f t="shared" si="119"/>
        <v>5000000</v>
      </c>
      <c r="H112" s="18">
        <v>0</v>
      </c>
      <c r="I112" s="18">
        <v>0</v>
      </c>
      <c r="J112" s="18">
        <f t="shared" si="120"/>
        <v>5000000</v>
      </c>
      <c r="K112" s="18">
        <v>0</v>
      </c>
      <c r="L112" s="18">
        <v>0</v>
      </c>
      <c r="M112" s="18">
        <v>0</v>
      </c>
      <c r="N112" s="18">
        <v>5000000</v>
      </c>
      <c r="O112" s="18">
        <v>5000000</v>
      </c>
      <c r="P112" s="18">
        <f t="shared" si="121"/>
        <v>5000000</v>
      </c>
      <c r="Q112" s="18">
        <f t="shared" si="122"/>
        <v>0</v>
      </c>
      <c r="R112" s="18">
        <f t="shared" si="123"/>
        <v>0</v>
      </c>
      <c r="S112" s="108"/>
      <c r="T112" s="18">
        <v>5000000</v>
      </c>
      <c r="U112" s="18">
        <v>0</v>
      </c>
      <c r="V112" s="18">
        <v>5000000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f t="shared" si="124"/>
        <v>5000000</v>
      </c>
      <c r="AH112" s="18">
        <f t="shared" si="125"/>
        <v>5000000</v>
      </c>
      <c r="AI112" s="85">
        <f>+'EJEC-GASTOSABRIL 2021'!G113-AH112</f>
        <v>0</v>
      </c>
      <c r="AJ112" s="108"/>
      <c r="AK112" s="18">
        <v>0</v>
      </c>
      <c r="AL112" s="18">
        <v>0</v>
      </c>
      <c r="AM112" s="18">
        <v>0</v>
      </c>
      <c r="AN112" s="18">
        <v>0</v>
      </c>
      <c r="AO112" s="18"/>
      <c r="AP112" s="18"/>
      <c r="AQ112" s="18"/>
      <c r="AR112" s="18"/>
      <c r="AS112" s="18"/>
      <c r="AT112" s="18"/>
      <c r="AU112" s="18"/>
      <c r="AV112" s="18"/>
      <c r="AW112" s="18">
        <f t="shared" si="126"/>
        <v>0</v>
      </c>
      <c r="AX112" s="18">
        <f t="shared" si="153"/>
        <v>0</v>
      </c>
      <c r="AY112" s="108"/>
      <c r="AZ112" s="117" t="e">
        <f t="shared" si="91"/>
        <v>#DIV/0!</v>
      </c>
      <c r="BA112" s="117">
        <f t="shared" si="92"/>
        <v>-1</v>
      </c>
      <c r="BB112" s="117" t="e">
        <f t="shared" si="93"/>
        <v>#DIV/0!</v>
      </c>
      <c r="BC112" s="117" t="e">
        <f t="shared" si="94"/>
        <v>#DIV/0!</v>
      </c>
      <c r="BD112" s="117" t="e">
        <f t="shared" si="95"/>
        <v>#DIV/0!</v>
      </c>
      <c r="BE112" s="18"/>
      <c r="BF112" s="18"/>
      <c r="BG112" s="18"/>
      <c r="BH112" s="18"/>
      <c r="BI112" s="18"/>
      <c r="BJ112" s="18"/>
      <c r="BK112" s="18"/>
      <c r="BL112" s="117">
        <f t="shared" si="154"/>
        <v>-1</v>
      </c>
      <c r="BM112" s="117">
        <f t="shared" si="97"/>
        <v>-1</v>
      </c>
    </row>
    <row r="113" spans="1:65">
      <c r="A113" s="16" t="s">
        <v>181</v>
      </c>
      <c r="B113" s="17" t="s">
        <v>182</v>
      </c>
      <c r="C113" s="18">
        <v>28000000</v>
      </c>
      <c r="D113" s="18">
        <v>0</v>
      </c>
      <c r="E113" s="18">
        <v>0</v>
      </c>
      <c r="F113" s="18">
        <v>0</v>
      </c>
      <c r="G113" s="18">
        <f t="shared" si="119"/>
        <v>28000000</v>
      </c>
      <c r="H113" s="18">
        <v>0</v>
      </c>
      <c r="I113" s="18">
        <v>0</v>
      </c>
      <c r="J113" s="18">
        <f t="shared" si="120"/>
        <v>28000000</v>
      </c>
      <c r="K113" s="18">
        <v>0</v>
      </c>
      <c r="L113" s="18">
        <v>0</v>
      </c>
      <c r="M113" s="18">
        <v>0</v>
      </c>
      <c r="N113" s="18">
        <v>28000000</v>
      </c>
      <c r="O113" s="18">
        <v>28000000</v>
      </c>
      <c r="P113" s="18">
        <f t="shared" si="121"/>
        <v>28000000</v>
      </c>
      <c r="Q113" s="18">
        <f t="shared" si="122"/>
        <v>0</v>
      </c>
      <c r="R113" s="18">
        <f t="shared" si="123"/>
        <v>0</v>
      </c>
      <c r="S113" s="108"/>
      <c r="T113" s="18">
        <v>28000000</v>
      </c>
      <c r="U113" s="18">
        <v>24000000</v>
      </c>
      <c r="V113" s="18">
        <v>0</v>
      </c>
      <c r="W113" s="18">
        <v>2000000</v>
      </c>
      <c r="X113" s="18">
        <v>0</v>
      </c>
      <c r="Y113" s="18">
        <v>0</v>
      </c>
      <c r="Z113" s="18">
        <v>0</v>
      </c>
      <c r="AA113" s="18">
        <v>0</v>
      </c>
      <c r="AB113" s="18">
        <v>2000000</v>
      </c>
      <c r="AC113" s="18">
        <v>0</v>
      </c>
      <c r="AD113" s="18">
        <v>0</v>
      </c>
      <c r="AE113" s="18">
        <v>0</v>
      </c>
      <c r="AF113" s="18">
        <v>0</v>
      </c>
      <c r="AG113" s="18">
        <f t="shared" si="124"/>
        <v>26000000</v>
      </c>
      <c r="AH113" s="18">
        <f t="shared" si="125"/>
        <v>28000000</v>
      </c>
      <c r="AI113" s="85">
        <f>+'EJEC-GASTOSABRIL 2021'!G114-AH113</f>
        <v>0</v>
      </c>
      <c r="AJ113" s="108"/>
      <c r="AK113" s="18">
        <v>0</v>
      </c>
      <c r="AL113" s="18">
        <v>0</v>
      </c>
      <c r="AM113" s="18">
        <v>0</v>
      </c>
      <c r="AN113" s="18">
        <v>0</v>
      </c>
      <c r="AO113" s="18"/>
      <c r="AP113" s="18"/>
      <c r="AQ113" s="18"/>
      <c r="AR113" s="18"/>
      <c r="AS113" s="18"/>
      <c r="AT113" s="18"/>
      <c r="AU113" s="18"/>
      <c r="AV113" s="18"/>
      <c r="AW113" s="18">
        <f t="shared" si="126"/>
        <v>0</v>
      </c>
      <c r="AX113" s="18">
        <f t="shared" si="153"/>
        <v>0</v>
      </c>
      <c r="AY113" s="108"/>
      <c r="AZ113" s="117">
        <f t="shared" si="91"/>
        <v>-1</v>
      </c>
      <c r="BA113" s="117" t="e">
        <f t="shared" si="92"/>
        <v>#DIV/0!</v>
      </c>
      <c r="BB113" s="117">
        <f t="shared" si="93"/>
        <v>-1</v>
      </c>
      <c r="BC113" s="117" t="e">
        <f t="shared" si="94"/>
        <v>#DIV/0!</v>
      </c>
      <c r="BD113" s="117" t="e">
        <f t="shared" si="95"/>
        <v>#DIV/0!</v>
      </c>
      <c r="BE113" s="18"/>
      <c r="BF113" s="18"/>
      <c r="BG113" s="18"/>
      <c r="BH113" s="18"/>
      <c r="BI113" s="18"/>
      <c r="BJ113" s="18"/>
      <c r="BK113" s="18"/>
      <c r="BL113" s="117">
        <f t="shared" si="154"/>
        <v>-1</v>
      </c>
      <c r="BM113" s="117">
        <f t="shared" si="97"/>
        <v>-1</v>
      </c>
    </row>
    <row r="114" spans="1:65">
      <c r="A114" s="16" t="s">
        <v>183</v>
      </c>
      <c r="B114" s="17" t="s">
        <v>184</v>
      </c>
      <c r="C114" s="18">
        <v>200000</v>
      </c>
      <c r="D114" s="18">
        <v>0</v>
      </c>
      <c r="E114" s="18">
        <v>0</v>
      </c>
      <c r="F114" s="18">
        <v>0</v>
      </c>
      <c r="G114" s="18">
        <f t="shared" si="119"/>
        <v>200000</v>
      </c>
      <c r="H114" s="18">
        <v>0</v>
      </c>
      <c r="I114" s="18">
        <v>0</v>
      </c>
      <c r="J114" s="18">
        <f t="shared" si="120"/>
        <v>200000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f t="shared" si="121"/>
        <v>0</v>
      </c>
      <c r="Q114" s="18">
        <f t="shared" si="122"/>
        <v>200000</v>
      </c>
      <c r="R114" s="18">
        <f t="shared" si="123"/>
        <v>0</v>
      </c>
      <c r="S114" s="108"/>
      <c r="T114" s="18">
        <v>200000</v>
      </c>
      <c r="U114" s="18">
        <v>0</v>
      </c>
      <c r="V114" s="18">
        <v>0</v>
      </c>
      <c r="W114" s="18">
        <v>0</v>
      </c>
      <c r="X114" s="18">
        <v>0</v>
      </c>
      <c r="Y114" s="18">
        <v>200000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f t="shared" si="124"/>
        <v>200000</v>
      </c>
      <c r="AH114" s="18">
        <f t="shared" si="125"/>
        <v>200000</v>
      </c>
      <c r="AI114" s="85">
        <f>+'EJEC-GASTOSABRIL 2021'!G115-AH114</f>
        <v>0</v>
      </c>
      <c r="AJ114" s="108"/>
      <c r="AK114" s="18">
        <v>0</v>
      </c>
      <c r="AL114" s="18">
        <v>0</v>
      </c>
      <c r="AM114" s="18">
        <v>0</v>
      </c>
      <c r="AN114" s="18">
        <v>0</v>
      </c>
      <c r="AO114" s="18"/>
      <c r="AP114" s="18"/>
      <c r="AQ114" s="18"/>
      <c r="AR114" s="18"/>
      <c r="AS114" s="18"/>
      <c r="AT114" s="18"/>
      <c r="AU114" s="18"/>
      <c r="AV114" s="18"/>
      <c r="AW114" s="18">
        <f t="shared" si="126"/>
        <v>0</v>
      </c>
      <c r="AX114" s="18">
        <f t="shared" si="153"/>
        <v>0</v>
      </c>
      <c r="AY114" s="108"/>
      <c r="AZ114" s="117" t="e">
        <f t="shared" si="91"/>
        <v>#DIV/0!</v>
      </c>
      <c r="BA114" s="117" t="e">
        <f t="shared" si="92"/>
        <v>#DIV/0!</v>
      </c>
      <c r="BB114" s="117" t="e">
        <f t="shared" si="93"/>
        <v>#DIV/0!</v>
      </c>
      <c r="BC114" s="117" t="e">
        <f t="shared" si="94"/>
        <v>#DIV/0!</v>
      </c>
      <c r="BD114" s="117">
        <f t="shared" si="95"/>
        <v>-1</v>
      </c>
      <c r="BE114" s="18"/>
      <c r="BF114" s="18"/>
      <c r="BG114" s="18"/>
      <c r="BH114" s="18"/>
      <c r="BI114" s="18"/>
      <c r="BJ114" s="18"/>
      <c r="BK114" s="18"/>
      <c r="BL114" s="117">
        <f t="shared" si="154"/>
        <v>-1</v>
      </c>
      <c r="BM114" s="117">
        <f t="shared" si="97"/>
        <v>-1</v>
      </c>
    </row>
    <row r="115" spans="1:65">
      <c r="A115" s="13" t="s">
        <v>185</v>
      </c>
      <c r="B115" s="14" t="s">
        <v>186</v>
      </c>
      <c r="C115" s="15">
        <f>+C116</f>
        <v>4000000</v>
      </c>
      <c r="D115" s="15">
        <v>0</v>
      </c>
      <c r="E115" s="15">
        <v>0</v>
      </c>
      <c r="F115" s="15">
        <v>0</v>
      </c>
      <c r="G115" s="15">
        <f t="shared" si="119"/>
        <v>4000000</v>
      </c>
      <c r="H115" s="15">
        <f t="shared" ref="H115:AH115" si="169">+H116</f>
        <v>0</v>
      </c>
      <c r="I115" s="15">
        <f t="shared" si="169"/>
        <v>0</v>
      </c>
      <c r="J115" s="15">
        <f t="shared" si="169"/>
        <v>4000000</v>
      </c>
      <c r="K115" s="15">
        <f t="shared" si="169"/>
        <v>0</v>
      </c>
      <c r="L115" s="15">
        <f t="shared" si="169"/>
        <v>0</v>
      </c>
      <c r="M115" s="15">
        <f t="shared" si="169"/>
        <v>0</v>
      </c>
      <c r="N115" s="15">
        <f t="shared" si="169"/>
        <v>0</v>
      </c>
      <c r="O115" s="15">
        <f t="shared" si="169"/>
        <v>0</v>
      </c>
      <c r="P115" s="15">
        <f t="shared" si="169"/>
        <v>0</v>
      </c>
      <c r="Q115" s="15">
        <f t="shared" si="169"/>
        <v>4000000</v>
      </c>
      <c r="R115" s="15">
        <f t="shared" si="169"/>
        <v>0</v>
      </c>
      <c r="S115" s="108"/>
      <c r="T115" s="15">
        <f t="shared" si="169"/>
        <v>4000000</v>
      </c>
      <c r="U115" s="15">
        <f t="shared" si="169"/>
        <v>0</v>
      </c>
      <c r="V115" s="15">
        <f t="shared" si="169"/>
        <v>0</v>
      </c>
      <c r="W115" s="15">
        <f t="shared" si="169"/>
        <v>0</v>
      </c>
      <c r="X115" s="15">
        <f t="shared" si="169"/>
        <v>0</v>
      </c>
      <c r="Y115" s="15">
        <f t="shared" si="169"/>
        <v>4000000</v>
      </c>
      <c r="Z115" s="15">
        <f t="shared" si="169"/>
        <v>0</v>
      </c>
      <c r="AA115" s="15">
        <f t="shared" si="169"/>
        <v>0</v>
      </c>
      <c r="AB115" s="15">
        <f t="shared" si="169"/>
        <v>0</v>
      </c>
      <c r="AC115" s="15">
        <f t="shared" si="169"/>
        <v>0</v>
      </c>
      <c r="AD115" s="15">
        <f t="shared" si="169"/>
        <v>0</v>
      </c>
      <c r="AE115" s="15">
        <f t="shared" si="169"/>
        <v>0</v>
      </c>
      <c r="AF115" s="15">
        <f t="shared" si="169"/>
        <v>0</v>
      </c>
      <c r="AG115" s="15">
        <f t="shared" si="124"/>
        <v>4000000</v>
      </c>
      <c r="AH115" s="15">
        <f t="shared" si="169"/>
        <v>4000000</v>
      </c>
      <c r="AI115" s="233">
        <f>+'EJEC-GASTOSABRIL 2021'!G116-AH115</f>
        <v>0</v>
      </c>
      <c r="AJ115" s="108"/>
      <c r="AK115" s="15">
        <f t="shared" ref="AK115:AM115" si="170">+AK116</f>
        <v>0</v>
      </c>
      <c r="AL115" s="15">
        <f t="shared" si="170"/>
        <v>0</v>
      </c>
      <c r="AM115" s="15">
        <f t="shared" si="170"/>
        <v>0</v>
      </c>
      <c r="AN115" s="15">
        <v>0</v>
      </c>
      <c r="AO115" s="15"/>
      <c r="AP115" s="15"/>
      <c r="AQ115" s="15"/>
      <c r="AR115" s="15"/>
      <c r="AS115" s="15"/>
      <c r="AT115" s="15"/>
      <c r="AU115" s="15"/>
      <c r="AV115" s="15"/>
      <c r="AW115" s="15">
        <f t="shared" si="126"/>
        <v>0</v>
      </c>
      <c r="AX115" s="15">
        <f t="shared" si="153"/>
        <v>0</v>
      </c>
      <c r="AY115" s="108"/>
      <c r="AZ115" s="116" t="e">
        <f t="shared" si="91"/>
        <v>#DIV/0!</v>
      </c>
      <c r="BA115" s="116" t="e">
        <f t="shared" si="92"/>
        <v>#DIV/0!</v>
      </c>
      <c r="BB115" s="116" t="e">
        <f t="shared" si="93"/>
        <v>#DIV/0!</v>
      </c>
      <c r="BC115" s="116" t="e">
        <f t="shared" si="94"/>
        <v>#DIV/0!</v>
      </c>
      <c r="BD115" s="116">
        <f t="shared" si="95"/>
        <v>-1</v>
      </c>
      <c r="BE115" s="15"/>
      <c r="BF115" s="15"/>
      <c r="BG115" s="15"/>
      <c r="BH115" s="15"/>
      <c r="BI115" s="15"/>
      <c r="BJ115" s="15"/>
      <c r="BK115" s="15"/>
      <c r="BL115" s="116">
        <f t="shared" si="154"/>
        <v>-1</v>
      </c>
      <c r="BM115" s="116">
        <f t="shared" si="97"/>
        <v>-1</v>
      </c>
    </row>
    <row r="116" spans="1:65">
      <c r="A116" s="16" t="s">
        <v>187</v>
      </c>
      <c r="B116" s="17" t="s">
        <v>188</v>
      </c>
      <c r="C116" s="18">
        <v>4000000</v>
      </c>
      <c r="D116" s="18">
        <v>0</v>
      </c>
      <c r="E116" s="18">
        <v>0</v>
      </c>
      <c r="F116" s="18">
        <v>0</v>
      </c>
      <c r="G116" s="18">
        <f t="shared" si="119"/>
        <v>4000000</v>
      </c>
      <c r="H116" s="18">
        <v>0</v>
      </c>
      <c r="I116" s="18">
        <v>0</v>
      </c>
      <c r="J116" s="18">
        <f t="shared" si="120"/>
        <v>4000000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f t="shared" si="121"/>
        <v>0</v>
      </c>
      <c r="Q116" s="18">
        <f t="shared" si="122"/>
        <v>4000000</v>
      </c>
      <c r="R116" s="18">
        <f t="shared" si="123"/>
        <v>0</v>
      </c>
      <c r="S116" s="108"/>
      <c r="T116" s="18">
        <v>4000000</v>
      </c>
      <c r="U116" s="18">
        <v>0</v>
      </c>
      <c r="V116" s="18">
        <v>0</v>
      </c>
      <c r="W116" s="18">
        <v>0</v>
      </c>
      <c r="X116" s="18">
        <v>0</v>
      </c>
      <c r="Y116" s="18">
        <v>4000000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f t="shared" si="124"/>
        <v>4000000</v>
      </c>
      <c r="AH116" s="18">
        <f t="shared" si="125"/>
        <v>4000000</v>
      </c>
      <c r="AI116" s="85">
        <f>+'EJEC-GASTOSABRIL 2021'!G117-AH116</f>
        <v>0</v>
      </c>
      <c r="AJ116" s="108"/>
      <c r="AK116" s="18">
        <v>0</v>
      </c>
      <c r="AL116" s="18">
        <v>0</v>
      </c>
      <c r="AM116" s="18">
        <v>0</v>
      </c>
      <c r="AN116" s="18">
        <v>0</v>
      </c>
      <c r="AO116" s="18"/>
      <c r="AP116" s="18"/>
      <c r="AQ116" s="18"/>
      <c r="AR116" s="18"/>
      <c r="AS116" s="18"/>
      <c r="AT116" s="18"/>
      <c r="AU116" s="18"/>
      <c r="AV116" s="18"/>
      <c r="AW116" s="18">
        <f t="shared" si="126"/>
        <v>0</v>
      </c>
      <c r="AX116" s="18">
        <f t="shared" si="153"/>
        <v>0</v>
      </c>
      <c r="AY116" s="108"/>
      <c r="AZ116" s="117" t="e">
        <f t="shared" si="91"/>
        <v>#DIV/0!</v>
      </c>
      <c r="BA116" s="117" t="e">
        <f t="shared" si="92"/>
        <v>#DIV/0!</v>
      </c>
      <c r="BB116" s="117" t="e">
        <f t="shared" si="93"/>
        <v>#DIV/0!</v>
      </c>
      <c r="BC116" s="117" t="e">
        <f t="shared" si="94"/>
        <v>#DIV/0!</v>
      </c>
      <c r="BD116" s="117">
        <f t="shared" si="95"/>
        <v>-1</v>
      </c>
      <c r="BE116" s="18"/>
      <c r="BF116" s="18"/>
      <c r="BG116" s="18"/>
      <c r="BH116" s="18"/>
      <c r="BI116" s="18"/>
      <c r="BJ116" s="18"/>
      <c r="BK116" s="18"/>
      <c r="BL116" s="117">
        <f t="shared" si="154"/>
        <v>-1</v>
      </c>
      <c r="BM116" s="117">
        <f t="shared" si="97"/>
        <v>-1</v>
      </c>
    </row>
    <row r="117" spans="1:65">
      <c r="A117" s="13" t="s">
        <v>189</v>
      </c>
      <c r="B117" s="14" t="s">
        <v>190</v>
      </c>
      <c r="C117" s="15">
        <f>+C118+C119+C120+C123</f>
        <v>59800000</v>
      </c>
      <c r="D117" s="15">
        <v>0</v>
      </c>
      <c r="E117" s="15">
        <v>0</v>
      </c>
      <c r="F117" s="15">
        <v>0</v>
      </c>
      <c r="G117" s="15">
        <f t="shared" si="119"/>
        <v>59800000</v>
      </c>
      <c r="H117" s="15">
        <f t="shared" ref="H117:AH117" si="171">+H118+H119+H120+H123</f>
        <v>3326660</v>
      </c>
      <c r="I117" s="15">
        <f t="shared" si="171"/>
        <v>3326660</v>
      </c>
      <c r="J117" s="15">
        <f t="shared" si="171"/>
        <v>56473340</v>
      </c>
      <c r="K117" s="15">
        <f t="shared" si="171"/>
        <v>3326660</v>
      </c>
      <c r="L117" s="15">
        <f t="shared" si="171"/>
        <v>3326660</v>
      </c>
      <c r="M117" s="15">
        <f t="shared" si="171"/>
        <v>0</v>
      </c>
      <c r="N117" s="15">
        <f t="shared" si="171"/>
        <v>20000000</v>
      </c>
      <c r="O117" s="15">
        <f t="shared" si="171"/>
        <v>20570310</v>
      </c>
      <c r="P117" s="15">
        <f t="shared" si="171"/>
        <v>17243650</v>
      </c>
      <c r="Q117" s="15">
        <f t="shared" si="171"/>
        <v>39229690</v>
      </c>
      <c r="R117" s="15">
        <f t="shared" si="171"/>
        <v>3326660</v>
      </c>
      <c r="S117" s="108"/>
      <c r="T117" s="15">
        <f t="shared" si="171"/>
        <v>59800000</v>
      </c>
      <c r="U117" s="15">
        <f t="shared" si="171"/>
        <v>3066666.666666667</v>
      </c>
      <c r="V117" s="15">
        <f t="shared" si="171"/>
        <v>3066666.666666667</v>
      </c>
      <c r="W117" s="15">
        <f t="shared" si="171"/>
        <v>6566666.666666667</v>
      </c>
      <c r="X117" s="15">
        <f t="shared" si="171"/>
        <v>5066666.666666667</v>
      </c>
      <c r="Y117" s="15">
        <f t="shared" si="171"/>
        <v>5066666.666666667</v>
      </c>
      <c r="Z117" s="15">
        <f t="shared" si="171"/>
        <v>5066666.666666667</v>
      </c>
      <c r="AA117" s="15">
        <f t="shared" si="171"/>
        <v>6566666.666666667</v>
      </c>
      <c r="AB117" s="15">
        <f t="shared" si="171"/>
        <v>5066666.666666667</v>
      </c>
      <c r="AC117" s="15">
        <f t="shared" si="171"/>
        <v>5066666.666666667</v>
      </c>
      <c r="AD117" s="15">
        <f t="shared" si="171"/>
        <v>5066666.666666667</v>
      </c>
      <c r="AE117" s="15">
        <f t="shared" si="171"/>
        <v>5066666.666666667</v>
      </c>
      <c r="AF117" s="15">
        <f t="shared" si="171"/>
        <v>5066666.666666667</v>
      </c>
      <c r="AG117" s="15">
        <f t="shared" si="124"/>
        <v>22833333.333333336</v>
      </c>
      <c r="AH117" s="15">
        <f t="shared" si="171"/>
        <v>59800000</v>
      </c>
      <c r="AI117" s="233">
        <f>+'EJEC-GASTOSABRIL 2021'!G118-AH117</f>
        <v>0</v>
      </c>
      <c r="AJ117" s="108"/>
      <c r="AK117" s="15">
        <f t="shared" ref="AK117:AM117" si="172">+AK118+AK119+AK120+AK123</f>
        <v>0</v>
      </c>
      <c r="AL117" s="15">
        <f t="shared" si="172"/>
        <v>3326660</v>
      </c>
      <c r="AM117" s="15">
        <f t="shared" si="172"/>
        <v>311730</v>
      </c>
      <c r="AN117" s="15">
        <v>7149502</v>
      </c>
      <c r="AO117" s="15"/>
      <c r="AP117" s="15"/>
      <c r="AQ117" s="15"/>
      <c r="AR117" s="15"/>
      <c r="AS117" s="15"/>
      <c r="AT117" s="15"/>
      <c r="AU117" s="15"/>
      <c r="AV117" s="15"/>
      <c r="AW117" s="15">
        <f t="shared" si="126"/>
        <v>10787892</v>
      </c>
      <c r="AX117" s="15">
        <f t="shared" si="153"/>
        <v>10787892</v>
      </c>
      <c r="AY117" s="108"/>
      <c r="AZ117" s="116">
        <f t="shared" si="91"/>
        <v>-1</v>
      </c>
      <c r="BA117" s="116">
        <f t="shared" si="92"/>
        <v>8.4780434782608591E-2</v>
      </c>
      <c r="BB117" s="116">
        <f t="shared" si="93"/>
        <v>-0.95252842639593904</v>
      </c>
      <c r="BC117" s="116">
        <f t="shared" si="94"/>
        <v>0.41108592105263148</v>
      </c>
      <c r="BD117" s="116">
        <f t="shared" si="95"/>
        <v>-1</v>
      </c>
      <c r="BE117" s="15"/>
      <c r="BF117" s="15"/>
      <c r="BG117" s="15"/>
      <c r="BH117" s="15"/>
      <c r="BI117" s="15"/>
      <c r="BJ117" s="15"/>
      <c r="BK117" s="15"/>
      <c r="BL117" s="116">
        <f t="shared" si="154"/>
        <v>-0.5275375766423358</v>
      </c>
      <c r="BM117" s="116">
        <f t="shared" si="97"/>
        <v>-0.5275375766423358</v>
      </c>
    </row>
    <row r="118" spans="1:65">
      <c r="A118" s="16" t="s">
        <v>191</v>
      </c>
      <c r="B118" s="17" t="s">
        <v>192</v>
      </c>
      <c r="C118" s="18">
        <v>4800000</v>
      </c>
      <c r="D118" s="18">
        <v>0</v>
      </c>
      <c r="E118" s="18">
        <v>0</v>
      </c>
      <c r="F118" s="18">
        <v>0</v>
      </c>
      <c r="G118" s="18">
        <f t="shared" si="119"/>
        <v>4800000</v>
      </c>
      <c r="H118" s="18">
        <v>0</v>
      </c>
      <c r="I118" s="18">
        <v>0</v>
      </c>
      <c r="J118" s="18">
        <f t="shared" si="120"/>
        <v>4800000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f t="shared" si="121"/>
        <v>0</v>
      </c>
      <c r="Q118" s="18">
        <f t="shared" si="122"/>
        <v>4800000</v>
      </c>
      <c r="R118" s="18">
        <f t="shared" si="123"/>
        <v>0</v>
      </c>
      <c r="S118" s="108"/>
      <c r="T118" s="18">
        <v>4800000</v>
      </c>
      <c r="U118" s="18">
        <v>400000</v>
      </c>
      <c r="V118" s="18">
        <v>400000</v>
      </c>
      <c r="W118" s="18">
        <v>400000</v>
      </c>
      <c r="X118" s="18">
        <v>400000</v>
      </c>
      <c r="Y118" s="18">
        <v>400000</v>
      </c>
      <c r="Z118" s="18">
        <v>400000</v>
      </c>
      <c r="AA118" s="18">
        <v>400000</v>
      </c>
      <c r="AB118" s="18">
        <v>400000</v>
      </c>
      <c r="AC118" s="18">
        <v>400000</v>
      </c>
      <c r="AD118" s="18">
        <v>400000</v>
      </c>
      <c r="AE118" s="18">
        <v>400000</v>
      </c>
      <c r="AF118" s="18">
        <v>400000</v>
      </c>
      <c r="AG118" s="18">
        <f t="shared" si="124"/>
        <v>2000000</v>
      </c>
      <c r="AH118" s="18">
        <f t="shared" si="125"/>
        <v>4800000</v>
      </c>
      <c r="AI118" s="85">
        <f>+'EJEC-GASTOSABRIL 2021'!G119-AH118</f>
        <v>0</v>
      </c>
      <c r="AJ118" s="108"/>
      <c r="AK118" s="18">
        <v>0</v>
      </c>
      <c r="AL118" s="18">
        <v>0</v>
      </c>
      <c r="AM118" s="18">
        <v>0</v>
      </c>
      <c r="AN118" s="18">
        <v>0</v>
      </c>
      <c r="AO118" s="18"/>
      <c r="AP118" s="18"/>
      <c r="AQ118" s="18"/>
      <c r="AR118" s="18"/>
      <c r="AS118" s="18"/>
      <c r="AT118" s="18"/>
      <c r="AU118" s="18"/>
      <c r="AV118" s="18"/>
      <c r="AW118" s="18">
        <f t="shared" si="126"/>
        <v>0</v>
      </c>
      <c r="AX118" s="18">
        <f t="shared" si="153"/>
        <v>0</v>
      </c>
      <c r="AY118" s="108"/>
      <c r="AZ118" s="117">
        <f t="shared" si="91"/>
        <v>-1</v>
      </c>
      <c r="BA118" s="117">
        <f t="shared" si="92"/>
        <v>-1</v>
      </c>
      <c r="BB118" s="117">
        <f t="shared" si="93"/>
        <v>-1</v>
      </c>
      <c r="BC118" s="117">
        <f t="shared" si="94"/>
        <v>-1</v>
      </c>
      <c r="BD118" s="117">
        <f t="shared" si="95"/>
        <v>-1</v>
      </c>
      <c r="BE118" s="18"/>
      <c r="BF118" s="18"/>
      <c r="BG118" s="18"/>
      <c r="BH118" s="18"/>
      <c r="BI118" s="18"/>
      <c r="BJ118" s="18"/>
      <c r="BK118" s="18"/>
      <c r="BL118" s="117">
        <f t="shared" si="154"/>
        <v>-1</v>
      </c>
      <c r="BM118" s="117">
        <f t="shared" si="97"/>
        <v>-1</v>
      </c>
    </row>
    <row r="119" spans="1:65">
      <c r="A119" s="16" t="s">
        <v>193</v>
      </c>
      <c r="B119" s="17" t="s">
        <v>194</v>
      </c>
      <c r="C119" s="18">
        <v>3000000</v>
      </c>
      <c r="D119" s="18">
        <v>0</v>
      </c>
      <c r="E119" s="18">
        <v>0</v>
      </c>
      <c r="F119" s="18">
        <v>0</v>
      </c>
      <c r="G119" s="18">
        <f t="shared" si="119"/>
        <v>3000000</v>
      </c>
      <c r="H119" s="18">
        <v>0</v>
      </c>
      <c r="I119" s="18">
        <v>0</v>
      </c>
      <c r="J119" s="18">
        <f t="shared" si="120"/>
        <v>3000000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f t="shared" si="121"/>
        <v>0</v>
      </c>
      <c r="Q119" s="18">
        <f t="shared" si="122"/>
        <v>3000000</v>
      </c>
      <c r="R119" s="18">
        <f t="shared" si="123"/>
        <v>0</v>
      </c>
      <c r="S119" s="108"/>
      <c r="T119" s="18">
        <v>3000000</v>
      </c>
      <c r="U119" s="18">
        <v>0</v>
      </c>
      <c r="V119" s="18">
        <v>0</v>
      </c>
      <c r="W119" s="18">
        <v>1500000</v>
      </c>
      <c r="X119" s="18">
        <v>0</v>
      </c>
      <c r="Y119" s="18">
        <v>0</v>
      </c>
      <c r="Z119" s="18">
        <v>0</v>
      </c>
      <c r="AA119" s="18">
        <v>1500000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f t="shared" si="124"/>
        <v>1500000</v>
      </c>
      <c r="AH119" s="18">
        <f t="shared" si="125"/>
        <v>3000000</v>
      </c>
      <c r="AI119" s="85">
        <f>+'EJEC-GASTOSABRIL 2021'!G120-AH119</f>
        <v>0</v>
      </c>
      <c r="AJ119" s="108"/>
      <c r="AK119" s="18">
        <v>0</v>
      </c>
      <c r="AL119" s="18">
        <v>0</v>
      </c>
      <c r="AM119" s="18">
        <v>0</v>
      </c>
      <c r="AN119" s="18">
        <v>0</v>
      </c>
      <c r="AO119" s="18"/>
      <c r="AP119" s="18"/>
      <c r="AQ119" s="18"/>
      <c r="AR119" s="18"/>
      <c r="AS119" s="18"/>
      <c r="AT119" s="18"/>
      <c r="AU119" s="18"/>
      <c r="AV119" s="18"/>
      <c r="AW119" s="18">
        <f t="shared" si="126"/>
        <v>0</v>
      </c>
      <c r="AX119" s="18">
        <f t="shared" si="153"/>
        <v>0</v>
      </c>
      <c r="AY119" s="108"/>
      <c r="AZ119" s="117" t="e">
        <f t="shared" si="91"/>
        <v>#DIV/0!</v>
      </c>
      <c r="BA119" s="117" t="e">
        <f t="shared" si="92"/>
        <v>#DIV/0!</v>
      </c>
      <c r="BB119" s="117">
        <f t="shared" si="93"/>
        <v>-1</v>
      </c>
      <c r="BC119" s="117" t="e">
        <f t="shared" si="94"/>
        <v>#DIV/0!</v>
      </c>
      <c r="BD119" s="117" t="e">
        <f t="shared" si="95"/>
        <v>#DIV/0!</v>
      </c>
      <c r="BE119" s="18"/>
      <c r="BF119" s="18"/>
      <c r="BG119" s="18"/>
      <c r="BH119" s="18"/>
      <c r="BI119" s="18"/>
      <c r="BJ119" s="18"/>
      <c r="BK119" s="18"/>
      <c r="BL119" s="117">
        <f t="shared" si="154"/>
        <v>-1</v>
      </c>
      <c r="BM119" s="117">
        <f t="shared" si="97"/>
        <v>-1</v>
      </c>
    </row>
    <row r="120" spans="1:65">
      <c r="A120" s="13" t="s">
        <v>195</v>
      </c>
      <c r="B120" s="14" t="s">
        <v>196</v>
      </c>
      <c r="C120" s="15">
        <f>+C121+C122</f>
        <v>32000000</v>
      </c>
      <c r="D120" s="15">
        <v>0</v>
      </c>
      <c r="E120" s="15">
        <v>0</v>
      </c>
      <c r="F120" s="15">
        <v>0</v>
      </c>
      <c r="G120" s="15">
        <f t="shared" si="119"/>
        <v>32000000</v>
      </c>
      <c r="H120" s="15">
        <f t="shared" ref="H120:AH120" si="173">+H121+H122</f>
        <v>570310</v>
      </c>
      <c r="I120" s="15">
        <f t="shared" si="173"/>
        <v>570310</v>
      </c>
      <c r="J120" s="15">
        <f t="shared" si="173"/>
        <v>31429690</v>
      </c>
      <c r="K120" s="15">
        <f t="shared" si="173"/>
        <v>570310</v>
      </c>
      <c r="L120" s="15">
        <f t="shared" si="173"/>
        <v>570310</v>
      </c>
      <c r="M120" s="15">
        <f t="shared" si="173"/>
        <v>0</v>
      </c>
      <c r="N120" s="15">
        <f t="shared" si="173"/>
        <v>0</v>
      </c>
      <c r="O120" s="15">
        <f t="shared" si="173"/>
        <v>570310</v>
      </c>
      <c r="P120" s="15">
        <f t="shared" si="173"/>
        <v>0</v>
      </c>
      <c r="Q120" s="15">
        <f t="shared" si="173"/>
        <v>31429690</v>
      </c>
      <c r="R120" s="15">
        <f t="shared" si="173"/>
        <v>570310</v>
      </c>
      <c r="S120" s="108"/>
      <c r="T120" s="15">
        <f t="shared" si="173"/>
        <v>32000000</v>
      </c>
      <c r="U120" s="15">
        <f t="shared" si="173"/>
        <v>2666666.666666667</v>
      </c>
      <c r="V120" s="15">
        <f t="shared" si="173"/>
        <v>2666666.666666667</v>
      </c>
      <c r="W120" s="15">
        <f t="shared" si="173"/>
        <v>2666666.666666667</v>
      </c>
      <c r="X120" s="15">
        <f t="shared" si="173"/>
        <v>2666666.666666667</v>
      </c>
      <c r="Y120" s="15">
        <f t="shared" si="173"/>
        <v>2666666.666666667</v>
      </c>
      <c r="Z120" s="15">
        <f t="shared" si="173"/>
        <v>2666666.666666667</v>
      </c>
      <c r="AA120" s="15">
        <f t="shared" si="173"/>
        <v>2666666.666666667</v>
      </c>
      <c r="AB120" s="15">
        <f t="shared" si="173"/>
        <v>2666666.666666667</v>
      </c>
      <c r="AC120" s="15">
        <f t="shared" si="173"/>
        <v>2666666.666666667</v>
      </c>
      <c r="AD120" s="15">
        <f t="shared" si="173"/>
        <v>2666666.666666667</v>
      </c>
      <c r="AE120" s="15">
        <f t="shared" si="173"/>
        <v>2666666.666666667</v>
      </c>
      <c r="AF120" s="15">
        <f t="shared" si="173"/>
        <v>2666666.666666667</v>
      </c>
      <c r="AG120" s="15">
        <f t="shared" si="124"/>
        <v>13333333.333333336</v>
      </c>
      <c r="AH120" s="15">
        <f t="shared" si="173"/>
        <v>32000000</v>
      </c>
      <c r="AI120" s="233">
        <f>+'EJEC-GASTOSABRIL 2021'!G121-AH120</f>
        <v>0</v>
      </c>
      <c r="AJ120" s="108"/>
      <c r="AK120" s="15">
        <f t="shared" ref="AK120:AM120" si="174">+AK121+AK122</f>
        <v>0</v>
      </c>
      <c r="AL120" s="15">
        <f t="shared" si="174"/>
        <v>570310</v>
      </c>
      <c r="AM120" s="15">
        <f t="shared" si="174"/>
        <v>311730</v>
      </c>
      <c r="AN120" s="15">
        <v>289950</v>
      </c>
      <c r="AO120" s="15"/>
      <c r="AP120" s="15"/>
      <c r="AQ120" s="15"/>
      <c r="AR120" s="15"/>
      <c r="AS120" s="15"/>
      <c r="AT120" s="15"/>
      <c r="AU120" s="15"/>
      <c r="AV120" s="15"/>
      <c r="AW120" s="15">
        <f t="shared" si="126"/>
        <v>1171990</v>
      </c>
      <c r="AX120" s="15">
        <f t="shared" si="153"/>
        <v>1171990</v>
      </c>
      <c r="AY120" s="108"/>
      <c r="AZ120" s="116">
        <f t="shared" si="91"/>
        <v>-1</v>
      </c>
      <c r="BA120" s="116">
        <f t="shared" si="92"/>
        <v>-0.78613375000000008</v>
      </c>
      <c r="BB120" s="116">
        <f t="shared" si="93"/>
        <v>-0.88310125000000006</v>
      </c>
      <c r="BC120" s="116">
        <f t="shared" si="94"/>
        <v>-0.89126875000000005</v>
      </c>
      <c r="BD120" s="116">
        <f t="shared" si="95"/>
        <v>-1</v>
      </c>
      <c r="BE120" s="15"/>
      <c r="BF120" s="15"/>
      <c r="BG120" s="15"/>
      <c r="BH120" s="15"/>
      <c r="BI120" s="15"/>
      <c r="BJ120" s="15"/>
      <c r="BK120" s="15"/>
      <c r="BL120" s="116">
        <f t="shared" si="154"/>
        <v>-0.91210075000000002</v>
      </c>
      <c r="BM120" s="116">
        <f t="shared" si="97"/>
        <v>-0.91210075000000002</v>
      </c>
    </row>
    <row r="121" spans="1:65">
      <c r="A121" s="16" t="s">
        <v>197</v>
      </c>
      <c r="B121" s="17" t="s">
        <v>198</v>
      </c>
      <c r="C121" s="18">
        <v>12000000</v>
      </c>
      <c r="D121" s="18">
        <v>0</v>
      </c>
      <c r="E121" s="18">
        <v>0</v>
      </c>
      <c r="F121" s="18">
        <v>0</v>
      </c>
      <c r="G121" s="18">
        <f t="shared" si="119"/>
        <v>12000000</v>
      </c>
      <c r="H121" s="18">
        <v>570310</v>
      </c>
      <c r="I121" s="18">
        <v>570310</v>
      </c>
      <c r="J121" s="18">
        <f t="shared" si="120"/>
        <v>11429690</v>
      </c>
      <c r="K121" s="18">
        <v>570310</v>
      </c>
      <c r="L121" s="18">
        <v>570310</v>
      </c>
      <c r="M121" s="18">
        <v>0</v>
      </c>
      <c r="N121" s="18">
        <v>0</v>
      </c>
      <c r="O121" s="18">
        <v>570310</v>
      </c>
      <c r="P121" s="18">
        <f t="shared" si="121"/>
        <v>0</v>
      </c>
      <c r="Q121" s="18">
        <f t="shared" si="122"/>
        <v>11429690</v>
      </c>
      <c r="R121" s="18">
        <f t="shared" si="123"/>
        <v>570310</v>
      </c>
      <c r="S121" s="108"/>
      <c r="T121" s="18">
        <v>12000000</v>
      </c>
      <c r="U121" s="18">
        <v>1000000</v>
      </c>
      <c r="V121" s="18">
        <v>1000000</v>
      </c>
      <c r="W121" s="18">
        <v>1000000</v>
      </c>
      <c r="X121" s="18">
        <v>1000000</v>
      </c>
      <c r="Y121" s="18">
        <v>1000000</v>
      </c>
      <c r="Z121" s="18">
        <v>1000000</v>
      </c>
      <c r="AA121" s="18">
        <v>1000000</v>
      </c>
      <c r="AB121" s="18">
        <v>1000000</v>
      </c>
      <c r="AC121" s="18">
        <v>1000000</v>
      </c>
      <c r="AD121" s="18">
        <v>1000000</v>
      </c>
      <c r="AE121" s="18">
        <v>1000000</v>
      </c>
      <c r="AF121" s="18">
        <v>1000000</v>
      </c>
      <c r="AG121" s="18">
        <f t="shared" si="124"/>
        <v>5000000</v>
      </c>
      <c r="AH121" s="18">
        <f t="shared" si="125"/>
        <v>12000000</v>
      </c>
      <c r="AI121" s="85">
        <f>+'EJEC-GASTOSABRIL 2021'!G122-AH121</f>
        <v>0</v>
      </c>
      <c r="AJ121" s="108"/>
      <c r="AK121" s="18">
        <v>0</v>
      </c>
      <c r="AL121" s="18">
        <v>570310</v>
      </c>
      <c r="AM121" s="18">
        <f>6311730-6000000</f>
        <v>311730</v>
      </c>
      <c r="AN121" s="18">
        <v>289950</v>
      </c>
      <c r="AO121" s="18"/>
      <c r="AP121" s="18"/>
      <c r="AQ121" s="18"/>
      <c r="AR121" s="18"/>
      <c r="AS121" s="18"/>
      <c r="AT121" s="18"/>
      <c r="AU121" s="18"/>
      <c r="AV121" s="18"/>
      <c r="AW121" s="18">
        <f t="shared" si="126"/>
        <v>1171990</v>
      </c>
      <c r="AX121" s="18">
        <f t="shared" si="153"/>
        <v>1171990</v>
      </c>
      <c r="AY121" s="108"/>
      <c r="AZ121" s="117">
        <f t="shared" si="91"/>
        <v>-1</v>
      </c>
      <c r="BA121" s="117">
        <f t="shared" si="92"/>
        <v>-0.42969000000000002</v>
      </c>
      <c r="BB121" s="117">
        <f t="shared" si="93"/>
        <v>-0.68827000000000005</v>
      </c>
      <c r="BC121" s="117">
        <f t="shared" si="94"/>
        <v>-0.71004999999999996</v>
      </c>
      <c r="BD121" s="117">
        <f t="shared" si="95"/>
        <v>-1</v>
      </c>
      <c r="BE121" s="18"/>
      <c r="BF121" s="18"/>
      <c r="BG121" s="18"/>
      <c r="BH121" s="18"/>
      <c r="BI121" s="18"/>
      <c r="BJ121" s="18"/>
      <c r="BK121" s="18"/>
      <c r="BL121" s="117">
        <f t="shared" si="154"/>
        <v>-0.765602</v>
      </c>
      <c r="BM121" s="117">
        <f t="shared" si="97"/>
        <v>-0.765602</v>
      </c>
    </row>
    <row r="122" spans="1:65">
      <c r="A122" s="16" t="s">
        <v>199</v>
      </c>
      <c r="B122" s="17" t="s">
        <v>200</v>
      </c>
      <c r="C122" s="18">
        <v>20000000</v>
      </c>
      <c r="D122" s="18">
        <v>0</v>
      </c>
      <c r="E122" s="18">
        <v>0</v>
      </c>
      <c r="F122" s="18">
        <v>0</v>
      </c>
      <c r="G122" s="18">
        <f t="shared" si="119"/>
        <v>20000000</v>
      </c>
      <c r="H122" s="18">
        <v>0</v>
      </c>
      <c r="I122" s="18">
        <v>0</v>
      </c>
      <c r="J122" s="18">
        <f t="shared" si="120"/>
        <v>20000000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f t="shared" si="121"/>
        <v>0</v>
      </c>
      <c r="Q122" s="18">
        <f t="shared" si="122"/>
        <v>20000000</v>
      </c>
      <c r="R122" s="18">
        <f t="shared" si="123"/>
        <v>0</v>
      </c>
      <c r="S122" s="108"/>
      <c r="T122" s="18">
        <v>20000000</v>
      </c>
      <c r="U122" s="18">
        <v>1666666.6666666667</v>
      </c>
      <c r="V122" s="18">
        <v>1666666.6666666667</v>
      </c>
      <c r="W122" s="18">
        <v>1666666.6666666667</v>
      </c>
      <c r="X122" s="18">
        <v>1666666.6666666667</v>
      </c>
      <c r="Y122" s="18">
        <v>1666666.6666666667</v>
      </c>
      <c r="Z122" s="18">
        <v>1666666.6666666667</v>
      </c>
      <c r="AA122" s="18">
        <v>1666666.6666666667</v>
      </c>
      <c r="AB122" s="18">
        <v>1666666.6666666667</v>
      </c>
      <c r="AC122" s="18">
        <v>1666666.6666666667</v>
      </c>
      <c r="AD122" s="18">
        <v>1666666.6666666667</v>
      </c>
      <c r="AE122" s="18">
        <v>1666666.6666666667</v>
      </c>
      <c r="AF122" s="18">
        <v>1666666.6666666667</v>
      </c>
      <c r="AG122" s="18">
        <f t="shared" si="124"/>
        <v>8333333.333333334</v>
      </c>
      <c r="AH122" s="18">
        <f t="shared" si="125"/>
        <v>20000000</v>
      </c>
      <c r="AI122" s="85">
        <f>+'EJEC-GASTOSABRIL 2021'!G123-AH122</f>
        <v>0</v>
      </c>
      <c r="AJ122" s="108"/>
      <c r="AK122" s="18">
        <v>0</v>
      </c>
      <c r="AL122" s="18">
        <v>0</v>
      </c>
      <c r="AM122" s="18">
        <v>0</v>
      </c>
      <c r="AN122" s="18">
        <v>0</v>
      </c>
      <c r="AO122" s="18"/>
      <c r="AP122" s="18"/>
      <c r="AQ122" s="18"/>
      <c r="AR122" s="18"/>
      <c r="AS122" s="18"/>
      <c r="AT122" s="18"/>
      <c r="AU122" s="18"/>
      <c r="AV122" s="18"/>
      <c r="AW122" s="18">
        <f t="shared" si="126"/>
        <v>0</v>
      </c>
      <c r="AX122" s="18">
        <f t="shared" si="153"/>
        <v>0</v>
      </c>
      <c r="AY122" s="108"/>
      <c r="AZ122" s="117">
        <f t="shared" si="91"/>
        <v>-1</v>
      </c>
      <c r="BA122" s="117">
        <f t="shared" si="92"/>
        <v>-1</v>
      </c>
      <c r="BB122" s="117">
        <f t="shared" si="93"/>
        <v>-1</v>
      </c>
      <c r="BC122" s="117">
        <f t="shared" si="94"/>
        <v>-1</v>
      </c>
      <c r="BD122" s="117">
        <f t="shared" si="95"/>
        <v>-1</v>
      </c>
      <c r="BE122" s="18"/>
      <c r="BF122" s="18"/>
      <c r="BG122" s="18"/>
      <c r="BH122" s="18"/>
      <c r="BI122" s="18"/>
      <c r="BJ122" s="18"/>
      <c r="BK122" s="18"/>
      <c r="BL122" s="117">
        <f t="shared" si="154"/>
        <v>-1</v>
      </c>
      <c r="BM122" s="117">
        <f t="shared" si="97"/>
        <v>-1</v>
      </c>
    </row>
    <row r="123" spans="1:65">
      <c r="A123" s="13" t="s">
        <v>201</v>
      </c>
      <c r="B123" s="14" t="s">
        <v>202</v>
      </c>
      <c r="C123" s="15">
        <v>20000000</v>
      </c>
      <c r="D123" s="15">
        <v>0</v>
      </c>
      <c r="E123" s="15">
        <v>0</v>
      </c>
      <c r="F123" s="15">
        <v>0</v>
      </c>
      <c r="G123" s="15">
        <f t="shared" si="119"/>
        <v>20000000</v>
      </c>
      <c r="H123" s="15">
        <v>2756350</v>
      </c>
      <c r="I123" s="15">
        <v>2756350</v>
      </c>
      <c r="J123" s="15">
        <v>17243650</v>
      </c>
      <c r="K123" s="15">
        <v>2756350</v>
      </c>
      <c r="L123" s="15">
        <v>2756350</v>
      </c>
      <c r="M123" s="15">
        <v>0</v>
      </c>
      <c r="N123" s="15">
        <v>20000000</v>
      </c>
      <c r="O123" s="15">
        <v>20000000</v>
      </c>
      <c r="P123" s="15">
        <v>17243650</v>
      </c>
      <c r="Q123" s="15">
        <v>0</v>
      </c>
      <c r="R123" s="15">
        <v>2756350</v>
      </c>
      <c r="S123" s="108"/>
      <c r="T123" s="15">
        <v>20000000</v>
      </c>
      <c r="U123" s="15"/>
      <c r="V123" s="15"/>
      <c r="W123" s="15">
        <v>2000000</v>
      </c>
      <c r="X123" s="15">
        <v>2000000</v>
      </c>
      <c r="Y123" s="15">
        <v>2000000</v>
      </c>
      <c r="Z123" s="15">
        <v>2000000</v>
      </c>
      <c r="AA123" s="15">
        <v>2000000</v>
      </c>
      <c r="AB123" s="15">
        <v>2000000</v>
      </c>
      <c r="AC123" s="15">
        <v>2000000</v>
      </c>
      <c r="AD123" s="15">
        <v>2000000</v>
      </c>
      <c r="AE123" s="15">
        <v>2000000</v>
      </c>
      <c r="AF123" s="15">
        <v>2000000</v>
      </c>
      <c r="AG123" s="15">
        <f t="shared" si="124"/>
        <v>6000000</v>
      </c>
      <c r="AH123" s="15">
        <f t="shared" si="125"/>
        <v>20000000</v>
      </c>
      <c r="AI123" s="233">
        <f>+'EJEC-GASTOSABRIL 2021'!G124-AH123</f>
        <v>0</v>
      </c>
      <c r="AJ123" s="108"/>
      <c r="AK123" s="15">
        <v>0</v>
      </c>
      <c r="AL123" s="15">
        <v>2756350</v>
      </c>
      <c r="AM123" s="15">
        <v>0</v>
      </c>
      <c r="AN123" s="15">
        <v>6859552</v>
      </c>
      <c r="AO123" s="15"/>
      <c r="AP123" s="15"/>
      <c r="AQ123" s="15"/>
      <c r="AR123" s="15"/>
      <c r="AS123" s="15"/>
      <c r="AT123" s="15"/>
      <c r="AU123" s="15"/>
      <c r="AV123" s="15"/>
      <c r="AW123" s="15">
        <f t="shared" si="126"/>
        <v>9615902</v>
      </c>
      <c r="AX123" s="15">
        <f t="shared" si="153"/>
        <v>9615902</v>
      </c>
      <c r="AY123" s="108"/>
      <c r="AZ123" s="116" t="e">
        <f t="shared" si="91"/>
        <v>#DIV/0!</v>
      </c>
      <c r="BA123" s="116" t="e">
        <f t="shared" si="92"/>
        <v>#DIV/0!</v>
      </c>
      <c r="BB123" s="116">
        <f t="shared" si="93"/>
        <v>-1</v>
      </c>
      <c r="BC123" s="116">
        <f t="shared" si="94"/>
        <v>2.4297759999999999</v>
      </c>
      <c r="BD123" s="116">
        <f t="shared" si="95"/>
        <v>-1</v>
      </c>
      <c r="BE123" s="15"/>
      <c r="BF123" s="15"/>
      <c r="BG123" s="15"/>
      <c r="BH123" s="15"/>
      <c r="BI123" s="15"/>
      <c r="BJ123" s="15"/>
      <c r="BK123" s="15"/>
      <c r="BL123" s="116">
        <f t="shared" si="154"/>
        <v>0.60265033333333329</v>
      </c>
      <c r="BM123" s="116">
        <f t="shared" si="97"/>
        <v>0.60265033333333329</v>
      </c>
    </row>
    <row r="124" spans="1:65">
      <c r="A124" s="13" t="s">
        <v>203</v>
      </c>
      <c r="B124" s="14" t="s">
        <v>204</v>
      </c>
      <c r="C124" s="15">
        <f>+C125+C127+C132+C134</f>
        <v>450699400</v>
      </c>
      <c r="D124" s="15">
        <v>20000000</v>
      </c>
      <c r="E124" s="15">
        <v>0</v>
      </c>
      <c r="F124" s="15">
        <v>30000000</v>
      </c>
      <c r="G124" s="15">
        <f t="shared" si="119"/>
        <v>500699400</v>
      </c>
      <c r="H124" s="15">
        <f t="shared" ref="H124:W124" si="175">+H125+H127+H132+H134</f>
        <v>377965325</v>
      </c>
      <c r="I124" s="15">
        <f t="shared" si="175"/>
        <v>391624433</v>
      </c>
      <c r="J124" s="15">
        <f t="shared" si="175"/>
        <v>391844367</v>
      </c>
      <c r="K124" s="15">
        <f t="shared" si="175"/>
        <v>291322400</v>
      </c>
      <c r="L124" s="15">
        <f t="shared" si="175"/>
        <v>292492920</v>
      </c>
      <c r="M124" s="15">
        <f t="shared" si="175"/>
        <v>295257988</v>
      </c>
      <c r="N124" s="15">
        <f t="shared" si="175"/>
        <v>386428508</v>
      </c>
      <c r="O124" s="15">
        <f t="shared" si="175"/>
        <v>397982493</v>
      </c>
      <c r="P124" s="15">
        <f t="shared" si="175"/>
        <v>289127460</v>
      </c>
      <c r="Q124" s="15">
        <f t="shared" si="175"/>
        <v>385486307</v>
      </c>
      <c r="R124" s="15">
        <f t="shared" si="175"/>
        <v>292492920</v>
      </c>
      <c r="S124" s="108"/>
      <c r="T124" s="15">
        <f t="shared" si="175"/>
        <v>500699400</v>
      </c>
      <c r="U124" s="15">
        <f t="shared" si="175"/>
        <v>0</v>
      </c>
      <c r="V124" s="15">
        <f t="shared" si="175"/>
        <v>19770909.09090909</v>
      </c>
      <c r="W124" s="15">
        <f t="shared" si="175"/>
        <v>19770909.09090909</v>
      </c>
      <c r="X124" s="15">
        <f t="shared" ref="X124:AH124" si="176">+X125+X127+X132+X134</f>
        <v>19820909.09090909</v>
      </c>
      <c r="Y124" s="15">
        <f t="shared" si="176"/>
        <v>20170909.09090909</v>
      </c>
      <c r="Z124" s="15">
        <f t="shared" si="176"/>
        <v>302540309.09090906</v>
      </c>
      <c r="AA124" s="15">
        <f t="shared" si="176"/>
        <v>19770909.09090909</v>
      </c>
      <c r="AB124" s="15">
        <f t="shared" si="176"/>
        <v>19770909.09090909</v>
      </c>
      <c r="AC124" s="15">
        <f t="shared" si="176"/>
        <v>19770909.09090909</v>
      </c>
      <c r="AD124" s="15">
        <f t="shared" si="176"/>
        <v>19770909.09090909</v>
      </c>
      <c r="AE124" s="15">
        <f t="shared" si="176"/>
        <v>19770909.09090909</v>
      </c>
      <c r="AF124" s="15">
        <f t="shared" si="176"/>
        <v>19770909.09090909</v>
      </c>
      <c r="AG124" s="15">
        <f t="shared" si="124"/>
        <v>79533636.36363636</v>
      </c>
      <c r="AH124" s="15">
        <f t="shared" si="176"/>
        <v>500699400</v>
      </c>
      <c r="AI124" s="233">
        <f>+'EJEC-GASTOSABRIL 2021'!G125-AH124</f>
        <v>0</v>
      </c>
      <c r="AJ124" s="108"/>
      <c r="AK124" s="15">
        <f t="shared" ref="AK124:AM124" si="177">+AK125+AK127+AK132+AK134</f>
        <v>1170520</v>
      </c>
      <c r="AL124" s="15">
        <f t="shared" si="177"/>
        <v>8349376.25</v>
      </c>
      <c r="AM124" s="15">
        <f t="shared" si="177"/>
        <v>24999219.629999999</v>
      </c>
      <c r="AN124" s="15">
        <v>322992070.76999998</v>
      </c>
      <c r="AO124" s="15"/>
      <c r="AP124" s="15">
        <f t="shared" ref="AP124:AV124" si="178">+AP125+AP127+AP132+AP134</f>
        <v>0</v>
      </c>
      <c r="AQ124" s="15">
        <f t="shared" si="178"/>
        <v>0</v>
      </c>
      <c r="AR124" s="15">
        <f t="shared" si="178"/>
        <v>0</v>
      </c>
      <c r="AS124" s="15">
        <f t="shared" si="178"/>
        <v>0</v>
      </c>
      <c r="AT124" s="15">
        <f t="shared" si="178"/>
        <v>0</v>
      </c>
      <c r="AU124" s="15">
        <f t="shared" si="178"/>
        <v>0</v>
      </c>
      <c r="AV124" s="15">
        <f t="shared" si="178"/>
        <v>0</v>
      </c>
      <c r="AW124" s="15">
        <f t="shared" si="126"/>
        <v>357511186.64999998</v>
      </c>
      <c r="AX124" s="15">
        <f t="shared" si="153"/>
        <v>357511186.64999998</v>
      </c>
      <c r="AY124" s="108"/>
      <c r="AZ124" s="116" t="e">
        <f t="shared" si="91"/>
        <v>#DIV/0!</v>
      </c>
      <c r="BA124" s="116">
        <f t="shared" si="92"/>
        <v>-0.5776938626540371</v>
      </c>
      <c r="BB124" s="116">
        <f t="shared" si="93"/>
        <v>0.26444461987309181</v>
      </c>
      <c r="BC124" s="116">
        <f t="shared" si="94"/>
        <v>15.295522535751962</v>
      </c>
      <c r="BD124" s="116">
        <f t="shared" si="95"/>
        <v>-1</v>
      </c>
      <c r="BE124" s="15"/>
      <c r="BF124" s="15"/>
      <c r="BG124" s="15"/>
      <c r="BH124" s="15"/>
      <c r="BI124" s="15"/>
      <c r="BJ124" s="15"/>
      <c r="BK124" s="15"/>
      <c r="BL124" s="116">
        <f t="shared" si="154"/>
        <v>3.4950941890223688</v>
      </c>
      <c r="BM124" s="116">
        <f t="shared" si="97"/>
        <v>3.4950941890223688</v>
      </c>
    </row>
    <row r="125" spans="1:65">
      <c r="A125" s="13" t="s">
        <v>205</v>
      </c>
      <c r="B125" s="14" t="s">
        <v>206</v>
      </c>
      <c r="C125" s="15">
        <f>+C126</f>
        <v>400000</v>
      </c>
      <c r="D125" s="15">
        <v>0</v>
      </c>
      <c r="E125" s="15">
        <v>0</v>
      </c>
      <c r="F125" s="15">
        <v>0</v>
      </c>
      <c r="G125" s="15">
        <f t="shared" si="119"/>
        <v>400000</v>
      </c>
      <c r="H125" s="15">
        <f t="shared" ref="H125:AH125" si="179">+H126</f>
        <v>0</v>
      </c>
      <c r="I125" s="15">
        <f t="shared" si="179"/>
        <v>0</v>
      </c>
      <c r="J125" s="15">
        <f t="shared" si="179"/>
        <v>400000</v>
      </c>
      <c r="K125" s="15">
        <f t="shared" si="179"/>
        <v>0</v>
      </c>
      <c r="L125" s="15">
        <f t="shared" si="179"/>
        <v>0</v>
      </c>
      <c r="M125" s="15">
        <f t="shared" si="179"/>
        <v>0</v>
      </c>
      <c r="N125" s="15">
        <f t="shared" si="179"/>
        <v>0</v>
      </c>
      <c r="O125" s="15">
        <f t="shared" si="179"/>
        <v>0</v>
      </c>
      <c r="P125" s="15">
        <f t="shared" si="179"/>
        <v>0</v>
      </c>
      <c r="Q125" s="15">
        <f t="shared" si="179"/>
        <v>400000</v>
      </c>
      <c r="R125" s="15">
        <f t="shared" si="179"/>
        <v>0</v>
      </c>
      <c r="S125" s="108"/>
      <c r="T125" s="15">
        <f t="shared" si="179"/>
        <v>400000</v>
      </c>
      <c r="U125" s="15">
        <f t="shared" si="179"/>
        <v>0</v>
      </c>
      <c r="V125" s="15">
        <f t="shared" si="179"/>
        <v>0</v>
      </c>
      <c r="W125" s="15">
        <f t="shared" si="179"/>
        <v>0</v>
      </c>
      <c r="X125" s="15">
        <f t="shared" si="179"/>
        <v>0</v>
      </c>
      <c r="Y125" s="15">
        <f t="shared" si="179"/>
        <v>400000</v>
      </c>
      <c r="Z125" s="15">
        <f t="shared" si="179"/>
        <v>0</v>
      </c>
      <c r="AA125" s="15">
        <f t="shared" si="179"/>
        <v>0</v>
      </c>
      <c r="AB125" s="15">
        <f t="shared" si="179"/>
        <v>0</v>
      </c>
      <c r="AC125" s="15">
        <f t="shared" si="179"/>
        <v>0</v>
      </c>
      <c r="AD125" s="15">
        <f t="shared" si="179"/>
        <v>0</v>
      </c>
      <c r="AE125" s="15">
        <f t="shared" si="179"/>
        <v>0</v>
      </c>
      <c r="AF125" s="15">
        <f t="shared" si="179"/>
        <v>0</v>
      </c>
      <c r="AG125" s="15">
        <f t="shared" si="124"/>
        <v>400000</v>
      </c>
      <c r="AH125" s="15">
        <f t="shared" si="179"/>
        <v>400000</v>
      </c>
      <c r="AI125" s="233">
        <f>+'EJEC-GASTOSABRIL 2021'!G126-AH125</f>
        <v>0</v>
      </c>
      <c r="AJ125" s="108"/>
      <c r="AK125" s="15">
        <f t="shared" ref="AK125:AM125" si="180">+AK126</f>
        <v>0</v>
      </c>
      <c r="AL125" s="15">
        <f t="shared" si="180"/>
        <v>0</v>
      </c>
      <c r="AM125" s="15">
        <f t="shared" si="180"/>
        <v>0</v>
      </c>
      <c r="AN125" s="15">
        <v>0</v>
      </c>
      <c r="AO125" s="15"/>
      <c r="AP125" s="15">
        <f t="shared" ref="AP125:AV125" si="181">+AP126</f>
        <v>0</v>
      </c>
      <c r="AQ125" s="15">
        <f t="shared" si="181"/>
        <v>0</v>
      </c>
      <c r="AR125" s="15">
        <f t="shared" si="181"/>
        <v>0</v>
      </c>
      <c r="AS125" s="15">
        <f t="shared" si="181"/>
        <v>0</v>
      </c>
      <c r="AT125" s="15">
        <f t="shared" si="181"/>
        <v>0</v>
      </c>
      <c r="AU125" s="15">
        <f t="shared" si="181"/>
        <v>0</v>
      </c>
      <c r="AV125" s="15">
        <f t="shared" si="181"/>
        <v>0</v>
      </c>
      <c r="AW125" s="15">
        <f t="shared" si="126"/>
        <v>0</v>
      </c>
      <c r="AX125" s="15">
        <f t="shared" si="153"/>
        <v>0</v>
      </c>
      <c r="AY125" s="108"/>
      <c r="AZ125" s="116" t="e">
        <f t="shared" si="91"/>
        <v>#DIV/0!</v>
      </c>
      <c r="BA125" s="116" t="e">
        <f t="shared" si="92"/>
        <v>#DIV/0!</v>
      </c>
      <c r="BB125" s="116" t="e">
        <f t="shared" si="93"/>
        <v>#DIV/0!</v>
      </c>
      <c r="BC125" s="116" t="e">
        <f t="shared" si="94"/>
        <v>#DIV/0!</v>
      </c>
      <c r="BD125" s="116">
        <f t="shared" si="95"/>
        <v>-1</v>
      </c>
      <c r="BE125" s="15"/>
      <c r="BF125" s="15"/>
      <c r="BG125" s="15"/>
      <c r="BH125" s="15"/>
      <c r="BI125" s="15"/>
      <c r="BJ125" s="15"/>
      <c r="BK125" s="15"/>
      <c r="BL125" s="116">
        <f t="shared" si="154"/>
        <v>-1</v>
      </c>
      <c r="BM125" s="116">
        <f t="shared" si="97"/>
        <v>-1</v>
      </c>
    </row>
    <row r="126" spans="1:65">
      <c r="A126" s="16" t="s">
        <v>207</v>
      </c>
      <c r="B126" s="17" t="s">
        <v>208</v>
      </c>
      <c r="C126" s="18">
        <v>400000</v>
      </c>
      <c r="D126" s="18">
        <v>0</v>
      </c>
      <c r="E126" s="18">
        <v>0</v>
      </c>
      <c r="F126" s="18">
        <v>0</v>
      </c>
      <c r="G126" s="18">
        <f t="shared" si="119"/>
        <v>400000</v>
      </c>
      <c r="H126" s="18">
        <v>0</v>
      </c>
      <c r="I126" s="18">
        <v>0</v>
      </c>
      <c r="J126" s="18">
        <f t="shared" si="120"/>
        <v>400000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f t="shared" si="121"/>
        <v>0</v>
      </c>
      <c r="Q126" s="18">
        <f t="shared" si="122"/>
        <v>400000</v>
      </c>
      <c r="R126" s="18">
        <f t="shared" si="123"/>
        <v>0</v>
      </c>
      <c r="S126" s="108"/>
      <c r="T126" s="18">
        <v>400000</v>
      </c>
      <c r="U126" s="18">
        <v>0</v>
      </c>
      <c r="V126" s="18">
        <v>0</v>
      </c>
      <c r="W126" s="18">
        <v>0</v>
      </c>
      <c r="X126" s="18">
        <v>0</v>
      </c>
      <c r="Y126" s="18">
        <v>400000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f t="shared" si="124"/>
        <v>400000</v>
      </c>
      <c r="AH126" s="18">
        <f t="shared" si="125"/>
        <v>400000</v>
      </c>
      <c r="AI126" s="85">
        <f>+'EJEC-GASTOSABRIL 2021'!G127-AH126</f>
        <v>0</v>
      </c>
      <c r="AJ126" s="108"/>
      <c r="AK126" s="18">
        <v>0</v>
      </c>
      <c r="AL126" s="18">
        <v>0</v>
      </c>
      <c r="AM126" s="18">
        <v>0</v>
      </c>
      <c r="AN126" s="18">
        <v>0</v>
      </c>
      <c r="AO126" s="18"/>
      <c r="AP126" s="18"/>
      <c r="AQ126" s="18"/>
      <c r="AR126" s="18"/>
      <c r="AS126" s="18"/>
      <c r="AT126" s="18"/>
      <c r="AU126" s="18"/>
      <c r="AV126" s="18"/>
      <c r="AW126" s="18">
        <f t="shared" si="126"/>
        <v>0</v>
      </c>
      <c r="AX126" s="18">
        <f t="shared" si="153"/>
        <v>0</v>
      </c>
      <c r="AY126" s="108"/>
      <c r="AZ126" s="117" t="e">
        <f t="shared" si="91"/>
        <v>#DIV/0!</v>
      </c>
      <c r="BA126" s="117" t="e">
        <f t="shared" si="92"/>
        <v>#DIV/0!</v>
      </c>
      <c r="BB126" s="117" t="e">
        <f t="shared" si="93"/>
        <v>#DIV/0!</v>
      </c>
      <c r="BC126" s="117" t="e">
        <f t="shared" si="94"/>
        <v>#DIV/0!</v>
      </c>
      <c r="BD126" s="117">
        <f t="shared" si="95"/>
        <v>-1</v>
      </c>
      <c r="BE126" s="18"/>
      <c r="BF126" s="18"/>
      <c r="BG126" s="18"/>
      <c r="BH126" s="18"/>
      <c r="BI126" s="18"/>
      <c r="BJ126" s="18"/>
      <c r="BK126" s="18"/>
      <c r="BL126" s="117">
        <f t="shared" si="154"/>
        <v>-1</v>
      </c>
      <c r="BM126" s="117">
        <f t="shared" si="97"/>
        <v>-1</v>
      </c>
    </row>
    <row r="127" spans="1:65">
      <c r="A127" s="13" t="s">
        <v>209</v>
      </c>
      <c r="B127" s="14" t="s">
        <v>210</v>
      </c>
      <c r="C127" s="15">
        <f>SUM(C128:C131)</f>
        <v>167480000</v>
      </c>
      <c r="D127" s="15">
        <v>20000000</v>
      </c>
      <c r="E127" s="15">
        <v>0</v>
      </c>
      <c r="F127" s="15">
        <v>30000000</v>
      </c>
      <c r="G127" s="15">
        <f t="shared" si="119"/>
        <v>217480000</v>
      </c>
      <c r="H127" s="15">
        <f t="shared" ref="H127:AH127" si="182">SUM(H128:H131)</f>
        <v>95195925</v>
      </c>
      <c r="I127" s="15">
        <f t="shared" si="182"/>
        <v>108855033</v>
      </c>
      <c r="J127" s="15">
        <f t="shared" si="182"/>
        <v>108624967</v>
      </c>
      <c r="K127" s="15">
        <f t="shared" si="182"/>
        <v>8553000</v>
      </c>
      <c r="L127" s="15">
        <f t="shared" si="182"/>
        <v>9723520</v>
      </c>
      <c r="M127" s="15">
        <f t="shared" si="182"/>
        <v>12488588</v>
      </c>
      <c r="N127" s="15">
        <f t="shared" si="182"/>
        <v>103659108</v>
      </c>
      <c r="O127" s="15">
        <f t="shared" si="182"/>
        <v>115213093</v>
      </c>
      <c r="P127" s="15">
        <f t="shared" si="182"/>
        <v>6358060</v>
      </c>
      <c r="Q127" s="15">
        <f t="shared" si="182"/>
        <v>102266907</v>
      </c>
      <c r="R127" s="15">
        <f t="shared" si="182"/>
        <v>9723520</v>
      </c>
      <c r="S127" s="108"/>
      <c r="T127" s="15">
        <f t="shared" si="182"/>
        <v>217480000</v>
      </c>
      <c r="U127" s="15">
        <f t="shared" si="182"/>
        <v>0</v>
      </c>
      <c r="V127" s="15">
        <f t="shared" si="182"/>
        <v>19770909.09090909</v>
      </c>
      <c r="W127" s="15">
        <f t="shared" si="182"/>
        <v>19770909.09090909</v>
      </c>
      <c r="X127" s="15">
        <f t="shared" si="182"/>
        <v>19770909.09090909</v>
      </c>
      <c r="Y127" s="15">
        <f t="shared" si="182"/>
        <v>19770909.09090909</v>
      </c>
      <c r="Z127" s="15">
        <f t="shared" si="182"/>
        <v>19770909.09090909</v>
      </c>
      <c r="AA127" s="15">
        <f t="shared" si="182"/>
        <v>19770909.09090909</v>
      </c>
      <c r="AB127" s="15">
        <f t="shared" si="182"/>
        <v>19770909.09090909</v>
      </c>
      <c r="AC127" s="15">
        <f t="shared" si="182"/>
        <v>19770909.09090909</v>
      </c>
      <c r="AD127" s="15">
        <f t="shared" si="182"/>
        <v>19770909.09090909</v>
      </c>
      <c r="AE127" s="15">
        <f t="shared" si="182"/>
        <v>19770909.09090909</v>
      </c>
      <c r="AF127" s="15">
        <f t="shared" si="182"/>
        <v>19770909.09090909</v>
      </c>
      <c r="AG127" s="15">
        <f t="shared" si="124"/>
        <v>79083636.36363636</v>
      </c>
      <c r="AH127" s="15">
        <f t="shared" si="182"/>
        <v>217480000.00000003</v>
      </c>
      <c r="AI127" s="233">
        <f>+'EJEC-GASTOSABRIL 2021'!G128-AH127</f>
        <v>0</v>
      </c>
      <c r="AJ127" s="108"/>
      <c r="AK127" s="15">
        <f t="shared" ref="AK127:AM127" si="183">SUM(AK128:AK131)</f>
        <v>1170520</v>
      </c>
      <c r="AL127" s="15">
        <f t="shared" si="183"/>
        <v>8349376.25</v>
      </c>
      <c r="AM127" s="15">
        <f t="shared" si="183"/>
        <v>24999219.629999999</v>
      </c>
      <c r="AN127" s="15">
        <v>40222670.769999996</v>
      </c>
      <c r="AO127" s="15"/>
      <c r="AP127" s="15"/>
      <c r="AQ127" s="15"/>
      <c r="AR127" s="15"/>
      <c r="AS127" s="15"/>
      <c r="AT127" s="15"/>
      <c r="AU127" s="15"/>
      <c r="AV127" s="15"/>
      <c r="AW127" s="15">
        <f t="shared" si="126"/>
        <v>74741786.649999991</v>
      </c>
      <c r="AX127" s="15">
        <f t="shared" si="153"/>
        <v>74741786.649999991</v>
      </c>
      <c r="AY127" s="108"/>
      <c r="AZ127" s="116" t="e">
        <f t="shared" si="91"/>
        <v>#DIV/0!</v>
      </c>
      <c r="BA127" s="116">
        <f t="shared" si="92"/>
        <v>-0.5776938626540371</v>
      </c>
      <c r="BB127" s="116">
        <f t="shared" si="93"/>
        <v>0.26444461987309181</v>
      </c>
      <c r="BC127" s="116">
        <f t="shared" si="94"/>
        <v>1.0344370906290232</v>
      </c>
      <c r="BD127" s="116">
        <f t="shared" si="95"/>
        <v>-1</v>
      </c>
      <c r="BE127" s="15"/>
      <c r="BF127" s="15"/>
      <c r="BG127" s="15"/>
      <c r="BH127" s="15"/>
      <c r="BI127" s="15"/>
      <c r="BJ127" s="15"/>
      <c r="BK127" s="15"/>
      <c r="BL127" s="116">
        <f t="shared" si="154"/>
        <v>-5.4901998861964382E-2</v>
      </c>
      <c r="BM127" s="116">
        <f t="shared" si="97"/>
        <v>-5.4901998861964382E-2</v>
      </c>
    </row>
    <row r="128" spans="1:65">
      <c r="A128" s="16" t="s">
        <v>211</v>
      </c>
      <c r="B128" s="17" t="s">
        <v>212</v>
      </c>
      <c r="C128" s="18">
        <v>90000000</v>
      </c>
      <c r="D128" s="18">
        <v>0</v>
      </c>
      <c r="E128" s="18">
        <v>0</v>
      </c>
      <c r="F128" s="18">
        <v>0</v>
      </c>
      <c r="G128" s="18">
        <f t="shared" si="119"/>
        <v>90000000</v>
      </c>
      <c r="H128" s="18">
        <v>90000000</v>
      </c>
      <c r="I128" s="18">
        <v>90000000</v>
      </c>
      <c r="J128" s="18">
        <f t="shared" si="120"/>
        <v>0</v>
      </c>
      <c r="K128" s="18">
        <v>0</v>
      </c>
      <c r="L128" s="18">
        <v>0</v>
      </c>
      <c r="M128" s="18">
        <v>0</v>
      </c>
      <c r="N128" s="18">
        <v>90000000</v>
      </c>
      <c r="O128" s="18">
        <v>90000000</v>
      </c>
      <c r="P128" s="18">
        <f t="shared" si="121"/>
        <v>0</v>
      </c>
      <c r="Q128" s="18">
        <f t="shared" si="122"/>
        <v>0</v>
      </c>
      <c r="R128" s="18">
        <f t="shared" si="123"/>
        <v>0</v>
      </c>
      <c r="S128" s="108"/>
      <c r="T128" s="18">
        <v>90000000</v>
      </c>
      <c r="U128" s="18"/>
      <c r="V128" s="18">
        <v>8181818.1818181816</v>
      </c>
      <c r="W128" s="18">
        <v>8181818.1818181816</v>
      </c>
      <c r="X128" s="18">
        <v>8181818.1818181816</v>
      </c>
      <c r="Y128" s="18">
        <v>8181818.1818181816</v>
      </c>
      <c r="Z128" s="18">
        <v>8181818.1818181816</v>
      </c>
      <c r="AA128" s="18">
        <v>8181818.1818181816</v>
      </c>
      <c r="AB128" s="18">
        <v>8181818.1818181816</v>
      </c>
      <c r="AC128" s="18">
        <v>8181818.1818181816</v>
      </c>
      <c r="AD128" s="18">
        <v>8181818.1818181816</v>
      </c>
      <c r="AE128" s="18">
        <v>8181818.1818181816</v>
      </c>
      <c r="AF128" s="18">
        <v>8181818.1818181816</v>
      </c>
      <c r="AG128" s="18">
        <f t="shared" si="124"/>
        <v>32727272.727272727</v>
      </c>
      <c r="AH128" s="18">
        <f t="shared" si="125"/>
        <v>90000000</v>
      </c>
      <c r="AI128" s="85">
        <f>+'EJEC-GASTOSABRIL 2021'!G129-AH128</f>
        <v>0</v>
      </c>
      <c r="AJ128" s="108"/>
      <c r="AK128" s="18">
        <v>0</v>
      </c>
      <c r="AL128" s="18">
        <v>0</v>
      </c>
      <c r="AM128" s="18">
        <v>24999219.629999999</v>
      </c>
      <c r="AN128" s="18">
        <v>22455047.02</v>
      </c>
      <c r="AO128" s="18"/>
      <c r="AP128" s="18"/>
      <c r="AQ128" s="18"/>
      <c r="AR128" s="18"/>
      <c r="AS128" s="18"/>
      <c r="AT128" s="18"/>
      <c r="AU128" s="18"/>
      <c r="AV128" s="18"/>
      <c r="AW128" s="18">
        <f t="shared" si="126"/>
        <v>47454266.649999999</v>
      </c>
      <c r="AX128" s="18">
        <f t="shared" si="153"/>
        <v>47454266.649999999</v>
      </c>
      <c r="AY128" s="108"/>
      <c r="AZ128" s="117" t="e">
        <f t="shared" si="91"/>
        <v>#DIV/0!</v>
      </c>
      <c r="BA128" s="117">
        <f t="shared" si="92"/>
        <v>-1</v>
      </c>
      <c r="BB128" s="117">
        <f t="shared" si="93"/>
        <v>2.0554601769999996</v>
      </c>
      <c r="BC128" s="117">
        <f t="shared" si="94"/>
        <v>1.7445057468888889</v>
      </c>
      <c r="BD128" s="117">
        <f t="shared" si="95"/>
        <v>-1</v>
      </c>
      <c r="BE128" s="18"/>
      <c r="BF128" s="18"/>
      <c r="BG128" s="18"/>
      <c r="BH128" s="18"/>
      <c r="BI128" s="18"/>
      <c r="BJ128" s="18"/>
      <c r="BK128" s="18"/>
      <c r="BL128" s="117">
        <f t="shared" si="154"/>
        <v>0.44999148097222219</v>
      </c>
      <c r="BM128" s="117">
        <f t="shared" si="97"/>
        <v>0.44999148097222219</v>
      </c>
    </row>
    <row r="129" spans="1:65">
      <c r="A129" s="16" t="s">
        <v>213</v>
      </c>
      <c r="B129" s="17" t="s">
        <v>214</v>
      </c>
      <c r="C129" s="18">
        <v>930000</v>
      </c>
      <c r="D129" s="18">
        <v>0</v>
      </c>
      <c r="E129" s="18">
        <v>0</v>
      </c>
      <c r="F129" s="18">
        <v>5000000</v>
      </c>
      <c r="G129" s="18">
        <f t="shared" si="119"/>
        <v>5930000</v>
      </c>
      <c r="H129" s="18">
        <v>0</v>
      </c>
      <c r="I129" s="18">
        <v>0</v>
      </c>
      <c r="J129" s="18">
        <f t="shared" si="120"/>
        <v>5930000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f t="shared" si="121"/>
        <v>0</v>
      </c>
      <c r="Q129" s="18">
        <f t="shared" si="122"/>
        <v>5930000</v>
      </c>
      <c r="R129" s="18">
        <f t="shared" si="123"/>
        <v>0</v>
      </c>
      <c r="S129" s="108"/>
      <c r="T129" s="18">
        <v>5930000</v>
      </c>
      <c r="U129" s="18"/>
      <c r="V129" s="18">
        <v>539090.90909090906</v>
      </c>
      <c r="W129" s="18">
        <v>539090.90909090906</v>
      </c>
      <c r="X129" s="18">
        <v>539090.90909090906</v>
      </c>
      <c r="Y129" s="18">
        <v>539090.90909090906</v>
      </c>
      <c r="Z129" s="18">
        <v>539090.90909090906</v>
      </c>
      <c r="AA129" s="18">
        <v>539090.90909090906</v>
      </c>
      <c r="AB129" s="18">
        <v>539090.90909090906</v>
      </c>
      <c r="AC129" s="18">
        <v>539090.90909090906</v>
      </c>
      <c r="AD129" s="18">
        <v>539090.90909090906</v>
      </c>
      <c r="AE129" s="18">
        <v>539090.90909090906</v>
      </c>
      <c r="AF129" s="18">
        <v>539090.90909090906</v>
      </c>
      <c r="AG129" s="18">
        <f t="shared" si="124"/>
        <v>2156363.6363636362</v>
      </c>
      <c r="AH129" s="18">
        <f t="shared" si="125"/>
        <v>5930000</v>
      </c>
      <c r="AI129" s="85">
        <f>+'EJEC-GASTOSABRIL 2021'!G130-AH129</f>
        <v>0</v>
      </c>
      <c r="AJ129" s="108"/>
      <c r="AK129" s="18">
        <v>0</v>
      </c>
      <c r="AL129" s="18">
        <v>0</v>
      </c>
      <c r="AM129" s="18">
        <v>0</v>
      </c>
      <c r="AN129" s="18">
        <v>300000</v>
      </c>
      <c r="AO129" s="18"/>
      <c r="AP129" s="18"/>
      <c r="AQ129" s="18"/>
      <c r="AR129" s="18"/>
      <c r="AS129" s="18"/>
      <c r="AT129" s="18"/>
      <c r="AU129" s="18"/>
      <c r="AV129" s="18"/>
      <c r="AW129" s="18">
        <f t="shared" si="126"/>
        <v>300000</v>
      </c>
      <c r="AX129" s="18">
        <f t="shared" si="153"/>
        <v>300000</v>
      </c>
      <c r="AY129" s="108"/>
      <c r="AZ129" s="117" t="e">
        <f t="shared" si="91"/>
        <v>#DIV/0!</v>
      </c>
      <c r="BA129" s="117">
        <f t="shared" si="92"/>
        <v>-1</v>
      </c>
      <c r="BB129" s="117">
        <f t="shared" si="93"/>
        <v>-1</v>
      </c>
      <c r="BC129" s="117">
        <f t="shared" si="94"/>
        <v>-0.44350758853288363</v>
      </c>
      <c r="BD129" s="117">
        <f t="shared" si="95"/>
        <v>-1</v>
      </c>
      <c r="BE129" s="18"/>
      <c r="BF129" s="18"/>
      <c r="BG129" s="18"/>
      <c r="BH129" s="18"/>
      <c r="BI129" s="18"/>
      <c r="BJ129" s="18"/>
      <c r="BK129" s="18"/>
      <c r="BL129" s="117">
        <f t="shared" si="154"/>
        <v>-0.86087689713322091</v>
      </c>
      <c r="BM129" s="117">
        <f t="shared" si="97"/>
        <v>-0.86087689713322091</v>
      </c>
    </row>
    <row r="130" spans="1:65">
      <c r="A130" s="16" t="s">
        <v>215</v>
      </c>
      <c r="B130" s="17" t="s">
        <v>216</v>
      </c>
      <c r="C130" s="18">
        <v>1200000</v>
      </c>
      <c r="D130" s="18">
        <v>0</v>
      </c>
      <c r="E130" s="18">
        <v>0</v>
      </c>
      <c r="F130" s="18">
        <v>5000000</v>
      </c>
      <c r="G130" s="18">
        <f t="shared" si="119"/>
        <v>6200000</v>
      </c>
      <c r="H130" s="18">
        <v>0</v>
      </c>
      <c r="I130" s="18">
        <v>0</v>
      </c>
      <c r="J130" s="18">
        <f t="shared" si="120"/>
        <v>6200000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f t="shared" si="121"/>
        <v>0</v>
      </c>
      <c r="Q130" s="18">
        <f t="shared" si="122"/>
        <v>6200000</v>
      </c>
      <c r="R130" s="18">
        <f t="shared" si="123"/>
        <v>0</v>
      </c>
      <c r="S130" s="108"/>
      <c r="T130" s="18">
        <v>6200000</v>
      </c>
      <c r="U130" s="18"/>
      <c r="V130" s="18">
        <v>563636.36363636365</v>
      </c>
      <c r="W130" s="18">
        <v>563636.36363636365</v>
      </c>
      <c r="X130" s="18">
        <v>563636.36363636365</v>
      </c>
      <c r="Y130" s="18">
        <v>563636.36363636365</v>
      </c>
      <c r="Z130" s="18">
        <v>563636.36363636365</v>
      </c>
      <c r="AA130" s="18">
        <v>563636.36363636365</v>
      </c>
      <c r="AB130" s="18">
        <v>563636.36363636365</v>
      </c>
      <c r="AC130" s="18">
        <v>563636.36363636365</v>
      </c>
      <c r="AD130" s="18">
        <v>563636.36363636365</v>
      </c>
      <c r="AE130" s="18">
        <v>563636.36363636365</v>
      </c>
      <c r="AF130" s="18">
        <v>563636.36363636365</v>
      </c>
      <c r="AG130" s="18">
        <f t="shared" si="124"/>
        <v>2254545.4545454546</v>
      </c>
      <c r="AH130" s="18">
        <f t="shared" si="125"/>
        <v>6199999.9999999991</v>
      </c>
      <c r="AI130" s="85">
        <f>+'EJEC-GASTOSABRIL 2021'!G131-AH130</f>
        <v>0</v>
      </c>
      <c r="AJ130" s="108"/>
      <c r="AK130" s="18">
        <v>0</v>
      </c>
      <c r="AL130" s="18">
        <v>0</v>
      </c>
      <c r="AM130" s="18">
        <v>0</v>
      </c>
      <c r="AN130" s="18">
        <v>600000</v>
      </c>
      <c r="AO130" s="18"/>
      <c r="AP130" s="18"/>
      <c r="AQ130" s="18"/>
      <c r="AR130" s="18"/>
      <c r="AS130" s="18"/>
      <c r="AT130" s="18"/>
      <c r="AU130" s="18"/>
      <c r="AV130" s="18"/>
      <c r="AW130" s="18">
        <f t="shared" si="126"/>
        <v>600000</v>
      </c>
      <c r="AX130" s="18">
        <f t="shared" si="153"/>
        <v>600000</v>
      </c>
      <c r="AY130" s="108"/>
      <c r="AZ130" s="117" t="e">
        <f t="shared" si="91"/>
        <v>#DIV/0!</v>
      </c>
      <c r="BA130" s="117">
        <f t="shared" si="92"/>
        <v>-1</v>
      </c>
      <c r="BB130" s="117">
        <f t="shared" si="93"/>
        <v>-1</v>
      </c>
      <c r="BC130" s="117">
        <f t="shared" si="94"/>
        <v>6.4516129032258049E-2</v>
      </c>
      <c r="BD130" s="117">
        <f t="shared" si="95"/>
        <v>-1</v>
      </c>
      <c r="BE130" s="18"/>
      <c r="BF130" s="18"/>
      <c r="BG130" s="18"/>
      <c r="BH130" s="18"/>
      <c r="BI130" s="18"/>
      <c r="BJ130" s="18"/>
      <c r="BK130" s="18"/>
      <c r="BL130" s="117">
        <f t="shared" si="154"/>
        <v>-0.7338709677419355</v>
      </c>
      <c r="BM130" s="117">
        <f t="shared" si="97"/>
        <v>-0.7338709677419355</v>
      </c>
    </row>
    <row r="131" spans="1:65">
      <c r="A131" s="16" t="s">
        <v>217</v>
      </c>
      <c r="B131" s="17" t="s">
        <v>218</v>
      </c>
      <c r="C131" s="18">
        <v>75350000</v>
      </c>
      <c r="D131" s="18">
        <v>20000000</v>
      </c>
      <c r="E131" s="18">
        <v>0</v>
      </c>
      <c r="F131" s="18">
        <v>20000000</v>
      </c>
      <c r="G131" s="18">
        <f t="shared" si="119"/>
        <v>115350000</v>
      </c>
      <c r="H131" s="18">
        <v>5195925</v>
      </c>
      <c r="I131" s="18">
        <v>18855033</v>
      </c>
      <c r="J131" s="18">
        <f t="shared" si="120"/>
        <v>96494967</v>
      </c>
      <c r="K131" s="18">
        <v>8553000</v>
      </c>
      <c r="L131" s="18">
        <v>9723520</v>
      </c>
      <c r="M131" s="18">
        <v>12488588</v>
      </c>
      <c r="N131" s="18">
        <v>13659108</v>
      </c>
      <c r="O131" s="18">
        <v>25213093</v>
      </c>
      <c r="P131" s="18">
        <f t="shared" si="121"/>
        <v>6358060</v>
      </c>
      <c r="Q131" s="18">
        <f t="shared" si="122"/>
        <v>90136907</v>
      </c>
      <c r="R131" s="18">
        <f t="shared" si="123"/>
        <v>9723520</v>
      </c>
      <c r="S131" s="108"/>
      <c r="T131" s="18">
        <v>115350000</v>
      </c>
      <c r="U131" s="18"/>
      <c r="V131" s="18">
        <v>10486363.636363637</v>
      </c>
      <c r="W131" s="18">
        <v>10486363.636363637</v>
      </c>
      <c r="X131" s="18">
        <v>10486363.636363637</v>
      </c>
      <c r="Y131" s="18">
        <v>10486363.636363637</v>
      </c>
      <c r="Z131" s="18">
        <v>10486363.636363637</v>
      </c>
      <c r="AA131" s="18">
        <v>10486363.636363637</v>
      </c>
      <c r="AB131" s="18">
        <v>10486363.636363637</v>
      </c>
      <c r="AC131" s="18">
        <v>10486363.636363637</v>
      </c>
      <c r="AD131" s="18">
        <v>10486363.636363637</v>
      </c>
      <c r="AE131" s="18">
        <v>10486363.636363637</v>
      </c>
      <c r="AF131" s="18">
        <v>10486363.636363637</v>
      </c>
      <c r="AG131" s="18">
        <f t="shared" si="124"/>
        <v>41945454.545454547</v>
      </c>
      <c r="AH131" s="18">
        <f t="shared" si="125"/>
        <v>115350000.00000003</v>
      </c>
      <c r="AI131" s="85">
        <f>+'EJEC-GASTOSABRIL 2021'!G132-AH131</f>
        <v>0</v>
      </c>
      <c r="AJ131" s="108"/>
      <c r="AK131" s="18">
        <v>1170520</v>
      </c>
      <c r="AL131" s="18">
        <f>8553000-203623.75</f>
        <v>8349376.25</v>
      </c>
      <c r="AM131" s="18">
        <v>0</v>
      </c>
      <c r="AN131" s="18">
        <v>16867623.75</v>
      </c>
      <c r="AO131" s="18"/>
      <c r="AP131" s="18"/>
      <c r="AQ131" s="18"/>
      <c r="AR131" s="18"/>
      <c r="AS131" s="18"/>
      <c r="AT131" s="18"/>
      <c r="AU131" s="18"/>
      <c r="AV131" s="18"/>
      <c r="AW131" s="18">
        <f t="shared" si="126"/>
        <v>26387520</v>
      </c>
      <c r="AX131" s="18">
        <f t="shared" si="153"/>
        <v>26387520</v>
      </c>
      <c r="AY131" s="108"/>
      <c r="AZ131" s="117" t="e">
        <f t="shared" si="91"/>
        <v>#DIV/0!</v>
      </c>
      <c r="BA131" s="117">
        <f t="shared" si="92"/>
        <v>-0.20378726701343738</v>
      </c>
      <c r="BB131" s="117">
        <f t="shared" si="93"/>
        <v>-1</v>
      </c>
      <c r="BC131" s="117">
        <f t="shared" si="94"/>
        <v>0.60852935630689198</v>
      </c>
      <c r="BD131" s="117">
        <f t="shared" si="95"/>
        <v>-1</v>
      </c>
      <c r="BE131" s="18"/>
      <c r="BF131" s="18"/>
      <c r="BG131" s="18"/>
      <c r="BH131" s="18"/>
      <c r="BI131" s="18"/>
      <c r="BJ131" s="18"/>
      <c r="BK131" s="18"/>
      <c r="BL131" s="117">
        <f t="shared" si="154"/>
        <v>-0.37090871261378416</v>
      </c>
      <c r="BM131" s="117">
        <f t="shared" si="97"/>
        <v>-0.37090871261378416</v>
      </c>
    </row>
    <row r="132" spans="1:65">
      <c r="A132" s="13" t="s">
        <v>219</v>
      </c>
      <c r="B132" s="14" t="s">
        <v>220</v>
      </c>
      <c r="C132" s="15">
        <f>+C133</f>
        <v>50000</v>
      </c>
      <c r="D132" s="15">
        <v>0</v>
      </c>
      <c r="E132" s="15">
        <v>0</v>
      </c>
      <c r="F132" s="15">
        <v>0</v>
      </c>
      <c r="G132" s="15">
        <f t="shared" si="119"/>
        <v>50000</v>
      </c>
      <c r="H132" s="15">
        <f t="shared" ref="H132:AH132" si="184">+H133</f>
        <v>0</v>
      </c>
      <c r="I132" s="15">
        <f t="shared" si="184"/>
        <v>0</v>
      </c>
      <c r="J132" s="15">
        <f t="shared" si="184"/>
        <v>50000</v>
      </c>
      <c r="K132" s="15">
        <f t="shared" si="184"/>
        <v>0</v>
      </c>
      <c r="L132" s="15">
        <f t="shared" si="184"/>
        <v>0</v>
      </c>
      <c r="M132" s="15">
        <f t="shared" si="184"/>
        <v>0</v>
      </c>
      <c r="N132" s="15">
        <f t="shared" si="184"/>
        <v>0</v>
      </c>
      <c r="O132" s="15">
        <f t="shared" si="184"/>
        <v>0</v>
      </c>
      <c r="P132" s="15">
        <f t="shared" si="184"/>
        <v>0</v>
      </c>
      <c r="Q132" s="15">
        <f t="shared" si="184"/>
        <v>50000</v>
      </c>
      <c r="R132" s="15">
        <f t="shared" si="184"/>
        <v>0</v>
      </c>
      <c r="S132" s="108"/>
      <c r="T132" s="15">
        <f t="shared" si="184"/>
        <v>50000</v>
      </c>
      <c r="U132" s="15">
        <f t="shared" si="184"/>
        <v>0</v>
      </c>
      <c r="V132" s="15">
        <f t="shared" si="184"/>
        <v>0</v>
      </c>
      <c r="W132" s="15">
        <f t="shared" si="184"/>
        <v>0</v>
      </c>
      <c r="X132" s="15">
        <f t="shared" si="184"/>
        <v>50000</v>
      </c>
      <c r="Y132" s="15">
        <f t="shared" si="184"/>
        <v>0</v>
      </c>
      <c r="Z132" s="15">
        <f t="shared" si="184"/>
        <v>0</v>
      </c>
      <c r="AA132" s="15">
        <f t="shared" si="184"/>
        <v>0</v>
      </c>
      <c r="AB132" s="15">
        <f t="shared" si="184"/>
        <v>0</v>
      </c>
      <c r="AC132" s="15">
        <f t="shared" si="184"/>
        <v>0</v>
      </c>
      <c r="AD132" s="15">
        <f t="shared" si="184"/>
        <v>0</v>
      </c>
      <c r="AE132" s="15">
        <f t="shared" si="184"/>
        <v>0</v>
      </c>
      <c r="AF132" s="15">
        <f t="shared" si="184"/>
        <v>0</v>
      </c>
      <c r="AG132" s="15">
        <f t="shared" si="124"/>
        <v>50000</v>
      </c>
      <c r="AH132" s="15">
        <f t="shared" si="184"/>
        <v>50000</v>
      </c>
      <c r="AI132" s="233">
        <f>+'EJEC-GASTOSABRIL 2021'!G133-AH132</f>
        <v>0</v>
      </c>
      <c r="AJ132" s="108"/>
      <c r="AK132" s="15">
        <f t="shared" ref="AK132:AM132" si="185">+AK133</f>
        <v>0</v>
      </c>
      <c r="AL132" s="15">
        <f t="shared" si="185"/>
        <v>0</v>
      </c>
      <c r="AM132" s="15">
        <f t="shared" si="185"/>
        <v>0</v>
      </c>
      <c r="AN132" s="15">
        <v>0</v>
      </c>
      <c r="AO132" s="15"/>
      <c r="AP132" s="15"/>
      <c r="AQ132" s="15"/>
      <c r="AR132" s="15"/>
      <c r="AS132" s="15"/>
      <c r="AT132" s="15"/>
      <c r="AU132" s="15"/>
      <c r="AV132" s="15"/>
      <c r="AW132" s="15">
        <f t="shared" si="126"/>
        <v>0</v>
      </c>
      <c r="AX132" s="15">
        <f t="shared" si="153"/>
        <v>0</v>
      </c>
      <c r="AY132" s="108"/>
      <c r="AZ132" s="116" t="e">
        <f t="shared" si="91"/>
        <v>#DIV/0!</v>
      </c>
      <c r="BA132" s="116" t="e">
        <f t="shared" si="92"/>
        <v>#DIV/0!</v>
      </c>
      <c r="BB132" s="116" t="e">
        <f t="shared" si="93"/>
        <v>#DIV/0!</v>
      </c>
      <c r="BC132" s="116">
        <f t="shared" si="94"/>
        <v>-1</v>
      </c>
      <c r="BD132" s="116" t="e">
        <f t="shared" si="95"/>
        <v>#DIV/0!</v>
      </c>
      <c r="BE132" s="15"/>
      <c r="BF132" s="15"/>
      <c r="BG132" s="15"/>
      <c r="BH132" s="15"/>
      <c r="BI132" s="15"/>
      <c r="BJ132" s="15"/>
      <c r="BK132" s="15"/>
      <c r="BL132" s="116">
        <f t="shared" si="154"/>
        <v>-1</v>
      </c>
      <c r="BM132" s="116">
        <f t="shared" si="97"/>
        <v>-1</v>
      </c>
    </row>
    <row r="133" spans="1:65">
      <c r="A133" s="16" t="s">
        <v>221</v>
      </c>
      <c r="B133" s="17" t="s">
        <v>222</v>
      </c>
      <c r="C133" s="18">
        <v>50000</v>
      </c>
      <c r="D133" s="18">
        <v>0</v>
      </c>
      <c r="E133" s="18">
        <v>0</v>
      </c>
      <c r="F133" s="18">
        <v>0</v>
      </c>
      <c r="G133" s="18">
        <f t="shared" si="119"/>
        <v>50000</v>
      </c>
      <c r="H133" s="18">
        <v>0</v>
      </c>
      <c r="I133" s="18">
        <v>0</v>
      </c>
      <c r="J133" s="18">
        <f t="shared" si="120"/>
        <v>50000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f t="shared" si="121"/>
        <v>0</v>
      </c>
      <c r="Q133" s="18">
        <f t="shared" si="122"/>
        <v>50000</v>
      </c>
      <c r="R133" s="18">
        <f t="shared" si="123"/>
        <v>0</v>
      </c>
      <c r="S133" s="108"/>
      <c r="T133" s="18">
        <v>50000</v>
      </c>
      <c r="U133" s="18">
        <v>0</v>
      </c>
      <c r="V133" s="18">
        <v>0</v>
      </c>
      <c r="W133" s="18">
        <v>0</v>
      </c>
      <c r="X133" s="18">
        <v>50000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f t="shared" si="124"/>
        <v>50000</v>
      </c>
      <c r="AH133" s="18">
        <f t="shared" si="125"/>
        <v>50000</v>
      </c>
      <c r="AI133" s="85">
        <f>+'EJEC-GASTOSABRIL 2021'!G134-AH133</f>
        <v>0</v>
      </c>
      <c r="AJ133" s="108"/>
      <c r="AK133" s="18">
        <v>0</v>
      </c>
      <c r="AL133" s="18">
        <v>0</v>
      </c>
      <c r="AM133" s="18">
        <v>0</v>
      </c>
      <c r="AN133" s="18">
        <v>0</v>
      </c>
      <c r="AO133" s="18"/>
      <c r="AP133" s="18"/>
      <c r="AQ133" s="18"/>
      <c r="AR133" s="18"/>
      <c r="AS133" s="18"/>
      <c r="AT133" s="18"/>
      <c r="AU133" s="18"/>
      <c r="AV133" s="18"/>
      <c r="AW133" s="18">
        <f t="shared" si="126"/>
        <v>0</v>
      </c>
      <c r="AX133" s="18">
        <f t="shared" si="153"/>
        <v>0</v>
      </c>
      <c r="AY133" s="108"/>
      <c r="AZ133" s="117" t="e">
        <f t="shared" si="91"/>
        <v>#DIV/0!</v>
      </c>
      <c r="BA133" s="117" t="e">
        <f t="shared" si="92"/>
        <v>#DIV/0!</v>
      </c>
      <c r="BB133" s="117" t="e">
        <f t="shared" si="93"/>
        <v>#DIV/0!</v>
      </c>
      <c r="BC133" s="117">
        <f t="shared" si="94"/>
        <v>-1</v>
      </c>
      <c r="BD133" s="117" t="e">
        <f t="shared" si="95"/>
        <v>#DIV/0!</v>
      </c>
      <c r="BE133" s="18"/>
      <c r="BF133" s="18"/>
      <c r="BG133" s="18"/>
      <c r="BH133" s="18"/>
      <c r="BI133" s="18"/>
      <c r="BJ133" s="18"/>
      <c r="BK133" s="18"/>
      <c r="BL133" s="117">
        <f t="shared" si="154"/>
        <v>-1</v>
      </c>
      <c r="BM133" s="117">
        <f t="shared" si="97"/>
        <v>-1</v>
      </c>
    </row>
    <row r="134" spans="1:65">
      <c r="A134" s="13" t="s">
        <v>223</v>
      </c>
      <c r="B134" s="14" t="s">
        <v>224</v>
      </c>
      <c r="C134" s="15">
        <v>282769400</v>
      </c>
      <c r="D134" s="15">
        <v>0</v>
      </c>
      <c r="E134" s="15">
        <v>0</v>
      </c>
      <c r="F134" s="15">
        <v>0</v>
      </c>
      <c r="G134" s="15">
        <f t="shared" si="119"/>
        <v>282769400</v>
      </c>
      <c r="H134" s="15">
        <v>282769400</v>
      </c>
      <c r="I134" s="15">
        <v>282769400</v>
      </c>
      <c r="J134" s="15">
        <v>282769400</v>
      </c>
      <c r="K134" s="15">
        <v>282769400</v>
      </c>
      <c r="L134" s="15">
        <v>282769400</v>
      </c>
      <c r="M134" s="15">
        <v>282769400</v>
      </c>
      <c r="N134" s="15">
        <v>282769400</v>
      </c>
      <c r="O134" s="15">
        <v>282769400</v>
      </c>
      <c r="P134" s="15">
        <v>282769400</v>
      </c>
      <c r="Q134" s="15">
        <v>282769400</v>
      </c>
      <c r="R134" s="15">
        <v>282769400</v>
      </c>
      <c r="S134" s="108"/>
      <c r="T134" s="15">
        <v>282769400</v>
      </c>
      <c r="U134" s="15"/>
      <c r="V134" s="15"/>
      <c r="W134" s="15"/>
      <c r="X134" s="15"/>
      <c r="Y134" s="15"/>
      <c r="Z134" s="15">
        <v>282769400</v>
      </c>
      <c r="AA134" s="15"/>
      <c r="AB134" s="15"/>
      <c r="AC134" s="15"/>
      <c r="AD134" s="15"/>
      <c r="AE134" s="15"/>
      <c r="AF134" s="15"/>
      <c r="AG134" s="15">
        <f t="shared" si="124"/>
        <v>0</v>
      </c>
      <c r="AH134" s="15">
        <f t="shared" si="125"/>
        <v>282769400</v>
      </c>
      <c r="AI134" s="233">
        <f>+'EJEC-GASTOSABRIL 2021'!G135-AH134</f>
        <v>0</v>
      </c>
      <c r="AJ134" s="108"/>
      <c r="AK134" s="15">
        <v>0</v>
      </c>
      <c r="AL134" s="15"/>
      <c r="AM134" s="15"/>
      <c r="AN134" s="15">
        <v>282769400</v>
      </c>
      <c r="AO134" s="15"/>
      <c r="AP134" s="15"/>
      <c r="AQ134" s="15"/>
      <c r="AR134" s="15"/>
      <c r="AS134" s="15"/>
      <c r="AT134" s="15"/>
      <c r="AU134" s="15"/>
      <c r="AV134" s="15"/>
      <c r="AW134" s="15">
        <f t="shared" si="126"/>
        <v>282769400</v>
      </c>
      <c r="AX134" s="15">
        <f t="shared" si="153"/>
        <v>282769400</v>
      </c>
      <c r="AY134" s="108"/>
      <c r="AZ134" s="116" t="e">
        <f t="shared" si="91"/>
        <v>#DIV/0!</v>
      </c>
      <c r="BA134" s="116" t="e">
        <f t="shared" si="92"/>
        <v>#DIV/0!</v>
      </c>
      <c r="BB134" s="116" t="e">
        <f t="shared" si="93"/>
        <v>#DIV/0!</v>
      </c>
      <c r="BC134" s="116" t="e">
        <f t="shared" si="94"/>
        <v>#DIV/0!</v>
      </c>
      <c r="BD134" s="116" t="e">
        <f t="shared" si="95"/>
        <v>#DIV/0!</v>
      </c>
      <c r="BE134" s="15"/>
      <c r="BF134" s="15"/>
      <c r="BG134" s="15"/>
      <c r="BH134" s="15"/>
      <c r="BI134" s="15"/>
      <c r="BJ134" s="15"/>
      <c r="BK134" s="15"/>
      <c r="BL134" s="116" t="e">
        <f t="shared" si="154"/>
        <v>#DIV/0!</v>
      </c>
      <c r="BM134" s="116" t="e">
        <f t="shared" si="97"/>
        <v>#DIV/0!</v>
      </c>
    </row>
    <row r="135" spans="1:65">
      <c r="A135" s="13" t="s">
        <v>225</v>
      </c>
      <c r="B135" s="14" t="s">
        <v>226</v>
      </c>
      <c r="C135" s="15">
        <f>+C136+C137+C143+C146+C151+C157+C162+C165</f>
        <v>811667342</v>
      </c>
      <c r="D135" s="15">
        <v>0</v>
      </c>
      <c r="E135" s="15">
        <v>4318806</v>
      </c>
      <c r="F135" s="15">
        <v>455000000</v>
      </c>
      <c r="G135" s="15">
        <f t="shared" si="119"/>
        <v>1262348536</v>
      </c>
      <c r="H135" s="15">
        <f t="shared" ref="H135:AH135" si="186">+H136+H137+H143+H146+H151+H157+H162+H165</f>
        <v>189719660</v>
      </c>
      <c r="I135" s="15">
        <f t="shared" si="186"/>
        <v>189719660</v>
      </c>
      <c r="J135" s="15">
        <f t="shared" si="186"/>
        <v>1072628876</v>
      </c>
      <c r="K135" s="15">
        <f t="shared" si="186"/>
        <v>11600000</v>
      </c>
      <c r="L135" s="15">
        <f t="shared" si="186"/>
        <v>11600000</v>
      </c>
      <c r="M135" s="15">
        <f t="shared" si="186"/>
        <v>0</v>
      </c>
      <c r="N135" s="15">
        <f t="shared" si="186"/>
        <v>185000000</v>
      </c>
      <c r="O135" s="15">
        <f t="shared" si="186"/>
        <v>258905000</v>
      </c>
      <c r="P135" s="15">
        <f t="shared" si="186"/>
        <v>69185340</v>
      </c>
      <c r="Q135" s="15">
        <f t="shared" si="186"/>
        <v>1003443536</v>
      </c>
      <c r="R135" s="15">
        <f t="shared" si="186"/>
        <v>11600000</v>
      </c>
      <c r="S135" s="108"/>
      <c r="T135" s="15">
        <f t="shared" si="186"/>
        <v>1266667342</v>
      </c>
      <c r="U135" s="15">
        <f t="shared" si="186"/>
        <v>15833333.33</v>
      </c>
      <c r="V135" s="15">
        <f t="shared" si="186"/>
        <v>92531368.966363639</v>
      </c>
      <c r="W135" s="15">
        <f t="shared" si="186"/>
        <v>115575337.96636364</v>
      </c>
      <c r="X135" s="15">
        <f t="shared" si="186"/>
        <v>222833885.96636364</v>
      </c>
      <c r="Y135" s="15">
        <f t="shared" si="186"/>
        <v>135731368.96636364</v>
      </c>
      <c r="Z135" s="15">
        <f t="shared" si="186"/>
        <v>94731368.966363639</v>
      </c>
      <c r="AA135" s="15">
        <f t="shared" si="186"/>
        <v>208031368.96636364</v>
      </c>
      <c r="AB135" s="15">
        <f t="shared" si="186"/>
        <v>140731368.96636364</v>
      </c>
      <c r="AC135" s="15">
        <f t="shared" si="186"/>
        <v>96231368.966363639</v>
      </c>
      <c r="AD135" s="15">
        <f t="shared" si="186"/>
        <v>61155026.966363639</v>
      </c>
      <c r="AE135" s="15">
        <f t="shared" si="186"/>
        <v>39731368.966363631</v>
      </c>
      <c r="AF135" s="15">
        <f t="shared" si="186"/>
        <v>39231369.00636363</v>
      </c>
      <c r="AG135" s="15">
        <f t="shared" si="124"/>
        <v>582505295.1954546</v>
      </c>
      <c r="AH135" s="15">
        <f t="shared" si="186"/>
        <v>1262348536</v>
      </c>
      <c r="AI135" s="233">
        <f>+'EJEC-GASTOSABRIL 2021'!G136-AH135</f>
        <v>0</v>
      </c>
      <c r="AJ135" s="108"/>
      <c r="AK135" s="15">
        <f t="shared" ref="AK135:AM135" si="187">+AK136+AK137+AK143+AK146+AK151+AK157+AK162+AK165</f>
        <v>3313876</v>
      </c>
      <c r="AL135" s="15">
        <f t="shared" si="187"/>
        <v>11600000</v>
      </c>
      <c r="AM135" s="15">
        <f t="shared" si="187"/>
        <v>44194113</v>
      </c>
      <c r="AN135" s="15">
        <v>113913332.62</v>
      </c>
      <c r="AO135" s="15"/>
      <c r="AP135" s="15"/>
      <c r="AQ135" s="15"/>
      <c r="AR135" s="15"/>
      <c r="AS135" s="15"/>
      <c r="AT135" s="15"/>
      <c r="AU135" s="15"/>
      <c r="AV135" s="15"/>
      <c r="AW135" s="15">
        <f t="shared" si="126"/>
        <v>173021321.62</v>
      </c>
      <c r="AX135" s="15">
        <f t="shared" si="153"/>
        <v>173021321.62</v>
      </c>
      <c r="AY135" s="108"/>
      <c r="AZ135" s="116">
        <f t="shared" si="91"/>
        <v>-0.79070256837699004</v>
      </c>
      <c r="BA135" s="116">
        <f t="shared" si="92"/>
        <v>-0.8746371081550004</v>
      </c>
      <c r="BB135" s="116">
        <f t="shared" si="93"/>
        <v>-0.61761640694607367</v>
      </c>
      <c r="BC135" s="116">
        <f t="shared" si="94"/>
        <v>-0.48879708251735549</v>
      </c>
      <c r="BD135" s="116">
        <f t="shared" si="95"/>
        <v>-1</v>
      </c>
      <c r="BE135" s="15"/>
      <c r="BF135" s="15"/>
      <c r="BG135" s="15"/>
      <c r="BH135" s="15"/>
      <c r="BI135" s="15"/>
      <c r="BJ135" s="15"/>
      <c r="BK135" s="15"/>
      <c r="BL135" s="116">
        <f t="shared" si="154"/>
        <v>-0.70297038834308934</v>
      </c>
      <c r="BM135" s="116">
        <f t="shared" si="97"/>
        <v>-0.70297038834308934</v>
      </c>
    </row>
    <row r="136" spans="1:65">
      <c r="A136" s="16" t="s">
        <v>227</v>
      </c>
      <c r="B136" s="17" t="s">
        <v>228</v>
      </c>
      <c r="C136" s="18">
        <v>5000000</v>
      </c>
      <c r="D136" s="18">
        <v>0</v>
      </c>
      <c r="E136" s="18">
        <v>0</v>
      </c>
      <c r="F136" s="18">
        <v>0</v>
      </c>
      <c r="G136" s="18">
        <f t="shared" si="119"/>
        <v>5000000</v>
      </c>
      <c r="H136" s="18">
        <v>0</v>
      </c>
      <c r="I136" s="18">
        <v>0</v>
      </c>
      <c r="J136" s="18">
        <f t="shared" si="120"/>
        <v>5000000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f t="shared" si="121"/>
        <v>0</v>
      </c>
      <c r="Q136" s="18">
        <f t="shared" si="122"/>
        <v>5000000</v>
      </c>
      <c r="R136" s="18">
        <f t="shared" si="123"/>
        <v>0</v>
      </c>
      <c r="S136" s="108"/>
      <c r="T136" s="18">
        <v>5000000</v>
      </c>
      <c r="U136" s="18">
        <v>0</v>
      </c>
      <c r="V136" s="18">
        <v>2500000</v>
      </c>
      <c r="W136" s="18">
        <v>0</v>
      </c>
      <c r="X136" s="18">
        <v>0</v>
      </c>
      <c r="Y136" s="18">
        <v>0</v>
      </c>
      <c r="Z136" s="18">
        <v>0</v>
      </c>
      <c r="AA136" s="18">
        <v>2500000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f t="shared" si="124"/>
        <v>2500000</v>
      </c>
      <c r="AH136" s="18">
        <f t="shared" si="125"/>
        <v>5000000</v>
      </c>
      <c r="AI136" s="85">
        <f>+'EJEC-GASTOSABRIL 2021'!G137-AH136</f>
        <v>0</v>
      </c>
      <c r="AJ136" s="108"/>
      <c r="AK136" s="18">
        <v>0</v>
      </c>
      <c r="AL136" s="18">
        <v>0</v>
      </c>
      <c r="AM136" s="18">
        <v>0</v>
      </c>
      <c r="AN136" s="18">
        <v>0</v>
      </c>
      <c r="AO136" s="18"/>
      <c r="AP136" s="18"/>
      <c r="AQ136" s="18"/>
      <c r="AR136" s="18"/>
      <c r="AS136" s="18"/>
      <c r="AT136" s="18"/>
      <c r="AU136" s="18"/>
      <c r="AV136" s="18"/>
      <c r="AW136" s="18">
        <f t="shared" si="126"/>
        <v>0</v>
      </c>
      <c r="AX136" s="18">
        <f t="shared" ref="AX136:AX167" si="188">SUM(AK136:AV136)</f>
        <v>0</v>
      </c>
      <c r="AY136" s="108"/>
      <c r="AZ136" s="117" t="e">
        <f t="shared" ref="AZ136:AZ199" si="189">(AK136-U136)/U136</f>
        <v>#DIV/0!</v>
      </c>
      <c r="BA136" s="117">
        <f t="shared" ref="BA136:BA199" si="190">(AL136-V136)/V136</f>
        <v>-1</v>
      </c>
      <c r="BB136" s="117" t="e">
        <f t="shared" ref="BB136:BB199" si="191">(AM136-W136)/W136</f>
        <v>#DIV/0!</v>
      </c>
      <c r="BC136" s="117" t="e">
        <f t="shared" ref="BC136:BC199" si="192">(AN136-X136)/X136</f>
        <v>#DIV/0!</v>
      </c>
      <c r="BD136" s="117" t="e">
        <f t="shared" ref="BD136:BD199" si="193">(AO136-Y136)/Y136</f>
        <v>#DIV/0!</v>
      </c>
      <c r="BE136" s="18"/>
      <c r="BF136" s="18"/>
      <c r="BG136" s="18"/>
      <c r="BH136" s="18"/>
      <c r="BI136" s="18"/>
      <c r="BJ136" s="18"/>
      <c r="BK136" s="18"/>
      <c r="BL136" s="117">
        <f t="shared" ref="BL136:BL167" si="194">(AW136-AG136)/AG136</f>
        <v>-1</v>
      </c>
      <c r="BM136" s="117">
        <f t="shared" ref="BM136:BM199" si="195">(AW136-AG136)/AG136</f>
        <v>-1</v>
      </c>
    </row>
    <row r="137" spans="1:65">
      <c r="A137" s="13" t="s">
        <v>229</v>
      </c>
      <c r="B137" s="14" t="s">
        <v>230</v>
      </c>
      <c r="C137" s="15">
        <f>+C138+C139+C140+C141+C142</f>
        <v>77197198</v>
      </c>
      <c r="D137" s="15">
        <v>0</v>
      </c>
      <c r="E137" s="15">
        <v>985473</v>
      </c>
      <c r="F137" s="15">
        <v>75000000</v>
      </c>
      <c r="G137" s="15">
        <f t="shared" si="119"/>
        <v>151211725</v>
      </c>
      <c r="H137" s="15">
        <f t="shared" ref="H137:AH137" si="196">+H138+H139+H140+H141+H142</f>
        <v>14745260</v>
      </c>
      <c r="I137" s="15">
        <f t="shared" si="196"/>
        <v>14745260</v>
      </c>
      <c r="J137" s="15">
        <f t="shared" si="196"/>
        <v>136466465</v>
      </c>
      <c r="K137" s="15">
        <f t="shared" si="196"/>
        <v>2900000</v>
      </c>
      <c r="L137" s="15">
        <f t="shared" si="196"/>
        <v>2900000</v>
      </c>
      <c r="M137" s="15">
        <f t="shared" si="196"/>
        <v>0</v>
      </c>
      <c r="N137" s="15">
        <f t="shared" si="196"/>
        <v>0</v>
      </c>
      <c r="O137" s="15">
        <f t="shared" si="196"/>
        <v>55710000</v>
      </c>
      <c r="P137" s="15">
        <f t="shared" si="196"/>
        <v>40964740</v>
      </c>
      <c r="Q137" s="15">
        <f t="shared" si="196"/>
        <v>95501725</v>
      </c>
      <c r="R137" s="15">
        <f t="shared" si="196"/>
        <v>2900000</v>
      </c>
      <c r="S137" s="108"/>
      <c r="T137" s="15">
        <f t="shared" si="196"/>
        <v>152197198</v>
      </c>
      <c r="U137" s="15">
        <f t="shared" si="196"/>
        <v>0</v>
      </c>
      <c r="V137" s="15">
        <f t="shared" si="196"/>
        <v>13746520.454545453</v>
      </c>
      <c r="W137" s="15">
        <f t="shared" si="196"/>
        <v>13746520.454545453</v>
      </c>
      <c r="X137" s="15">
        <f t="shared" si="196"/>
        <v>13746520.454545453</v>
      </c>
      <c r="Y137" s="15">
        <f t="shared" si="196"/>
        <v>13746520.454545453</v>
      </c>
      <c r="Z137" s="15">
        <f t="shared" si="196"/>
        <v>13746520.454545453</v>
      </c>
      <c r="AA137" s="15">
        <f t="shared" si="196"/>
        <v>13746520.454545453</v>
      </c>
      <c r="AB137" s="15">
        <f t="shared" si="196"/>
        <v>13746520.454545453</v>
      </c>
      <c r="AC137" s="15">
        <f t="shared" si="196"/>
        <v>13746520.454545453</v>
      </c>
      <c r="AD137" s="15">
        <f t="shared" si="196"/>
        <v>13746520.454545453</v>
      </c>
      <c r="AE137" s="15">
        <f t="shared" si="196"/>
        <v>13746520.454545453</v>
      </c>
      <c r="AF137" s="15">
        <f t="shared" si="196"/>
        <v>13746520.454545453</v>
      </c>
      <c r="AG137" s="15">
        <f t="shared" si="124"/>
        <v>54986081.818181813</v>
      </c>
      <c r="AH137" s="15">
        <f t="shared" si="196"/>
        <v>151211725</v>
      </c>
      <c r="AI137" s="233">
        <f>+'EJEC-GASTOSABRIL 2021'!G138-AH137</f>
        <v>0</v>
      </c>
      <c r="AJ137" s="108"/>
      <c r="AK137" s="15">
        <f t="shared" ref="AK137:AM137" si="197">+AK138+AK139+AK140+AK141+AK142</f>
        <v>0</v>
      </c>
      <c r="AL137" s="15">
        <f t="shared" si="197"/>
        <v>2900000</v>
      </c>
      <c r="AM137" s="15">
        <f t="shared" si="197"/>
        <v>11119997</v>
      </c>
      <c r="AN137" s="15">
        <v>2305423</v>
      </c>
      <c r="AO137" s="15"/>
      <c r="AP137" s="15"/>
      <c r="AQ137" s="15"/>
      <c r="AR137" s="15"/>
      <c r="AS137" s="15"/>
      <c r="AT137" s="15"/>
      <c r="AU137" s="15"/>
      <c r="AV137" s="15"/>
      <c r="AW137" s="15">
        <f t="shared" si="126"/>
        <v>16325420</v>
      </c>
      <c r="AX137" s="15">
        <f t="shared" si="188"/>
        <v>16325420</v>
      </c>
      <c r="AY137" s="108"/>
      <c r="AZ137" s="116" t="e">
        <f t="shared" si="189"/>
        <v>#DIV/0!</v>
      </c>
      <c r="BA137" s="116">
        <f t="shared" si="190"/>
        <v>-0.78903752337988342</v>
      </c>
      <c r="BB137" s="116">
        <f t="shared" si="191"/>
        <v>-0.19106823892128727</v>
      </c>
      <c r="BC137" s="116">
        <f t="shared" si="192"/>
        <v>-0.83229043250448997</v>
      </c>
      <c r="BD137" s="116">
        <f t="shared" si="193"/>
        <v>-1</v>
      </c>
      <c r="BE137" s="15"/>
      <c r="BF137" s="15"/>
      <c r="BG137" s="15"/>
      <c r="BH137" s="15"/>
      <c r="BI137" s="15"/>
      <c r="BJ137" s="15"/>
      <c r="BK137" s="15"/>
      <c r="BL137" s="116">
        <f t="shared" si="194"/>
        <v>-0.70309904870141515</v>
      </c>
      <c r="BM137" s="116">
        <f t="shared" si="195"/>
        <v>-0.70309904870141515</v>
      </c>
    </row>
    <row r="138" spans="1:65">
      <c r="A138" s="16" t="s">
        <v>231</v>
      </c>
      <c r="B138" s="17" t="s">
        <v>232</v>
      </c>
      <c r="C138" s="18">
        <v>43651366</v>
      </c>
      <c r="D138" s="18">
        <v>0</v>
      </c>
      <c r="E138" s="18">
        <v>985473</v>
      </c>
      <c r="F138" s="18">
        <v>20000000</v>
      </c>
      <c r="G138" s="18">
        <f t="shared" si="119"/>
        <v>62665893</v>
      </c>
      <c r="H138" s="18">
        <v>13145260</v>
      </c>
      <c r="I138" s="18">
        <v>13145260</v>
      </c>
      <c r="J138" s="18">
        <f t="shared" si="120"/>
        <v>49520633</v>
      </c>
      <c r="K138" s="18">
        <v>1300000</v>
      </c>
      <c r="L138" s="18">
        <v>1300000</v>
      </c>
      <c r="M138" s="18">
        <v>0</v>
      </c>
      <c r="N138" s="18">
        <v>0</v>
      </c>
      <c r="O138" s="18">
        <v>19110000</v>
      </c>
      <c r="P138" s="18">
        <f t="shared" si="121"/>
        <v>5964740</v>
      </c>
      <c r="Q138" s="18">
        <f t="shared" si="122"/>
        <v>43555893</v>
      </c>
      <c r="R138" s="18">
        <f t="shared" si="123"/>
        <v>1300000</v>
      </c>
      <c r="S138" s="108"/>
      <c r="T138" s="18">
        <v>63651366</v>
      </c>
      <c r="U138" s="18"/>
      <c r="V138" s="18">
        <v>5696899.3636363633</v>
      </c>
      <c r="W138" s="18">
        <v>5696899.3636363633</v>
      </c>
      <c r="X138" s="18">
        <v>5696899.3636363633</v>
      </c>
      <c r="Y138" s="18">
        <v>5696899.3636363633</v>
      </c>
      <c r="Z138" s="18">
        <v>5696899.3636363633</v>
      </c>
      <c r="AA138" s="18">
        <v>5696899.3636363633</v>
      </c>
      <c r="AB138" s="18">
        <v>5696899.3636363633</v>
      </c>
      <c r="AC138" s="18">
        <v>5696899.3636363633</v>
      </c>
      <c r="AD138" s="18">
        <v>5696899.3636363633</v>
      </c>
      <c r="AE138" s="18">
        <v>5696899.3636363633</v>
      </c>
      <c r="AF138" s="18">
        <v>5696899.3636363633</v>
      </c>
      <c r="AG138" s="18">
        <f t="shared" si="124"/>
        <v>22787597.454545453</v>
      </c>
      <c r="AH138" s="18">
        <f t="shared" si="125"/>
        <v>62665892.999999985</v>
      </c>
      <c r="AI138" s="85">
        <f>+'EJEC-GASTOSABRIL 2021'!G139-AH138</f>
        <v>0</v>
      </c>
      <c r="AJ138" s="108"/>
      <c r="AK138" s="18">
        <v>0</v>
      </c>
      <c r="AL138" s="18">
        <v>1300000</v>
      </c>
      <c r="AM138" s="18">
        <v>176697</v>
      </c>
      <c r="AN138" s="18">
        <v>160923</v>
      </c>
      <c r="AO138" s="18"/>
      <c r="AP138" s="18"/>
      <c r="AQ138" s="18"/>
      <c r="AR138" s="18"/>
      <c r="AS138" s="18"/>
      <c r="AT138" s="18"/>
      <c r="AU138" s="18"/>
      <c r="AV138" s="18"/>
      <c r="AW138" s="18">
        <f t="shared" si="126"/>
        <v>1637620</v>
      </c>
      <c r="AX138" s="18">
        <f t="shared" si="188"/>
        <v>1637620</v>
      </c>
      <c r="AY138" s="108"/>
      <c r="AZ138" s="117" t="e">
        <f t="shared" si="189"/>
        <v>#DIV/0!</v>
      </c>
      <c r="BA138" s="117">
        <f t="shared" si="190"/>
        <v>-0.77180569340965111</v>
      </c>
      <c r="BB138" s="117">
        <f t="shared" si="191"/>
        <v>-0.96898365431415778</v>
      </c>
      <c r="BC138" s="117">
        <f t="shared" si="192"/>
        <v>-0.97175252892350872</v>
      </c>
      <c r="BD138" s="117">
        <f t="shared" si="193"/>
        <v>-1</v>
      </c>
      <c r="BE138" s="18"/>
      <c r="BF138" s="18"/>
      <c r="BG138" s="18"/>
      <c r="BH138" s="18"/>
      <c r="BI138" s="18"/>
      <c r="BJ138" s="18"/>
      <c r="BK138" s="18"/>
      <c r="BL138" s="117">
        <f t="shared" si="194"/>
        <v>-0.92813546916182943</v>
      </c>
      <c r="BM138" s="117">
        <f t="shared" si="195"/>
        <v>-0.92813546916182943</v>
      </c>
    </row>
    <row r="139" spans="1:65">
      <c r="A139" s="16" t="s">
        <v>233</v>
      </c>
      <c r="B139" s="17" t="s">
        <v>234</v>
      </c>
      <c r="C139" s="18">
        <v>10000000</v>
      </c>
      <c r="D139" s="18">
        <v>0</v>
      </c>
      <c r="E139" s="18">
        <v>0</v>
      </c>
      <c r="F139" s="18">
        <v>35000000</v>
      </c>
      <c r="G139" s="18">
        <f t="shared" si="119"/>
        <v>45000000</v>
      </c>
      <c r="H139" s="18">
        <v>0</v>
      </c>
      <c r="I139" s="18">
        <v>0</v>
      </c>
      <c r="J139" s="18">
        <f t="shared" si="120"/>
        <v>45000000</v>
      </c>
      <c r="K139" s="18">
        <v>0</v>
      </c>
      <c r="L139" s="18">
        <v>0</v>
      </c>
      <c r="M139" s="18">
        <v>0</v>
      </c>
      <c r="N139" s="18">
        <v>0</v>
      </c>
      <c r="O139" s="18">
        <v>35000000</v>
      </c>
      <c r="P139" s="18">
        <f t="shared" si="121"/>
        <v>35000000</v>
      </c>
      <c r="Q139" s="18">
        <f t="shared" si="122"/>
        <v>10000000</v>
      </c>
      <c r="R139" s="18">
        <f t="shared" si="123"/>
        <v>0</v>
      </c>
      <c r="S139" s="108"/>
      <c r="T139" s="18">
        <v>45000000</v>
      </c>
      <c r="U139" s="18"/>
      <c r="V139" s="18">
        <v>4090909.0909090908</v>
      </c>
      <c r="W139" s="18">
        <v>4090909.0909090908</v>
      </c>
      <c r="X139" s="18">
        <v>4090909.0909090908</v>
      </c>
      <c r="Y139" s="18">
        <v>4090909.0909090908</v>
      </c>
      <c r="Z139" s="18">
        <v>4090909.0909090908</v>
      </c>
      <c r="AA139" s="18">
        <v>4090909.0909090908</v>
      </c>
      <c r="AB139" s="18">
        <v>4090909.0909090908</v>
      </c>
      <c r="AC139" s="18">
        <v>4090909.0909090908</v>
      </c>
      <c r="AD139" s="18">
        <v>4090909.0909090908</v>
      </c>
      <c r="AE139" s="18">
        <v>4090909.0909090908</v>
      </c>
      <c r="AF139" s="18">
        <v>4090909.0909090908</v>
      </c>
      <c r="AG139" s="18">
        <f t="shared" si="124"/>
        <v>16363636.363636363</v>
      </c>
      <c r="AH139" s="18">
        <f t="shared" si="125"/>
        <v>45000000</v>
      </c>
      <c r="AI139" s="85">
        <f>+'EJEC-GASTOSABRIL 2021'!G140-AH139</f>
        <v>0</v>
      </c>
      <c r="AJ139" s="108"/>
      <c r="AK139" s="18">
        <v>0</v>
      </c>
      <c r="AL139" s="18">
        <v>0</v>
      </c>
      <c r="AM139" s="18">
        <v>10712600</v>
      </c>
      <c r="AN139" s="18">
        <v>0</v>
      </c>
      <c r="AO139" s="18"/>
      <c r="AP139" s="18"/>
      <c r="AQ139" s="18"/>
      <c r="AR139" s="18"/>
      <c r="AS139" s="18"/>
      <c r="AT139" s="18"/>
      <c r="AU139" s="18"/>
      <c r="AV139" s="18"/>
      <c r="AW139" s="18">
        <f t="shared" si="126"/>
        <v>10712600</v>
      </c>
      <c r="AX139" s="18">
        <f t="shared" si="188"/>
        <v>10712600</v>
      </c>
      <c r="AY139" s="108"/>
      <c r="AZ139" s="117" t="e">
        <f t="shared" si="189"/>
        <v>#DIV/0!</v>
      </c>
      <c r="BA139" s="117">
        <f t="shared" si="190"/>
        <v>-1</v>
      </c>
      <c r="BB139" s="117">
        <f t="shared" si="191"/>
        <v>1.6186355555555556</v>
      </c>
      <c r="BC139" s="117">
        <f t="shared" si="192"/>
        <v>-1</v>
      </c>
      <c r="BD139" s="117">
        <f t="shared" si="193"/>
        <v>-1</v>
      </c>
      <c r="BE139" s="18"/>
      <c r="BF139" s="18"/>
      <c r="BG139" s="18"/>
      <c r="BH139" s="18"/>
      <c r="BI139" s="18"/>
      <c r="BJ139" s="18"/>
      <c r="BK139" s="18"/>
      <c r="BL139" s="117">
        <f t="shared" si="194"/>
        <v>-0.3453411111111111</v>
      </c>
      <c r="BM139" s="117">
        <f t="shared" si="195"/>
        <v>-0.3453411111111111</v>
      </c>
    </row>
    <row r="140" spans="1:65">
      <c r="A140" s="16" t="s">
        <v>235</v>
      </c>
      <c r="B140" s="17" t="s">
        <v>236</v>
      </c>
      <c r="C140" s="18">
        <v>16545832</v>
      </c>
      <c r="D140" s="18">
        <v>0</v>
      </c>
      <c r="E140" s="18">
        <v>0</v>
      </c>
      <c r="F140" s="18">
        <v>10000000</v>
      </c>
      <c r="G140" s="18">
        <f t="shared" si="119"/>
        <v>26545832</v>
      </c>
      <c r="H140" s="18">
        <v>1600000</v>
      </c>
      <c r="I140" s="18">
        <v>1600000</v>
      </c>
      <c r="J140" s="18">
        <f t="shared" si="120"/>
        <v>24945832</v>
      </c>
      <c r="K140" s="18">
        <v>1600000</v>
      </c>
      <c r="L140" s="18">
        <v>1600000</v>
      </c>
      <c r="M140" s="18">
        <v>0</v>
      </c>
      <c r="N140" s="18">
        <v>0</v>
      </c>
      <c r="O140" s="18">
        <v>1600000</v>
      </c>
      <c r="P140" s="18">
        <f t="shared" si="121"/>
        <v>0</v>
      </c>
      <c r="Q140" s="18">
        <f t="shared" si="122"/>
        <v>24945832</v>
      </c>
      <c r="R140" s="18">
        <f t="shared" si="123"/>
        <v>1600000</v>
      </c>
      <c r="S140" s="108"/>
      <c r="T140" s="18">
        <v>26545832</v>
      </c>
      <c r="U140" s="18"/>
      <c r="V140" s="18">
        <v>2413257.4545454546</v>
      </c>
      <c r="W140" s="18">
        <v>2413257.4545454546</v>
      </c>
      <c r="X140" s="18">
        <v>2413257.4545454546</v>
      </c>
      <c r="Y140" s="18">
        <v>2413257.4545454546</v>
      </c>
      <c r="Z140" s="18">
        <v>2413257.4545454546</v>
      </c>
      <c r="AA140" s="18">
        <v>2413257.4545454546</v>
      </c>
      <c r="AB140" s="18">
        <v>2413257.4545454546</v>
      </c>
      <c r="AC140" s="18">
        <v>2413257.4545454546</v>
      </c>
      <c r="AD140" s="18">
        <v>2413257.4545454546</v>
      </c>
      <c r="AE140" s="18">
        <v>2413257.4545454546</v>
      </c>
      <c r="AF140" s="18">
        <v>2413257.4545454546</v>
      </c>
      <c r="AG140" s="18">
        <f t="shared" si="124"/>
        <v>9653029.8181818184</v>
      </c>
      <c r="AH140" s="18">
        <f t="shared" ref="AH140:AH204" si="198">SUM(U140:AF140)</f>
        <v>26545831.999999996</v>
      </c>
      <c r="AI140" s="85">
        <f>+'EJEC-GASTOSABRIL 2021'!G141-AH140</f>
        <v>0</v>
      </c>
      <c r="AJ140" s="108"/>
      <c r="AK140" s="18">
        <v>0</v>
      </c>
      <c r="AL140" s="18">
        <v>1600000</v>
      </c>
      <c r="AM140" s="18">
        <v>230700</v>
      </c>
      <c r="AN140" s="18">
        <v>0</v>
      </c>
      <c r="AO140" s="18"/>
      <c r="AP140" s="18"/>
      <c r="AQ140" s="18"/>
      <c r="AR140" s="18"/>
      <c r="AS140" s="18"/>
      <c r="AT140" s="18"/>
      <c r="AU140" s="18"/>
      <c r="AV140" s="18"/>
      <c r="AW140" s="18">
        <f t="shared" si="126"/>
        <v>1830700</v>
      </c>
      <c r="AX140" s="18">
        <f t="shared" si="188"/>
        <v>1830700</v>
      </c>
      <c r="AY140" s="108"/>
      <c r="AZ140" s="117" t="e">
        <f t="shared" si="189"/>
        <v>#DIV/0!</v>
      </c>
      <c r="BA140" s="117">
        <f t="shared" si="190"/>
        <v>-0.33699572874566525</v>
      </c>
      <c r="BB140" s="117">
        <f t="shared" si="191"/>
        <v>-0.90440307163851563</v>
      </c>
      <c r="BC140" s="117">
        <f t="shared" si="192"/>
        <v>-1</v>
      </c>
      <c r="BD140" s="117">
        <f t="shared" si="193"/>
        <v>-1</v>
      </c>
      <c r="BE140" s="18"/>
      <c r="BF140" s="18"/>
      <c r="BG140" s="18"/>
      <c r="BH140" s="18"/>
      <c r="BI140" s="18"/>
      <c r="BJ140" s="18"/>
      <c r="BK140" s="18"/>
      <c r="BL140" s="117">
        <f t="shared" si="194"/>
        <v>-0.81034970009604523</v>
      </c>
      <c r="BM140" s="117">
        <f t="shared" si="195"/>
        <v>-0.81034970009604523</v>
      </c>
    </row>
    <row r="141" spans="1:65">
      <c r="A141" s="16" t="s">
        <v>237</v>
      </c>
      <c r="B141" s="17" t="s">
        <v>238</v>
      </c>
      <c r="C141" s="18">
        <v>7000000</v>
      </c>
      <c r="D141" s="18">
        <v>0</v>
      </c>
      <c r="E141" s="18">
        <v>0</v>
      </c>
      <c r="F141" s="18">
        <v>0</v>
      </c>
      <c r="G141" s="18">
        <f t="shared" si="119"/>
        <v>7000000</v>
      </c>
      <c r="H141" s="18">
        <v>0</v>
      </c>
      <c r="I141" s="18">
        <v>0</v>
      </c>
      <c r="J141" s="18">
        <f t="shared" ref="J141:J205" si="199">+G141-I141</f>
        <v>7000000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f t="shared" si="121"/>
        <v>0</v>
      </c>
      <c r="Q141" s="18">
        <f t="shared" ref="Q141:Q205" si="200">+G141-O141</f>
        <v>7000000</v>
      </c>
      <c r="R141" s="18">
        <f t="shared" si="123"/>
        <v>0</v>
      </c>
      <c r="S141" s="108"/>
      <c r="T141" s="18">
        <v>7000000</v>
      </c>
      <c r="U141" s="18">
        <v>0</v>
      </c>
      <c r="V141" s="18">
        <v>636363.63636363635</v>
      </c>
      <c r="W141" s="18">
        <v>636363.63636363635</v>
      </c>
      <c r="X141" s="18">
        <v>636363.63636363635</v>
      </c>
      <c r="Y141" s="18">
        <v>636363.63636363635</v>
      </c>
      <c r="Z141" s="18">
        <v>636363.63636363635</v>
      </c>
      <c r="AA141" s="18">
        <v>636363.63636363635</v>
      </c>
      <c r="AB141" s="18">
        <v>636363.63636363635</v>
      </c>
      <c r="AC141" s="18">
        <v>636363.63636363635</v>
      </c>
      <c r="AD141" s="18">
        <v>636363.63636363635</v>
      </c>
      <c r="AE141" s="18">
        <v>636363.63636363635</v>
      </c>
      <c r="AF141" s="18">
        <v>636363.63636363635</v>
      </c>
      <c r="AG141" s="18">
        <f t="shared" si="124"/>
        <v>2545454.5454545454</v>
      </c>
      <c r="AH141" s="18">
        <f t="shared" si="198"/>
        <v>7000000.0000000009</v>
      </c>
      <c r="AI141" s="85">
        <f>+'EJEC-GASTOSABRIL 2021'!G142-AH141</f>
        <v>0</v>
      </c>
      <c r="AJ141" s="108"/>
      <c r="AK141" s="18">
        <v>0</v>
      </c>
      <c r="AL141" s="18">
        <v>0</v>
      </c>
      <c r="AM141" s="18">
        <v>0</v>
      </c>
      <c r="AN141" s="18">
        <v>2144500</v>
      </c>
      <c r="AO141" s="18"/>
      <c r="AP141" s="18"/>
      <c r="AQ141" s="18"/>
      <c r="AR141" s="18"/>
      <c r="AS141" s="18"/>
      <c r="AT141" s="18"/>
      <c r="AU141" s="18"/>
      <c r="AV141" s="18"/>
      <c r="AW141" s="18">
        <f t="shared" si="126"/>
        <v>2144500</v>
      </c>
      <c r="AX141" s="18">
        <f t="shared" si="188"/>
        <v>2144500</v>
      </c>
      <c r="AY141" s="108"/>
      <c r="AZ141" s="117" t="e">
        <f t="shared" si="189"/>
        <v>#DIV/0!</v>
      </c>
      <c r="BA141" s="117">
        <f t="shared" si="190"/>
        <v>-1</v>
      </c>
      <c r="BB141" s="117">
        <f t="shared" si="191"/>
        <v>-1</v>
      </c>
      <c r="BC141" s="117">
        <f t="shared" si="192"/>
        <v>2.3699285714285718</v>
      </c>
      <c r="BD141" s="117">
        <f t="shared" si="193"/>
        <v>-1</v>
      </c>
      <c r="BE141" s="18"/>
      <c r="BF141" s="18"/>
      <c r="BG141" s="18"/>
      <c r="BH141" s="18"/>
      <c r="BI141" s="18"/>
      <c r="BJ141" s="18"/>
      <c r="BK141" s="18"/>
      <c r="BL141" s="117">
        <f t="shared" si="194"/>
        <v>-0.15751785714285713</v>
      </c>
      <c r="BM141" s="117">
        <f t="shared" si="195"/>
        <v>-0.15751785714285713</v>
      </c>
    </row>
    <row r="142" spans="1:65">
      <c r="A142" s="16" t="s">
        <v>827</v>
      </c>
      <c r="B142" s="17" t="s">
        <v>828</v>
      </c>
      <c r="C142" s="18"/>
      <c r="D142" s="18"/>
      <c r="E142" s="18"/>
      <c r="F142" s="18">
        <v>10000000</v>
      </c>
      <c r="G142" s="18">
        <f t="shared" ref="G142:G205" si="201">+C142+D142-E142+F142</f>
        <v>10000000</v>
      </c>
      <c r="H142" s="18">
        <v>0</v>
      </c>
      <c r="I142" s="18">
        <v>0</v>
      </c>
      <c r="J142" s="18">
        <f t="shared" si="199"/>
        <v>10000000</v>
      </c>
      <c r="K142" s="18">
        <v>0</v>
      </c>
      <c r="L142" s="18">
        <v>0</v>
      </c>
      <c r="M142" s="18"/>
      <c r="N142" s="18"/>
      <c r="O142" s="18">
        <v>0</v>
      </c>
      <c r="P142" s="18">
        <f t="shared" ref="P142:P206" si="202">+O142-I142</f>
        <v>0</v>
      </c>
      <c r="Q142" s="18">
        <f t="shared" si="200"/>
        <v>10000000</v>
      </c>
      <c r="R142" s="18">
        <f t="shared" ref="R142:R206" si="203">+L142</f>
        <v>0</v>
      </c>
      <c r="S142" s="108"/>
      <c r="T142" s="18">
        <v>10000000</v>
      </c>
      <c r="U142" s="18"/>
      <c r="V142" s="18">
        <v>909090.90909090906</v>
      </c>
      <c r="W142" s="18">
        <v>909090.90909090906</v>
      </c>
      <c r="X142" s="18">
        <v>909090.90909090906</v>
      </c>
      <c r="Y142" s="18">
        <v>909090.90909090906</v>
      </c>
      <c r="Z142" s="18">
        <v>909090.90909090906</v>
      </c>
      <c r="AA142" s="18">
        <v>909090.90909090906</v>
      </c>
      <c r="AB142" s="18">
        <v>909090.90909090906</v>
      </c>
      <c r="AC142" s="18">
        <v>909090.90909090906</v>
      </c>
      <c r="AD142" s="18">
        <v>909090.90909090906</v>
      </c>
      <c r="AE142" s="18">
        <v>909090.90909090906</v>
      </c>
      <c r="AF142" s="18">
        <v>909090.90909090906</v>
      </c>
      <c r="AG142" s="18">
        <f t="shared" ref="AG142:AG205" si="204">+U142+V142+W142+X142+Y142</f>
        <v>3636363.6363636362</v>
      </c>
      <c r="AH142" s="18">
        <f t="shared" si="198"/>
        <v>9999999.9999999981</v>
      </c>
      <c r="AI142" s="85">
        <f>+'EJEC-GASTOSABRIL 2021'!G143-AH142</f>
        <v>0</v>
      </c>
      <c r="AJ142" s="108"/>
      <c r="AK142" s="18"/>
      <c r="AL142" s="18">
        <v>0</v>
      </c>
      <c r="AM142" s="18">
        <v>0</v>
      </c>
      <c r="AN142" s="18">
        <v>0</v>
      </c>
      <c r="AO142" s="18"/>
      <c r="AP142" s="18"/>
      <c r="AQ142" s="18"/>
      <c r="AR142" s="18"/>
      <c r="AS142" s="18"/>
      <c r="AT142" s="18"/>
      <c r="AU142" s="18"/>
      <c r="AV142" s="18"/>
      <c r="AW142" s="18">
        <f t="shared" ref="AW142:AW205" si="205">+AK142+AL142+AM142+AN142+AO142</f>
        <v>0</v>
      </c>
      <c r="AX142" s="18">
        <f t="shared" si="188"/>
        <v>0</v>
      </c>
      <c r="AY142" s="108"/>
      <c r="AZ142" s="117" t="e">
        <f t="shared" si="189"/>
        <v>#DIV/0!</v>
      </c>
      <c r="BA142" s="117">
        <f t="shared" si="190"/>
        <v>-1</v>
      </c>
      <c r="BB142" s="117">
        <f t="shared" si="191"/>
        <v>-1</v>
      </c>
      <c r="BC142" s="117">
        <f t="shared" si="192"/>
        <v>-1</v>
      </c>
      <c r="BD142" s="117">
        <f t="shared" si="193"/>
        <v>-1</v>
      </c>
      <c r="BE142" s="18"/>
      <c r="BF142" s="18"/>
      <c r="BG142" s="18"/>
      <c r="BH142" s="18"/>
      <c r="BI142" s="18"/>
      <c r="BJ142" s="18"/>
      <c r="BK142" s="18"/>
      <c r="BL142" s="117">
        <f t="shared" si="194"/>
        <v>-1</v>
      </c>
      <c r="BM142" s="117">
        <f t="shared" si="195"/>
        <v>-1</v>
      </c>
    </row>
    <row r="143" spans="1:65">
      <c r="A143" s="13" t="s">
        <v>239</v>
      </c>
      <c r="B143" s="14" t="s">
        <v>240</v>
      </c>
      <c r="C143" s="15">
        <f>+C144+C145</f>
        <v>62600000</v>
      </c>
      <c r="D143" s="15">
        <v>0</v>
      </c>
      <c r="E143" s="15">
        <v>0</v>
      </c>
      <c r="F143" s="15">
        <v>20000000</v>
      </c>
      <c r="G143" s="15">
        <f t="shared" si="201"/>
        <v>82600000</v>
      </c>
      <c r="H143" s="15">
        <f t="shared" ref="H143:AH143" si="206">+H144+H145</f>
        <v>45200000</v>
      </c>
      <c r="I143" s="15">
        <f t="shared" si="206"/>
        <v>45200000</v>
      </c>
      <c r="J143" s="15">
        <f t="shared" si="206"/>
        <v>37400000</v>
      </c>
      <c r="K143" s="15">
        <f t="shared" si="206"/>
        <v>200000</v>
      </c>
      <c r="L143" s="15">
        <f t="shared" si="206"/>
        <v>200000</v>
      </c>
      <c r="M143" s="15">
        <f t="shared" si="206"/>
        <v>0</v>
      </c>
      <c r="N143" s="15">
        <f t="shared" si="206"/>
        <v>45000000</v>
      </c>
      <c r="O143" s="15">
        <f t="shared" si="206"/>
        <v>45200000</v>
      </c>
      <c r="P143" s="15">
        <f t="shared" si="206"/>
        <v>0</v>
      </c>
      <c r="Q143" s="15">
        <f t="shared" si="206"/>
        <v>37400000</v>
      </c>
      <c r="R143" s="15">
        <f t="shared" si="206"/>
        <v>200000</v>
      </c>
      <c r="S143" s="108"/>
      <c r="T143" s="15">
        <f t="shared" si="206"/>
        <v>82600000</v>
      </c>
      <c r="U143" s="15">
        <f t="shared" si="206"/>
        <v>0</v>
      </c>
      <c r="V143" s="15">
        <f t="shared" si="206"/>
        <v>12390909.09090909</v>
      </c>
      <c r="W143" s="15">
        <f t="shared" si="206"/>
        <v>9590909.0909090899</v>
      </c>
      <c r="X143" s="15">
        <f t="shared" si="206"/>
        <v>6090909.0909090908</v>
      </c>
      <c r="Y143" s="15">
        <f t="shared" si="206"/>
        <v>6090909.0909090908</v>
      </c>
      <c r="Z143" s="15">
        <f t="shared" si="206"/>
        <v>6090909.0909090908</v>
      </c>
      <c r="AA143" s="15">
        <f t="shared" si="206"/>
        <v>12390909.09090909</v>
      </c>
      <c r="AB143" s="15">
        <f t="shared" si="206"/>
        <v>6090909.0909090908</v>
      </c>
      <c r="AC143" s="15">
        <f t="shared" si="206"/>
        <v>6090909.0909090908</v>
      </c>
      <c r="AD143" s="15">
        <f t="shared" si="206"/>
        <v>6090909.0909090908</v>
      </c>
      <c r="AE143" s="15">
        <f t="shared" si="206"/>
        <v>6090909.0909090908</v>
      </c>
      <c r="AF143" s="15">
        <f t="shared" si="206"/>
        <v>5590909.0909090908</v>
      </c>
      <c r="AG143" s="15">
        <f t="shared" si="204"/>
        <v>34163636.36363636</v>
      </c>
      <c r="AH143" s="15">
        <f t="shared" si="206"/>
        <v>82600000</v>
      </c>
      <c r="AI143" s="233">
        <f>+'EJEC-GASTOSABRIL 2021'!G144-AH143</f>
        <v>0</v>
      </c>
      <c r="AJ143" s="108"/>
      <c r="AK143" s="15">
        <f t="shared" ref="AK143:AM143" si="207">+AK144+AK145</f>
        <v>0</v>
      </c>
      <c r="AL143" s="15">
        <f t="shared" si="207"/>
        <v>200000</v>
      </c>
      <c r="AM143" s="15">
        <f t="shared" si="207"/>
        <v>11211837</v>
      </c>
      <c r="AN143" s="15">
        <v>7909070</v>
      </c>
      <c r="AO143" s="15"/>
      <c r="AP143" s="15"/>
      <c r="AQ143" s="15"/>
      <c r="AR143" s="15"/>
      <c r="AS143" s="15"/>
      <c r="AT143" s="15"/>
      <c r="AU143" s="15"/>
      <c r="AV143" s="15"/>
      <c r="AW143" s="15">
        <f t="shared" si="205"/>
        <v>19320907</v>
      </c>
      <c r="AX143" s="15">
        <f t="shared" si="188"/>
        <v>19320907</v>
      </c>
      <c r="AY143" s="108"/>
      <c r="AZ143" s="116" t="e">
        <f t="shared" si="189"/>
        <v>#DIV/0!</v>
      </c>
      <c r="BA143" s="116">
        <f t="shared" si="190"/>
        <v>-0.98385913426265592</v>
      </c>
      <c r="BB143" s="116">
        <f t="shared" si="191"/>
        <v>0.16900670142180108</v>
      </c>
      <c r="BC143" s="116">
        <f t="shared" si="192"/>
        <v>0.29850402985074631</v>
      </c>
      <c r="BD143" s="116">
        <f t="shared" si="193"/>
        <v>-1</v>
      </c>
      <c r="BE143" s="15"/>
      <c r="BF143" s="15"/>
      <c r="BG143" s="15"/>
      <c r="BH143" s="15"/>
      <c r="BI143" s="15"/>
      <c r="BJ143" s="15"/>
      <c r="BK143" s="15"/>
      <c r="BL143" s="116">
        <f t="shared" si="194"/>
        <v>-0.43445988025545496</v>
      </c>
      <c r="BM143" s="116">
        <f t="shared" si="195"/>
        <v>-0.43445988025545496</v>
      </c>
    </row>
    <row r="144" spans="1:65">
      <c r="A144" s="16" t="s">
        <v>241</v>
      </c>
      <c r="B144" s="17" t="s">
        <v>242</v>
      </c>
      <c r="C144" s="18">
        <v>21100000</v>
      </c>
      <c r="D144" s="18">
        <v>0</v>
      </c>
      <c r="E144" s="18">
        <v>0</v>
      </c>
      <c r="F144" s="18">
        <v>0</v>
      </c>
      <c r="G144" s="18">
        <f t="shared" si="201"/>
        <v>21100000</v>
      </c>
      <c r="H144" s="18">
        <v>12200000</v>
      </c>
      <c r="I144" s="18">
        <v>12200000</v>
      </c>
      <c r="J144" s="18">
        <f t="shared" si="199"/>
        <v>8900000</v>
      </c>
      <c r="K144" s="18">
        <v>200000</v>
      </c>
      <c r="L144" s="18">
        <v>200000</v>
      </c>
      <c r="M144" s="18">
        <v>0</v>
      </c>
      <c r="N144" s="18">
        <v>12000000</v>
      </c>
      <c r="O144" s="18">
        <v>12200000</v>
      </c>
      <c r="P144" s="18">
        <f t="shared" si="202"/>
        <v>0</v>
      </c>
      <c r="Q144" s="18">
        <f t="shared" si="200"/>
        <v>8900000</v>
      </c>
      <c r="R144" s="18">
        <f t="shared" si="203"/>
        <v>200000</v>
      </c>
      <c r="S144" s="108"/>
      <c r="T144" s="18">
        <v>21100000</v>
      </c>
      <c r="U144" s="18">
        <v>0</v>
      </c>
      <c r="V144" s="18">
        <v>6800000</v>
      </c>
      <c r="W144" s="18">
        <v>4000000</v>
      </c>
      <c r="X144" s="18">
        <v>500000</v>
      </c>
      <c r="Y144" s="18">
        <v>500000</v>
      </c>
      <c r="Z144" s="18">
        <v>500000</v>
      </c>
      <c r="AA144" s="18">
        <v>6800000</v>
      </c>
      <c r="AB144" s="18">
        <v>500000</v>
      </c>
      <c r="AC144" s="18">
        <v>500000</v>
      </c>
      <c r="AD144" s="18">
        <v>500000</v>
      </c>
      <c r="AE144" s="18">
        <v>500000</v>
      </c>
      <c r="AF144" s="18">
        <v>0</v>
      </c>
      <c r="AG144" s="18">
        <f t="shared" si="204"/>
        <v>11800000</v>
      </c>
      <c r="AH144" s="18">
        <f t="shared" si="198"/>
        <v>21100000</v>
      </c>
      <c r="AI144" s="85">
        <f>+'EJEC-GASTOSABRIL 2021'!G145-AH144</f>
        <v>0</v>
      </c>
      <c r="AJ144" s="108"/>
      <c r="AK144" s="18">
        <v>0</v>
      </c>
      <c r="AL144" s="18">
        <v>200000</v>
      </c>
      <c r="AM144" s="18">
        <v>0</v>
      </c>
      <c r="AN144" s="18">
        <v>2413304</v>
      </c>
      <c r="AO144" s="18"/>
      <c r="AP144" s="18"/>
      <c r="AQ144" s="18"/>
      <c r="AR144" s="18"/>
      <c r="AS144" s="18"/>
      <c r="AT144" s="18"/>
      <c r="AU144" s="18"/>
      <c r="AV144" s="18"/>
      <c r="AW144" s="18">
        <f t="shared" si="205"/>
        <v>2613304</v>
      </c>
      <c r="AX144" s="18">
        <f t="shared" si="188"/>
        <v>2613304</v>
      </c>
      <c r="AY144" s="108"/>
      <c r="AZ144" s="117" t="e">
        <f t="shared" si="189"/>
        <v>#DIV/0!</v>
      </c>
      <c r="BA144" s="117">
        <f t="shared" si="190"/>
        <v>-0.97058823529411764</v>
      </c>
      <c r="BB144" s="117">
        <f t="shared" si="191"/>
        <v>-1</v>
      </c>
      <c r="BC144" s="117">
        <f t="shared" si="192"/>
        <v>3.8266079999999998</v>
      </c>
      <c r="BD144" s="117">
        <f t="shared" si="193"/>
        <v>-1</v>
      </c>
      <c r="BE144" s="18"/>
      <c r="BF144" s="18"/>
      <c r="BG144" s="18"/>
      <c r="BH144" s="18"/>
      <c r="BI144" s="18"/>
      <c r="BJ144" s="18"/>
      <c r="BK144" s="18"/>
      <c r="BL144" s="117">
        <f t="shared" si="194"/>
        <v>-0.77853355932203394</v>
      </c>
      <c r="BM144" s="117">
        <f t="shared" si="195"/>
        <v>-0.77853355932203394</v>
      </c>
    </row>
    <row r="145" spans="1:65">
      <c r="A145" s="16" t="s">
        <v>243</v>
      </c>
      <c r="B145" s="17" t="s">
        <v>244</v>
      </c>
      <c r="C145" s="18">
        <v>41500000</v>
      </c>
      <c r="D145" s="18">
        <v>0</v>
      </c>
      <c r="E145" s="18">
        <v>0</v>
      </c>
      <c r="F145" s="18">
        <v>20000000</v>
      </c>
      <c r="G145" s="18">
        <f t="shared" si="201"/>
        <v>61500000</v>
      </c>
      <c r="H145" s="18">
        <v>33000000</v>
      </c>
      <c r="I145" s="18">
        <v>33000000</v>
      </c>
      <c r="J145" s="18">
        <f t="shared" si="199"/>
        <v>28500000</v>
      </c>
      <c r="K145" s="18">
        <v>0</v>
      </c>
      <c r="L145" s="18">
        <v>0</v>
      </c>
      <c r="M145" s="18">
        <v>0</v>
      </c>
      <c r="N145" s="18">
        <v>33000000</v>
      </c>
      <c r="O145" s="18">
        <v>33000000</v>
      </c>
      <c r="P145" s="18">
        <f t="shared" si="202"/>
        <v>0</v>
      </c>
      <c r="Q145" s="18">
        <f t="shared" si="200"/>
        <v>28500000</v>
      </c>
      <c r="R145" s="18">
        <f t="shared" si="203"/>
        <v>0</v>
      </c>
      <c r="S145" s="108"/>
      <c r="T145" s="18">
        <v>61500000</v>
      </c>
      <c r="U145" s="18"/>
      <c r="V145" s="18">
        <v>5590909.0909090908</v>
      </c>
      <c r="W145" s="18">
        <v>5590909.0909090908</v>
      </c>
      <c r="X145" s="18">
        <v>5590909.0909090908</v>
      </c>
      <c r="Y145" s="18">
        <v>5590909.0909090908</v>
      </c>
      <c r="Z145" s="18">
        <v>5590909.0909090908</v>
      </c>
      <c r="AA145" s="18">
        <v>5590909.0909090908</v>
      </c>
      <c r="AB145" s="18">
        <v>5590909.0909090908</v>
      </c>
      <c r="AC145" s="18">
        <v>5590909.0909090908</v>
      </c>
      <c r="AD145" s="18">
        <v>5590909.0909090908</v>
      </c>
      <c r="AE145" s="18">
        <v>5590909.0909090908</v>
      </c>
      <c r="AF145" s="18">
        <v>5590909.0909090908</v>
      </c>
      <c r="AG145" s="18">
        <f t="shared" si="204"/>
        <v>22363636.363636363</v>
      </c>
      <c r="AH145" s="18">
        <f t="shared" si="198"/>
        <v>61500000.000000007</v>
      </c>
      <c r="AI145" s="85">
        <f>+'EJEC-GASTOSABRIL 2021'!G146-AH145</f>
        <v>0</v>
      </c>
      <c r="AJ145" s="108"/>
      <c r="AK145" s="18">
        <v>0</v>
      </c>
      <c r="AL145" s="18">
        <v>0</v>
      </c>
      <c r="AM145" s="18">
        <v>11211837</v>
      </c>
      <c r="AN145" s="18">
        <v>5495766</v>
      </c>
      <c r="AO145" s="18"/>
      <c r="AP145" s="18"/>
      <c r="AQ145" s="18"/>
      <c r="AR145" s="18"/>
      <c r="AS145" s="18"/>
      <c r="AT145" s="18"/>
      <c r="AU145" s="18"/>
      <c r="AV145" s="18"/>
      <c r="AW145" s="18">
        <f t="shared" si="205"/>
        <v>16707603</v>
      </c>
      <c r="AX145" s="18">
        <f t="shared" si="188"/>
        <v>16707603</v>
      </c>
      <c r="AY145" s="108"/>
      <c r="AZ145" s="117" t="e">
        <f t="shared" si="189"/>
        <v>#DIV/0!</v>
      </c>
      <c r="BA145" s="117">
        <f t="shared" si="190"/>
        <v>-1</v>
      </c>
      <c r="BB145" s="117">
        <f t="shared" si="191"/>
        <v>1.005369219512195</v>
      </c>
      <c r="BC145" s="117">
        <f t="shared" si="192"/>
        <v>-1.7017463414634133E-2</v>
      </c>
      <c r="BD145" s="117">
        <f t="shared" si="193"/>
        <v>-1</v>
      </c>
      <c r="BE145" s="18"/>
      <c r="BF145" s="18"/>
      <c r="BG145" s="18"/>
      <c r="BH145" s="18"/>
      <c r="BI145" s="18"/>
      <c r="BJ145" s="18"/>
      <c r="BK145" s="18"/>
      <c r="BL145" s="117">
        <f t="shared" si="194"/>
        <v>-0.25291206097560975</v>
      </c>
      <c r="BM145" s="117">
        <f t="shared" si="195"/>
        <v>-0.25291206097560975</v>
      </c>
    </row>
    <row r="146" spans="1:65">
      <c r="A146" s="13" t="s">
        <v>245</v>
      </c>
      <c r="B146" s="14" t="s">
        <v>246</v>
      </c>
      <c r="C146" s="15">
        <f>+C147+C148+C149+C150</f>
        <v>228388493</v>
      </c>
      <c r="D146" s="15">
        <v>0</v>
      </c>
      <c r="E146" s="15">
        <v>0</v>
      </c>
      <c r="F146" s="15">
        <v>0</v>
      </c>
      <c r="G146" s="15">
        <f t="shared" si="201"/>
        <v>228388493</v>
      </c>
      <c r="H146" s="15">
        <f t="shared" ref="H146:AH146" si="208">+H147+H148+H149+H150</f>
        <v>105000000</v>
      </c>
      <c r="I146" s="15">
        <f t="shared" si="208"/>
        <v>105000000</v>
      </c>
      <c r="J146" s="15">
        <f t="shared" si="208"/>
        <v>123388493</v>
      </c>
      <c r="K146" s="15">
        <f t="shared" si="208"/>
        <v>0</v>
      </c>
      <c r="L146" s="15">
        <f t="shared" si="208"/>
        <v>0</v>
      </c>
      <c r="M146" s="15">
        <f t="shared" si="208"/>
        <v>0</v>
      </c>
      <c r="N146" s="15">
        <f t="shared" si="208"/>
        <v>130000000</v>
      </c>
      <c r="O146" s="15">
        <f t="shared" si="208"/>
        <v>130000000</v>
      </c>
      <c r="P146" s="15">
        <f t="shared" si="208"/>
        <v>25000000</v>
      </c>
      <c r="Q146" s="15">
        <f t="shared" si="208"/>
        <v>98388493</v>
      </c>
      <c r="R146" s="15">
        <f t="shared" si="208"/>
        <v>0</v>
      </c>
      <c r="S146" s="108"/>
      <c r="T146" s="15">
        <f t="shared" si="208"/>
        <v>228388493</v>
      </c>
      <c r="U146" s="15">
        <f t="shared" si="208"/>
        <v>15000000</v>
      </c>
      <c r="V146" s="15">
        <f t="shared" si="208"/>
        <v>11000000</v>
      </c>
      <c r="W146" s="15">
        <f t="shared" si="208"/>
        <v>10607740</v>
      </c>
      <c r="X146" s="15">
        <f t="shared" si="208"/>
        <v>33628749</v>
      </c>
      <c r="Y146" s="15">
        <f t="shared" si="208"/>
        <v>63413634</v>
      </c>
      <c r="Z146" s="15">
        <f t="shared" si="208"/>
        <v>22000000</v>
      </c>
      <c r="AA146" s="15">
        <f t="shared" si="208"/>
        <v>18738370</v>
      </c>
      <c r="AB146" s="15">
        <f t="shared" si="208"/>
        <v>14000000</v>
      </c>
      <c r="AC146" s="15">
        <f t="shared" si="208"/>
        <v>10000000</v>
      </c>
      <c r="AD146" s="15">
        <f t="shared" si="208"/>
        <v>10000000</v>
      </c>
      <c r="AE146" s="15">
        <f t="shared" si="208"/>
        <v>10000000</v>
      </c>
      <c r="AF146" s="15">
        <f t="shared" si="208"/>
        <v>10000000</v>
      </c>
      <c r="AG146" s="15">
        <f t="shared" si="204"/>
        <v>133650123</v>
      </c>
      <c r="AH146" s="15">
        <f t="shared" si="208"/>
        <v>228388493</v>
      </c>
      <c r="AI146" s="233">
        <f>+'EJEC-GASTOSABRIL 2021'!G147-AH146</f>
        <v>0</v>
      </c>
      <c r="AJ146" s="108"/>
      <c r="AK146" s="15">
        <f t="shared" ref="AK146:AM146" si="209">+AK147+AK148+AK149+AK150</f>
        <v>0</v>
      </c>
      <c r="AL146" s="15">
        <f t="shared" si="209"/>
        <v>0</v>
      </c>
      <c r="AM146" s="15">
        <f t="shared" si="209"/>
        <v>12086700</v>
      </c>
      <c r="AN146" s="15">
        <v>20910712</v>
      </c>
      <c r="AO146" s="15"/>
      <c r="AP146" s="15"/>
      <c r="AQ146" s="15"/>
      <c r="AR146" s="15"/>
      <c r="AS146" s="15"/>
      <c r="AT146" s="15"/>
      <c r="AU146" s="15"/>
      <c r="AV146" s="15"/>
      <c r="AW146" s="15">
        <f t="shared" si="205"/>
        <v>32997412</v>
      </c>
      <c r="AX146" s="15">
        <f t="shared" si="188"/>
        <v>32997412</v>
      </c>
      <c r="AY146" s="108"/>
      <c r="AZ146" s="116">
        <f t="shared" si="189"/>
        <v>-1</v>
      </c>
      <c r="BA146" s="116">
        <f t="shared" si="190"/>
        <v>-1</v>
      </c>
      <c r="BB146" s="116">
        <f t="shared" si="191"/>
        <v>0.13942272340762499</v>
      </c>
      <c r="BC146" s="116">
        <f t="shared" si="192"/>
        <v>-0.37818941763191966</v>
      </c>
      <c r="BD146" s="116">
        <f t="shared" si="193"/>
        <v>-1</v>
      </c>
      <c r="BE146" s="15"/>
      <c r="BF146" s="15"/>
      <c r="BG146" s="15"/>
      <c r="BH146" s="15"/>
      <c r="BI146" s="15"/>
      <c r="BJ146" s="15"/>
      <c r="BK146" s="15"/>
      <c r="BL146" s="116">
        <f t="shared" si="194"/>
        <v>-0.75310601098361873</v>
      </c>
      <c r="BM146" s="116">
        <f t="shared" si="195"/>
        <v>-0.75310601098361873</v>
      </c>
    </row>
    <row r="147" spans="1:65">
      <c r="A147" s="16" t="s">
        <v>247</v>
      </c>
      <c r="B147" s="17" t="s">
        <v>248</v>
      </c>
      <c r="C147" s="18">
        <v>64759744</v>
      </c>
      <c r="D147" s="18">
        <v>0</v>
      </c>
      <c r="E147" s="18">
        <v>0</v>
      </c>
      <c r="F147" s="18">
        <v>0</v>
      </c>
      <c r="G147" s="18">
        <f t="shared" si="201"/>
        <v>64759744</v>
      </c>
      <c r="H147" s="18">
        <v>0</v>
      </c>
      <c r="I147" s="18">
        <v>0</v>
      </c>
      <c r="J147" s="18">
        <f t="shared" si="199"/>
        <v>64759744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f t="shared" si="202"/>
        <v>0</v>
      </c>
      <c r="Q147" s="18">
        <f t="shared" si="200"/>
        <v>64759744</v>
      </c>
      <c r="R147" s="18">
        <f t="shared" si="203"/>
        <v>0</v>
      </c>
      <c r="S147" s="108"/>
      <c r="T147" s="18">
        <v>64759744</v>
      </c>
      <c r="U147" s="18">
        <v>0</v>
      </c>
      <c r="V147" s="18">
        <v>0</v>
      </c>
      <c r="W147" s="18">
        <v>607740</v>
      </c>
      <c r="X147" s="18">
        <v>0</v>
      </c>
      <c r="Y147" s="18">
        <v>52413634</v>
      </c>
      <c r="Z147" s="18">
        <v>0</v>
      </c>
      <c r="AA147" s="18">
        <v>7738370</v>
      </c>
      <c r="AB147" s="18">
        <v>4000000</v>
      </c>
      <c r="AC147" s="18">
        <v>0</v>
      </c>
      <c r="AD147" s="18">
        <v>0</v>
      </c>
      <c r="AE147" s="18">
        <v>0</v>
      </c>
      <c r="AF147" s="18">
        <v>0</v>
      </c>
      <c r="AG147" s="18">
        <f t="shared" si="204"/>
        <v>53021374</v>
      </c>
      <c r="AH147" s="18">
        <f t="shared" si="198"/>
        <v>64759744</v>
      </c>
      <c r="AI147" s="85">
        <f>+'EJEC-GASTOSABRIL 2021'!G148-AH147</f>
        <v>0</v>
      </c>
      <c r="AJ147" s="108"/>
      <c r="AK147" s="18">
        <v>0</v>
      </c>
      <c r="AL147" s="18">
        <v>0</v>
      </c>
      <c r="AM147" s="18">
        <v>0</v>
      </c>
      <c r="AN147" s="18">
        <v>400000</v>
      </c>
      <c r="AO147" s="18"/>
      <c r="AP147" s="18"/>
      <c r="AQ147" s="18"/>
      <c r="AR147" s="18"/>
      <c r="AS147" s="18"/>
      <c r="AT147" s="18"/>
      <c r="AU147" s="18"/>
      <c r="AV147" s="18"/>
      <c r="AW147" s="18">
        <f t="shared" si="205"/>
        <v>400000</v>
      </c>
      <c r="AX147" s="18">
        <f t="shared" si="188"/>
        <v>400000</v>
      </c>
      <c r="AY147" s="108"/>
      <c r="AZ147" s="117" t="e">
        <f t="shared" si="189"/>
        <v>#DIV/0!</v>
      </c>
      <c r="BA147" s="117" t="e">
        <f t="shared" si="190"/>
        <v>#DIV/0!</v>
      </c>
      <c r="BB147" s="117">
        <f t="shared" si="191"/>
        <v>-1</v>
      </c>
      <c r="BC147" s="117" t="e">
        <f t="shared" si="192"/>
        <v>#DIV/0!</v>
      </c>
      <c r="BD147" s="117">
        <f t="shared" si="193"/>
        <v>-1</v>
      </c>
      <c r="BE147" s="18"/>
      <c r="BF147" s="18"/>
      <c r="BG147" s="18"/>
      <c r="BH147" s="18"/>
      <c r="BI147" s="18"/>
      <c r="BJ147" s="18"/>
      <c r="BK147" s="18"/>
      <c r="BL147" s="117">
        <f t="shared" si="194"/>
        <v>-0.99245587260714896</v>
      </c>
      <c r="BM147" s="117">
        <f t="shared" si="195"/>
        <v>-0.99245587260714896</v>
      </c>
    </row>
    <row r="148" spans="1:65">
      <c r="A148" s="16" t="s">
        <v>249</v>
      </c>
      <c r="B148" s="17" t="s">
        <v>250</v>
      </c>
      <c r="C148" s="18">
        <v>40628749</v>
      </c>
      <c r="D148" s="18">
        <v>0</v>
      </c>
      <c r="E148" s="18">
        <v>0</v>
      </c>
      <c r="F148" s="18">
        <v>0</v>
      </c>
      <c r="G148" s="18">
        <f t="shared" si="201"/>
        <v>40628749</v>
      </c>
      <c r="H148" s="18">
        <v>0</v>
      </c>
      <c r="I148" s="18">
        <v>0</v>
      </c>
      <c r="J148" s="18">
        <f t="shared" si="199"/>
        <v>40628749</v>
      </c>
      <c r="K148" s="18">
        <v>0</v>
      </c>
      <c r="L148" s="18">
        <v>0</v>
      </c>
      <c r="M148" s="18">
        <v>0</v>
      </c>
      <c r="N148" s="18">
        <v>10000000</v>
      </c>
      <c r="O148" s="18">
        <v>10000000</v>
      </c>
      <c r="P148" s="18">
        <f t="shared" si="202"/>
        <v>10000000</v>
      </c>
      <c r="Q148" s="18">
        <f t="shared" si="200"/>
        <v>30628749</v>
      </c>
      <c r="R148" s="18">
        <f t="shared" si="203"/>
        <v>0</v>
      </c>
      <c r="S148" s="108"/>
      <c r="T148" s="18">
        <v>40628749</v>
      </c>
      <c r="U148" s="18">
        <v>5000000</v>
      </c>
      <c r="V148" s="18">
        <v>0</v>
      </c>
      <c r="W148" s="18">
        <v>0</v>
      </c>
      <c r="X148" s="18">
        <v>23628749</v>
      </c>
      <c r="Y148" s="18">
        <v>0</v>
      </c>
      <c r="Z148" s="18">
        <v>12000000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f t="shared" si="204"/>
        <v>28628749</v>
      </c>
      <c r="AH148" s="18">
        <f t="shared" si="198"/>
        <v>40628749</v>
      </c>
      <c r="AI148" s="85">
        <f>+'EJEC-GASTOSABRIL 2021'!G149-AH148</f>
        <v>0</v>
      </c>
      <c r="AJ148" s="108"/>
      <c r="AK148" s="18">
        <v>0</v>
      </c>
      <c r="AL148" s="18">
        <v>0</v>
      </c>
      <c r="AM148" s="18">
        <v>70000</v>
      </c>
      <c r="AN148" s="18">
        <v>5184712</v>
      </c>
      <c r="AO148" s="18"/>
      <c r="AP148" s="18"/>
      <c r="AQ148" s="18"/>
      <c r="AR148" s="18"/>
      <c r="AS148" s="18"/>
      <c r="AT148" s="18"/>
      <c r="AU148" s="18"/>
      <c r="AV148" s="18"/>
      <c r="AW148" s="18">
        <f t="shared" si="205"/>
        <v>5254712</v>
      </c>
      <c r="AX148" s="18">
        <f t="shared" si="188"/>
        <v>5254712</v>
      </c>
      <c r="AY148" s="108"/>
      <c r="AZ148" s="117">
        <f t="shared" si="189"/>
        <v>-1</v>
      </c>
      <c r="BA148" s="117" t="e">
        <f t="shared" si="190"/>
        <v>#DIV/0!</v>
      </c>
      <c r="BB148" s="117" t="e">
        <f t="shared" si="191"/>
        <v>#DIV/0!</v>
      </c>
      <c r="BC148" s="117">
        <f t="shared" si="192"/>
        <v>-0.78057611090625234</v>
      </c>
      <c r="BD148" s="117" t="e">
        <f t="shared" si="193"/>
        <v>#DIV/0!</v>
      </c>
      <c r="BE148" s="18"/>
      <c r="BF148" s="18"/>
      <c r="BG148" s="18"/>
      <c r="BH148" s="18"/>
      <c r="BI148" s="18"/>
      <c r="BJ148" s="18"/>
      <c r="BK148" s="18"/>
      <c r="BL148" s="117">
        <f t="shared" si="194"/>
        <v>-0.8164533141144239</v>
      </c>
      <c r="BM148" s="117">
        <f t="shared" si="195"/>
        <v>-0.8164533141144239</v>
      </c>
    </row>
    <row r="149" spans="1:65">
      <c r="A149" s="16" t="s">
        <v>251</v>
      </c>
      <c r="B149" s="17" t="s">
        <v>252</v>
      </c>
      <c r="C149" s="18">
        <v>3000000</v>
      </c>
      <c r="D149" s="18">
        <v>0</v>
      </c>
      <c r="E149" s="18">
        <v>0</v>
      </c>
      <c r="F149" s="18">
        <v>0</v>
      </c>
      <c r="G149" s="18">
        <f t="shared" si="201"/>
        <v>3000000</v>
      </c>
      <c r="H149" s="18">
        <v>0</v>
      </c>
      <c r="I149" s="18">
        <v>0</v>
      </c>
      <c r="J149" s="18">
        <f t="shared" si="199"/>
        <v>3000000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f t="shared" si="202"/>
        <v>0</v>
      </c>
      <c r="Q149" s="18">
        <f t="shared" si="200"/>
        <v>3000000</v>
      </c>
      <c r="R149" s="18">
        <f t="shared" si="203"/>
        <v>0</v>
      </c>
      <c r="S149" s="108"/>
      <c r="T149" s="18">
        <v>3000000</v>
      </c>
      <c r="U149" s="18">
        <v>0</v>
      </c>
      <c r="V149" s="18">
        <v>1000000</v>
      </c>
      <c r="W149" s="18">
        <v>0</v>
      </c>
      <c r="X149" s="18">
        <v>0</v>
      </c>
      <c r="Y149" s="18">
        <v>1000000</v>
      </c>
      <c r="Z149" s="18">
        <v>0</v>
      </c>
      <c r="AA149" s="18">
        <v>1000000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f t="shared" si="204"/>
        <v>2000000</v>
      </c>
      <c r="AH149" s="18">
        <f t="shared" si="198"/>
        <v>3000000</v>
      </c>
      <c r="AI149" s="85">
        <f>+'EJEC-GASTOSABRIL 2021'!G150-AH149</f>
        <v>0</v>
      </c>
      <c r="AJ149" s="108"/>
      <c r="AK149" s="18">
        <v>0</v>
      </c>
      <c r="AL149" s="18">
        <v>0</v>
      </c>
      <c r="AM149" s="18">
        <v>0</v>
      </c>
      <c r="AN149" s="18">
        <v>1200000</v>
      </c>
      <c r="AO149" s="18"/>
      <c r="AP149" s="18"/>
      <c r="AQ149" s="18"/>
      <c r="AR149" s="18"/>
      <c r="AS149" s="18"/>
      <c r="AT149" s="18"/>
      <c r="AU149" s="18"/>
      <c r="AV149" s="18"/>
      <c r="AW149" s="18">
        <f t="shared" si="205"/>
        <v>1200000</v>
      </c>
      <c r="AX149" s="18">
        <f t="shared" si="188"/>
        <v>1200000</v>
      </c>
      <c r="AY149" s="108"/>
      <c r="AZ149" s="117" t="e">
        <f t="shared" si="189"/>
        <v>#DIV/0!</v>
      </c>
      <c r="BA149" s="117">
        <f t="shared" si="190"/>
        <v>-1</v>
      </c>
      <c r="BB149" s="117" t="e">
        <f t="shared" si="191"/>
        <v>#DIV/0!</v>
      </c>
      <c r="BC149" s="117" t="e">
        <f t="shared" si="192"/>
        <v>#DIV/0!</v>
      </c>
      <c r="BD149" s="117">
        <f t="shared" si="193"/>
        <v>-1</v>
      </c>
      <c r="BE149" s="18"/>
      <c r="BF149" s="18"/>
      <c r="BG149" s="18"/>
      <c r="BH149" s="18"/>
      <c r="BI149" s="18"/>
      <c r="BJ149" s="18"/>
      <c r="BK149" s="18"/>
      <c r="BL149" s="117">
        <f t="shared" si="194"/>
        <v>-0.4</v>
      </c>
      <c r="BM149" s="117">
        <f t="shared" si="195"/>
        <v>-0.4</v>
      </c>
    </row>
    <row r="150" spans="1:65">
      <c r="A150" s="16" t="s">
        <v>253</v>
      </c>
      <c r="B150" s="17" t="s">
        <v>254</v>
      </c>
      <c r="C150" s="18">
        <v>120000000</v>
      </c>
      <c r="D150" s="18">
        <v>0</v>
      </c>
      <c r="E150" s="18">
        <v>0</v>
      </c>
      <c r="F150" s="18">
        <v>0</v>
      </c>
      <c r="G150" s="18">
        <f t="shared" si="201"/>
        <v>120000000</v>
      </c>
      <c r="H150" s="18">
        <v>105000000</v>
      </c>
      <c r="I150" s="18">
        <v>105000000</v>
      </c>
      <c r="J150" s="18">
        <f t="shared" si="199"/>
        <v>15000000</v>
      </c>
      <c r="K150" s="18">
        <v>0</v>
      </c>
      <c r="L150" s="18">
        <v>0</v>
      </c>
      <c r="M150" s="18">
        <v>0</v>
      </c>
      <c r="N150" s="18">
        <v>120000000</v>
      </c>
      <c r="O150" s="18">
        <v>120000000</v>
      </c>
      <c r="P150" s="18">
        <f t="shared" si="202"/>
        <v>15000000</v>
      </c>
      <c r="Q150" s="18">
        <f t="shared" si="200"/>
        <v>0</v>
      </c>
      <c r="R150" s="18">
        <f t="shared" si="203"/>
        <v>0</v>
      </c>
      <c r="S150" s="108"/>
      <c r="T150" s="18">
        <v>120000000</v>
      </c>
      <c r="U150" s="18">
        <v>10000000</v>
      </c>
      <c r="V150" s="18">
        <v>10000000</v>
      </c>
      <c r="W150" s="18">
        <v>10000000</v>
      </c>
      <c r="X150" s="18">
        <v>10000000</v>
      </c>
      <c r="Y150" s="18">
        <v>10000000</v>
      </c>
      <c r="Z150" s="18">
        <v>10000000</v>
      </c>
      <c r="AA150" s="18">
        <v>10000000</v>
      </c>
      <c r="AB150" s="18">
        <v>10000000</v>
      </c>
      <c r="AC150" s="18">
        <v>10000000</v>
      </c>
      <c r="AD150" s="18">
        <v>10000000</v>
      </c>
      <c r="AE150" s="18">
        <v>10000000</v>
      </c>
      <c r="AF150" s="18">
        <v>10000000</v>
      </c>
      <c r="AG150" s="18">
        <f t="shared" si="204"/>
        <v>50000000</v>
      </c>
      <c r="AH150" s="18">
        <f t="shared" si="198"/>
        <v>120000000</v>
      </c>
      <c r="AI150" s="85">
        <f>+'EJEC-GASTOSABRIL 2021'!G151-AH150</f>
        <v>0</v>
      </c>
      <c r="AJ150" s="108"/>
      <c r="AK150" s="18">
        <v>0</v>
      </c>
      <c r="AL150" s="18">
        <v>0</v>
      </c>
      <c r="AM150" s="18">
        <v>12016700</v>
      </c>
      <c r="AN150" s="18">
        <v>14126000</v>
      </c>
      <c r="AO150" s="18"/>
      <c r="AP150" s="18"/>
      <c r="AQ150" s="18"/>
      <c r="AR150" s="18"/>
      <c r="AS150" s="18"/>
      <c r="AT150" s="18"/>
      <c r="AU150" s="18"/>
      <c r="AV150" s="18"/>
      <c r="AW150" s="18">
        <f t="shared" si="205"/>
        <v>26142700</v>
      </c>
      <c r="AX150" s="18">
        <f t="shared" si="188"/>
        <v>26142700</v>
      </c>
      <c r="AY150" s="108"/>
      <c r="AZ150" s="117">
        <f t="shared" si="189"/>
        <v>-1</v>
      </c>
      <c r="BA150" s="117">
        <f t="shared" si="190"/>
        <v>-1</v>
      </c>
      <c r="BB150" s="117">
        <f t="shared" si="191"/>
        <v>0.20166999999999999</v>
      </c>
      <c r="BC150" s="117">
        <f t="shared" si="192"/>
        <v>0.41260000000000002</v>
      </c>
      <c r="BD150" s="117">
        <f t="shared" si="193"/>
        <v>-1</v>
      </c>
      <c r="BE150" s="18"/>
      <c r="BF150" s="18"/>
      <c r="BG150" s="18"/>
      <c r="BH150" s="18"/>
      <c r="BI150" s="18"/>
      <c r="BJ150" s="18"/>
      <c r="BK150" s="18"/>
      <c r="BL150" s="117">
        <f t="shared" si="194"/>
        <v>-0.47714600000000001</v>
      </c>
      <c r="BM150" s="117">
        <f t="shared" si="195"/>
        <v>-0.47714600000000001</v>
      </c>
    </row>
    <row r="151" spans="1:65">
      <c r="A151" s="13" t="s">
        <v>255</v>
      </c>
      <c r="B151" s="14" t="s">
        <v>256</v>
      </c>
      <c r="C151" s="15">
        <f>+C152+C153+C154+C155+C156</f>
        <v>321107883</v>
      </c>
      <c r="D151" s="15">
        <v>0</v>
      </c>
      <c r="E151" s="15">
        <v>0</v>
      </c>
      <c r="F151" s="15">
        <v>177500000</v>
      </c>
      <c r="G151" s="15">
        <f t="shared" si="201"/>
        <v>498607883</v>
      </c>
      <c r="H151" s="15">
        <f t="shared" ref="H151:AH151" si="210">+H152+H153+H154+H155+H156</f>
        <v>23694400</v>
      </c>
      <c r="I151" s="15">
        <f t="shared" si="210"/>
        <v>23694400</v>
      </c>
      <c r="J151" s="15">
        <f t="shared" si="210"/>
        <v>474913483</v>
      </c>
      <c r="K151" s="15">
        <f t="shared" si="210"/>
        <v>8500000</v>
      </c>
      <c r="L151" s="15">
        <f t="shared" si="210"/>
        <v>8500000</v>
      </c>
      <c r="M151" s="15">
        <f t="shared" si="210"/>
        <v>0</v>
      </c>
      <c r="N151" s="15">
        <f t="shared" si="210"/>
        <v>10000000</v>
      </c>
      <c r="O151" s="15">
        <f t="shared" si="210"/>
        <v>24415000</v>
      </c>
      <c r="P151" s="15">
        <f t="shared" si="210"/>
        <v>720600</v>
      </c>
      <c r="Q151" s="15">
        <f t="shared" si="210"/>
        <v>474192883</v>
      </c>
      <c r="R151" s="15">
        <f t="shared" si="210"/>
        <v>8500000</v>
      </c>
      <c r="S151" s="108"/>
      <c r="T151" s="15">
        <f t="shared" si="210"/>
        <v>498607883</v>
      </c>
      <c r="U151" s="15">
        <f t="shared" si="210"/>
        <v>833333.33</v>
      </c>
      <c r="V151" s="15">
        <f t="shared" si="210"/>
        <v>38333333.329999998</v>
      </c>
      <c r="W151" s="15">
        <f t="shared" si="210"/>
        <v>55069562.329999998</v>
      </c>
      <c r="X151" s="15">
        <f t="shared" si="210"/>
        <v>122933333.33</v>
      </c>
      <c r="Y151" s="15">
        <f t="shared" si="210"/>
        <v>12419699.33</v>
      </c>
      <c r="Z151" s="15">
        <f t="shared" si="210"/>
        <v>12833333.33</v>
      </c>
      <c r="AA151" s="15">
        <f t="shared" si="210"/>
        <v>120094963.33</v>
      </c>
      <c r="AB151" s="15">
        <f t="shared" si="210"/>
        <v>61333333.329999998</v>
      </c>
      <c r="AC151" s="15">
        <f t="shared" si="210"/>
        <v>52833333.329999998</v>
      </c>
      <c r="AD151" s="15">
        <f t="shared" si="210"/>
        <v>20256991.329999998</v>
      </c>
      <c r="AE151" s="15">
        <f t="shared" si="210"/>
        <v>833333.33</v>
      </c>
      <c r="AF151" s="15">
        <f t="shared" si="210"/>
        <v>833333.37</v>
      </c>
      <c r="AG151" s="15">
        <f t="shared" si="204"/>
        <v>229589261.65000001</v>
      </c>
      <c r="AH151" s="15">
        <f t="shared" si="210"/>
        <v>498607883</v>
      </c>
      <c r="AI151" s="233">
        <f>+'EJEC-GASTOSABRIL 2021'!G152-AH151</f>
        <v>0</v>
      </c>
      <c r="AJ151" s="108"/>
      <c r="AK151" s="15">
        <f t="shared" ref="AK151:AM151" si="211">+AK152+AK153+AK154+AK155+AK156</f>
        <v>3313876</v>
      </c>
      <c r="AL151" s="15">
        <f t="shared" si="211"/>
        <v>8500000</v>
      </c>
      <c r="AM151" s="15">
        <f t="shared" si="211"/>
        <v>8695579</v>
      </c>
      <c r="AN151" s="15">
        <v>35280585.619999997</v>
      </c>
      <c r="AO151" s="15"/>
      <c r="AP151" s="15"/>
      <c r="AQ151" s="15"/>
      <c r="AR151" s="15"/>
      <c r="AS151" s="15"/>
      <c r="AT151" s="15"/>
      <c r="AU151" s="15"/>
      <c r="AV151" s="15"/>
      <c r="AW151" s="15">
        <f t="shared" si="205"/>
        <v>55790040.619999997</v>
      </c>
      <c r="AX151" s="15">
        <f t="shared" si="188"/>
        <v>55790040.619999997</v>
      </c>
      <c r="AY151" s="108"/>
      <c r="AZ151" s="116">
        <f t="shared" si="189"/>
        <v>2.976651215906605</v>
      </c>
      <c r="BA151" s="116">
        <f t="shared" si="190"/>
        <v>-0.77826086954593576</v>
      </c>
      <c r="BB151" s="116">
        <f t="shared" si="191"/>
        <v>-0.8420982729462706</v>
      </c>
      <c r="BC151" s="116">
        <f t="shared" si="192"/>
        <v>-0.71301042065382358</v>
      </c>
      <c r="BD151" s="116">
        <f t="shared" si="193"/>
        <v>-1</v>
      </c>
      <c r="BE151" s="15"/>
      <c r="BF151" s="15"/>
      <c r="BG151" s="15"/>
      <c r="BH151" s="15"/>
      <c r="BI151" s="15"/>
      <c r="BJ151" s="15"/>
      <c r="BK151" s="15"/>
      <c r="BL151" s="116">
        <f t="shared" si="194"/>
        <v>-0.75700065317057474</v>
      </c>
      <c r="BM151" s="116">
        <f t="shared" si="195"/>
        <v>-0.75700065317057474</v>
      </c>
    </row>
    <row r="152" spans="1:65">
      <c r="A152" s="16" t="s">
        <v>257</v>
      </c>
      <c r="B152" s="17" t="s">
        <v>258</v>
      </c>
      <c r="C152" s="18">
        <v>24223458</v>
      </c>
      <c r="D152" s="18">
        <v>0</v>
      </c>
      <c r="E152" s="18">
        <v>0</v>
      </c>
      <c r="F152" s="18">
        <v>137500000</v>
      </c>
      <c r="G152" s="18">
        <f t="shared" si="201"/>
        <v>161723458</v>
      </c>
      <c r="H152" s="18">
        <v>5079400</v>
      </c>
      <c r="I152" s="18">
        <v>5079400</v>
      </c>
      <c r="J152" s="18">
        <f t="shared" si="199"/>
        <v>156644058</v>
      </c>
      <c r="K152" s="18">
        <v>1200000</v>
      </c>
      <c r="L152" s="18">
        <v>1200000</v>
      </c>
      <c r="M152" s="18">
        <v>0</v>
      </c>
      <c r="N152" s="18">
        <v>0</v>
      </c>
      <c r="O152" s="18">
        <v>5800000</v>
      </c>
      <c r="P152" s="18">
        <f t="shared" si="202"/>
        <v>720600</v>
      </c>
      <c r="Q152" s="18">
        <f t="shared" si="200"/>
        <v>155923458</v>
      </c>
      <c r="R152" s="18">
        <f t="shared" si="203"/>
        <v>1200000</v>
      </c>
      <c r="S152" s="108"/>
      <c r="T152" s="18">
        <v>161723458</v>
      </c>
      <c r="U152" s="18">
        <v>0</v>
      </c>
      <c r="V152" s="18">
        <v>17000000</v>
      </c>
      <c r="W152" s="18">
        <v>1299800</v>
      </c>
      <c r="X152" s="18">
        <v>60000000</v>
      </c>
      <c r="Y152" s="18">
        <v>0</v>
      </c>
      <c r="Z152" s="18">
        <v>2000000</v>
      </c>
      <c r="AA152" s="18">
        <v>60000000</v>
      </c>
      <c r="AB152" s="18">
        <v>0</v>
      </c>
      <c r="AC152" s="18">
        <v>2000000</v>
      </c>
      <c r="AD152" s="18">
        <v>19423658</v>
      </c>
      <c r="AE152" s="18">
        <v>0</v>
      </c>
      <c r="AF152" s="18">
        <v>0</v>
      </c>
      <c r="AG152" s="18">
        <f t="shared" si="204"/>
        <v>78299800</v>
      </c>
      <c r="AH152" s="18">
        <f t="shared" si="198"/>
        <v>161723458</v>
      </c>
      <c r="AI152" s="85">
        <f>+'EJEC-GASTOSABRIL 2021'!G153-AH152</f>
        <v>0</v>
      </c>
      <c r="AJ152" s="108"/>
      <c r="AK152" s="18">
        <v>317001</v>
      </c>
      <c r="AL152" s="18">
        <v>1200000</v>
      </c>
      <c r="AM152" s="18">
        <v>3879400</v>
      </c>
      <c r="AN152" s="18">
        <v>31916686</v>
      </c>
      <c r="AO152" s="18"/>
      <c r="AP152" s="18"/>
      <c r="AQ152" s="18"/>
      <c r="AR152" s="18"/>
      <c r="AS152" s="18"/>
      <c r="AT152" s="18"/>
      <c r="AU152" s="18"/>
      <c r="AV152" s="18"/>
      <c r="AW152" s="18">
        <f t="shared" si="205"/>
        <v>37313087</v>
      </c>
      <c r="AX152" s="18">
        <f t="shared" si="188"/>
        <v>37313087</v>
      </c>
      <c r="AY152" s="108"/>
      <c r="AZ152" s="117" t="e">
        <f t="shared" si="189"/>
        <v>#DIV/0!</v>
      </c>
      <c r="BA152" s="117">
        <f t="shared" si="190"/>
        <v>-0.92941176470588238</v>
      </c>
      <c r="BB152" s="117">
        <f t="shared" si="191"/>
        <v>1.9846130173872905</v>
      </c>
      <c r="BC152" s="117">
        <f t="shared" si="192"/>
        <v>-0.46805523333333332</v>
      </c>
      <c r="BD152" s="117" t="e">
        <f t="shared" si="193"/>
        <v>#DIV/0!</v>
      </c>
      <c r="BE152" s="18"/>
      <c r="BF152" s="18"/>
      <c r="BG152" s="18"/>
      <c r="BH152" s="18"/>
      <c r="BI152" s="18"/>
      <c r="BJ152" s="18"/>
      <c r="BK152" s="18"/>
      <c r="BL152" s="117">
        <f t="shared" si="194"/>
        <v>-0.52345871892393081</v>
      </c>
      <c r="BM152" s="117">
        <f t="shared" si="195"/>
        <v>-0.52345871892393081</v>
      </c>
    </row>
    <row r="153" spans="1:65">
      <c r="A153" s="16" t="s">
        <v>259</v>
      </c>
      <c r="B153" s="17" t="s">
        <v>260</v>
      </c>
      <c r="C153" s="18">
        <v>258947996</v>
      </c>
      <c r="D153" s="18">
        <v>0</v>
      </c>
      <c r="E153" s="18">
        <v>0</v>
      </c>
      <c r="F153" s="18">
        <v>0</v>
      </c>
      <c r="G153" s="18">
        <f t="shared" si="201"/>
        <v>258947996</v>
      </c>
      <c r="H153" s="18">
        <v>17915000</v>
      </c>
      <c r="I153" s="18">
        <v>17915000</v>
      </c>
      <c r="J153" s="18">
        <f t="shared" si="199"/>
        <v>241032996</v>
      </c>
      <c r="K153" s="18">
        <v>6600000</v>
      </c>
      <c r="L153" s="18">
        <v>6600000</v>
      </c>
      <c r="M153" s="18">
        <v>0</v>
      </c>
      <c r="N153" s="18">
        <v>10000000</v>
      </c>
      <c r="O153" s="18">
        <v>17915000</v>
      </c>
      <c r="P153" s="18">
        <f t="shared" si="202"/>
        <v>0</v>
      </c>
      <c r="Q153" s="18">
        <f t="shared" si="200"/>
        <v>241032996</v>
      </c>
      <c r="R153" s="18">
        <f t="shared" si="203"/>
        <v>6600000</v>
      </c>
      <c r="S153" s="108"/>
      <c r="T153" s="18">
        <v>258947996</v>
      </c>
      <c r="U153" s="18">
        <v>833333.33</v>
      </c>
      <c r="V153" s="18">
        <v>5333333.33</v>
      </c>
      <c r="W153" s="18">
        <v>50833333.329999998</v>
      </c>
      <c r="X153" s="18">
        <v>50933333.329999998</v>
      </c>
      <c r="Y153" s="18">
        <v>2419699.33</v>
      </c>
      <c r="Z153" s="18">
        <v>833333.33</v>
      </c>
      <c r="AA153" s="18">
        <v>43594963.329999998</v>
      </c>
      <c r="AB153" s="18">
        <v>50833333.329999998</v>
      </c>
      <c r="AC153" s="18">
        <v>50833333.329999998</v>
      </c>
      <c r="AD153" s="18">
        <v>833333.33</v>
      </c>
      <c r="AE153" s="18">
        <v>833333.33</v>
      </c>
      <c r="AF153" s="18">
        <v>833333.37</v>
      </c>
      <c r="AG153" s="18">
        <f t="shared" si="204"/>
        <v>110353032.64999999</v>
      </c>
      <c r="AH153" s="18">
        <f t="shared" si="198"/>
        <v>258947996</v>
      </c>
      <c r="AI153" s="85">
        <f>+'EJEC-GASTOSABRIL 2021'!G154-AH153</f>
        <v>0</v>
      </c>
      <c r="AJ153" s="108"/>
      <c r="AK153" s="18">
        <v>2996875</v>
      </c>
      <c r="AL153" s="18">
        <v>6600000</v>
      </c>
      <c r="AM153" s="18">
        <v>4816179</v>
      </c>
      <c r="AN153" s="18">
        <v>3063899.62</v>
      </c>
      <c r="AO153" s="18"/>
      <c r="AP153" s="18"/>
      <c r="AQ153" s="18"/>
      <c r="AR153" s="18"/>
      <c r="AS153" s="18"/>
      <c r="AT153" s="18"/>
      <c r="AU153" s="18"/>
      <c r="AV153" s="18"/>
      <c r="AW153" s="18">
        <f t="shared" si="205"/>
        <v>17476953.620000001</v>
      </c>
      <c r="AX153" s="18">
        <f t="shared" si="188"/>
        <v>17476953.620000001</v>
      </c>
      <c r="AY153" s="108"/>
      <c r="AZ153" s="117">
        <f t="shared" si="189"/>
        <v>2.5962500143850002</v>
      </c>
      <c r="BA153" s="117">
        <f t="shared" si="190"/>
        <v>0.23750000077343747</v>
      </c>
      <c r="BB153" s="117">
        <f t="shared" si="191"/>
        <v>-0.90525549507575442</v>
      </c>
      <c r="BC153" s="117">
        <f t="shared" si="192"/>
        <v>-0.9398449027447543</v>
      </c>
      <c r="BD153" s="117">
        <f t="shared" si="193"/>
        <v>-1</v>
      </c>
      <c r="BE153" s="18"/>
      <c r="BF153" s="18"/>
      <c r="BG153" s="18"/>
      <c r="BH153" s="18"/>
      <c r="BI153" s="18"/>
      <c r="BJ153" s="18"/>
      <c r="BK153" s="18"/>
      <c r="BL153" s="117">
        <f t="shared" si="194"/>
        <v>-0.84162688418875997</v>
      </c>
      <c r="BM153" s="117">
        <f t="shared" si="195"/>
        <v>-0.84162688418875997</v>
      </c>
    </row>
    <row r="154" spans="1:65">
      <c r="A154" s="16" t="s">
        <v>261</v>
      </c>
      <c r="B154" s="17" t="s">
        <v>262</v>
      </c>
      <c r="C154" s="18">
        <v>33436429</v>
      </c>
      <c r="D154" s="18">
        <v>0</v>
      </c>
      <c r="E154" s="18">
        <v>0</v>
      </c>
      <c r="F154" s="18">
        <v>40000000</v>
      </c>
      <c r="G154" s="18">
        <f t="shared" si="201"/>
        <v>73436429</v>
      </c>
      <c r="H154" s="18">
        <v>700000</v>
      </c>
      <c r="I154" s="18">
        <v>700000</v>
      </c>
      <c r="J154" s="18">
        <f t="shared" si="199"/>
        <v>72736429</v>
      </c>
      <c r="K154" s="18">
        <v>700000</v>
      </c>
      <c r="L154" s="18">
        <v>700000</v>
      </c>
      <c r="M154" s="18">
        <v>0</v>
      </c>
      <c r="N154" s="18">
        <v>0</v>
      </c>
      <c r="O154" s="18">
        <v>700000</v>
      </c>
      <c r="P154" s="18">
        <f t="shared" si="202"/>
        <v>0</v>
      </c>
      <c r="Q154" s="18">
        <f t="shared" si="200"/>
        <v>72736429</v>
      </c>
      <c r="R154" s="18">
        <f t="shared" si="203"/>
        <v>700000</v>
      </c>
      <c r="S154" s="108"/>
      <c r="T154" s="18">
        <v>73436429</v>
      </c>
      <c r="U154" s="18">
        <v>0</v>
      </c>
      <c r="V154" s="18">
        <v>15500000</v>
      </c>
      <c r="W154" s="18">
        <v>2436429</v>
      </c>
      <c r="X154" s="18">
        <v>10000000</v>
      </c>
      <c r="Y154" s="18">
        <v>10000000</v>
      </c>
      <c r="Z154" s="18">
        <v>10000000</v>
      </c>
      <c r="AA154" s="18">
        <v>15500000</v>
      </c>
      <c r="AB154" s="18">
        <v>10000000</v>
      </c>
      <c r="AC154" s="18">
        <v>0</v>
      </c>
      <c r="AD154" s="18">
        <v>0</v>
      </c>
      <c r="AE154" s="18">
        <v>0</v>
      </c>
      <c r="AF154" s="18">
        <v>0</v>
      </c>
      <c r="AG154" s="18">
        <f t="shared" si="204"/>
        <v>37936429</v>
      </c>
      <c r="AH154" s="18">
        <f t="shared" si="198"/>
        <v>73436429</v>
      </c>
      <c r="AI154" s="85">
        <f>+'EJEC-GASTOSABRIL 2021'!G155-AH154</f>
        <v>0</v>
      </c>
      <c r="AJ154" s="108"/>
      <c r="AK154" s="18">
        <v>0</v>
      </c>
      <c r="AL154" s="18">
        <v>700000</v>
      </c>
      <c r="AM154" s="18">
        <v>0</v>
      </c>
      <c r="AN154" s="18">
        <v>300000</v>
      </c>
      <c r="AO154" s="18"/>
      <c r="AP154" s="18"/>
      <c r="AQ154" s="18"/>
      <c r="AR154" s="18"/>
      <c r="AS154" s="18"/>
      <c r="AT154" s="18"/>
      <c r="AU154" s="18"/>
      <c r="AV154" s="18"/>
      <c r="AW154" s="18">
        <f t="shared" si="205"/>
        <v>1000000</v>
      </c>
      <c r="AX154" s="18">
        <f t="shared" si="188"/>
        <v>1000000</v>
      </c>
      <c r="AY154" s="108"/>
      <c r="AZ154" s="117" t="e">
        <f t="shared" si="189"/>
        <v>#DIV/0!</v>
      </c>
      <c r="BA154" s="117">
        <f t="shared" si="190"/>
        <v>-0.95483870967741935</v>
      </c>
      <c r="BB154" s="117">
        <f t="shared" si="191"/>
        <v>-1</v>
      </c>
      <c r="BC154" s="117">
        <f t="shared" si="192"/>
        <v>-0.97</v>
      </c>
      <c r="BD154" s="117">
        <f t="shared" si="193"/>
        <v>-1</v>
      </c>
      <c r="BE154" s="18"/>
      <c r="BF154" s="18"/>
      <c r="BG154" s="18"/>
      <c r="BH154" s="18"/>
      <c r="BI154" s="18"/>
      <c r="BJ154" s="18"/>
      <c r="BK154" s="18"/>
      <c r="BL154" s="117">
        <f t="shared" si="194"/>
        <v>-0.97364011251559812</v>
      </c>
      <c r="BM154" s="117">
        <f t="shared" si="195"/>
        <v>-0.97364011251559812</v>
      </c>
    </row>
    <row r="155" spans="1:65">
      <c r="A155" s="16" t="s">
        <v>263</v>
      </c>
      <c r="B155" s="17" t="s">
        <v>264</v>
      </c>
      <c r="C155" s="18">
        <v>3500000</v>
      </c>
      <c r="D155" s="18">
        <v>0</v>
      </c>
      <c r="E155" s="18">
        <v>0</v>
      </c>
      <c r="F155" s="18">
        <v>0</v>
      </c>
      <c r="G155" s="18">
        <f t="shared" si="201"/>
        <v>3500000</v>
      </c>
      <c r="H155" s="18">
        <v>0</v>
      </c>
      <c r="I155" s="18">
        <v>0</v>
      </c>
      <c r="J155" s="18">
        <f t="shared" si="199"/>
        <v>3500000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f t="shared" si="202"/>
        <v>0</v>
      </c>
      <c r="Q155" s="18">
        <f t="shared" si="200"/>
        <v>3500000</v>
      </c>
      <c r="R155" s="18">
        <f t="shared" si="203"/>
        <v>0</v>
      </c>
      <c r="S155" s="108"/>
      <c r="T155" s="18">
        <v>3500000</v>
      </c>
      <c r="U155" s="18">
        <v>0</v>
      </c>
      <c r="V155" s="18">
        <v>0</v>
      </c>
      <c r="W155" s="18">
        <v>500000</v>
      </c>
      <c r="X155" s="18">
        <v>2000000</v>
      </c>
      <c r="Y155" s="18">
        <v>0</v>
      </c>
      <c r="Z155" s="18">
        <v>0</v>
      </c>
      <c r="AA155" s="18">
        <v>1000000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f t="shared" si="204"/>
        <v>2500000</v>
      </c>
      <c r="AH155" s="18">
        <f t="shared" si="198"/>
        <v>3500000</v>
      </c>
      <c r="AI155" s="85">
        <f>+'EJEC-GASTOSABRIL 2021'!G156-AH155</f>
        <v>0</v>
      </c>
      <c r="AJ155" s="108"/>
      <c r="AK155" s="18">
        <v>0</v>
      </c>
      <c r="AL155" s="18">
        <v>0</v>
      </c>
      <c r="AM155" s="18">
        <v>0</v>
      </c>
      <c r="AN155" s="18">
        <v>0</v>
      </c>
      <c r="AO155" s="18"/>
      <c r="AP155" s="18"/>
      <c r="AQ155" s="18"/>
      <c r="AR155" s="18"/>
      <c r="AS155" s="18"/>
      <c r="AT155" s="18"/>
      <c r="AU155" s="18"/>
      <c r="AV155" s="18"/>
      <c r="AW155" s="18">
        <f t="shared" si="205"/>
        <v>0</v>
      </c>
      <c r="AX155" s="18">
        <f t="shared" si="188"/>
        <v>0</v>
      </c>
      <c r="AY155" s="108"/>
      <c r="AZ155" s="117" t="e">
        <f t="shared" si="189"/>
        <v>#DIV/0!</v>
      </c>
      <c r="BA155" s="117" t="e">
        <f t="shared" si="190"/>
        <v>#DIV/0!</v>
      </c>
      <c r="BB155" s="117">
        <f t="shared" si="191"/>
        <v>-1</v>
      </c>
      <c r="BC155" s="117">
        <f t="shared" si="192"/>
        <v>-1</v>
      </c>
      <c r="BD155" s="117" t="e">
        <f t="shared" si="193"/>
        <v>#DIV/0!</v>
      </c>
      <c r="BE155" s="18"/>
      <c r="BF155" s="18"/>
      <c r="BG155" s="18"/>
      <c r="BH155" s="18"/>
      <c r="BI155" s="18"/>
      <c r="BJ155" s="18"/>
      <c r="BK155" s="18"/>
      <c r="BL155" s="117">
        <f t="shared" si="194"/>
        <v>-1</v>
      </c>
      <c r="BM155" s="117">
        <f t="shared" si="195"/>
        <v>-1</v>
      </c>
    </row>
    <row r="156" spans="1:65">
      <c r="A156" s="16" t="s">
        <v>265</v>
      </c>
      <c r="B156" s="17" t="s">
        <v>266</v>
      </c>
      <c r="C156" s="18">
        <v>1000000</v>
      </c>
      <c r="D156" s="18">
        <v>0</v>
      </c>
      <c r="E156" s="18">
        <v>0</v>
      </c>
      <c r="F156" s="18">
        <v>0</v>
      </c>
      <c r="G156" s="18">
        <f t="shared" si="201"/>
        <v>1000000</v>
      </c>
      <c r="H156" s="18">
        <v>0</v>
      </c>
      <c r="I156" s="18">
        <v>0</v>
      </c>
      <c r="J156" s="18">
        <f t="shared" si="199"/>
        <v>1000000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f t="shared" si="202"/>
        <v>0</v>
      </c>
      <c r="Q156" s="18">
        <f t="shared" si="200"/>
        <v>1000000</v>
      </c>
      <c r="R156" s="18">
        <f t="shared" si="203"/>
        <v>0</v>
      </c>
      <c r="S156" s="108"/>
      <c r="T156" s="18">
        <v>1000000</v>
      </c>
      <c r="U156" s="18">
        <v>0</v>
      </c>
      <c r="V156" s="18">
        <v>500000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500000</v>
      </c>
      <c r="AC156" s="18">
        <v>0</v>
      </c>
      <c r="AD156" s="18">
        <v>0</v>
      </c>
      <c r="AE156" s="18">
        <v>0</v>
      </c>
      <c r="AF156" s="18">
        <v>0</v>
      </c>
      <c r="AG156" s="18">
        <f t="shared" si="204"/>
        <v>500000</v>
      </c>
      <c r="AH156" s="18">
        <f t="shared" si="198"/>
        <v>1000000</v>
      </c>
      <c r="AI156" s="85">
        <f>+'EJEC-GASTOSABRIL 2021'!G157-AH156</f>
        <v>0</v>
      </c>
      <c r="AJ156" s="108"/>
      <c r="AK156" s="18">
        <v>0</v>
      </c>
      <c r="AL156" s="18">
        <v>0</v>
      </c>
      <c r="AM156" s="18">
        <v>0</v>
      </c>
      <c r="AN156" s="18">
        <v>0</v>
      </c>
      <c r="AO156" s="18"/>
      <c r="AP156" s="18"/>
      <c r="AQ156" s="18"/>
      <c r="AR156" s="18"/>
      <c r="AS156" s="18"/>
      <c r="AT156" s="18"/>
      <c r="AU156" s="18"/>
      <c r="AV156" s="18"/>
      <c r="AW156" s="18">
        <f t="shared" si="205"/>
        <v>0</v>
      </c>
      <c r="AX156" s="18">
        <f t="shared" si="188"/>
        <v>0</v>
      </c>
      <c r="AY156" s="108"/>
      <c r="AZ156" s="117" t="e">
        <f t="shared" si="189"/>
        <v>#DIV/0!</v>
      </c>
      <c r="BA156" s="117">
        <f t="shared" si="190"/>
        <v>-1</v>
      </c>
      <c r="BB156" s="117" t="e">
        <f t="shared" si="191"/>
        <v>#DIV/0!</v>
      </c>
      <c r="BC156" s="117" t="e">
        <f t="shared" si="192"/>
        <v>#DIV/0!</v>
      </c>
      <c r="BD156" s="117" t="e">
        <f t="shared" si="193"/>
        <v>#DIV/0!</v>
      </c>
      <c r="BE156" s="18"/>
      <c r="BF156" s="18"/>
      <c r="BG156" s="18"/>
      <c r="BH156" s="18"/>
      <c r="BI156" s="18"/>
      <c r="BJ156" s="18"/>
      <c r="BK156" s="18"/>
      <c r="BL156" s="117">
        <f t="shared" si="194"/>
        <v>-1</v>
      </c>
      <c r="BM156" s="117">
        <f t="shared" si="195"/>
        <v>-1</v>
      </c>
    </row>
    <row r="157" spans="1:65">
      <c r="A157" s="13" t="s">
        <v>267</v>
      </c>
      <c r="B157" s="14" t="s">
        <v>268</v>
      </c>
      <c r="C157" s="15">
        <f>+C158+C159+C160+C161</f>
        <v>74000000</v>
      </c>
      <c r="D157" s="15">
        <v>0</v>
      </c>
      <c r="E157" s="15">
        <v>3333333</v>
      </c>
      <c r="F157" s="15">
        <v>35000000</v>
      </c>
      <c r="G157" s="15">
        <f t="shared" si="201"/>
        <v>105666667</v>
      </c>
      <c r="H157" s="15">
        <f t="shared" ref="H157:AH157" si="212">+H158+H159+H160+H161</f>
        <v>0</v>
      </c>
      <c r="I157" s="15">
        <f t="shared" si="212"/>
        <v>0</v>
      </c>
      <c r="J157" s="15">
        <f t="shared" si="212"/>
        <v>105666667</v>
      </c>
      <c r="K157" s="15">
        <f t="shared" si="212"/>
        <v>0</v>
      </c>
      <c r="L157" s="15">
        <f t="shared" si="212"/>
        <v>0</v>
      </c>
      <c r="M157" s="15">
        <f t="shared" si="212"/>
        <v>0</v>
      </c>
      <c r="N157" s="15">
        <f t="shared" si="212"/>
        <v>0</v>
      </c>
      <c r="O157" s="15">
        <f t="shared" si="212"/>
        <v>0</v>
      </c>
      <c r="P157" s="15">
        <f t="shared" si="212"/>
        <v>0</v>
      </c>
      <c r="Q157" s="15">
        <f t="shared" si="212"/>
        <v>105666667</v>
      </c>
      <c r="R157" s="15">
        <f t="shared" si="212"/>
        <v>0</v>
      </c>
      <c r="S157" s="108"/>
      <c r="T157" s="15">
        <f t="shared" si="212"/>
        <v>109000000</v>
      </c>
      <c r="U157" s="15">
        <f t="shared" si="212"/>
        <v>0</v>
      </c>
      <c r="V157" s="15">
        <f t="shared" si="212"/>
        <v>14560606.09090909</v>
      </c>
      <c r="W157" s="15">
        <f t="shared" si="212"/>
        <v>9060606.0909090899</v>
      </c>
      <c r="X157" s="15">
        <f t="shared" si="212"/>
        <v>9060606.0909090899</v>
      </c>
      <c r="Y157" s="15">
        <f t="shared" si="212"/>
        <v>9060606.0909090899</v>
      </c>
      <c r="Z157" s="15">
        <f t="shared" si="212"/>
        <v>9060606.0909090899</v>
      </c>
      <c r="AA157" s="15">
        <f t="shared" si="212"/>
        <v>9060606.0909090899</v>
      </c>
      <c r="AB157" s="15">
        <f t="shared" si="212"/>
        <v>9560606.0909090899</v>
      </c>
      <c r="AC157" s="15">
        <f t="shared" si="212"/>
        <v>9060606.0909090899</v>
      </c>
      <c r="AD157" s="15">
        <f t="shared" si="212"/>
        <v>9060606.0909090899</v>
      </c>
      <c r="AE157" s="15">
        <f t="shared" si="212"/>
        <v>9060606.0909090899</v>
      </c>
      <c r="AF157" s="15">
        <f t="shared" si="212"/>
        <v>9060606.0909090899</v>
      </c>
      <c r="AG157" s="15">
        <f t="shared" si="204"/>
        <v>41742424.36363636</v>
      </c>
      <c r="AH157" s="15">
        <f t="shared" si="212"/>
        <v>105666667.00000001</v>
      </c>
      <c r="AI157" s="233">
        <f>+'EJEC-GASTOSABRIL 2021'!G158-AH157</f>
        <v>0</v>
      </c>
      <c r="AJ157" s="108"/>
      <c r="AK157" s="15">
        <f t="shared" ref="AK157:AM157" si="213">+AK158+AK159+AK160+AK161</f>
        <v>0</v>
      </c>
      <c r="AL157" s="15">
        <f t="shared" si="213"/>
        <v>0</v>
      </c>
      <c r="AM157" s="15">
        <f t="shared" si="213"/>
        <v>0</v>
      </c>
      <c r="AN157" s="15">
        <v>1460000</v>
      </c>
      <c r="AO157" s="15"/>
      <c r="AP157" s="15"/>
      <c r="AQ157" s="15"/>
      <c r="AR157" s="15"/>
      <c r="AS157" s="15"/>
      <c r="AT157" s="15"/>
      <c r="AU157" s="15"/>
      <c r="AV157" s="15"/>
      <c r="AW157" s="15">
        <f t="shared" si="205"/>
        <v>1460000</v>
      </c>
      <c r="AX157" s="15">
        <f t="shared" si="188"/>
        <v>1460000</v>
      </c>
      <c r="AY157" s="108"/>
      <c r="AZ157" s="116" t="e">
        <f t="shared" si="189"/>
        <v>#DIV/0!</v>
      </c>
      <c r="BA157" s="116">
        <f t="shared" si="190"/>
        <v>-1</v>
      </c>
      <c r="BB157" s="116">
        <f t="shared" si="191"/>
        <v>-1</v>
      </c>
      <c r="BC157" s="116">
        <f t="shared" si="192"/>
        <v>-0.83886287679310068</v>
      </c>
      <c r="BD157" s="116">
        <f t="shared" si="193"/>
        <v>-1</v>
      </c>
      <c r="BE157" s="15"/>
      <c r="BF157" s="15"/>
      <c r="BG157" s="15"/>
      <c r="BH157" s="15"/>
      <c r="BI157" s="15"/>
      <c r="BJ157" s="15"/>
      <c r="BK157" s="15"/>
      <c r="BL157" s="116">
        <f t="shared" si="194"/>
        <v>-0.96502359356798961</v>
      </c>
      <c r="BM157" s="116">
        <f t="shared" si="195"/>
        <v>-0.96502359356798961</v>
      </c>
    </row>
    <row r="158" spans="1:65">
      <c r="A158" s="16" t="s">
        <v>269</v>
      </c>
      <c r="B158" s="17" t="s">
        <v>270</v>
      </c>
      <c r="C158" s="18">
        <v>5000000</v>
      </c>
      <c r="D158" s="18">
        <v>0</v>
      </c>
      <c r="E158" s="18">
        <v>0</v>
      </c>
      <c r="F158" s="18">
        <v>0</v>
      </c>
      <c r="G158" s="18">
        <f t="shared" si="201"/>
        <v>5000000</v>
      </c>
      <c r="H158" s="18">
        <v>0</v>
      </c>
      <c r="I158" s="18">
        <v>0</v>
      </c>
      <c r="J158" s="18">
        <f t="shared" si="199"/>
        <v>5000000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f t="shared" si="202"/>
        <v>0</v>
      </c>
      <c r="Q158" s="18">
        <f t="shared" si="200"/>
        <v>5000000</v>
      </c>
      <c r="R158" s="18">
        <f t="shared" si="203"/>
        <v>0</v>
      </c>
      <c r="S158" s="108"/>
      <c r="T158" s="18">
        <v>5000000</v>
      </c>
      <c r="U158" s="18">
        <v>0</v>
      </c>
      <c r="V158" s="18">
        <v>5000000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f t="shared" si="204"/>
        <v>5000000</v>
      </c>
      <c r="AH158" s="18">
        <f t="shared" si="198"/>
        <v>5000000</v>
      </c>
      <c r="AI158" s="85">
        <f>+'EJEC-GASTOSABRIL 2021'!G159-AH158</f>
        <v>0</v>
      </c>
      <c r="AJ158" s="108"/>
      <c r="AK158" s="18">
        <v>0</v>
      </c>
      <c r="AL158" s="18">
        <v>0</v>
      </c>
      <c r="AM158" s="18">
        <v>0</v>
      </c>
      <c r="AN158" s="18">
        <v>0</v>
      </c>
      <c r="AO158" s="18"/>
      <c r="AP158" s="18"/>
      <c r="AQ158" s="18"/>
      <c r="AR158" s="18"/>
      <c r="AS158" s="18"/>
      <c r="AT158" s="18"/>
      <c r="AU158" s="18"/>
      <c r="AV158" s="18"/>
      <c r="AW158" s="18">
        <f t="shared" si="205"/>
        <v>0</v>
      </c>
      <c r="AX158" s="18">
        <f t="shared" si="188"/>
        <v>0</v>
      </c>
      <c r="AY158" s="108"/>
      <c r="AZ158" s="117" t="e">
        <f t="shared" si="189"/>
        <v>#DIV/0!</v>
      </c>
      <c r="BA158" s="117">
        <f t="shared" si="190"/>
        <v>-1</v>
      </c>
      <c r="BB158" s="117" t="e">
        <f t="shared" si="191"/>
        <v>#DIV/0!</v>
      </c>
      <c r="BC158" s="117" t="e">
        <f t="shared" si="192"/>
        <v>#DIV/0!</v>
      </c>
      <c r="BD158" s="117" t="e">
        <f t="shared" si="193"/>
        <v>#DIV/0!</v>
      </c>
      <c r="BE158" s="18"/>
      <c r="BF158" s="18"/>
      <c r="BG158" s="18"/>
      <c r="BH158" s="18"/>
      <c r="BI158" s="18"/>
      <c r="BJ158" s="18"/>
      <c r="BK158" s="18"/>
      <c r="BL158" s="117">
        <f t="shared" si="194"/>
        <v>-1</v>
      </c>
      <c r="BM158" s="117">
        <f t="shared" si="195"/>
        <v>-1</v>
      </c>
    </row>
    <row r="159" spans="1:65">
      <c r="A159" s="16" t="s">
        <v>271</v>
      </c>
      <c r="B159" s="17" t="s">
        <v>272</v>
      </c>
      <c r="C159" s="18">
        <v>1000000</v>
      </c>
      <c r="D159" s="18">
        <v>0</v>
      </c>
      <c r="E159" s="18">
        <v>0</v>
      </c>
      <c r="F159" s="18">
        <v>0</v>
      </c>
      <c r="G159" s="18">
        <f t="shared" si="201"/>
        <v>1000000</v>
      </c>
      <c r="H159" s="18">
        <v>0</v>
      </c>
      <c r="I159" s="18">
        <v>0</v>
      </c>
      <c r="J159" s="18">
        <f t="shared" si="199"/>
        <v>1000000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f t="shared" si="202"/>
        <v>0</v>
      </c>
      <c r="Q159" s="18">
        <f t="shared" si="200"/>
        <v>1000000</v>
      </c>
      <c r="R159" s="18">
        <f t="shared" si="203"/>
        <v>0</v>
      </c>
      <c r="S159" s="108"/>
      <c r="T159" s="18">
        <v>1000000</v>
      </c>
      <c r="U159" s="18">
        <v>0</v>
      </c>
      <c r="V159" s="18">
        <v>500000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500000</v>
      </c>
      <c r="AC159" s="18">
        <v>0</v>
      </c>
      <c r="AD159" s="18">
        <v>0</v>
      </c>
      <c r="AE159" s="18">
        <v>0</v>
      </c>
      <c r="AF159" s="18">
        <v>0</v>
      </c>
      <c r="AG159" s="18">
        <f t="shared" si="204"/>
        <v>500000</v>
      </c>
      <c r="AH159" s="18">
        <f t="shared" si="198"/>
        <v>1000000</v>
      </c>
      <c r="AI159" s="85">
        <f>+'EJEC-GASTOSABRIL 2021'!G160-AH159</f>
        <v>0</v>
      </c>
      <c r="AJ159" s="108"/>
      <c r="AK159" s="18">
        <v>0</v>
      </c>
      <c r="AL159" s="18">
        <v>0</v>
      </c>
      <c r="AM159" s="18">
        <v>0</v>
      </c>
      <c r="AN159" s="18">
        <v>0</v>
      </c>
      <c r="AO159" s="18"/>
      <c r="AP159" s="18"/>
      <c r="AQ159" s="18"/>
      <c r="AR159" s="18"/>
      <c r="AS159" s="18"/>
      <c r="AT159" s="18"/>
      <c r="AU159" s="18"/>
      <c r="AV159" s="18"/>
      <c r="AW159" s="18">
        <f t="shared" si="205"/>
        <v>0</v>
      </c>
      <c r="AX159" s="18">
        <f t="shared" si="188"/>
        <v>0</v>
      </c>
      <c r="AY159" s="108"/>
      <c r="AZ159" s="117" t="e">
        <f t="shared" si="189"/>
        <v>#DIV/0!</v>
      </c>
      <c r="BA159" s="117">
        <f t="shared" si="190"/>
        <v>-1</v>
      </c>
      <c r="BB159" s="117" t="e">
        <f t="shared" si="191"/>
        <v>#DIV/0!</v>
      </c>
      <c r="BC159" s="117" t="e">
        <f t="shared" si="192"/>
        <v>#DIV/0!</v>
      </c>
      <c r="BD159" s="117" t="e">
        <f t="shared" si="193"/>
        <v>#DIV/0!</v>
      </c>
      <c r="BE159" s="18"/>
      <c r="BF159" s="18"/>
      <c r="BG159" s="18"/>
      <c r="BH159" s="18"/>
      <c r="BI159" s="18"/>
      <c r="BJ159" s="18"/>
      <c r="BK159" s="18"/>
      <c r="BL159" s="117">
        <f t="shared" si="194"/>
        <v>-1</v>
      </c>
      <c r="BM159" s="117">
        <f t="shared" si="195"/>
        <v>-1</v>
      </c>
    </row>
    <row r="160" spans="1:65">
      <c r="A160" s="16" t="s">
        <v>273</v>
      </c>
      <c r="B160" s="17" t="s">
        <v>274</v>
      </c>
      <c r="C160" s="18">
        <v>18000000</v>
      </c>
      <c r="D160" s="18">
        <v>0</v>
      </c>
      <c r="E160" s="18">
        <v>0</v>
      </c>
      <c r="F160" s="18">
        <v>15000000</v>
      </c>
      <c r="G160" s="18">
        <f t="shared" si="201"/>
        <v>33000000</v>
      </c>
      <c r="H160" s="18">
        <v>0</v>
      </c>
      <c r="I160" s="18">
        <v>0</v>
      </c>
      <c r="J160" s="18">
        <f t="shared" si="199"/>
        <v>33000000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f t="shared" si="202"/>
        <v>0</v>
      </c>
      <c r="Q160" s="18">
        <f t="shared" si="200"/>
        <v>33000000</v>
      </c>
      <c r="R160" s="18">
        <f t="shared" si="203"/>
        <v>0</v>
      </c>
      <c r="S160" s="108"/>
      <c r="T160" s="18">
        <v>33000000</v>
      </c>
      <c r="U160" s="18">
        <v>0</v>
      </c>
      <c r="V160" s="18">
        <v>3000000</v>
      </c>
      <c r="W160" s="18">
        <v>3000000</v>
      </c>
      <c r="X160" s="18">
        <v>3000000</v>
      </c>
      <c r="Y160" s="18">
        <v>3000000</v>
      </c>
      <c r="Z160" s="18">
        <v>3000000</v>
      </c>
      <c r="AA160" s="18">
        <v>3000000</v>
      </c>
      <c r="AB160" s="18">
        <v>3000000</v>
      </c>
      <c r="AC160" s="18">
        <v>3000000</v>
      </c>
      <c r="AD160" s="18">
        <v>3000000</v>
      </c>
      <c r="AE160" s="18">
        <v>3000000</v>
      </c>
      <c r="AF160" s="18">
        <v>3000000</v>
      </c>
      <c r="AG160" s="18">
        <f t="shared" si="204"/>
        <v>12000000</v>
      </c>
      <c r="AH160" s="18">
        <f t="shared" si="198"/>
        <v>33000000</v>
      </c>
      <c r="AI160" s="85">
        <f>+'EJEC-GASTOSABRIL 2021'!G161-AH160</f>
        <v>0</v>
      </c>
      <c r="AJ160" s="108"/>
      <c r="AK160" s="18">
        <v>0</v>
      </c>
      <c r="AL160" s="18">
        <v>0</v>
      </c>
      <c r="AM160" s="18">
        <v>0</v>
      </c>
      <c r="AN160" s="18">
        <v>800000</v>
      </c>
      <c r="AO160" s="18"/>
      <c r="AP160" s="18"/>
      <c r="AQ160" s="18"/>
      <c r="AR160" s="18"/>
      <c r="AS160" s="18"/>
      <c r="AT160" s="18"/>
      <c r="AU160" s="18"/>
      <c r="AV160" s="18"/>
      <c r="AW160" s="18">
        <f t="shared" si="205"/>
        <v>800000</v>
      </c>
      <c r="AX160" s="18">
        <f t="shared" si="188"/>
        <v>800000</v>
      </c>
      <c r="AY160" s="108"/>
      <c r="AZ160" s="117" t="e">
        <f t="shared" si="189"/>
        <v>#DIV/0!</v>
      </c>
      <c r="BA160" s="117">
        <f t="shared" si="190"/>
        <v>-1</v>
      </c>
      <c r="BB160" s="117">
        <f t="shared" si="191"/>
        <v>-1</v>
      </c>
      <c r="BC160" s="117">
        <f t="shared" si="192"/>
        <v>-0.73333333333333328</v>
      </c>
      <c r="BD160" s="117">
        <f t="shared" si="193"/>
        <v>-1</v>
      </c>
      <c r="BE160" s="18"/>
      <c r="BF160" s="18"/>
      <c r="BG160" s="18"/>
      <c r="BH160" s="18"/>
      <c r="BI160" s="18"/>
      <c r="BJ160" s="18"/>
      <c r="BK160" s="18"/>
      <c r="BL160" s="117">
        <f t="shared" si="194"/>
        <v>-0.93333333333333335</v>
      </c>
      <c r="BM160" s="117">
        <f t="shared" si="195"/>
        <v>-0.93333333333333335</v>
      </c>
    </row>
    <row r="161" spans="1:65">
      <c r="A161" s="16" t="s">
        <v>275</v>
      </c>
      <c r="B161" s="17" t="s">
        <v>276</v>
      </c>
      <c r="C161" s="18">
        <v>50000000</v>
      </c>
      <c r="D161" s="18">
        <v>0</v>
      </c>
      <c r="E161" s="18">
        <v>3333333</v>
      </c>
      <c r="F161" s="18">
        <v>20000000</v>
      </c>
      <c r="G161" s="18">
        <f t="shared" si="201"/>
        <v>66666667</v>
      </c>
      <c r="H161" s="18">
        <v>0</v>
      </c>
      <c r="I161" s="18">
        <v>0</v>
      </c>
      <c r="J161" s="18">
        <f t="shared" si="199"/>
        <v>66666667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f t="shared" si="202"/>
        <v>0</v>
      </c>
      <c r="Q161" s="18">
        <f t="shared" si="200"/>
        <v>66666667</v>
      </c>
      <c r="R161" s="18">
        <f t="shared" si="203"/>
        <v>0</v>
      </c>
      <c r="S161" s="108"/>
      <c r="T161" s="18">
        <v>70000000</v>
      </c>
      <c r="U161" s="18">
        <v>0</v>
      </c>
      <c r="V161" s="18">
        <v>6060606.0909090908</v>
      </c>
      <c r="W161" s="18">
        <v>6060606.0909090908</v>
      </c>
      <c r="X161" s="18">
        <v>6060606.0909090908</v>
      </c>
      <c r="Y161" s="18">
        <v>6060606.0909090908</v>
      </c>
      <c r="Z161" s="18">
        <v>6060606.0909090908</v>
      </c>
      <c r="AA161" s="18">
        <v>6060606.0909090908</v>
      </c>
      <c r="AB161" s="18">
        <v>6060606.0909090908</v>
      </c>
      <c r="AC161" s="18">
        <v>6060606.0909090908</v>
      </c>
      <c r="AD161" s="18">
        <v>6060606.0909090908</v>
      </c>
      <c r="AE161" s="18">
        <v>6060606.0909090908</v>
      </c>
      <c r="AF161" s="18">
        <v>6060606.0909090908</v>
      </c>
      <c r="AG161" s="18">
        <f t="shared" si="204"/>
        <v>24242424.363636363</v>
      </c>
      <c r="AH161" s="18">
        <f t="shared" si="198"/>
        <v>66666667.000000015</v>
      </c>
      <c r="AI161" s="85">
        <f>+'EJEC-GASTOSABRIL 2021'!G162-AH161</f>
        <v>0</v>
      </c>
      <c r="AJ161" s="108"/>
      <c r="AK161" s="18">
        <v>0</v>
      </c>
      <c r="AL161" s="18">
        <v>0</v>
      </c>
      <c r="AM161" s="18">
        <v>0</v>
      </c>
      <c r="AN161" s="18">
        <v>660000</v>
      </c>
      <c r="AO161" s="18"/>
      <c r="AP161" s="18"/>
      <c r="AQ161" s="18"/>
      <c r="AR161" s="18"/>
      <c r="AS161" s="18"/>
      <c r="AT161" s="18"/>
      <c r="AU161" s="18"/>
      <c r="AV161" s="18"/>
      <c r="AW161" s="18">
        <f t="shared" si="205"/>
        <v>660000</v>
      </c>
      <c r="AX161" s="18">
        <f t="shared" si="188"/>
        <v>660000</v>
      </c>
      <c r="AY161" s="108"/>
      <c r="AZ161" s="117" t="e">
        <f t="shared" si="189"/>
        <v>#DIV/0!</v>
      </c>
      <c r="BA161" s="117">
        <f t="shared" si="190"/>
        <v>-1</v>
      </c>
      <c r="BB161" s="117">
        <f t="shared" si="191"/>
        <v>-1</v>
      </c>
      <c r="BC161" s="117">
        <f t="shared" si="192"/>
        <v>-0.8911000005445</v>
      </c>
      <c r="BD161" s="117">
        <f t="shared" si="193"/>
        <v>-1</v>
      </c>
      <c r="BE161" s="18"/>
      <c r="BF161" s="18"/>
      <c r="BG161" s="18"/>
      <c r="BH161" s="18"/>
      <c r="BI161" s="18"/>
      <c r="BJ161" s="18"/>
      <c r="BK161" s="18"/>
      <c r="BL161" s="117">
        <f t="shared" si="194"/>
        <v>-0.97277500013612495</v>
      </c>
      <c r="BM161" s="117">
        <f t="shared" si="195"/>
        <v>-0.97277500013612495</v>
      </c>
    </row>
    <row r="162" spans="1:65">
      <c r="A162" s="13" t="s">
        <v>277</v>
      </c>
      <c r="B162" s="14" t="s">
        <v>278</v>
      </c>
      <c r="C162" s="15">
        <f>+C163+C164</f>
        <v>8373768</v>
      </c>
      <c r="D162" s="15">
        <v>0</v>
      </c>
      <c r="E162" s="15">
        <v>0</v>
      </c>
      <c r="F162" s="15">
        <v>137500000</v>
      </c>
      <c r="G162" s="15">
        <f t="shared" si="201"/>
        <v>145873768</v>
      </c>
      <c r="H162" s="15">
        <f t="shared" ref="H162:AH162" si="214">+H163+H164</f>
        <v>0</v>
      </c>
      <c r="I162" s="15">
        <f t="shared" si="214"/>
        <v>0</v>
      </c>
      <c r="J162" s="15">
        <f t="shared" si="214"/>
        <v>145873768</v>
      </c>
      <c r="K162" s="15">
        <f t="shared" si="214"/>
        <v>0</v>
      </c>
      <c r="L162" s="15">
        <f t="shared" si="214"/>
        <v>0</v>
      </c>
      <c r="M162" s="15">
        <f t="shared" si="214"/>
        <v>0</v>
      </c>
      <c r="N162" s="15">
        <f t="shared" si="214"/>
        <v>0</v>
      </c>
      <c r="O162" s="15">
        <f t="shared" si="214"/>
        <v>0</v>
      </c>
      <c r="P162" s="15">
        <f t="shared" si="214"/>
        <v>0</v>
      </c>
      <c r="Q162" s="15">
        <f t="shared" si="214"/>
        <v>145873768</v>
      </c>
      <c r="R162" s="15">
        <f t="shared" si="214"/>
        <v>0</v>
      </c>
      <c r="S162" s="108"/>
      <c r="T162" s="15">
        <f t="shared" si="214"/>
        <v>145873768</v>
      </c>
      <c r="U162" s="15">
        <f t="shared" si="214"/>
        <v>0</v>
      </c>
      <c r="V162" s="15">
        <f t="shared" si="214"/>
        <v>0</v>
      </c>
      <c r="W162" s="15">
        <f t="shared" si="214"/>
        <v>5000000</v>
      </c>
      <c r="X162" s="15">
        <f t="shared" si="214"/>
        <v>34873768</v>
      </c>
      <c r="Y162" s="15">
        <f t="shared" si="214"/>
        <v>26500000</v>
      </c>
      <c r="Z162" s="15">
        <f t="shared" si="214"/>
        <v>26500000</v>
      </c>
      <c r="AA162" s="15">
        <f t="shared" si="214"/>
        <v>26500000</v>
      </c>
      <c r="AB162" s="15">
        <f t="shared" si="214"/>
        <v>26500000</v>
      </c>
      <c r="AC162" s="15">
        <f t="shared" si="214"/>
        <v>0</v>
      </c>
      <c r="AD162" s="15">
        <f t="shared" si="214"/>
        <v>0</v>
      </c>
      <c r="AE162" s="15">
        <f t="shared" si="214"/>
        <v>0</v>
      </c>
      <c r="AF162" s="15">
        <f t="shared" si="214"/>
        <v>0</v>
      </c>
      <c r="AG162" s="15">
        <f t="shared" si="204"/>
        <v>66373768</v>
      </c>
      <c r="AH162" s="15">
        <f t="shared" si="214"/>
        <v>145873768</v>
      </c>
      <c r="AI162" s="233">
        <f>+'EJEC-GASTOSABRIL 2021'!G163-AH162</f>
        <v>0</v>
      </c>
      <c r="AJ162" s="108"/>
      <c r="AK162" s="15">
        <f t="shared" ref="AK162:AM162" si="215">+AK163+AK164</f>
        <v>0</v>
      </c>
      <c r="AL162" s="15">
        <f t="shared" si="215"/>
        <v>0</v>
      </c>
      <c r="AM162" s="15">
        <f t="shared" si="215"/>
        <v>0</v>
      </c>
      <c r="AN162" s="15">
        <v>42998042</v>
      </c>
      <c r="AO162" s="15"/>
      <c r="AP162" s="15"/>
      <c r="AQ162" s="15"/>
      <c r="AR162" s="15"/>
      <c r="AS162" s="15"/>
      <c r="AT162" s="15"/>
      <c r="AU162" s="15"/>
      <c r="AV162" s="15"/>
      <c r="AW162" s="15">
        <f t="shared" si="205"/>
        <v>42998042</v>
      </c>
      <c r="AX162" s="15">
        <f t="shared" si="188"/>
        <v>42998042</v>
      </c>
      <c r="AY162" s="108"/>
      <c r="AZ162" s="116" t="e">
        <f t="shared" si="189"/>
        <v>#DIV/0!</v>
      </c>
      <c r="BA162" s="116" t="e">
        <f t="shared" si="190"/>
        <v>#DIV/0!</v>
      </c>
      <c r="BB162" s="116">
        <f t="shared" si="191"/>
        <v>-1</v>
      </c>
      <c r="BC162" s="116">
        <f t="shared" si="192"/>
        <v>0.2329623228553909</v>
      </c>
      <c r="BD162" s="116">
        <f t="shared" si="193"/>
        <v>-1</v>
      </c>
      <c r="BE162" s="15"/>
      <c r="BF162" s="15"/>
      <c r="BG162" s="15"/>
      <c r="BH162" s="15"/>
      <c r="BI162" s="15"/>
      <c r="BJ162" s="15"/>
      <c r="BK162" s="15"/>
      <c r="BL162" s="116">
        <f t="shared" si="194"/>
        <v>-0.35218319984485436</v>
      </c>
      <c r="BM162" s="116">
        <f t="shared" si="195"/>
        <v>-0.35218319984485436</v>
      </c>
    </row>
    <row r="163" spans="1:65">
      <c r="A163" s="16" t="s">
        <v>279</v>
      </c>
      <c r="B163" s="17" t="s">
        <v>280</v>
      </c>
      <c r="C163" s="18">
        <v>8373768</v>
      </c>
      <c r="D163" s="18">
        <v>0</v>
      </c>
      <c r="E163" s="18">
        <v>0</v>
      </c>
      <c r="F163" s="18">
        <v>0</v>
      </c>
      <c r="G163" s="18">
        <f t="shared" si="201"/>
        <v>8373768</v>
      </c>
      <c r="H163" s="18">
        <v>0</v>
      </c>
      <c r="I163" s="18">
        <v>0</v>
      </c>
      <c r="J163" s="18">
        <f t="shared" si="199"/>
        <v>8373768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f t="shared" si="202"/>
        <v>0</v>
      </c>
      <c r="Q163" s="18">
        <f t="shared" si="200"/>
        <v>8373768</v>
      </c>
      <c r="R163" s="18">
        <f t="shared" si="203"/>
        <v>0</v>
      </c>
      <c r="S163" s="108"/>
      <c r="T163" s="18">
        <v>8373768</v>
      </c>
      <c r="U163" s="18">
        <v>0</v>
      </c>
      <c r="V163" s="18">
        <v>0</v>
      </c>
      <c r="W163" s="18">
        <v>0</v>
      </c>
      <c r="X163" s="18">
        <v>8373768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f t="shared" si="204"/>
        <v>8373768</v>
      </c>
      <c r="AH163" s="18">
        <f t="shared" si="198"/>
        <v>8373768</v>
      </c>
      <c r="AI163" s="85">
        <f>+'EJEC-GASTOSABRIL 2021'!G164-AH163</f>
        <v>0</v>
      </c>
      <c r="AJ163" s="108"/>
      <c r="AK163" s="18">
        <v>0</v>
      </c>
      <c r="AL163" s="18">
        <v>0</v>
      </c>
      <c r="AM163" s="18">
        <v>0</v>
      </c>
      <c r="AN163" s="18">
        <v>600000</v>
      </c>
      <c r="AO163" s="18"/>
      <c r="AP163" s="18"/>
      <c r="AQ163" s="18"/>
      <c r="AR163" s="18"/>
      <c r="AS163" s="18"/>
      <c r="AT163" s="18"/>
      <c r="AU163" s="18"/>
      <c r="AV163" s="18"/>
      <c r="AW163" s="18">
        <f t="shared" si="205"/>
        <v>600000</v>
      </c>
      <c r="AX163" s="18">
        <f t="shared" si="188"/>
        <v>600000</v>
      </c>
      <c r="AY163" s="108"/>
      <c r="AZ163" s="117" t="e">
        <f t="shared" si="189"/>
        <v>#DIV/0!</v>
      </c>
      <c r="BA163" s="117" t="e">
        <f t="shared" si="190"/>
        <v>#DIV/0!</v>
      </c>
      <c r="BB163" s="117" t="e">
        <f t="shared" si="191"/>
        <v>#DIV/0!</v>
      </c>
      <c r="BC163" s="117">
        <f t="shared" si="192"/>
        <v>-0.92834766857644013</v>
      </c>
      <c r="BD163" s="117" t="e">
        <f t="shared" si="193"/>
        <v>#DIV/0!</v>
      </c>
      <c r="BE163" s="18"/>
      <c r="BF163" s="18"/>
      <c r="BG163" s="18"/>
      <c r="BH163" s="18"/>
      <c r="BI163" s="18"/>
      <c r="BJ163" s="18"/>
      <c r="BK163" s="18"/>
      <c r="BL163" s="117">
        <f t="shared" si="194"/>
        <v>-0.92834766857644013</v>
      </c>
      <c r="BM163" s="117">
        <f t="shared" si="195"/>
        <v>-0.92834766857644013</v>
      </c>
    </row>
    <row r="164" spans="1:65">
      <c r="A164" s="16" t="s">
        <v>829</v>
      </c>
      <c r="B164" s="17" t="s">
        <v>830</v>
      </c>
      <c r="C164" s="18"/>
      <c r="D164" s="18"/>
      <c r="E164" s="18"/>
      <c r="F164" s="18">
        <v>137500000</v>
      </c>
      <c r="G164" s="18">
        <f t="shared" si="201"/>
        <v>137500000</v>
      </c>
      <c r="H164" s="18">
        <v>0</v>
      </c>
      <c r="I164" s="18">
        <v>0</v>
      </c>
      <c r="J164" s="18">
        <f t="shared" si="199"/>
        <v>137500000</v>
      </c>
      <c r="K164" s="18">
        <v>0</v>
      </c>
      <c r="L164" s="18">
        <v>0</v>
      </c>
      <c r="M164" s="18"/>
      <c r="N164" s="18"/>
      <c r="O164" s="18">
        <v>0</v>
      </c>
      <c r="P164" s="18">
        <f t="shared" si="202"/>
        <v>0</v>
      </c>
      <c r="Q164" s="18">
        <f t="shared" si="200"/>
        <v>137500000</v>
      </c>
      <c r="R164" s="18">
        <f t="shared" si="203"/>
        <v>0</v>
      </c>
      <c r="S164" s="108"/>
      <c r="T164" s="18">
        <v>137500000</v>
      </c>
      <c r="U164" s="18"/>
      <c r="V164" s="18"/>
      <c r="W164" s="18">
        <v>5000000</v>
      </c>
      <c r="X164" s="18">
        <v>26500000</v>
      </c>
      <c r="Y164" s="18">
        <v>26500000</v>
      </c>
      <c r="Z164" s="18">
        <v>26500000</v>
      </c>
      <c r="AA164" s="18">
        <v>26500000</v>
      </c>
      <c r="AB164" s="18">
        <v>26500000</v>
      </c>
      <c r="AC164" s="18"/>
      <c r="AD164" s="18"/>
      <c r="AE164" s="18"/>
      <c r="AF164" s="18"/>
      <c r="AG164" s="18">
        <f t="shared" si="204"/>
        <v>58000000</v>
      </c>
      <c r="AH164" s="18">
        <f t="shared" si="198"/>
        <v>137500000</v>
      </c>
      <c r="AI164" s="85">
        <f>+'EJEC-GASTOSABRIL 2021'!G165-AH164</f>
        <v>0</v>
      </c>
      <c r="AJ164" s="108"/>
      <c r="AK164" s="18"/>
      <c r="AL164" s="18">
        <v>0</v>
      </c>
      <c r="AM164" s="18">
        <v>0</v>
      </c>
      <c r="AN164" s="18">
        <v>42398042</v>
      </c>
      <c r="AO164" s="18"/>
      <c r="AP164" s="18"/>
      <c r="AQ164" s="18"/>
      <c r="AR164" s="18"/>
      <c r="AS164" s="18"/>
      <c r="AT164" s="18"/>
      <c r="AU164" s="18"/>
      <c r="AV164" s="18"/>
      <c r="AW164" s="18">
        <f t="shared" si="205"/>
        <v>42398042</v>
      </c>
      <c r="AX164" s="18">
        <f t="shared" si="188"/>
        <v>42398042</v>
      </c>
      <c r="AY164" s="108"/>
      <c r="AZ164" s="117" t="e">
        <f t="shared" si="189"/>
        <v>#DIV/0!</v>
      </c>
      <c r="BA164" s="117" t="e">
        <f t="shared" si="190"/>
        <v>#DIV/0!</v>
      </c>
      <c r="BB164" s="117">
        <f t="shared" si="191"/>
        <v>-1</v>
      </c>
      <c r="BC164" s="117">
        <f t="shared" si="192"/>
        <v>0.59992611320754718</v>
      </c>
      <c r="BD164" s="117">
        <f t="shared" si="193"/>
        <v>-1</v>
      </c>
      <c r="BE164" s="18"/>
      <c r="BF164" s="18"/>
      <c r="BG164" s="18"/>
      <c r="BH164" s="18"/>
      <c r="BI164" s="18"/>
      <c r="BJ164" s="18"/>
      <c r="BK164" s="18"/>
      <c r="BL164" s="117">
        <f t="shared" si="194"/>
        <v>-0.26899927586206895</v>
      </c>
      <c r="BM164" s="117">
        <f t="shared" si="195"/>
        <v>-0.26899927586206895</v>
      </c>
    </row>
    <row r="165" spans="1:65">
      <c r="A165" s="13" t="s">
        <v>281</v>
      </c>
      <c r="B165" s="14" t="s">
        <v>282</v>
      </c>
      <c r="C165" s="15">
        <f>+C166+C168</f>
        <v>35000000</v>
      </c>
      <c r="D165" s="15">
        <v>0</v>
      </c>
      <c r="E165" s="15">
        <v>0</v>
      </c>
      <c r="F165" s="15">
        <v>10000000</v>
      </c>
      <c r="G165" s="15">
        <f t="shared" si="201"/>
        <v>45000000</v>
      </c>
      <c r="H165" s="15">
        <f t="shared" ref="H165:W165" si="216">+H166+H168</f>
        <v>1080000</v>
      </c>
      <c r="I165" s="15">
        <f t="shared" si="216"/>
        <v>1080000</v>
      </c>
      <c r="J165" s="15">
        <f t="shared" si="216"/>
        <v>43920000</v>
      </c>
      <c r="K165" s="15">
        <f t="shared" si="216"/>
        <v>0</v>
      </c>
      <c r="L165" s="15">
        <f t="shared" si="216"/>
        <v>0</v>
      </c>
      <c r="M165" s="15">
        <f t="shared" si="216"/>
        <v>0</v>
      </c>
      <c r="N165" s="15">
        <f t="shared" si="216"/>
        <v>0</v>
      </c>
      <c r="O165" s="15">
        <f t="shared" si="216"/>
        <v>3580000</v>
      </c>
      <c r="P165" s="15">
        <f t="shared" si="216"/>
        <v>2500000</v>
      </c>
      <c r="Q165" s="15">
        <f t="shared" si="216"/>
        <v>41420000</v>
      </c>
      <c r="R165" s="15">
        <f t="shared" si="216"/>
        <v>0</v>
      </c>
      <c r="S165" s="108"/>
      <c r="T165" s="15">
        <f t="shared" si="216"/>
        <v>45000000</v>
      </c>
      <c r="U165" s="15">
        <f t="shared" si="216"/>
        <v>0</v>
      </c>
      <c r="V165" s="15">
        <f t="shared" si="216"/>
        <v>0</v>
      </c>
      <c r="W165" s="15">
        <f t="shared" si="216"/>
        <v>12500000</v>
      </c>
      <c r="X165" s="15">
        <f t="shared" ref="X165:AH165" si="217">+X166+X168</f>
        <v>2500000</v>
      </c>
      <c r="Y165" s="15">
        <f t="shared" si="217"/>
        <v>4500000</v>
      </c>
      <c r="Z165" s="15">
        <f t="shared" si="217"/>
        <v>4500000</v>
      </c>
      <c r="AA165" s="15">
        <f t="shared" si="217"/>
        <v>5000000</v>
      </c>
      <c r="AB165" s="15">
        <f t="shared" si="217"/>
        <v>9500000</v>
      </c>
      <c r="AC165" s="15">
        <f t="shared" si="217"/>
        <v>4500000</v>
      </c>
      <c r="AD165" s="15">
        <f t="shared" si="217"/>
        <v>2000000</v>
      </c>
      <c r="AE165" s="15">
        <f t="shared" si="217"/>
        <v>0</v>
      </c>
      <c r="AF165" s="15">
        <f t="shared" si="217"/>
        <v>0</v>
      </c>
      <c r="AG165" s="15">
        <f t="shared" si="204"/>
        <v>19500000</v>
      </c>
      <c r="AH165" s="15">
        <f t="shared" si="217"/>
        <v>45000000</v>
      </c>
      <c r="AI165" s="233">
        <f>+'EJEC-GASTOSABRIL 2021'!G166-AH165</f>
        <v>0</v>
      </c>
      <c r="AJ165" s="108"/>
      <c r="AK165" s="15">
        <f t="shared" ref="AK165:AM165" si="218">+AK166+AK168</f>
        <v>0</v>
      </c>
      <c r="AL165" s="15">
        <f t="shared" si="218"/>
        <v>0</v>
      </c>
      <c r="AM165" s="15">
        <f t="shared" si="218"/>
        <v>1080000</v>
      </c>
      <c r="AN165" s="15">
        <v>3049500</v>
      </c>
      <c r="AO165" s="15"/>
      <c r="AP165" s="15"/>
      <c r="AQ165" s="15"/>
      <c r="AR165" s="15"/>
      <c r="AS165" s="15"/>
      <c r="AT165" s="15"/>
      <c r="AU165" s="15"/>
      <c r="AV165" s="15"/>
      <c r="AW165" s="15">
        <f t="shared" si="205"/>
        <v>4129500</v>
      </c>
      <c r="AX165" s="15">
        <f t="shared" si="188"/>
        <v>4129500</v>
      </c>
      <c r="AY165" s="108"/>
      <c r="AZ165" s="116" t="e">
        <f t="shared" si="189"/>
        <v>#DIV/0!</v>
      </c>
      <c r="BA165" s="116" t="e">
        <f t="shared" si="190"/>
        <v>#DIV/0!</v>
      </c>
      <c r="BB165" s="116">
        <f t="shared" si="191"/>
        <v>-0.91359999999999997</v>
      </c>
      <c r="BC165" s="116">
        <f t="shared" si="192"/>
        <v>0.2198</v>
      </c>
      <c r="BD165" s="116">
        <f t="shared" si="193"/>
        <v>-1</v>
      </c>
      <c r="BE165" s="15"/>
      <c r="BF165" s="15"/>
      <c r="BG165" s="15"/>
      <c r="BH165" s="15"/>
      <c r="BI165" s="15"/>
      <c r="BJ165" s="15"/>
      <c r="BK165" s="15"/>
      <c r="BL165" s="116">
        <f t="shared" si="194"/>
        <v>-0.78823076923076918</v>
      </c>
      <c r="BM165" s="116">
        <f t="shared" si="195"/>
        <v>-0.78823076923076918</v>
      </c>
    </row>
    <row r="166" spans="1:65">
      <c r="A166" s="13" t="s">
        <v>283</v>
      </c>
      <c r="B166" s="14" t="s">
        <v>284</v>
      </c>
      <c r="C166" s="15">
        <f>+C167</f>
        <v>18000000</v>
      </c>
      <c r="D166" s="15">
        <v>0</v>
      </c>
      <c r="E166" s="15">
        <v>0</v>
      </c>
      <c r="F166" s="15">
        <v>10000000</v>
      </c>
      <c r="G166" s="15">
        <f t="shared" si="201"/>
        <v>28000000</v>
      </c>
      <c r="H166" s="15">
        <f t="shared" ref="H166:AH166" si="219">+H167</f>
        <v>0</v>
      </c>
      <c r="I166" s="15">
        <f t="shared" si="219"/>
        <v>0</v>
      </c>
      <c r="J166" s="15">
        <f t="shared" si="219"/>
        <v>28000000</v>
      </c>
      <c r="K166" s="15">
        <f t="shared" si="219"/>
        <v>0</v>
      </c>
      <c r="L166" s="15">
        <f t="shared" si="219"/>
        <v>0</v>
      </c>
      <c r="M166" s="15">
        <f t="shared" si="219"/>
        <v>0</v>
      </c>
      <c r="N166" s="15">
        <f t="shared" si="219"/>
        <v>0</v>
      </c>
      <c r="O166" s="15">
        <f t="shared" si="219"/>
        <v>2500000</v>
      </c>
      <c r="P166" s="15">
        <f t="shared" si="219"/>
        <v>2500000</v>
      </c>
      <c r="Q166" s="15">
        <f t="shared" si="219"/>
        <v>25500000</v>
      </c>
      <c r="R166" s="15">
        <f t="shared" si="219"/>
        <v>0</v>
      </c>
      <c r="S166" s="108"/>
      <c r="T166" s="15">
        <f t="shared" si="219"/>
        <v>28000000</v>
      </c>
      <c r="U166" s="15">
        <f t="shared" si="219"/>
        <v>0</v>
      </c>
      <c r="V166" s="15">
        <f t="shared" si="219"/>
        <v>0</v>
      </c>
      <c r="W166" s="15">
        <f t="shared" si="219"/>
        <v>7500000</v>
      </c>
      <c r="X166" s="15">
        <f t="shared" si="219"/>
        <v>2500000</v>
      </c>
      <c r="Y166" s="15">
        <f t="shared" si="219"/>
        <v>2500000</v>
      </c>
      <c r="Z166" s="15">
        <f t="shared" si="219"/>
        <v>2500000</v>
      </c>
      <c r="AA166" s="15">
        <f t="shared" si="219"/>
        <v>3000000</v>
      </c>
      <c r="AB166" s="15">
        <f t="shared" si="219"/>
        <v>7500000</v>
      </c>
      <c r="AC166" s="15">
        <f t="shared" si="219"/>
        <v>2500000</v>
      </c>
      <c r="AD166" s="15">
        <f t="shared" si="219"/>
        <v>0</v>
      </c>
      <c r="AE166" s="15">
        <f t="shared" si="219"/>
        <v>0</v>
      </c>
      <c r="AF166" s="15">
        <f t="shared" si="219"/>
        <v>0</v>
      </c>
      <c r="AG166" s="15">
        <f t="shared" si="204"/>
        <v>12500000</v>
      </c>
      <c r="AH166" s="15">
        <f t="shared" si="219"/>
        <v>28000000</v>
      </c>
      <c r="AI166" s="233">
        <f>+'EJEC-GASTOSABRIL 2021'!G167-AH166</f>
        <v>0</v>
      </c>
      <c r="AJ166" s="108"/>
      <c r="AK166" s="15">
        <f t="shared" ref="AK166:AM166" si="220">+AK167</f>
        <v>0</v>
      </c>
      <c r="AL166" s="15">
        <f t="shared" si="220"/>
        <v>0</v>
      </c>
      <c r="AM166" s="15">
        <f t="shared" si="220"/>
        <v>0</v>
      </c>
      <c r="AN166" s="15">
        <v>1749500</v>
      </c>
      <c r="AO166" s="15"/>
      <c r="AP166" s="15"/>
      <c r="AQ166" s="15"/>
      <c r="AR166" s="15"/>
      <c r="AS166" s="15"/>
      <c r="AT166" s="15"/>
      <c r="AU166" s="15"/>
      <c r="AV166" s="15"/>
      <c r="AW166" s="15">
        <f t="shared" si="205"/>
        <v>1749500</v>
      </c>
      <c r="AX166" s="15">
        <f t="shared" si="188"/>
        <v>1749500</v>
      </c>
      <c r="AY166" s="108"/>
      <c r="AZ166" s="116" t="e">
        <f t="shared" si="189"/>
        <v>#DIV/0!</v>
      </c>
      <c r="BA166" s="116" t="e">
        <f t="shared" si="190"/>
        <v>#DIV/0!</v>
      </c>
      <c r="BB166" s="116">
        <f t="shared" si="191"/>
        <v>-1</v>
      </c>
      <c r="BC166" s="116">
        <f t="shared" si="192"/>
        <v>-0.30020000000000002</v>
      </c>
      <c r="BD166" s="116">
        <f t="shared" si="193"/>
        <v>-1</v>
      </c>
      <c r="BE166" s="15"/>
      <c r="BF166" s="15"/>
      <c r="BG166" s="15"/>
      <c r="BH166" s="15"/>
      <c r="BI166" s="15"/>
      <c r="BJ166" s="15"/>
      <c r="BK166" s="15"/>
      <c r="BL166" s="116">
        <f t="shared" si="194"/>
        <v>-0.86004000000000003</v>
      </c>
      <c r="BM166" s="116">
        <f t="shared" si="195"/>
        <v>-0.86004000000000003</v>
      </c>
    </row>
    <row r="167" spans="1:65">
      <c r="A167" s="16" t="s">
        <v>285</v>
      </c>
      <c r="B167" s="17" t="s">
        <v>286</v>
      </c>
      <c r="C167" s="18">
        <v>18000000</v>
      </c>
      <c r="D167" s="18">
        <v>0</v>
      </c>
      <c r="E167" s="18">
        <v>0</v>
      </c>
      <c r="F167" s="18">
        <v>10000000</v>
      </c>
      <c r="G167" s="18">
        <f t="shared" si="201"/>
        <v>28000000</v>
      </c>
      <c r="H167" s="18">
        <v>0</v>
      </c>
      <c r="I167" s="18">
        <v>0</v>
      </c>
      <c r="J167" s="18">
        <f t="shared" si="199"/>
        <v>28000000</v>
      </c>
      <c r="K167" s="18">
        <v>0</v>
      </c>
      <c r="L167" s="18">
        <v>0</v>
      </c>
      <c r="M167" s="18">
        <v>0</v>
      </c>
      <c r="N167" s="18">
        <v>0</v>
      </c>
      <c r="O167" s="18">
        <v>2500000</v>
      </c>
      <c r="P167" s="18">
        <f t="shared" si="202"/>
        <v>2500000</v>
      </c>
      <c r="Q167" s="18">
        <f t="shared" si="200"/>
        <v>25500000</v>
      </c>
      <c r="R167" s="18">
        <f t="shared" si="203"/>
        <v>0</v>
      </c>
      <c r="S167" s="108"/>
      <c r="T167" s="18">
        <v>28000000</v>
      </c>
      <c r="U167" s="18">
        <v>0</v>
      </c>
      <c r="V167" s="18">
        <v>0</v>
      </c>
      <c r="W167" s="18">
        <v>7500000</v>
      </c>
      <c r="X167" s="18">
        <v>2500000</v>
      </c>
      <c r="Y167" s="18">
        <v>2500000</v>
      </c>
      <c r="Z167" s="18">
        <v>2500000</v>
      </c>
      <c r="AA167" s="18">
        <v>3000000</v>
      </c>
      <c r="AB167" s="18">
        <v>7500000</v>
      </c>
      <c r="AC167" s="18">
        <v>2500000</v>
      </c>
      <c r="AD167" s="18">
        <v>0</v>
      </c>
      <c r="AE167" s="18">
        <v>0</v>
      </c>
      <c r="AF167" s="18">
        <v>0</v>
      </c>
      <c r="AG167" s="18">
        <f t="shared" si="204"/>
        <v>12500000</v>
      </c>
      <c r="AH167" s="18">
        <f t="shared" si="198"/>
        <v>28000000</v>
      </c>
      <c r="AI167" s="85">
        <f>+'EJEC-GASTOSABRIL 2021'!G168-AH167</f>
        <v>0</v>
      </c>
      <c r="AJ167" s="108"/>
      <c r="AK167" s="18">
        <v>0</v>
      </c>
      <c r="AL167" s="18">
        <v>0</v>
      </c>
      <c r="AM167" s="18">
        <v>0</v>
      </c>
      <c r="AN167" s="18">
        <v>1749500</v>
      </c>
      <c r="AO167" s="18"/>
      <c r="AP167" s="18"/>
      <c r="AQ167" s="18"/>
      <c r="AR167" s="18"/>
      <c r="AS167" s="18"/>
      <c r="AT167" s="18"/>
      <c r="AU167" s="18"/>
      <c r="AV167" s="18"/>
      <c r="AW167" s="18">
        <f t="shared" si="205"/>
        <v>1749500</v>
      </c>
      <c r="AX167" s="18">
        <f t="shared" si="188"/>
        <v>1749500</v>
      </c>
      <c r="AY167" s="108"/>
      <c r="AZ167" s="117" t="e">
        <f t="shared" si="189"/>
        <v>#DIV/0!</v>
      </c>
      <c r="BA167" s="117" t="e">
        <f t="shared" si="190"/>
        <v>#DIV/0!</v>
      </c>
      <c r="BB167" s="117">
        <f t="shared" si="191"/>
        <v>-1</v>
      </c>
      <c r="BC167" s="117">
        <f t="shared" si="192"/>
        <v>-0.30020000000000002</v>
      </c>
      <c r="BD167" s="117">
        <f t="shared" si="193"/>
        <v>-1</v>
      </c>
      <c r="BE167" s="18"/>
      <c r="BF167" s="18"/>
      <c r="BG167" s="18"/>
      <c r="BH167" s="18"/>
      <c r="BI167" s="18"/>
      <c r="BJ167" s="18"/>
      <c r="BK167" s="18"/>
      <c r="BL167" s="117">
        <f t="shared" si="194"/>
        <v>-0.86004000000000003</v>
      </c>
      <c r="BM167" s="117">
        <f t="shared" si="195"/>
        <v>-0.86004000000000003</v>
      </c>
    </row>
    <row r="168" spans="1:65">
      <c r="A168" s="16" t="s">
        <v>287</v>
      </c>
      <c r="B168" s="17" t="s">
        <v>288</v>
      </c>
      <c r="C168" s="18">
        <v>17000000</v>
      </c>
      <c r="D168" s="18">
        <v>0</v>
      </c>
      <c r="E168" s="18">
        <v>0</v>
      </c>
      <c r="F168" s="18">
        <v>0</v>
      </c>
      <c r="G168" s="18">
        <f t="shared" si="201"/>
        <v>17000000</v>
      </c>
      <c r="H168" s="18">
        <v>1080000</v>
      </c>
      <c r="I168" s="18">
        <v>1080000</v>
      </c>
      <c r="J168" s="18">
        <f t="shared" si="199"/>
        <v>15920000</v>
      </c>
      <c r="K168" s="18">
        <v>0</v>
      </c>
      <c r="L168" s="18">
        <v>0</v>
      </c>
      <c r="M168" s="18">
        <v>0</v>
      </c>
      <c r="N168" s="18">
        <v>0</v>
      </c>
      <c r="O168" s="18">
        <v>1080000</v>
      </c>
      <c r="P168" s="18">
        <f t="shared" si="202"/>
        <v>0</v>
      </c>
      <c r="Q168" s="18">
        <f t="shared" si="200"/>
        <v>15920000</v>
      </c>
      <c r="R168" s="18">
        <f t="shared" si="203"/>
        <v>0</v>
      </c>
      <c r="S168" s="108"/>
      <c r="T168" s="18">
        <v>17000000</v>
      </c>
      <c r="U168" s="18">
        <v>0</v>
      </c>
      <c r="V168" s="18">
        <v>0</v>
      </c>
      <c r="W168" s="18">
        <v>5000000</v>
      </c>
      <c r="X168" s="18">
        <v>0</v>
      </c>
      <c r="Y168" s="18">
        <v>2000000</v>
      </c>
      <c r="Z168" s="18">
        <v>2000000</v>
      </c>
      <c r="AA168" s="18">
        <v>2000000</v>
      </c>
      <c r="AB168" s="18">
        <v>2000000</v>
      </c>
      <c r="AC168" s="18">
        <v>2000000</v>
      </c>
      <c r="AD168" s="18">
        <v>2000000</v>
      </c>
      <c r="AE168" s="18">
        <v>0</v>
      </c>
      <c r="AF168" s="18">
        <v>0</v>
      </c>
      <c r="AG168" s="18">
        <f t="shared" si="204"/>
        <v>7000000</v>
      </c>
      <c r="AH168" s="18">
        <f t="shared" si="198"/>
        <v>17000000</v>
      </c>
      <c r="AI168" s="85">
        <f>+'EJEC-GASTOSABRIL 2021'!G169-AH168</f>
        <v>0</v>
      </c>
      <c r="AJ168" s="108"/>
      <c r="AK168" s="18">
        <v>0</v>
      </c>
      <c r="AL168" s="18">
        <v>0</v>
      </c>
      <c r="AM168" s="18">
        <v>1080000</v>
      </c>
      <c r="AN168" s="18">
        <v>1300000</v>
      </c>
      <c r="AO168" s="18"/>
      <c r="AP168" s="18"/>
      <c r="AQ168" s="18"/>
      <c r="AR168" s="18"/>
      <c r="AS168" s="18"/>
      <c r="AT168" s="18"/>
      <c r="AU168" s="18"/>
      <c r="AV168" s="18"/>
      <c r="AW168" s="18">
        <f t="shared" si="205"/>
        <v>2380000</v>
      </c>
      <c r="AX168" s="18">
        <f t="shared" ref="AX168:AX190" si="221">SUM(AK168:AV168)</f>
        <v>2380000</v>
      </c>
      <c r="AY168" s="108"/>
      <c r="AZ168" s="117" t="e">
        <f t="shared" si="189"/>
        <v>#DIV/0!</v>
      </c>
      <c r="BA168" s="117" t="e">
        <f t="shared" si="190"/>
        <v>#DIV/0!</v>
      </c>
      <c r="BB168" s="117">
        <f t="shared" si="191"/>
        <v>-0.78400000000000003</v>
      </c>
      <c r="BC168" s="117" t="e">
        <f t="shared" si="192"/>
        <v>#DIV/0!</v>
      </c>
      <c r="BD168" s="117">
        <f t="shared" si="193"/>
        <v>-1</v>
      </c>
      <c r="BE168" s="18"/>
      <c r="BF168" s="18"/>
      <c r="BG168" s="18"/>
      <c r="BH168" s="18"/>
      <c r="BI168" s="18"/>
      <c r="BJ168" s="18"/>
      <c r="BK168" s="18"/>
      <c r="BL168" s="117">
        <f t="shared" ref="BL168:BL190" si="222">(AW168-AG168)/AG168</f>
        <v>-0.66</v>
      </c>
      <c r="BM168" s="117">
        <f t="shared" si="195"/>
        <v>-0.66</v>
      </c>
    </row>
    <row r="169" spans="1:65">
      <c r="A169" s="13" t="s">
        <v>289</v>
      </c>
      <c r="B169" s="14" t="s">
        <v>290</v>
      </c>
      <c r="C169" s="15">
        <f>+C170+C172+C175+C177</f>
        <v>98200000</v>
      </c>
      <c r="D169" s="15">
        <v>0</v>
      </c>
      <c r="E169" s="15">
        <v>0</v>
      </c>
      <c r="F169" s="15">
        <v>0</v>
      </c>
      <c r="G169" s="15">
        <f t="shared" si="201"/>
        <v>98200000</v>
      </c>
      <c r="H169" s="15">
        <f t="shared" ref="H169:W169" si="223">+H170+H172+H175+H177</f>
        <v>0</v>
      </c>
      <c r="I169" s="15">
        <f t="shared" si="223"/>
        <v>0</v>
      </c>
      <c r="J169" s="15">
        <f t="shared" si="223"/>
        <v>98200000</v>
      </c>
      <c r="K169" s="15">
        <f t="shared" si="223"/>
        <v>0</v>
      </c>
      <c r="L169" s="15">
        <f t="shared" si="223"/>
        <v>0</v>
      </c>
      <c r="M169" s="15">
        <f t="shared" si="223"/>
        <v>0</v>
      </c>
      <c r="N169" s="15">
        <f t="shared" si="223"/>
        <v>0</v>
      </c>
      <c r="O169" s="15">
        <f t="shared" si="223"/>
        <v>0</v>
      </c>
      <c r="P169" s="15">
        <f t="shared" si="223"/>
        <v>0</v>
      </c>
      <c r="Q169" s="15">
        <f t="shared" si="223"/>
        <v>98200000</v>
      </c>
      <c r="R169" s="15">
        <f t="shared" si="223"/>
        <v>0</v>
      </c>
      <c r="S169" s="108"/>
      <c r="T169" s="15">
        <f t="shared" si="223"/>
        <v>98200000</v>
      </c>
      <c r="U169" s="15">
        <f t="shared" si="223"/>
        <v>0</v>
      </c>
      <c r="V169" s="15">
        <f t="shared" si="223"/>
        <v>18000000</v>
      </c>
      <c r="W169" s="15">
        <f t="shared" si="223"/>
        <v>15200000</v>
      </c>
      <c r="X169" s="15">
        <f t="shared" ref="X169:AH169" si="224">+X170+X172+X175+X177</f>
        <v>40000000</v>
      </c>
      <c r="Y169" s="15">
        <f t="shared" si="224"/>
        <v>10000000</v>
      </c>
      <c r="Z169" s="15">
        <f t="shared" si="224"/>
        <v>10000000</v>
      </c>
      <c r="AA169" s="15">
        <f t="shared" si="224"/>
        <v>0</v>
      </c>
      <c r="AB169" s="15">
        <f t="shared" si="224"/>
        <v>5000000</v>
      </c>
      <c r="AC169" s="15">
        <f t="shared" si="224"/>
        <v>0</v>
      </c>
      <c r="AD169" s="15">
        <f t="shared" si="224"/>
        <v>0</v>
      </c>
      <c r="AE169" s="15">
        <f t="shared" si="224"/>
        <v>0</v>
      </c>
      <c r="AF169" s="15">
        <f t="shared" si="224"/>
        <v>0</v>
      </c>
      <c r="AG169" s="15">
        <f t="shared" si="204"/>
        <v>83200000</v>
      </c>
      <c r="AH169" s="15">
        <f t="shared" si="224"/>
        <v>98200000</v>
      </c>
      <c r="AI169" s="233">
        <f>+'EJEC-GASTOSABRIL 2021'!G170-AH169</f>
        <v>0</v>
      </c>
      <c r="AJ169" s="108"/>
      <c r="AK169" s="15">
        <f t="shared" ref="AK169:AM169" si="225">+AK170+AK172+AK175+AK177</f>
        <v>0</v>
      </c>
      <c r="AL169" s="15">
        <f t="shared" si="225"/>
        <v>0</v>
      </c>
      <c r="AM169" s="15">
        <f t="shared" si="225"/>
        <v>0</v>
      </c>
      <c r="AN169" s="15">
        <v>837500</v>
      </c>
      <c r="AO169" s="15"/>
      <c r="AP169" s="15"/>
      <c r="AQ169" s="15"/>
      <c r="AR169" s="15"/>
      <c r="AS169" s="15"/>
      <c r="AT169" s="15"/>
      <c r="AU169" s="15"/>
      <c r="AV169" s="15"/>
      <c r="AW169" s="15">
        <f t="shared" si="205"/>
        <v>837500</v>
      </c>
      <c r="AX169" s="15">
        <f t="shared" si="221"/>
        <v>837500</v>
      </c>
      <c r="AY169" s="108"/>
      <c r="AZ169" s="116" t="e">
        <f t="shared" si="189"/>
        <v>#DIV/0!</v>
      </c>
      <c r="BA169" s="116">
        <f t="shared" si="190"/>
        <v>-1</v>
      </c>
      <c r="BB169" s="116">
        <f t="shared" si="191"/>
        <v>-1</v>
      </c>
      <c r="BC169" s="116">
        <f t="shared" si="192"/>
        <v>-0.97906249999999995</v>
      </c>
      <c r="BD169" s="116">
        <f t="shared" si="193"/>
        <v>-1</v>
      </c>
      <c r="BE169" s="15"/>
      <c r="BF169" s="15"/>
      <c r="BG169" s="15"/>
      <c r="BH169" s="15"/>
      <c r="BI169" s="15"/>
      <c r="BJ169" s="15"/>
      <c r="BK169" s="15"/>
      <c r="BL169" s="116">
        <f t="shared" si="222"/>
        <v>-0.98993389423076927</v>
      </c>
      <c r="BM169" s="116">
        <f t="shared" si="195"/>
        <v>-0.98993389423076927</v>
      </c>
    </row>
    <row r="170" spans="1:65">
      <c r="A170" s="13" t="s">
        <v>291</v>
      </c>
      <c r="B170" s="14" t="s">
        <v>119</v>
      </c>
      <c r="C170" s="15">
        <f>+C171</f>
        <v>15000000</v>
      </c>
      <c r="D170" s="15">
        <v>0</v>
      </c>
      <c r="E170" s="15">
        <v>0</v>
      </c>
      <c r="F170" s="15">
        <v>0</v>
      </c>
      <c r="G170" s="15">
        <f t="shared" si="201"/>
        <v>15000000</v>
      </c>
      <c r="H170" s="15">
        <f t="shared" ref="H170:AH170" si="226">+H171</f>
        <v>0</v>
      </c>
      <c r="I170" s="15">
        <f t="shared" si="226"/>
        <v>0</v>
      </c>
      <c r="J170" s="15">
        <f t="shared" si="226"/>
        <v>15000000</v>
      </c>
      <c r="K170" s="15">
        <f t="shared" si="226"/>
        <v>0</v>
      </c>
      <c r="L170" s="15">
        <f t="shared" si="226"/>
        <v>0</v>
      </c>
      <c r="M170" s="15">
        <f t="shared" si="226"/>
        <v>0</v>
      </c>
      <c r="N170" s="15">
        <f t="shared" si="226"/>
        <v>0</v>
      </c>
      <c r="O170" s="15">
        <f t="shared" si="226"/>
        <v>0</v>
      </c>
      <c r="P170" s="15">
        <f t="shared" si="226"/>
        <v>0</v>
      </c>
      <c r="Q170" s="15">
        <f t="shared" si="226"/>
        <v>15000000</v>
      </c>
      <c r="R170" s="15">
        <f t="shared" si="226"/>
        <v>0</v>
      </c>
      <c r="S170" s="108"/>
      <c r="T170" s="15">
        <f t="shared" si="226"/>
        <v>15000000</v>
      </c>
      <c r="U170" s="15">
        <f t="shared" si="226"/>
        <v>0</v>
      </c>
      <c r="V170" s="15">
        <f t="shared" si="226"/>
        <v>0</v>
      </c>
      <c r="W170" s="15">
        <f t="shared" si="226"/>
        <v>0</v>
      </c>
      <c r="X170" s="15">
        <f t="shared" si="226"/>
        <v>10000000</v>
      </c>
      <c r="Y170" s="15">
        <f t="shared" si="226"/>
        <v>0</v>
      </c>
      <c r="Z170" s="15">
        <f t="shared" si="226"/>
        <v>0</v>
      </c>
      <c r="AA170" s="15">
        <f t="shared" si="226"/>
        <v>0</v>
      </c>
      <c r="AB170" s="15">
        <f t="shared" si="226"/>
        <v>5000000</v>
      </c>
      <c r="AC170" s="15">
        <f t="shared" si="226"/>
        <v>0</v>
      </c>
      <c r="AD170" s="15">
        <f t="shared" si="226"/>
        <v>0</v>
      </c>
      <c r="AE170" s="15">
        <f t="shared" si="226"/>
        <v>0</v>
      </c>
      <c r="AF170" s="15">
        <f t="shared" si="226"/>
        <v>0</v>
      </c>
      <c r="AG170" s="15">
        <f t="shared" si="204"/>
        <v>10000000</v>
      </c>
      <c r="AH170" s="15">
        <f t="shared" si="226"/>
        <v>15000000</v>
      </c>
      <c r="AI170" s="233">
        <f>+'EJEC-GASTOSABRIL 2021'!G171-AH170</f>
        <v>0</v>
      </c>
      <c r="AJ170" s="108"/>
      <c r="AK170" s="15">
        <f t="shared" ref="AK170:AM170" si="227">+AK171</f>
        <v>0</v>
      </c>
      <c r="AL170" s="15">
        <f t="shared" si="227"/>
        <v>0</v>
      </c>
      <c r="AM170" s="15">
        <f t="shared" si="227"/>
        <v>0</v>
      </c>
      <c r="AN170" s="15">
        <v>450000</v>
      </c>
      <c r="AO170" s="15"/>
      <c r="AP170" s="15"/>
      <c r="AQ170" s="15"/>
      <c r="AR170" s="15"/>
      <c r="AS170" s="15"/>
      <c r="AT170" s="15"/>
      <c r="AU170" s="15"/>
      <c r="AV170" s="15"/>
      <c r="AW170" s="15">
        <f t="shared" si="205"/>
        <v>450000</v>
      </c>
      <c r="AX170" s="15">
        <f t="shared" si="221"/>
        <v>450000</v>
      </c>
      <c r="AY170" s="108"/>
      <c r="AZ170" s="116" t="e">
        <f t="shared" si="189"/>
        <v>#DIV/0!</v>
      </c>
      <c r="BA170" s="116" t="e">
        <f t="shared" si="190"/>
        <v>#DIV/0!</v>
      </c>
      <c r="BB170" s="116" t="e">
        <f t="shared" si="191"/>
        <v>#DIV/0!</v>
      </c>
      <c r="BC170" s="116">
        <f t="shared" si="192"/>
        <v>-0.95499999999999996</v>
      </c>
      <c r="BD170" s="116" t="e">
        <f t="shared" si="193"/>
        <v>#DIV/0!</v>
      </c>
      <c r="BE170" s="15"/>
      <c r="BF170" s="15"/>
      <c r="BG170" s="15"/>
      <c r="BH170" s="15"/>
      <c r="BI170" s="15"/>
      <c r="BJ170" s="15"/>
      <c r="BK170" s="15"/>
      <c r="BL170" s="116">
        <f t="shared" si="222"/>
        <v>-0.95499999999999996</v>
      </c>
      <c r="BM170" s="116">
        <f t="shared" si="195"/>
        <v>-0.95499999999999996</v>
      </c>
    </row>
    <row r="171" spans="1:65">
      <c r="A171" s="16" t="s">
        <v>292</v>
      </c>
      <c r="B171" s="17" t="s">
        <v>293</v>
      </c>
      <c r="C171" s="18">
        <v>15000000</v>
      </c>
      <c r="D171" s="18">
        <v>0</v>
      </c>
      <c r="E171" s="18">
        <v>0</v>
      </c>
      <c r="F171" s="18">
        <v>0</v>
      </c>
      <c r="G171" s="18">
        <f t="shared" si="201"/>
        <v>15000000</v>
      </c>
      <c r="H171" s="18">
        <v>0</v>
      </c>
      <c r="I171" s="18">
        <v>0</v>
      </c>
      <c r="J171" s="18">
        <f t="shared" si="199"/>
        <v>15000000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f t="shared" si="202"/>
        <v>0</v>
      </c>
      <c r="Q171" s="18">
        <f t="shared" si="200"/>
        <v>15000000</v>
      </c>
      <c r="R171" s="18">
        <f t="shared" si="203"/>
        <v>0</v>
      </c>
      <c r="S171" s="108"/>
      <c r="T171" s="18">
        <v>15000000</v>
      </c>
      <c r="U171" s="18">
        <v>0</v>
      </c>
      <c r="V171" s="18">
        <v>0</v>
      </c>
      <c r="W171" s="18">
        <v>0</v>
      </c>
      <c r="X171" s="18">
        <v>10000000</v>
      </c>
      <c r="Y171" s="18">
        <v>0</v>
      </c>
      <c r="Z171" s="18">
        <v>0</v>
      </c>
      <c r="AA171" s="18">
        <v>0</v>
      </c>
      <c r="AB171" s="18">
        <v>5000000</v>
      </c>
      <c r="AC171" s="18">
        <v>0</v>
      </c>
      <c r="AD171" s="18">
        <v>0</v>
      </c>
      <c r="AE171" s="18">
        <v>0</v>
      </c>
      <c r="AF171" s="18">
        <v>0</v>
      </c>
      <c r="AG171" s="18">
        <f t="shared" si="204"/>
        <v>10000000</v>
      </c>
      <c r="AH171" s="18">
        <f t="shared" si="198"/>
        <v>15000000</v>
      </c>
      <c r="AI171" s="85">
        <f>+'EJEC-GASTOSABRIL 2021'!G172-AH171</f>
        <v>0</v>
      </c>
      <c r="AJ171" s="108"/>
      <c r="AK171" s="18">
        <v>0</v>
      </c>
      <c r="AL171" s="18">
        <v>0</v>
      </c>
      <c r="AM171" s="18"/>
      <c r="AN171" s="18">
        <v>450000</v>
      </c>
      <c r="AO171" s="18"/>
      <c r="AP171" s="18"/>
      <c r="AQ171" s="18"/>
      <c r="AR171" s="18"/>
      <c r="AS171" s="18"/>
      <c r="AT171" s="18"/>
      <c r="AU171" s="18"/>
      <c r="AV171" s="18"/>
      <c r="AW171" s="18">
        <f t="shared" si="205"/>
        <v>450000</v>
      </c>
      <c r="AX171" s="18">
        <f t="shared" si="221"/>
        <v>450000</v>
      </c>
      <c r="AY171" s="108"/>
      <c r="AZ171" s="117" t="e">
        <f t="shared" si="189"/>
        <v>#DIV/0!</v>
      </c>
      <c r="BA171" s="117" t="e">
        <f t="shared" si="190"/>
        <v>#DIV/0!</v>
      </c>
      <c r="BB171" s="117" t="e">
        <f t="shared" si="191"/>
        <v>#DIV/0!</v>
      </c>
      <c r="BC171" s="117">
        <f t="shared" si="192"/>
        <v>-0.95499999999999996</v>
      </c>
      <c r="BD171" s="117" t="e">
        <f t="shared" si="193"/>
        <v>#DIV/0!</v>
      </c>
      <c r="BE171" s="18"/>
      <c r="BF171" s="18"/>
      <c r="BG171" s="18"/>
      <c r="BH171" s="18"/>
      <c r="BI171" s="18"/>
      <c r="BJ171" s="18"/>
      <c r="BK171" s="18"/>
      <c r="BL171" s="117">
        <f t="shared" si="222"/>
        <v>-0.95499999999999996</v>
      </c>
      <c r="BM171" s="117">
        <f t="shared" si="195"/>
        <v>-0.95499999999999996</v>
      </c>
    </row>
    <row r="172" spans="1:65">
      <c r="A172" s="13" t="s">
        <v>294</v>
      </c>
      <c r="B172" s="14" t="s">
        <v>126</v>
      </c>
      <c r="C172" s="15">
        <f>+C173+C174</f>
        <v>74200000</v>
      </c>
      <c r="D172" s="15">
        <v>0</v>
      </c>
      <c r="E172" s="15">
        <v>0</v>
      </c>
      <c r="F172" s="15">
        <v>0</v>
      </c>
      <c r="G172" s="15">
        <f t="shared" si="201"/>
        <v>74200000</v>
      </c>
      <c r="H172" s="15">
        <f t="shared" ref="H172:AH172" si="228">+H173+H174</f>
        <v>0</v>
      </c>
      <c r="I172" s="15">
        <f t="shared" si="228"/>
        <v>0</v>
      </c>
      <c r="J172" s="15">
        <f t="shared" si="228"/>
        <v>74200000</v>
      </c>
      <c r="K172" s="15">
        <f t="shared" si="228"/>
        <v>0</v>
      </c>
      <c r="L172" s="15">
        <f t="shared" si="228"/>
        <v>0</v>
      </c>
      <c r="M172" s="15">
        <f t="shared" si="228"/>
        <v>0</v>
      </c>
      <c r="N172" s="15">
        <f t="shared" si="228"/>
        <v>0</v>
      </c>
      <c r="O172" s="15">
        <f t="shared" si="228"/>
        <v>0</v>
      </c>
      <c r="P172" s="15">
        <f t="shared" si="228"/>
        <v>0</v>
      </c>
      <c r="Q172" s="15">
        <f t="shared" si="228"/>
        <v>74200000</v>
      </c>
      <c r="R172" s="15">
        <f t="shared" si="228"/>
        <v>0</v>
      </c>
      <c r="S172" s="108"/>
      <c r="T172" s="15">
        <f t="shared" si="228"/>
        <v>74200000</v>
      </c>
      <c r="U172" s="15">
        <f t="shared" si="228"/>
        <v>0</v>
      </c>
      <c r="V172" s="15">
        <f t="shared" si="228"/>
        <v>18000000</v>
      </c>
      <c r="W172" s="15">
        <f t="shared" si="228"/>
        <v>15200000</v>
      </c>
      <c r="X172" s="15">
        <f t="shared" si="228"/>
        <v>21000000</v>
      </c>
      <c r="Y172" s="15">
        <f t="shared" si="228"/>
        <v>10000000</v>
      </c>
      <c r="Z172" s="15">
        <f t="shared" si="228"/>
        <v>10000000</v>
      </c>
      <c r="AA172" s="15">
        <f t="shared" si="228"/>
        <v>0</v>
      </c>
      <c r="AB172" s="15">
        <f t="shared" si="228"/>
        <v>0</v>
      </c>
      <c r="AC172" s="15">
        <f t="shared" si="228"/>
        <v>0</v>
      </c>
      <c r="AD172" s="15">
        <f t="shared" si="228"/>
        <v>0</v>
      </c>
      <c r="AE172" s="15">
        <f t="shared" si="228"/>
        <v>0</v>
      </c>
      <c r="AF172" s="15">
        <f t="shared" si="228"/>
        <v>0</v>
      </c>
      <c r="AG172" s="15">
        <f t="shared" si="204"/>
        <v>64200000</v>
      </c>
      <c r="AH172" s="15">
        <f t="shared" si="228"/>
        <v>74200000</v>
      </c>
      <c r="AI172" s="233">
        <f>+'EJEC-GASTOSABRIL 2021'!G173-AH172</f>
        <v>0</v>
      </c>
      <c r="AJ172" s="108"/>
      <c r="AK172" s="15">
        <f t="shared" ref="AK172:AM172" si="229">+AK173+AK174</f>
        <v>0</v>
      </c>
      <c r="AL172" s="15">
        <f t="shared" si="229"/>
        <v>0</v>
      </c>
      <c r="AM172" s="15">
        <f t="shared" si="229"/>
        <v>0</v>
      </c>
      <c r="AN172" s="15">
        <v>0</v>
      </c>
      <c r="AO172" s="15"/>
      <c r="AP172" s="15"/>
      <c r="AQ172" s="15"/>
      <c r="AR172" s="15"/>
      <c r="AS172" s="15"/>
      <c r="AT172" s="15"/>
      <c r="AU172" s="15"/>
      <c r="AV172" s="15"/>
      <c r="AW172" s="15">
        <f t="shared" si="205"/>
        <v>0</v>
      </c>
      <c r="AX172" s="15">
        <f t="shared" si="221"/>
        <v>0</v>
      </c>
      <c r="AY172" s="108"/>
      <c r="AZ172" s="116" t="e">
        <f t="shared" si="189"/>
        <v>#DIV/0!</v>
      </c>
      <c r="BA172" s="116">
        <f t="shared" si="190"/>
        <v>-1</v>
      </c>
      <c r="BB172" s="116">
        <f t="shared" si="191"/>
        <v>-1</v>
      </c>
      <c r="BC172" s="116">
        <f t="shared" si="192"/>
        <v>-1</v>
      </c>
      <c r="BD172" s="116">
        <f t="shared" si="193"/>
        <v>-1</v>
      </c>
      <c r="BE172" s="15"/>
      <c r="BF172" s="15"/>
      <c r="BG172" s="15"/>
      <c r="BH172" s="15"/>
      <c r="BI172" s="15"/>
      <c r="BJ172" s="15"/>
      <c r="BK172" s="15"/>
      <c r="BL172" s="116">
        <f t="shared" si="222"/>
        <v>-1</v>
      </c>
      <c r="BM172" s="116">
        <f t="shared" si="195"/>
        <v>-1</v>
      </c>
    </row>
    <row r="173" spans="1:65">
      <c r="A173" s="16" t="s">
        <v>295</v>
      </c>
      <c r="B173" s="17" t="s">
        <v>128</v>
      </c>
      <c r="C173" s="18">
        <v>24200000</v>
      </c>
      <c r="D173" s="18">
        <v>0</v>
      </c>
      <c r="E173" s="18">
        <v>0</v>
      </c>
      <c r="F173" s="18">
        <v>0</v>
      </c>
      <c r="G173" s="18">
        <f t="shared" si="201"/>
        <v>24200000</v>
      </c>
      <c r="H173" s="18">
        <v>0</v>
      </c>
      <c r="I173" s="18">
        <v>0</v>
      </c>
      <c r="J173" s="18">
        <f t="shared" si="199"/>
        <v>24200000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f t="shared" si="202"/>
        <v>0</v>
      </c>
      <c r="Q173" s="18">
        <f t="shared" si="200"/>
        <v>24200000</v>
      </c>
      <c r="R173" s="18">
        <f t="shared" si="203"/>
        <v>0</v>
      </c>
      <c r="S173" s="108"/>
      <c r="T173" s="18">
        <v>24200000</v>
      </c>
      <c r="U173" s="18">
        <v>0</v>
      </c>
      <c r="V173" s="18">
        <v>8000000</v>
      </c>
      <c r="W173" s="18">
        <v>5200000</v>
      </c>
      <c r="X173" s="18">
        <v>11000000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f t="shared" si="204"/>
        <v>24200000</v>
      </c>
      <c r="AH173" s="18">
        <f t="shared" si="198"/>
        <v>24200000</v>
      </c>
      <c r="AI173" s="85">
        <f>+'EJEC-GASTOSABRIL 2021'!G174-AH173</f>
        <v>0</v>
      </c>
      <c r="AJ173" s="108"/>
      <c r="AK173" s="18">
        <v>0</v>
      </c>
      <c r="AL173" s="18">
        <v>0</v>
      </c>
      <c r="AM173" s="18">
        <v>0</v>
      </c>
      <c r="AN173" s="18">
        <v>0</v>
      </c>
      <c r="AO173" s="18"/>
      <c r="AP173" s="18"/>
      <c r="AQ173" s="18"/>
      <c r="AR173" s="18"/>
      <c r="AS173" s="18"/>
      <c r="AT173" s="18"/>
      <c r="AU173" s="18"/>
      <c r="AV173" s="18"/>
      <c r="AW173" s="18">
        <f t="shared" si="205"/>
        <v>0</v>
      </c>
      <c r="AX173" s="18">
        <f t="shared" si="221"/>
        <v>0</v>
      </c>
      <c r="AY173" s="108"/>
      <c r="AZ173" s="117" t="e">
        <f t="shared" si="189"/>
        <v>#DIV/0!</v>
      </c>
      <c r="BA173" s="117">
        <f t="shared" si="190"/>
        <v>-1</v>
      </c>
      <c r="BB173" s="117">
        <f t="shared" si="191"/>
        <v>-1</v>
      </c>
      <c r="BC173" s="117">
        <f t="shared" si="192"/>
        <v>-1</v>
      </c>
      <c r="BD173" s="117" t="e">
        <f t="shared" si="193"/>
        <v>#DIV/0!</v>
      </c>
      <c r="BE173" s="18"/>
      <c r="BF173" s="18"/>
      <c r="BG173" s="18"/>
      <c r="BH173" s="18"/>
      <c r="BI173" s="18"/>
      <c r="BJ173" s="18"/>
      <c r="BK173" s="18"/>
      <c r="BL173" s="117">
        <f t="shared" si="222"/>
        <v>-1</v>
      </c>
      <c r="BM173" s="117">
        <f t="shared" si="195"/>
        <v>-1</v>
      </c>
    </row>
    <row r="174" spans="1:65">
      <c r="A174" s="16" t="s">
        <v>296</v>
      </c>
      <c r="B174" s="17" t="s">
        <v>130</v>
      </c>
      <c r="C174" s="18">
        <v>50000000</v>
      </c>
      <c r="D174" s="18">
        <v>0</v>
      </c>
      <c r="E174" s="18">
        <v>0</v>
      </c>
      <c r="F174" s="18">
        <v>0</v>
      </c>
      <c r="G174" s="18">
        <f t="shared" si="201"/>
        <v>50000000</v>
      </c>
      <c r="H174" s="18">
        <v>0</v>
      </c>
      <c r="I174" s="18">
        <v>0</v>
      </c>
      <c r="J174" s="18">
        <f t="shared" si="199"/>
        <v>50000000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f t="shared" si="202"/>
        <v>0</v>
      </c>
      <c r="Q174" s="18">
        <f t="shared" si="200"/>
        <v>50000000</v>
      </c>
      <c r="R174" s="18">
        <f t="shared" si="203"/>
        <v>0</v>
      </c>
      <c r="S174" s="108"/>
      <c r="T174" s="18">
        <v>50000000</v>
      </c>
      <c r="U174" s="18">
        <v>0</v>
      </c>
      <c r="V174" s="18">
        <v>10000000</v>
      </c>
      <c r="W174" s="18">
        <v>10000000</v>
      </c>
      <c r="X174" s="18">
        <v>10000000</v>
      </c>
      <c r="Y174" s="18">
        <v>10000000</v>
      </c>
      <c r="Z174" s="18">
        <v>10000000</v>
      </c>
      <c r="AA174" s="18"/>
      <c r="AB174" s="18"/>
      <c r="AC174" s="18"/>
      <c r="AD174" s="18"/>
      <c r="AE174" s="18"/>
      <c r="AF174" s="18">
        <v>0</v>
      </c>
      <c r="AG174" s="18">
        <f t="shared" si="204"/>
        <v>40000000</v>
      </c>
      <c r="AH174" s="18">
        <f t="shared" si="198"/>
        <v>50000000</v>
      </c>
      <c r="AI174" s="85">
        <f>+'EJEC-GASTOSABRIL 2021'!G175-AH174</f>
        <v>0</v>
      </c>
      <c r="AJ174" s="108"/>
      <c r="AK174" s="18">
        <v>0</v>
      </c>
      <c r="AL174" s="18">
        <v>0</v>
      </c>
      <c r="AM174" s="18">
        <v>0</v>
      </c>
      <c r="AN174" s="18">
        <v>0</v>
      </c>
      <c r="AO174" s="18"/>
      <c r="AP174" s="18"/>
      <c r="AQ174" s="18"/>
      <c r="AR174" s="18"/>
      <c r="AS174" s="18"/>
      <c r="AT174" s="18"/>
      <c r="AU174" s="18"/>
      <c r="AV174" s="18"/>
      <c r="AW174" s="18">
        <f t="shared" si="205"/>
        <v>0</v>
      </c>
      <c r="AX174" s="18">
        <f t="shared" si="221"/>
        <v>0</v>
      </c>
      <c r="AY174" s="108"/>
      <c r="AZ174" s="117" t="e">
        <f t="shared" si="189"/>
        <v>#DIV/0!</v>
      </c>
      <c r="BA174" s="117">
        <f t="shared" si="190"/>
        <v>-1</v>
      </c>
      <c r="BB174" s="117">
        <f t="shared" si="191"/>
        <v>-1</v>
      </c>
      <c r="BC174" s="117">
        <f t="shared" si="192"/>
        <v>-1</v>
      </c>
      <c r="BD174" s="117">
        <f t="shared" si="193"/>
        <v>-1</v>
      </c>
      <c r="BE174" s="18"/>
      <c r="BF174" s="18"/>
      <c r="BG174" s="18"/>
      <c r="BH174" s="18"/>
      <c r="BI174" s="18"/>
      <c r="BJ174" s="18"/>
      <c r="BK174" s="18"/>
      <c r="BL174" s="117">
        <f t="shared" si="222"/>
        <v>-1</v>
      </c>
      <c r="BM174" s="117">
        <f t="shared" si="195"/>
        <v>-1</v>
      </c>
    </row>
    <row r="175" spans="1:65">
      <c r="A175" s="13" t="s">
        <v>297</v>
      </c>
      <c r="B175" s="14" t="s">
        <v>132</v>
      </c>
      <c r="C175" s="15">
        <f>+C176</f>
        <v>2000000</v>
      </c>
      <c r="D175" s="15">
        <v>0</v>
      </c>
      <c r="E175" s="15">
        <v>0</v>
      </c>
      <c r="F175" s="15">
        <v>0</v>
      </c>
      <c r="G175" s="15">
        <f t="shared" si="201"/>
        <v>2000000</v>
      </c>
      <c r="H175" s="15">
        <f t="shared" ref="H175:AH175" si="230">+H176</f>
        <v>0</v>
      </c>
      <c r="I175" s="15">
        <f t="shared" si="230"/>
        <v>0</v>
      </c>
      <c r="J175" s="15">
        <f t="shared" si="230"/>
        <v>2000000</v>
      </c>
      <c r="K175" s="15">
        <f t="shared" si="230"/>
        <v>0</v>
      </c>
      <c r="L175" s="15">
        <f t="shared" si="230"/>
        <v>0</v>
      </c>
      <c r="M175" s="15">
        <f t="shared" si="230"/>
        <v>0</v>
      </c>
      <c r="N175" s="15">
        <f t="shared" si="230"/>
        <v>0</v>
      </c>
      <c r="O175" s="15">
        <f t="shared" si="230"/>
        <v>0</v>
      </c>
      <c r="P175" s="15">
        <f t="shared" si="230"/>
        <v>0</v>
      </c>
      <c r="Q175" s="15">
        <f t="shared" si="230"/>
        <v>2000000</v>
      </c>
      <c r="R175" s="15">
        <f t="shared" si="230"/>
        <v>0</v>
      </c>
      <c r="S175" s="108"/>
      <c r="T175" s="15">
        <f t="shared" si="230"/>
        <v>2000000</v>
      </c>
      <c r="U175" s="15">
        <f t="shared" si="230"/>
        <v>0</v>
      </c>
      <c r="V175" s="15">
        <f t="shared" si="230"/>
        <v>0</v>
      </c>
      <c r="W175" s="15">
        <f t="shared" si="230"/>
        <v>0</v>
      </c>
      <c r="X175" s="15">
        <f t="shared" si="230"/>
        <v>2000000</v>
      </c>
      <c r="Y175" s="15">
        <f t="shared" si="230"/>
        <v>0</v>
      </c>
      <c r="Z175" s="15">
        <f t="shared" si="230"/>
        <v>0</v>
      </c>
      <c r="AA175" s="15">
        <f t="shared" si="230"/>
        <v>0</v>
      </c>
      <c r="AB175" s="15">
        <f t="shared" si="230"/>
        <v>0</v>
      </c>
      <c r="AC175" s="15">
        <f t="shared" si="230"/>
        <v>0</v>
      </c>
      <c r="AD175" s="15">
        <f t="shared" si="230"/>
        <v>0</v>
      </c>
      <c r="AE175" s="15">
        <f t="shared" si="230"/>
        <v>0</v>
      </c>
      <c r="AF175" s="15">
        <f t="shared" si="230"/>
        <v>0</v>
      </c>
      <c r="AG175" s="15">
        <f t="shared" si="204"/>
        <v>2000000</v>
      </c>
      <c r="AH175" s="15">
        <f t="shared" si="230"/>
        <v>2000000</v>
      </c>
      <c r="AI175" s="233">
        <f>+'EJEC-GASTOSABRIL 2021'!G176-AH175</f>
        <v>0</v>
      </c>
      <c r="AJ175" s="108"/>
      <c r="AK175" s="15">
        <f t="shared" ref="AK175:AM175" si="231">+AK176</f>
        <v>0</v>
      </c>
      <c r="AL175" s="15">
        <f t="shared" si="231"/>
        <v>0</v>
      </c>
      <c r="AM175" s="15">
        <f t="shared" si="231"/>
        <v>0</v>
      </c>
      <c r="AN175" s="15">
        <v>387500</v>
      </c>
      <c r="AO175" s="15"/>
      <c r="AP175" s="15"/>
      <c r="AQ175" s="15"/>
      <c r="AR175" s="15"/>
      <c r="AS175" s="15"/>
      <c r="AT175" s="15"/>
      <c r="AU175" s="15"/>
      <c r="AV175" s="15"/>
      <c r="AW175" s="15">
        <f t="shared" si="205"/>
        <v>387500</v>
      </c>
      <c r="AX175" s="15">
        <f t="shared" si="221"/>
        <v>387500</v>
      </c>
      <c r="AY175" s="108"/>
      <c r="AZ175" s="116" t="e">
        <f t="shared" si="189"/>
        <v>#DIV/0!</v>
      </c>
      <c r="BA175" s="116" t="e">
        <f t="shared" si="190"/>
        <v>#DIV/0!</v>
      </c>
      <c r="BB175" s="116" t="e">
        <f t="shared" si="191"/>
        <v>#DIV/0!</v>
      </c>
      <c r="BC175" s="116">
        <f t="shared" si="192"/>
        <v>-0.80625000000000002</v>
      </c>
      <c r="BD175" s="116" t="e">
        <f t="shared" si="193"/>
        <v>#DIV/0!</v>
      </c>
      <c r="BE175" s="15"/>
      <c r="BF175" s="15"/>
      <c r="BG175" s="15"/>
      <c r="BH175" s="15"/>
      <c r="BI175" s="15"/>
      <c r="BJ175" s="15"/>
      <c r="BK175" s="15"/>
      <c r="BL175" s="116">
        <f t="shared" si="222"/>
        <v>-0.80625000000000002</v>
      </c>
      <c r="BM175" s="116">
        <f t="shared" si="195"/>
        <v>-0.80625000000000002</v>
      </c>
    </row>
    <row r="176" spans="1:65">
      <c r="A176" s="16" t="s">
        <v>298</v>
      </c>
      <c r="B176" s="17" t="s">
        <v>138</v>
      </c>
      <c r="C176" s="18">
        <v>2000000</v>
      </c>
      <c r="D176" s="18">
        <v>0</v>
      </c>
      <c r="E176" s="18">
        <v>0</v>
      </c>
      <c r="F176" s="18">
        <v>0</v>
      </c>
      <c r="G176" s="18">
        <f t="shared" si="201"/>
        <v>2000000</v>
      </c>
      <c r="H176" s="18">
        <v>0</v>
      </c>
      <c r="I176" s="18">
        <v>0</v>
      </c>
      <c r="J176" s="18">
        <f t="shared" si="199"/>
        <v>2000000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f t="shared" si="202"/>
        <v>0</v>
      </c>
      <c r="Q176" s="18">
        <f t="shared" si="200"/>
        <v>2000000</v>
      </c>
      <c r="R176" s="18">
        <f t="shared" si="203"/>
        <v>0</v>
      </c>
      <c r="S176" s="108"/>
      <c r="T176" s="18">
        <v>2000000</v>
      </c>
      <c r="U176" s="18">
        <v>0</v>
      </c>
      <c r="V176" s="18">
        <v>0</v>
      </c>
      <c r="W176" s="18">
        <v>0</v>
      </c>
      <c r="X176" s="18">
        <v>2000000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f t="shared" si="204"/>
        <v>2000000</v>
      </c>
      <c r="AH176" s="18">
        <f t="shared" si="198"/>
        <v>2000000</v>
      </c>
      <c r="AI176" s="85">
        <f>+'EJEC-GASTOSABRIL 2021'!G177-AH176</f>
        <v>0</v>
      </c>
      <c r="AJ176" s="108"/>
      <c r="AK176" s="18">
        <v>0</v>
      </c>
      <c r="AL176" s="18">
        <v>0</v>
      </c>
      <c r="AM176" s="18">
        <v>0</v>
      </c>
      <c r="AN176" s="18">
        <v>387500</v>
      </c>
      <c r="AO176" s="18"/>
      <c r="AP176" s="18"/>
      <c r="AQ176" s="18"/>
      <c r="AR176" s="18"/>
      <c r="AS176" s="18"/>
      <c r="AT176" s="18"/>
      <c r="AU176" s="18"/>
      <c r="AV176" s="18"/>
      <c r="AW176" s="18">
        <f t="shared" si="205"/>
        <v>387500</v>
      </c>
      <c r="AX176" s="18">
        <f t="shared" si="221"/>
        <v>387500</v>
      </c>
      <c r="AY176" s="108"/>
      <c r="AZ176" s="117" t="e">
        <f t="shared" si="189"/>
        <v>#DIV/0!</v>
      </c>
      <c r="BA176" s="117" t="e">
        <f t="shared" si="190"/>
        <v>#DIV/0!</v>
      </c>
      <c r="BB176" s="117" t="e">
        <f t="shared" si="191"/>
        <v>#DIV/0!</v>
      </c>
      <c r="BC176" s="117">
        <f t="shared" si="192"/>
        <v>-0.80625000000000002</v>
      </c>
      <c r="BD176" s="117" t="e">
        <f t="shared" si="193"/>
        <v>#DIV/0!</v>
      </c>
      <c r="BE176" s="18"/>
      <c r="BF176" s="18"/>
      <c r="BG176" s="18"/>
      <c r="BH176" s="18"/>
      <c r="BI176" s="18"/>
      <c r="BJ176" s="18"/>
      <c r="BK176" s="18"/>
      <c r="BL176" s="117">
        <f t="shared" si="222"/>
        <v>-0.80625000000000002</v>
      </c>
      <c r="BM176" s="117">
        <f t="shared" si="195"/>
        <v>-0.80625000000000002</v>
      </c>
    </row>
    <row r="177" spans="1:66">
      <c r="A177" s="13" t="s">
        <v>299</v>
      </c>
      <c r="B177" s="14" t="s">
        <v>140</v>
      </c>
      <c r="C177" s="15">
        <f>+C178</f>
        <v>7000000</v>
      </c>
      <c r="D177" s="15">
        <v>0</v>
      </c>
      <c r="E177" s="15">
        <v>0</v>
      </c>
      <c r="F177" s="15">
        <v>0</v>
      </c>
      <c r="G177" s="15">
        <f t="shared" si="201"/>
        <v>7000000</v>
      </c>
      <c r="H177" s="15">
        <f t="shared" ref="H177:AH177" si="232">+H178</f>
        <v>0</v>
      </c>
      <c r="I177" s="15">
        <f t="shared" si="232"/>
        <v>0</v>
      </c>
      <c r="J177" s="15">
        <f t="shared" si="232"/>
        <v>7000000</v>
      </c>
      <c r="K177" s="15">
        <f t="shared" si="232"/>
        <v>0</v>
      </c>
      <c r="L177" s="15">
        <f t="shared" si="232"/>
        <v>0</v>
      </c>
      <c r="M177" s="15">
        <f t="shared" si="232"/>
        <v>0</v>
      </c>
      <c r="N177" s="15">
        <f t="shared" si="232"/>
        <v>0</v>
      </c>
      <c r="O177" s="15">
        <f t="shared" si="232"/>
        <v>0</v>
      </c>
      <c r="P177" s="15">
        <f t="shared" si="232"/>
        <v>0</v>
      </c>
      <c r="Q177" s="15">
        <f t="shared" si="232"/>
        <v>7000000</v>
      </c>
      <c r="R177" s="15">
        <f t="shared" si="232"/>
        <v>0</v>
      </c>
      <c r="S177" s="108"/>
      <c r="T177" s="15">
        <f t="shared" si="232"/>
        <v>7000000</v>
      </c>
      <c r="U177" s="15">
        <f t="shared" si="232"/>
        <v>0</v>
      </c>
      <c r="V177" s="15">
        <f t="shared" si="232"/>
        <v>0</v>
      </c>
      <c r="W177" s="15">
        <f t="shared" si="232"/>
        <v>0</v>
      </c>
      <c r="X177" s="15">
        <f t="shared" si="232"/>
        <v>7000000</v>
      </c>
      <c r="Y177" s="15">
        <f t="shared" si="232"/>
        <v>0</v>
      </c>
      <c r="Z177" s="15">
        <f t="shared" si="232"/>
        <v>0</v>
      </c>
      <c r="AA177" s="15">
        <f t="shared" si="232"/>
        <v>0</v>
      </c>
      <c r="AB177" s="15">
        <f t="shared" si="232"/>
        <v>0</v>
      </c>
      <c r="AC177" s="15">
        <f t="shared" si="232"/>
        <v>0</v>
      </c>
      <c r="AD177" s="15">
        <f t="shared" si="232"/>
        <v>0</v>
      </c>
      <c r="AE177" s="15">
        <f t="shared" si="232"/>
        <v>0</v>
      </c>
      <c r="AF177" s="15">
        <f t="shared" si="232"/>
        <v>0</v>
      </c>
      <c r="AG177" s="15">
        <f t="shared" si="204"/>
        <v>7000000</v>
      </c>
      <c r="AH177" s="15">
        <f t="shared" si="232"/>
        <v>7000000</v>
      </c>
      <c r="AI177" s="233">
        <f>+'EJEC-GASTOSABRIL 2021'!G178-AH177</f>
        <v>0</v>
      </c>
      <c r="AJ177" s="108"/>
      <c r="AK177" s="15">
        <f t="shared" ref="AK177:AM177" si="233">+AK178</f>
        <v>0</v>
      </c>
      <c r="AL177" s="15">
        <f t="shared" si="233"/>
        <v>0</v>
      </c>
      <c r="AM177" s="15">
        <f t="shared" si="233"/>
        <v>0</v>
      </c>
      <c r="AN177" s="15">
        <v>0</v>
      </c>
      <c r="AO177" s="15"/>
      <c r="AP177" s="15"/>
      <c r="AQ177" s="15"/>
      <c r="AR177" s="15"/>
      <c r="AS177" s="15"/>
      <c r="AT177" s="15"/>
      <c r="AU177" s="15"/>
      <c r="AV177" s="15"/>
      <c r="AW177" s="15">
        <f t="shared" si="205"/>
        <v>0</v>
      </c>
      <c r="AX177" s="15">
        <f t="shared" si="221"/>
        <v>0</v>
      </c>
      <c r="AY177" s="108"/>
      <c r="AZ177" s="116" t="e">
        <f t="shared" si="189"/>
        <v>#DIV/0!</v>
      </c>
      <c r="BA177" s="116" t="e">
        <f t="shared" si="190"/>
        <v>#DIV/0!</v>
      </c>
      <c r="BB177" s="116" t="e">
        <f t="shared" si="191"/>
        <v>#DIV/0!</v>
      </c>
      <c r="BC177" s="116">
        <f t="shared" si="192"/>
        <v>-1</v>
      </c>
      <c r="BD177" s="116" t="e">
        <f t="shared" si="193"/>
        <v>#DIV/0!</v>
      </c>
      <c r="BE177" s="15"/>
      <c r="BF177" s="15"/>
      <c r="BG177" s="15"/>
      <c r="BH177" s="15"/>
      <c r="BI177" s="15"/>
      <c r="BJ177" s="15"/>
      <c r="BK177" s="15"/>
      <c r="BL177" s="116">
        <f t="shared" si="222"/>
        <v>-1</v>
      </c>
      <c r="BM177" s="116">
        <f t="shared" si="195"/>
        <v>-1</v>
      </c>
    </row>
    <row r="178" spans="1:66">
      <c r="A178" s="16" t="s">
        <v>300</v>
      </c>
      <c r="B178" s="17" t="s">
        <v>301</v>
      </c>
      <c r="C178" s="18">
        <v>7000000</v>
      </c>
      <c r="D178" s="18">
        <v>0</v>
      </c>
      <c r="E178" s="18">
        <v>0</v>
      </c>
      <c r="F178" s="18">
        <v>0</v>
      </c>
      <c r="G178" s="18">
        <f t="shared" si="201"/>
        <v>7000000</v>
      </c>
      <c r="H178" s="18">
        <v>0</v>
      </c>
      <c r="I178" s="18">
        <v>0</v>
      </c>
      <c r="J178" s="18">
        <f t="shared" si="199"/>
        <v>7000000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f t="shared" si="202"/>
        <v>0</v>
      </c>
      <c r="Q178" s="18">
        <f t="shared" si="200"/>
        <v>7000000</v>
      </c>
      <c r="R178" s="18">
        <f t="shared" si="203"/>
        <v>0</v>
      </c>
      <c r="S178" s="108"/>
      <c r="T178" s="18">
        <v>7000000</v>
      </c>
      <c r="U178" s="18">
        <v>0</v>
      </c>
      <c r="V178" s="18">
        <v>0</v>
      </c>
      <c r="W178" s="18">
        <v>0</v>
      </c>
      <c r="X178" s="18">
        <v>7000000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f t="shared" si="204"/>
        <v>7000000</v>
      </c>
      <c r="AH178" s="18">
        <f t="shared" si="198"/>
        <v>7000000</v>
      </c>
      <c r="AI178" s="85">
        <f>+'EJEC-GASTOSABRIL 2021'!G179-AH178</f>
        <v>0</v>
      </c>
      <c r="AJ178" s="108"/>
      <c r="AK178" s="18">
        <v>0</v>
      </c>
      <c r="AL178" s="18">
        <v>0</v>
      </c>
      <c r="AM178" s="18">
        <v>0</v>
      </c>
      <c r="AN178" s="18">
        <v>0</v>
      </c>
      <c r="AO178" s="18"/>
      <c r="AP178" s="18"/>
      <c r="AQ178" s="18"/>
      <c r="AR178" s="18"/>
      <c r="AS178" s="18"/>
      <c r="AT178" s="18"/>
      <c r="AU178" s="18"/>
      <c r="AV178" s="18"/>
      <c r="AW178" s="18">
        <f t="shared" si="205"/>
        <v>0</v>
      </c>
      <c r="AX178" s="18">
        <f t="shared" si="221"/>
        <v>0</v>
      </c>
      <c r="AY178" s="108"/>
      <c r="AZ178" s="117" t="e">
        <f t="shared" si="189"/>
        <v>#DIV/0!</v>
      </c>
      <c r="BA178" s="117" t="e">
        <f t="shared" si="190"/>
        <v>#DIV/0!</v>
      </c>
      <c r="BB178" s="117" t="e">
        <f t="shared" si="191"/>
        <v>#DIV/0!</v>
      </c>
      <c r="BC178" s="117">
        <f t="shared" si="192"/>
        <v>-1</v>
      </c>
      <c r="BD178" s="117" t="e">
        <f t="shared" si="193"/>
        <v>#DIV/0!</v>
      </c>
      <c r="BE178" s="18"/>
      <c r="BF178" s="18"/>
      <c r="BG178" s="18"/>
      <c r="BH178" s="18"/>
      <c r="BI178" s="18"/>
      <c r="BJ178" s="18"/>
      <c r="BK178" s="18"/>
      <c r="BL178" s="117">
        <f t="shared" si="222"/>
        <v>-1</v>
      </c>
      <c r="BM178" s="117">
        <f t="shared" si="195"/>
        <v>-1</v>
      </c>
    </row>
    <row r="179" spans="1:66">
      <c r="A179" s="10" t="s">
        <v>302</v>
      </c>
      <c r="B179" s="11" t="s">
        <v>303</v>
      </c>
      <c r="C179" s="12">
        <f>+C180+C196+C214+C247+C256+C257</f>
        <v>7707426090</v>
      </c>
      <c r="D179" s="12">
        <v>1013800000</v>
      </c>
      <c r="E179" s="12">
        <v>6000000</v>
      </c>
      <c r="F179" s="12">
        <v>212000000</v>
      </c>
      <c r="G179" s="12">
        <f t="shared" si="201"/>
        <v>8927226090</v>
      </c>
      <c r="H179" s="12">
        <f t="shared" ref="H179:R179" si="234">+H180+H196+H214+H247+H256+H257</f>
        <v>1862258323.97</v>
      </c>
      <c r="I179" s="12">
        <f t="shared" si="234"/>
        <v>2057667346</v>
      </c>
      <c r="J179" s="12">
        <f t="shared" si="234"/>
        <v>6866558744</v>
      </c>
      <c r="K179" s="12">
        <f t="shared" si="234"/>
        <v>194661529.50999999</v>
      </c>
      <c r="L179" s="12">
        <f t="shared" si="234"/>
        <v>349706660.49000001</v>
      </c>
      <c r="M179" s="12">
        <f t="shared" si="234"/>
        <v>245032132.01999998</v>
      </c>
      <c r="N179" s="12">
        <f t="shared" si="234"/>
        <v>2338495933</v>
      </c>
      <c r="O179" s="12">
        <f t="shared" si="234"/>
        <v>4835405443.9700003</v>
      </c>
      <c r="P179" s="12">
        <f t="shared" si="234"/>
        <v>2777738097.9700003</v>
      </c>
      <c r="Q179" s="12">
        <f t="shared" si="234"/>
        <v>4088820646.0300002</v>
      </c>
      <c r="R179" s="12">
        <f t="shared" si="234"/>
        <v>349706660.49000001</v>
      </c>
      <c r="S179" s="108"/>
      <c r="T179" s="12">
        <f t="shared" ref="T179:W179" si="235">+T180+T196+T214+T247+T256+T257</f>
        <v>8875226090</v>
      </c>
      <c r="U179" s="12">
        <f t="shared" si="235"/>
        <v>1582277326.3466666</v>
      </c>
      <c r="V179" s="12">
        <f t="shared" si="235"/>
        <v>1024148042.0739394</v>
      </c>
      <c r="W179" s="12">
        <f t="shared" si="235"/>
        <v>1890223631.0739398</v>
      </c>
      <c r="X179" s="12">
        <f t="shared" ref="X179:AH179" si="236">+X180+X196+X214+X247+X256+X257</f>
        <v>496928631.07393938</v>
      </c>
      <c r="Y179" s="12">
        <f t="shared" si="236"/>
        <v>476928631.07393938</v>
      </c>
      <c r="Z179" s="12">
        <f t="shared" si="236"/>
        <v>479418042.07393938</v>
      </c>
      <c r="AA179" s="12">
        <f t="shared" si="236"/>
        <v>600058631.07393932</v>
      </c>
      <c r="AB179" s="12">
        <f t="shared" si="236"/>
        <v>487428631.07393938</v>
      </c>
      <c r="AC179" s="12">
        <f t="shared" si="236"/>
        <v>474428631.07393938</v>
      </c>
      <c r="AD179" s="12">
        <f t="shared" si="236"/>
        <v>477528631.07393938</v>
      </c>
      <c r="AE179" s="12">
        <f t="shared" si="236"/>
        <v>468928631.07393938</v>
      </c>
      <c r="AF179" s="12">
        <f t="shared" si="236"/>
        <v>468928630.91393936</v>
      </c>
      <c r="AG179" s="12">
        <f t="shared" si="204"/>
        <v>5470506261.6424246</v>
      </c>
      <c r="AH179" s="12">
        <f t="shared" si="236"/>
        <v>8927226090</v>
      </c>
      <c r="AI179" s="232">
        <f>+'EJEC-GASTOSABRIL 2021'!G180-AH179</f>
        <v>0</v>
      </c>
      <c r="AJ179" s="108"/>
      <c r="AK179" s="12">
        <f t="shared" ref="AK179:AM179" si="237">+AK180+AK196+AK214+AK247+AK256+AK257</f>
        <v>163531533.98000002</v>
      </c>
      <c r="AL179" s="12">
        <f t="shared" si="237"/>
        <v>194123969.50999999</v>
      </c>
      <c r="AM179" s="12">
        <f t="shared" si="237"/>
        <v>496869894.24000001</v>
      </c>
      <c r="AN179" s="12">
        <v>1012232190.64</v>
      </c>
      <c r="AO179" s="12"/>
      <c r="AP179" s="12">
        <f t="shared" ref="AP179:AV179" si="238">+AP180+AP196+AP214+AP247+AP256+AP257</f>
        <v>0</v>
      </c>
      <c r="AQ179" s="12">
        <f t="shared" si="238"/>
        <v>0</v>
      </c>
      <c r="AR179" s="12">
        <f t="shared" si="238"/>
        <v>0</v>
      </c>
      <c r="AS179" s="12">
        <f t="shared" si="238"/>
        <v>0</v>
      </c>
      <c r="AT179" s="12">
        <f t="shared" si="238"/>
        <v>0</v>
      </c>
      <c r="AU179" s="12">
        <f t="shared" si="238"/>
        <v>0</v>
      </c>
      <c r="AV179" s="12">
        <f t="shared" si="238"/>
        <v>0</v>
      </c>
      <c r="AW179" s="12">
        <f t="shared" si="205"/>
        <v>1866757588.3699999</v>
      </c>
      <c r="AX179" s="12">
        <f t="shared" si="221"/>
        <v>1866757588.3699999</v>
      </c>
      <c r="AY179" s="108"/>
      <c r="AZ179" s="115">
        <f t="shared" si="189"/>
        <v>-0.89664799510362736</v>
      </c>
      <c r="BA179" s="115">
        <f t="shared" si="190"/>
        <v>-0.8104532142473353</v>
      </c>
      <c r="BB179" s="115">
        <f t="shared" si="191"/>
        <v>-0.73713697888873553</v>
      </c>
      <c r="BC179" s="115">
        <f t="shared" si="192"/>
        <v>1.0369769969832694</v>
      </c>
      <c r="BD179" s="115">
        <f t="shared" si="193"/>
        <v>-1</v>
      </c>
      <c r="BE179" s="12"/>
      <c r="BF179" s="12"/>
      <c r="BG179" s="12"/>
      <c r="BH179" s="12"/>
      <c r="BI179" s="12"/>
      <c r="BJ179" s="12"/>
      <c r="BK179" s="12"/>
      <c r="BL179" s="115">
        <f t="shared" si="222"/>
        <v>-0.65875962861807635</v>
      </c>
      <c r="BM179" s="115">
        <f t="shared" si="195"/>
        <v>-0.65875962861807635</v>
      </c>
    </row>
    <row r="180" spans="1:66">
      <c r="A180" s="13" t="s">
        <v>304</v>
      </c>
      <c r="B180" s="14" t="s">
        <v>305</v>
      </c>
      <c r="C180" s="15">
        <f>+C181+C185+C186+C188+C189+C192+C193</f>
        <v>926574399</v>
      </c>
      <c r="D180" s="15">
        <v>83000000</v>
      </c>
      <c r="E180" s="15">
        <v>0</v>
      </c>
      <c r="F180" s="15">
        <v>42000000</v>
      </c>
      <c r="G180" s="15">
        <f t="shared" si="201"/>
        <v>1051574399</v>
      </c>
      <c r="H180" s="15">
        <f t="shared" ref="H180:R180" si="239">+H181+H185+H186+H188+H189+H192+H193</f>
        <v>116923972.15000001</v>
      </c>
      <c r="I180" s="15">
        <f t="shared" si="239"/>
        <v>148318900.15000001</v>
      </c>
      <c r="J180" s="15">
        <f t="shared" si="239"/>
        <v>900255498.85000002</v>
      </c>
      <c r="K180" s="15">
        <f t="shared" si="239"/>
        <v>60414786.149999999</v>
      </c>
      <c r="L180" s="15">
        <f t="shared" si="239"/>
        <v>127846140.15000001</v>
      </c>
      <c r="M180" s="15">
        <f t="shared" si="239"/>
        <v>9716886</v>
      </c>
      <c r="N180" s="15">
        <f t="shared" si="239"/>
        <v>94987340</v>
      </c>
      <c r="O180" s="15">
        <f t="shared" si="239"/>
        <v>238729104.15000001</v>
      </c>
      <c r="P180" s="15">
        <f t="shared" si="239"/>
        <v>90410204</v>
      </c>
      <c r="Q180" s="15">
        <f t="shared" si="239"/>
        <v>809845294.85000002</v>
      </c>
      <c r="R180" s="15">
        <f t="shared" si="239"/>
        <v>127846140.15000001</v>
      </c>
      <c r="S180" s="108"/>
      <c r="T180" s="15">
        <f t="shared" ref="T180:W180" si="240">+T181+T185+T186+T188+T189+T192+T193</f>
        <v>1006574399</v>
      </c>
      <c r="U180" s="15">
        <f t="shared" si="240"/>
        <v>73548814.920000002</v>
      </c>
      <c r="V180" s="15">
        <f t="shared" si="240"/>
        <v>88966389.374545455</v>
      </c>
      <c r="W180" s="15">
        <f t="shared" si="240"/>
        <v>92146978.374545455</v>
      </c>
      <c r="X180" s="15">
        <f t="shared" ref="X180:AH180" si="241">+X181+X185+X186+X188+X189+X192+X193</f>
        <v>88046978.374545455</v>
      </c>
      <c r="Y180" s="15">
        <f t="shared" si="241"/>
        <v>88046978.374545455</v>
      </c>
      <c r="Z180" s="15">
        <f t="shared" si="241"/>
        <v>91036389.374545455</v>
      </c>
      <c r="AA180" s="15">
        <f t="shared" si="241"/>
        <v>89446978.374545455</v>
      </c>
      <c r="AB180" s="15">
        <f t="shared" si="241"/>
        <v>88046978.374545455</v>
      </c>
      <c r="AC180" s="15">
        <f t="shared" si="241"/>
        <v>88046978.374545455</v>
      </c>
      <c r="AD180" s="15">
        <f t="shared" si="241"/>
        <v>88146978.374545455</v>
      </c>
      <c r="AE180" s="15">
        <f t="shared" si="241"/>
        <v>88046978.374545455</v>
      </c>
      <c r="AF180" s="15">
        <f t="shared" si="241"/>
        <v>88046978.334545448</v>
      </c>
      <c r="AG180" s="15">
        <f t="shared" si="204"/>
        <v>430756139.41818184</v>
      </c>
      <c r="AH180" s="15">
        <f t="shared" si="241"/>
        <v>1051574399</v>
      </c>
      <c r="AI180" s="233">
        <f>+'EJEC-GASTOSABRIL 2021'!G181-AH180</f>
        <v>0</v>
      </c>
      <c r="AJ180" s="108"/>
      <c r="AK180" s="15">
        <f t="shared" ref="AK180:AM180" si="242">+AK181+AK185+AK186+AK188+AK189+AK192+AK193</f>
        <v>67167850</v>
      </c>
      <c r="AL180" s="15">
        <f t="shared" si="242"/>
        <v>60484786.149999999</v>
      </c>
      <c r="AM180" s="15">
        <f t="shared" si="242"/>
        <v>38466100.620000005</v>
      </c>
      <c r="AN180" s="15">
        <v>56145875.340000004</v>
      </c>
      <c r="AO180" s="15"/>
      <c r="AP180" s="15">
        <f t="shared" ref="AP180:AV180" si="243">+AP181+AP185+AP186+AP188+AP189+AP192+AP193</f>
        <v>0</v>
      </c>
      <c r="AQ180" s="15">
        <f t="shared" si="243"/>
        <v>0</v>
      </c>
      <c r="AR180" s="15">
        <f t="shared" si="243"/>
        <v>0</v>
      </c>
      <c r="AS180" s="15">
        <f t="shared" si="243"/>
        <v>0</v>
      </c>
      <c r="AT180" s="15">
        <f t="shared" si="243"/>
        <v>0</v>
      </c>
      <c r="AU180" s="15">
        <f t="shared" si="243"/>
        <v>0</v>
      </c>
      <c r="AV180" s="15">
        <f t="shared" si="243"/>
        <v>0</v>
      </c>
      <c r="AW180" s="15">
        <f t="shared" si="205"/>
        <v>222264612.11000001</v>
      </c>
      <c r="AX180" s="15">
        <f t="shared" si="221"/>
        <v>222264612.11000001</v>
      </c>
      <c r="AY180" s="108"/>
      <c r="AZ180" s="116">
        <f t="shared" si="189"/>
        <v>-8.6758228897918482E-2</v>
      </c>
      <c r="BA180" s="116">
        <f t="shared" si="190"/>
        <v>-0.32013891341188278</v>
      </c>
      <c r="BB180" s="116">
        <f t="shared" si="191"/>
        <v>-0.5825571136619514</v>
      </c>
      <c r="BC180" s="116">
        <f t="shared" si="192"/>
        <v>-0.36231911217714335</v>
      </c>
      <c r="BD180" s="116">
        <f t="shared" si="193"/>
        <v>-1</v>
      </c>
      <c r="BE180" s="15"/>
      <c r="BF180" s="15"/>
      <c r="BG180" s="15"/>
      <c r="BH180" s="15"/>
      <c r="BI180" s="15"/>
      <c r="BJ180" s="15"/>
      <c r="BK180" s="15"/>
      <c r="BL180" s="116">
        <f t="shared" si="222"/>
        <v>-0.48401289785396751</v>
      </c>
      <c r="BM180" s="116">
        <f t="shared" si="195"/>
        <v>-0.48401289785396751</v>
      </c>
    </row>
    <row r="181" spans="1:66">
      <c r="A181" s="13" t="s">
        <v>306</v>
      </c>
      <c r="B181" s="14" t="s">
        <v>307</v>
      </c>
      <c r="C181" s="15">
        <f>+C182+C183+C184</f>
        <v>50316306</v>
      </c>
      <c r="D181" s="15">
        <v>40000000</v>
      </c>
      <c r="E181" s="15">
        <v>0</v>
      </c>
      <c r="F181" s="15">
        <v>0</v>
      </c>
      <c r="G181" s="15">
        <f t="shared" si="201"/>
        <v>90316306</v>
      </c>
      <c r="H181" s="15">
        <f t="shared" ref="H181:W181" si="244">+H182+H183+H184</f>
        <v>500996</v>
      </c>
      <c r="I181" s="15">
        <f t="shared" si="244"/>
        <v>11843587</v>
      </c>
      <c r="J181" s="15">
        <f t="shared" si="244"/>
        <v>78472719</v>
      </c>
      <c r="K181" s="15">
        <f t="shared" si="244"/>
        <v>499000</v>
      </c>
      <c r="L181" s="15">
        <f t="shared" si="244"/>
        <v>9223727</v>
      </c>
      <c r="M181" s="15">
        <f t="shared" si="244"/>
        <v>2617864</v>
      </c>
      <c r="N181" s="15">
        <f t="shared" si="244"/>
        <v>11342591</v>
      </c>
      <c r="O181" s="15">
        <f t="shared" si="244"/>
        <v>21843587</v>
      </c>
      <c r="P181" s="15">
        <f t="shared" si="244"/>
        <v>10000000</v>
      </c>
      <c r="Q181" s="15">
        <f t="shared" si="244"/>
        <v>68472719</v>
      </c>
      <c r="R181" s="15">
        <f t="shared" si="244"/>
        <v>9223727</v>
      </c>
      <c r="S181" s="108"/>
      <c r="T181" s="15">
        <f t="shared" si="244"/>
        <v>90316306</v>
      </c>
      <c r="U181" s="15">
        <f t="shared" si="244"/>
        <v>0</v>
      </c>
      <c r="V181" s="15">
        <f t="shared" si="244"/>
        <v>10656455</v>
      </c>
      <c r="W181" s="15">
        <f t="shared" si="244"/>
        <v>7667044</v>
      </c>
      <c r="X181" s="15">
        <f t="shared" ref="X181:AH181" si="245">+X182+X183+X184</f>
        <v>7667044</v>
      </c>
      <c r="Y181" s="15">
        <f t="shared" si="245"/>
        <v>7667044</v>
      </c>
      <c r="Z181" s="15">
        <f t="shared" si="245"/>
        <v>10656455</v>
      </c>
      <c r="AA181" s="15">
        <f t="shared" si="245"/>
        <v>7667044</v>
      </c>
      <c r="AB181" s="15">
        <f t="shared" si="245"/>
        <v>7667044</v>
      </c>
      <c r="AC181" s="15">
        <f t="shared" si="245"/>
        <v>7667044</v>
      </c>
      <c r="AD181" s="15">
        <f t="shared" si="245"/>
        <v>7667044</v>
      </c>
      <c r="AE181" s="15">
        <f t="shared" si="245"/>
        <v>7667044</v>
      </c>
      <c r="AF181" s="15">
        <f t="shared" si="245"/>
        <v>7667044</v>
      </c>
      <c r="AG181" s="15">
        <f t="shared" si="204"/>
        <v>33657587</v>
      </c>
      <c r="AH181" s="15">
        <f t="shared" si="245"/>
        <v>90316306.000000015</v>
      </c>
      <c r="AI181" s="233">
        <f>+'EJEC-GASTOSABRIL 2021'!G182-AH181</f>
        <v>0</v>
      </c>
      <c r="AJ181" s="108"/>
      <c r="AK181" s="15">
        <f t="shared" ref="AK181:AM181" si="246">+AK182+AK183+AK184</f>
        <v>8631223</v>
      </c>
      <c r="AL181" s="15">
        <f t="shared" si="246"/>
        <v>499000</v>
      </c>
      <c r="AM181" s="15">
        <f t="shared" si="246"/>
        <v>0</v>
      </c>
      <c r="AN181" s="15">
        <v>1188500</v>
      </c>
      <c r="AO181" s="15"/>
      <c r="AP181" s="15">
        <f t="shared" ref="AP181:AV181" si="247">+AP182+AP183+AP184</f>
        <v>0</v>
      </c>
      <c r="AQ181" s="15">
        <f t="shared" si="247"/>
        <v>0</v>
      </c>
      <c r="AR181" s="15">
        <f t="shared" si="247"/>
        <v>0</v>
      </c>
      <c r="AS181" s="15">
        <f t="shared" si="247"/>
        <v>0</v>
      </c>
      <c r="AT181" s="15">
        <f t="shared" si="247"/>
        <v>0</v>
      </c>
      <c r="AU181" s="15">
        <f t="shared" si="247"/>
        <v>0</v>
      </c>
      <c r="AV181" s="15">
        <f t="shared" si="247"/>
        <v>0</v>
      </c>
      <c r="AW181" s="15">
        <f t="shared" si="205"/>
        <v>10318723</v>
      </c>
      <c r="AX181" s="15">
        <f t="shared" si="221"/>
        <v>10318723</v>
      </c>
      <c r="AY181" s="108"/>
      <c r="AZ181" s="116" t="e">
        <f t="shared" si="189"/>
        <v>#DIV/0!</v>
      </c>
      <c r="BA181" s="116">
        <f t="shared" si="190"/>
        <v>-0.95317392134626389</v>
      </c>
      <c r="BB181" s="116">
        <f t="shared" si="191"/>
        <v>-1</v>
      </c>
      <c r="BC181" s="116">
        <f t="shared" si="192"/>
        <v>-0.84498589025966198</v>
      </c>
      <c r="BD181" s="116">
        <f t="shared" si="193"/>
        <v>-1</v>
      </c>
      <c r="BE181" s="15"/>
      <c r="BF181" s="15"/>
      <c r="BG181" s="15"/>
      <c r="BH181" s="15"/>
      <c r="BI181" s="15"/>
      <c r="BJ181" s="15"/>
      <c r="BK181" s="15"/>
      <c r="BL181" s="116">
        <f t="shared" si="222"/>
        <v>-0.6934205948869715</v>
      </c>
      <c r="BM181" s="116">
        <f t="shared" si="195"/>
        <v>-0.6934205948869715</v>
      </c>
    </row>
    <row r="182" spans="1:66">
      <c r="A182" s="16" t="s">
        <v>308</v>
      </c>
      <c r="B182" s="17" t="s">
        <v>309</v>
      </c>
      <c r="C182" s="18">
        <v>5978822</v>
      </c>
      <c r="D182" s="18">
        <v>0</v>
      </c>
      <c r="E182" s="18">
        <v>0</v>
      </c>
      <c r="F182" s="18">
        <v>0</v>
      </c>
      <c r="G182" s="18">
        <f t="shared" si="201"/>
        <v>5978822</v>
      </c>
      <c r="H182" s="18">
        <v>0</v>
      </c>
      <c r="I182" s="18">
        <v>0</v>
      </c>
      <c r="J182" s="18">
        <f t="shared" si="199"/>
        <v>5978822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f t="shared" si="202"/>
        <v>0</v>
      </c>
      <c r="Q182" s="18">
        <f t="shared" si="200"/>
        <v>5978822</v>
      </c>
      <c r="R182" s="18">
        <f t="shared" si="203"/>
        <v>0</v>
      </c>
      <c r="S182" s="108"/>
      <c r="T182" s="18">
        <v>5978822</v>
      </c>
      <c r="U182" s="18">
        <v>0</v>
      </c>
      <c r="V182" s="18">
        <v>2989411</v>
      </c>
      <c r="W182" s="18">
        <v>0</v>
      </c>
      <c r="X182" s="18">
        <v>0</v>
      </c>
      <c r="Y182" s="18">
        <v>0</v>
      </c>
      <c r="Z182" s="18">
        <v>2989411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f t="shared" si="204"/>
        <v>2989411</v>
      </c>
      <c r="AH182" s="18">
        <f t="shared" si="198"/>
        <v>5978822</v>
      </c>
      <c r="AI182" s="85">
        <f>+'EJEC-GASTOSABRIL 2021'!G183-AH182</f>
        <v>0</v>
      </c>
      <c r="AJ182" s="108"/>
      <c r="AK182" s="18">
        <v>0</v>
      </c>
      <c r="AL182" s="18">
        <v>0</v>
      </c>
      <c r="AM182" s="18">
        <v>0</v>
      </c>
      <c r="AN182" s="18">
        <v>500000</v>
      </c>
      <c r="AO182" s="18"/>
      <c r="AP182" s="18"/>
      <c r="AQ182" s="18"/>
      <c r="AR182" s="18"/>
      <c r="AS182" s="18"/>
      <c r="AT182" s="18"/>
      <c r="AU182" s="18"/>
      <c r="AV182" s="18"/>
      <c r="AW182" s="18">
        <f t="shared" si="205"/>
        <v>500000</v>
      </c>
      <c r="AX182" s="18">
        <f t="shared" si="221"/>
        <v>500000</v>
      </c>
      <c r="AY182" s="108"/>
      <c r="AZ182" s="117" t="e">
        <f t="shared" si="189"/>
        <v>#DIV/0!</v>
      </c>
      <c r="BA182" s="117">
        <f t="shared" si="190"/>
        <v>-1</v>
      </c>
      <c r="BB182" s="117" t="e">
        <f t="shared" si="191"/>
        <v>#DIV/0!</v>
      </c>
      <c r="BC182" s="117" t="e">
        <f t="shared" si="192"/>
        <v>#DIV/0!</v>
      </c>
      <c r="BD182" s="117" t="e">
        <f t="shared" si="193"/>
        <v>#DIV/0!</v>
      </c>
      <c r="BE182" s="18"/>
      <c r="BF182" s="18"/>
      <c r="BG182" s="18"/>
      <c r="BH182" s="18"/>
      <c r="BI182" s="18"/>
      <c r="BJ182" s="18"/>
      <c r="BK182" s="18"/>
      <c r="BL182" s="117">
        <f t="shared" si="222"/>
        <v>-0.8327429717760455</v>
      </c>
      <c r="BM182" s="117">
        <f t="shared" si="195"/>
        <v>-0.8327429717760455</v>
      </c>
    </row>
    <row r="183" spans="1:66">
      <c r="A183" s="16" t="s">
        <v>310</v>
      </c>
      <c r="B183" s="17" t="s">
        <v>311</v>
      </c>
      <c r="C183" s="18">
        <v>38337484</v>
      </c>
      <c r="D183" s="18">
        <v>20000000</v>
      </c>
      <c r="E183" s="18">
        <v>0</v>
      </c>
      <c r="F183" s="18">
        <v>0</v>
      </c>
      <c r="G183" s="18">
        <f t="shared" si="201"/>
        <v>58337484</v>
      </c>
      <c r="H183" s="18">
        <v>0</v>
      </c>
      <c r="I183" s="18">
        <v>8842591</v>
      </c>
      <c r="J183" s="18">
        <f t="shared" si="199"/>
        <v>49494893</v>
      </c>
      <c r="K183" s="18">
        <v>0</v>
      </c>
      <c r="L183" s="18">
        <v>6224727</v>
      </c>
      <c r="M183" s="18">
        <v>2617864</v>
      </c>
      <c r="N183" s="18">
        <v>8842591</v>
      </c>
      <c r="O183" s="18">
        <v>8842591</v>
      </c>
      <c r="P183" s="18">
        <f t="shared" si="202"/>
        <v>0</v>
      </c>
      <c r="Q183" s="18">
        <f t="shared" si="200"/>
        <v>49494893</v>
      </c>
      <c r="R183" s="18">
        <f t="shared" si="203"/>
        <v>6224727</v>
      </c>
      <c r="S183" s="108"/>
      <c r="T183" s="18">
        <v>58337484</v>
      </c>
      <c r="U183" s="18">
        <v>0</v>
      </c>
      <c r="V183" s="18">
        <v>5303407.6363636367</v>
      </c>
      <c r="W183" s="18">
        <v>5303407.6363636367</v>
      </c>
      <c r="X183" s="18">
        <v>5303407.6363636367</v>
      </c>
      <c r="Y183" s="18">
        <v>5303407.6363636367</v>
      </c>
      <c r="Z183" s="18">
        <v>5303407.6363636367</v>
      </c>
      <c r="AA183" s="18">
        <v>5303407.6363636367</v>
      </c>
      <c r="AB183" s="18">
        <v>5303407.6363636367</v>
      </c>
      <c r="AC183" s="18">
        <v>5303407.6363636367</v>
      </c>
      <c r="AD183" s="18">
        <v>5303407.6363636367</v>
      </c>
      <c r="AE183" s="18">
        <v>5303407.6363636367</v>
      </c>
      <c r="AF183" s="18">
        <v>5303407.6363636367</v>
      </c>
      <c r="AG183" s="18">
        <f t="shared" si="204"/>
        <v>21213630.545454547</v>
      </c>
      <c r="AH183" s="18">
        <f t="shared" si="198"/>
        <v>58337484.000000015</v>
      </c>
      <c r="AI183" s="85">
        <f>+'EJEC-GASTOSABRIL 2021'!G184-AH183</f>
        <v>0</v>
      </c>
      <c r="AJ183" s="108"/>
      <c r="AK183" s="18">
        <v>6224727</v>
      </c>
      <c r="AL183" s="18">
        <v>0</v>
      </c>
      <c r="AM183" s="18">
        <v>0</v>
      </c>
      <c r="AN183" s="18">
        <v>0</v>
      </c>
      <c r="AO183" s="18"/>
      <c r="AP183" s="18"/>
      <c r="AQ183" s="18"/>
      <c r="AR183" s="18"/>
      <c r="AS183" s="18"/>
      <c r="AT183" s="18"/>
      <c r="AU183" s="18"/>
      <c r="AV183" s="18"/>
      <c r="AW183" s="18">
        <f t="shared" si="205"/>
        <v>6224727</v>
      </c>
      <c r="AX183" s="18">
        <f t="shared" si="221"/>
        <v>6224727</v>
      </c>
      <c r="AY183" s="108"/>
      <c r="AZ183" s="117" t="e">
        <f t="shared" si="189"/>
        <v>#DIV/0!</v>
      </c>
      <c r="BA183" s="117">
        <f t="shared" si="190"/>
        <v>-1</v>
      </c>
      <c r="BB183" s="117">
        <f t="shared" si="191"/>
        <v>-1</v>
      </c>
      <c r="BC183" s="117">
        <f t="shared" si="192"/>
        <v>-1</v>
      </c>
      <c r="BD183" s="117">
        <f t="shared" si="193"/>
        <v>-1</v>
      </c>
      <c r="BE183" s="18"/>
      <c r="BF183" s="18"/>
      <c r="BG183" s="18"/>
      <c r="BH183" s="18"/>
      <c r="BI183" s="18"/>
      <c r="BJ183" s="18"/>
      <c r="BK183" s="18"/>
      <c r="BL183" s="117">
        <f t="shared" si="222"/>
        <v>-0.70656946312597235</v>
      </c>
      <c r="BM183" s="117">
        <f t="shared" si="195"/>
        <v>-0.70656946312597235</v>
      </c>
    </row>
    <row r="184" spans="1:66">
      <c r="A184" s="16" t="s">
        <v>312</v>
      </c>
      <c r="B184" s="17" t="s">
        <v>313</v>
      </c>
      <c r="C184" s="18">
        <v>6000000</v>
      </c>
      <c r="D184" s="18">
        <v>20000000</v>
      </c>
      <c r="E184" s="18">
        <v>0</v>
      </c>
      <c r="F184" s="18">
        <v>0</v>
      </c>
      <c r="G184" s="18">
        <f t="shared" si="201"/>
        <v>26000000</v>
      </c>
      <c r="H184" s="18">
        <v>500996</v>
      </c>
      <c r="I184" s="18">
        <v>3000996</v>
      </c>
      <c r="J184" s="18">
        <f t="shared" si="199"/>
        <v>22999004</v>
      </c>
      <c r="K184" s="18">
        <v>499000</v>
      </c>
      <c r="L184" s="18">
        <v>2999000</v>
      </c>
      <c r="M184" s="18">
        <v>0</v>
      </c>
      <c r="N184" s="18">
        <v>2500000</v>
      </c>
      <c r="O184" s="18">
        <v>13000996</v>
      </c>
      <c r="P184" s="18">
        <f t="shared" si="202"/>
        <v>10000000</v>
      </c>
      <c r="Q184" s="18">
        <f t="shared" si="200"/>
        <v>12999004</v>
      </c>
      <c r="R184" s="18">
        <f t="shared" si="203"/>
        <v>2999000</v>
      </c>
      <c r="S184" s="108"/>
      <c r="T184" s="18">
        <v>26000000</v>
      </c>
      <c r="U184" s="18">
        <v>0</v>
      </c>
      <c r="V184" s="18">
        <v>2363636.3636363638</v>
      </c>
      <c r="W184" s="18">
        <v>2363636.3636363638</v>
      </c>
      <c r="X184" s="18">
        <v>2363636.3636363638</v>
      </c>
      <c r="Y184" s="18">
        <v>2363636.3636363638</v>
      </c>
      <c r="Z184" s="18">
        <v>2363636.3636363638</v>
      </c>
      <c r="AA184" s="18">
        <v>2363636.3636363638</v>
      </c>
      <c r="AB184" s="18">
        <v>2363636.3636363638</v>
      </c>
      <c r="AC184" s="18">
        <v>2363636.3636363638</v>
      </c>
      <c r="AD184" s="18">
        <v>2363636.3636363638</v>
      </c>
      <c r="AE184" s="18">
        <v>2363636.3636363638</v>
      </c>
      <c r="AF184" s="18">
        <v>2363636.3636363638</v>
      </c>
      <c r="AG184" s="18">
        <f t="shared" si="204"/>
        <v>9454545.4545454551</v>
      </c>
      <c r="AH184" s="18">
        <f t="shared" si="198"/>
        <v>26000000</v>
      </c>
      <c r="AI184" s="85">
        <f>+'EJEC-GASTOSABRIL 2021'!G185-AH184</f>
        <v>0</v>
      </c>
      <c r="AJ184" s="108"/>
      <c r="AK184" s="18">
        <f>2500000-93504</f>
        <v>2406496</v>
      </c>
      <c r="AL184" s="18">
        <v>499000</v>
      </c>
      <c r="AM184" s="18">
        <v>0</v>
      </c>
      <c r="AN184" s="18">
        <v>688500</v>
      </c>
      <c r="AO184" s="18"/>
      <c r="AP184" s="18"/>
      <c r="AQ184" s="18"/>
      <c r="AR184" s="18"/>
      <c r="AS184" s="18"/>
      <c r="AT184" s="18"/>
      <c r="AU184" s="18"/>
      <c r="AV184" s="18"/>
      <c r="AW184" s="18">
        <f t="shared" si="205"/>
        <v>3593996</v>
      </c>
      <c r="AX184" s="18">
        <f t="shared" si="221"/>
        <v>3593996</v>
      </c>
      <c r="AY184" s="108"/>
      <c r="AZ184" s="117" t="e">
        <f t="shared" si="189"/>
        <v>#DIV/0!</v>
      </c>
      <c r="BA184" s="117">
        <f t="shared" si="190"/>
        <v>-0.78888461538461541</v>
      </c>
      <c r="BB184" s="117">
        <f t="shared" si="191"/>
        <v>-1</v>
      </c>
      <c r="BC184" s="117">
        <f t="shared" si="192"/>
        <v>-0.70871153846153845</v>
      </c>
      <c r="BD184" s="117">
        <f t="shared" si="193"/>
        <v>-1</v>
      </c>
      <c r="BE184" s="18"/>
      <c r="BF184" s="18"/>
      <c r="BG184" s="18"/>
      <c r="BH184" s="18"/>
      <c r="BI184" s="18"/>
      <c r="BJ184" s="18"/>
      <c r="BK184" s="18"/>
      <c r="BL184" s="117">
        <f t="shared" si="222"/>
        <v>-0.6198658076923077</v>
      </c>
      <c r="BM184" s="117">
        <f t="shared" si="195"/>
        <v>-0.6198658076923077</v>
      </c>
    </row>
    <row r="185" spans="1:66">
      <c r="A185" s="13" t="s">
        <v>831</v>
      </c>
      <c r="B185" s="14" t="s">
        <v>832</v>
      </c>
      <c r="C185" s="15"/>
      <c r="D185" s="15"/>
      <c r="E185" s="15"/>
      <c r="F185" s="15">
        <v>2000000</v>
      </c>
      <c r="G185" s="15">
        <f t="shared" si="201"/>
        <v>2000000</v>
      </c>
      <c r="H185" s="15">
        <v>0</v>
      </c>
      <c r="I185" s="15">
        <v>0</v>
      </c>
      <c r="J185" s="15">
        <f t="shared" si="199"/>
        <v>2000000</v>
      </c>
      <c r="K185" s="15">
        <v>0</v>
      </c>
      <c r="L185" s="15">
        <v>0</v>
      </c>
      <c r="M185" s="15"/>
      <c r="N185" s="15"/>
      <c r="O185" s="15">
        <v>0</v>
      </c>
      <c r="P185" s="15">
        <f t="shared" si="202"/>
        <v>0</v>
      </c>
      <c r="Q185" s="15">
        <f t="shared" si="200"/>
        <v>2000000</v>
      </c>
      <c r="R185" s="15">
        <f t="shared" si="203"/>
        <v>0</v>
      </c>
      <c r="S185" s="108"/>
      <c r="T185" s="15"/>
      <c r="U185" s="15"/>
      <c r="V185" s="15">
        <v>181818.18181818182</v>
      </c>
      <c r="W185" s="15">
        <v>181818.18181818182</v>
      </c>
      <c r="X185" s="15">
        <v>181818.18181818182</v>
      </c>
      <c r="Y185" s="15">
        <v>181818.18181818182</v>
      </c>
      <c r="Z185" s="15">
        <v>181818.18181818182</v>
      </c>
      <c r="AA185" s="15">
        <v>181818.18181818182</v>
      </c>
      <c r="AB185" s="15">
        <v>181818.18181818182</v>
      </c>
      <c r="AC185" s="15">
        <v>181818.18181818182</v>
      </c>
      <c r="AD185" s="15">
        <v>181818.18181818182</v>
      </c>
      <c r="AE185" s="15">
        <v>181818.18181818182</v>
      </c>
      <c r="AF185" s="15">
        <v>181818.18181818182</v>
      </c>
      <c r="AG185" s="15">
        <f t="shared" si="204"/>
        <v>727272.72727272729</v>
      </c>
      <c r="AH185" s="15">
        <f t="shared" si="198"/>
        <v>2000000.0000000005</v>
      </c>
      <c r="AI185" s="233">
        <f>+'EJEC-GASTOSABRIL 2021'!G186-AH185</f>
        <v>0</v>
      </c>
      <c r="AJ185" s="108"/>
      <c r="AK185" s="15"/>
      <c r="AL185" s="15">
        <v>0</v>
      </c>
      <c r="AM185" s="15">
        <v>0</v>
      </c>
      <c r="AN185" s="15">
        <v>0</v>
      </c>
      <c r="AO185" s="15"/>
      <c r="AP185" s="15"/>
      <c r="AQ185" s="15"/>
      <c r="AR185" s="15"/>
      <c r="AS185" s="15"/>
      <c r="AT185" s="15"/>
      <c r="AU185" s="15"/>
      <c r="AV185" s="15"/>
      <c r="AW185" s="15">
        <f t="shared" si="205"/>
        <v>0</v>
      </c>
      <c r="AX185" s="15">
        <f t="shared" si="221"/>
        <v>0</v>
      </c>
      <c r="AY185" s="108"/>
      <c r="AZ185" s="116" t="e">
        <f t="shared" si="189"/>
        <v>#DIV/0!</v>
      </c>
      <c r="BA185" s="116">
        <f t="shared" si="190"/>
        <v>-1</v>
      </c>
      <c r="BB185" s="116">
        <f t="shared" si="191"/>
        <v>-1</v>
      </c>
      <c r="BC185" s="116">
        <f t="shared" si="192"/>
        <v>-1</v>
      </c>
      <c r="BD185" s="116">
        <f t="shared" si="193"/>
        <v>-1</v>
      </c>
      <c r="BE185" s="15"/>
      <c r="BF185" s="15"/>
      <c r="BG185" s="15"/>
      <c r="BH185" s="15"/>
      <c r="BI185" s="15"/>
      <c r="BJ185" s="15"/>
      <c r="BK185" s="15"/>
      <c r="BL185" s="116">
        <f t="shared" si="222"/>
        <v>-1</v>
      </c>
      <c r="BM185" s="116">
        <f t="shared" si="195"/>
        <v>-1</v>
      </c>
    </row>
    <row r="186" spans="1:66">
      <c r="A186" s="13" t="s">
        <v>314</v>
      </c>
      <c r="B186" s="14" t="s">
        <v>315</v>
      </c>
      <c r="C186" s="15">
        <f>+C187</f>
        <v>3000000</v>
      </c>
      <c r="D186" s="15">
        <v>0</v>
      </c>
      <c r="E186" s="15">
        <v>0</v>
      </c>
      <c r="F186" s="15">
        <v>0</v>
      </c>
      <c r="G186" s="15">
        <f t="shared" si="201"/>
        <v>3000000</v>
      </c>
      <c r="H186" s="15">
        <f t="shared" ref="H186:AH186" si="248">+H187</f>
        <v>0</v>
      </c>
      <c r="I186" s="15">
        <f t="shared" si="248"/>
        <v>0</v>
      </c>
      <c r="J186" s="15">
        <f t="shared" si="248"/>
        <v>3000000</v>
      </c>
      <c r="K186" s="15">
        <f t="shared" si="248"/>
        <v>0</v>
      </c>
      <c r="L186" s="15">
        <f t="shared" si="248"/>
        <v>0</v>
      </c>
      <c r="M186" s="15">
        <f t="shared" si="248"/>
        <v>0</v>
      </c>
      <c r="N186" s="15">
        <f t="shared" si="248"/>
        <v>0</v>
      </c>
      <c r="O186" s="15">
        <f t="shared" si="248"/>
        <v>0</v>
      </c>
      <c r="P186" s="15">
        <f t="shared" si="248"/>
        <v>0</v>
      </c>
      <c r="Q186" s="15">
        <f t="shared" si="248"/>
        <v>3000000</v>
      </c>
      <c r="R186" s="15">
        <f t="shared" si="248"/>
        <v>0</v>
      </c>
      <c r="S186" s="108"/>
      <c r="T186" s="15">
        <f t="shared" si="248"/>
        <v>3000000</v>
      </c>
      <c r="U186" s="15">
        <f t="shared" si="248"/>
        <v>400000</v>
      </c>
      <c r="V186" s="15">
        <f t="shared" si="248"/>
        <v>0</v>
      </c>
      <c r="W186" s="15">
        <f t="shared" si="248"/>
        <v>1100000</v>
      </c>
      <c r="X186" s="15">
        <f t="shared" si="248"/>
        <v>0</v>
      </c>
      <c r="Y186" s="15">
        <f t="shared" si="248"/>
        <v>0</v>
      </c>
      <c r="Z186" s="15">
        <f t="shared" si="248"/>
        <v>0</v>
      </c>
      <c r="AA186" s="15">
        <f t="shared" si="248"/>
        <v>1400000</v>
      </c>
      <c r="AB186" s="15">
        <f t="shared" si="248"/>
        <v>0</v>
      </c>
      <c r="AC186" s="15">
        <f t="shared" si="248"/>
        <v>0</v>
      </c>
      <c r="AD186" s="15">
        <f t="shared" si="248"/>
        <v>100000</v>
      </c>
      <c r="AE186" s="15">
        <f t="shared" si="248"/>
        <v>0</v>
      </c>
      <c r="AF186" s="15">
        <f t="shared" si="248"/>
        <v>0</v>
      </c>
      <c r="AG186" s="15">
        <f t="shared" si="204"/>
        <v>1500000</v>
      </c>
      <c r="AH186" s="15">
        <f t="shared" si="248"/>
        <v>3000000</v>
      </c>
      <c r="AI186" s="233">
        <f>+'EJEC-GASTOSABRIL 2021'!G187-AH186</f>
        <v>0</v>
      </c>
      <c r="AJ186" s="108"/>
      <c r="AK186" s="15">
        <f t="shared" ref="AK186:AM186" si="249">+AK187</f>
        <v>0</v>
      </c>
      <c r="AL186" s="15">
        <f t="shared" si="249"/>
        <v>0</v>
      </c>
      <c r="AM186" s="15">
        <f t="shared" si="249"/>
        <v>335000</v>
      </c>
      <c r="AN186" s="15">
        <v>1500000</v>
      </c>
      <c r="AO186" s="15"/>
      <c r="AP186" s="15"/>
      <c r="AQ186" s="15"/>
      <c r="AR186" s="15"/>
      <c r="AS186" s="15"/>
      <c r="AT186" s="15"/>
      <c r="AU186" s="15"/>
      <c r="AV186" s="15"/>
      <c r="AW186" s="15">
        <f t="shared" si="205"/>
        <v>1835000</v>
      </c>
      <c r="AX186" s="15">
        <f t="shared" si="221"/>
        <v>1835000</v>
      </c>
      <c r="AY186" s="108"/>
      <c r="AZ186" s="116">
        <f t="shared" si="189"/>
        <v>-1</v>
      </c>
      <c r="BA186" s="116" t="e">
        <f t="shared" si="190"/>
        <v>#DIV/0!</v>
      </c>
      <c r="BB186" s="116">
        <f t="shared" si="191"/>
        <v>-0.69545454545454544</v>
      </c>
      <c r="BC186" s="116" t="e">
        <f t="shared" si="192"/>
        <v>#DIV/0!</v>
      </c>
      <c r="BD186" s="116" t="e">
        <f t="shared" si="193"/>
        <v>#DIV/0!</v>
      </c>
      <c r="BE186" s="15"/>
      <c r="BF186" s="15"/>
      <c r="BG186" s="15"/>
      <c r="BH186" s="15"/>
      <c r="BI186" s="15"/>
      <c r="BJ186" s="15"/>
      <c r="BK186" s="15"/>
      <c r="BL186" s="116">
        <f t="shared" si="222"/>
        <v>0.22333333333333333</v>
      </c>
      <c r="BM186" s="116">
        <f t="shared" si="195"/>
        <v>0.22333333333333333</v>
      </c>
    </row>
    <row r="187" spans="1:66">
      <c r="A187" s="16" t="s">
        <v>316</v>
      </c>
      <c r="B187" s="17" t="s">
        <v>317</v>
      </c>
      <c r="C187" s="18">
        <v>3000000</v>
      </c>
      <c r="D187" s="18">
        <v>0</v>
      </c>
      <c r="E187" s="18">
        <v>0</v>
      </c>
      <c r="F187" s="18">
        <v>0</v>
      </c>
      <c r="G187" s="18">
        <f t="shared" si="201"/>
        <v>3000000</v>
      </c>
      <c r="H187" s="18">
        <v>0</v>
      </c>
      <c r="I187" s="18">
        <v>0</v>
      </c>
      <c r="J187" s="18">
        <f t="shared" si="199"/>
        <v>3000000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f t="shared" si="202"/>
        <v>0</v>
      </c>
      <c r="Q187" s="18">
        <f t="shared" si="200"/>
        <v>3000000</v>
      </c>
      <c r="R187" s="18">
        <f t="shared" si="203"/>
        <v>0</v>
      </c>
      <c r="S187" s="108"/>
      <c r="T187" s="18">
        <v>3000000</v>
      </c>
      <c r="U187" s="18">
        <v>400000</v>
      </c>
      <c r="V187" s="18">
        <v>0</v>
      </c>
      <c r="W187" s="18">
        <v>1100000</v>
      </c>
      <c r="X187" s="18">
        <v>0</v>
      </c>
      <c r="Y187" s="18">
        <v>0</v>
      </c>
      <c r="Z187" s="18">
        <v>0</v>
      </c>
      <c r="AA187" s="18">
        <v>1400000</v>
      </c>
      <c r="AB187" s="18">
        <v>0</v>
      </c>
      <c r="AC187" s="18">
        <v>0</v>
      </c>
      <c r="AD187" s="18">
        <v>100000</v>
      </c>
      <c r="AE187" s="18">
        <v>0</v>
      </c>
      <c r="AF187" s="18">
        <v>0</v>
      </c>
      <c r="AG187" s="18">
        <f t="shared" si="204"/>
        <v>1500000</v>
      </c>
      <c r="AH187" s="18">
        <f t="shared" si="198"/>
        <v>3000000</v>
      </c>
      <c r="AI187" s="85">
        <f>+'EJEC-GASTOSABRIL 2021'!G188-AH187</f>
        <v>0</v>
      </c>
      <c r="AJ187" s="108"/>
      <c r="AK187" s="18">
        <v>0</v>
      </c>
      <c r="AL187" s="18">
        <v>0</v>
      </c>
      <c r="AM187" s="18">
        <v>335000</v>
      </c>
      <c r="AN187" s="18">
        <v>1500000</v>
      </c>
      <c r="AO187" s="18"/>
      <c r="AP187" s="18"/>
      <c r="AQ187" s="18"/>
      <c r="AR187" s="18"/>
      <c r="AS187" s="18"/>
      <c r="AT187" s="18"/>
      <c r="AU187" s="18"/>
      <c r="AV187" s="18"/>
      <c r="AW187" s="18">
        <f t="shared" si="205"/>
        <v>1835000</v>
      </c>
      <c r="AX187" s="18">
        <f t="shared" si="221"/>
        <v>1835000</v>
      </c>
      <c r="AY187" s="108"/>
      <c r="AZ187" s="117">
        <f t="shared" si="189"/>
        <v>-1</v>
      </c>
      <c r="BA187" s="117" t="e">
        <f t="shared" si="190"/>
        <v>#DIV/0!</v>
      </c>
      <c r="BB187" s="117">
        <f t="shared" si="191"/>
        <v>-0.69545454545454544</v>
      </c>
      <c r="BC187" s="117" t="e">
        <f t="shared" si="192"/>
        <v>#DIV/0!</v>
      </c>
      <c r="BD187" s="117" t="e">
        <f t="shared" si="193"/>
        <v>#DIV/0!</v>
      </c>
      <c r="BE187" s="18"/>
      <c r="BF187" s="18"/>
      <c r="BG187" s="18"/>
      <c r="BH187" s="18"/>
      <c r="BI187" s="18"/>
      <c r="BJ187" s="18"/>
      <c r="BK187" s="18"/>
      <c r="BL187" s="117">
        <f t="shared" si="222"/>
        <v>0.22333333333333333</v>
      </c>
      <c r="BM187" s="117">
        <f t="shared" si="195"/>
        <v>0.22333333333333333</v>
      </c>
    </row>
    <row r="188" spans="1:66">
      <c r="A188" s="16" t="s">
        <v>318</v>
      </c>
      <c r="B188" s="17" t="s">
        <v>319</v>
      </c>
      <c r="C188" s="18">
        <v>700000</v>
      </c>
      <c r="D188" s="18">
        <v>20000000</v>
      </c>
      <c r="E188" s="18">
        <v>0</v>
      </c>
      <c r="F188" s="18">
        <v>0</v>
      </c>
      <c r="G188" s="18">
        <f t="shared" si="201"/>
        <v>20700000</v>
      </c>
      <c r="H188" s="18">
        <v>1000000</v>
      </c>
      <c r="I188" s="18">
        <v>2000000</v>
      </c>
      <c r="J188" s="18">
        <f t="shared" si="199"/>
        <v>18700000</v>
      </c>
      <c r="K188" s="18">
        <v>1000000</v>
      </c>
      <c r="L188" s="18">
        <v>2000000</v>
      </c>
      <c r="M188" s="18">
        <v>0</v>
      </c>
      <c r="N188" s="18">
        <v>1000000</v>
      </c>
      <c r="O188" s="18">
        <v>2000000</v>
      </c>
      <c r="P188" s="18">
        <f t="shared" si="202"/>
        <v>0</v>
      </c>
      <c r="Q188" s="18">
        <f t="shared" si="200"/>
        <v>18700000</v>
      </c>
      <c r="R188" s="18">
        <f t="shared" si="203"/>
        <v>2000000</v>
      </c>
      <c r="S188" s="108"/>
      <c r="T188" s="18">
        <v>20700000</v>
      </c>
      <c r="U188" s="18">
        <v>0</v>
      </c>
      <c r="V188" s="18">
        <v>0</v>
      </c>
      <c r="W188" s="18">
        <v>2070000</v>
      </c>
      <c r="X188" s="18">
        <v>2070000</v>
      </c>
      <c r="Y188" s="18">
        <v>2070000</v>
      </c>
      <c r="Z188" s="18">
        <v>2070000</v>
      </c>
      <c r="AA188" s="18">
        <v>2070000</v>
      </c>
      <c r="AB188" s="18">
        <v>2070000</v>
      </c>
      <c r="AC188" s="18">
        <v>2070000</v>
      </c>
      <c r="AD188" s="18">
        <v>2070000</v>
      </c>
      <c r="AE188" s="18">
        <v>2070000</v>
      </c>
      <c r="AF188" s="18">
        <v>2070000</v>
      </c>
      <c r="AG188" s="18">
        <f t="shared" si="204"/>
        <v>6210000</v>
      </c>
      <c r="AH188" s="18">
        <f t="shared" si="198"/>
        <v>20700000</v>
      </c>
      <c r="AI188" s="85">
        <f>+'EJEC-GASTOSABRIL 2021'!G189-AH188</f>
        <v>0</v>
      </c>
      <c r="AJ188" s="108"/>
      <c r="AK188" s="18">
        <v>1000000</v>
      </c>
      <c r="AL188" s="18">
        <v>1000000</v>
      </c>
      <c r="AM188" s="18">
        <v>0</v>
      </c>
      <c r="AN188" s="18">
        <v>0</v>
      </c>
      <c r="AO188" s="18"/>
      <c r="AP188" s="18"/>
      <c r="AQ188" s="18"/>
      <c r="AR188" s="18"/>
      <c r="AS188" s="18"/>
      <c r="AT188" s="18"/>
      <c r="AU188" s="18"/>
      <c r="AV188" s="18"/>
      <c r="AW188" s="18">
        <f t="shared" si="205"/>
        <v>2000000</v>
      </c>
      <c r="AX188" s="18">
        <f t="shared" si="221"/>
        <v>2000000</v>
      </c>
      <c r="AY188" s="108"/>
      <c r="AZ188" s="117" t="e">
        <f t="shared" si="189"/>
        <v>#DIV/0!</v>
      </c>
      <c r="BA188" s="117" t="e">
        <f t="shared" si="190"/>
        <v>#DIV/0!</v>
      </c>
      <c r="BB188" s="117">
        <f t="shared" si="191"/>
        <v>-1</v>
      </c>
      <c r="BC188" s="117">
        <f t="shared" si="192"/>
        <v>-1</v>
      </c>
      <c r="BD188" s="117">
        <f t="shared" si="193"/>
        <v>-1</v>
      </c>
      <c r="BE188" s="18"/>
      <c r="BF188" s="18"/>
      <c r="BG188" s="18"/>
      <c r="BH188" s="18"/>
      <c r="BI188" s="18"/>
      <c r="BJ188" s="18"/>
      <c r="BK188" s="18"/>
      <c r="BL188" s="117">
        <f t="shared" si="222"/>
        <v>-0.677938808373591</v>
      </c>
      <c r="BM188" s="117">
        <f t="shared" si="195"/>
        <v>-0.677938808373591</v>
      </c>
    </row>
    <row r="189" spans="1:66">
      <c r="A189" s="13" t="s">
        <v>320</v>
      </c>
      <c r="B189" s="14" t="s">
        <v>321</v>
      </c>
      <c r="C189" s="15">
        <f>+C190+C191</f>
        <v>34772314</v>
      </c>
      <c r="D189" s="15">
        <f>+D190+D191</f>
        <v>23000000</v>
      </c>
      <c r="E189" s="15">
        <f>+E190+E191</f>
        <v>0</v>
      </c>
      <c r="F189" s="15">
        <f>+F190+F191</f>
        <v>0</v>
      </c>
      <c r="G189" s="15">
        <f>+G190+G191</f>
        <v>57772314</v>
      </c>
      <c r="H189" s="15">
        <f t="shared" ref="H189:R189" si="250">+H190</f>
        <v>0</v>
      </c>
      <c r="I189" s="15">
        <f t="shared" si="250"/>
        <v>5500000</v>
      </c>
      <c r="J189" s="15">
        <f t="shared" si="250"/>
        <v>49272314</v>
      </c>
      <c r="K189" s="15">
        <f t="shared" si="250"/>
        <v>0</v>
      </c>
      <c r="L189" s="15">
        <f t="shared" si="250"/>
        <v>5500000</v>
      </c>
      <c r="M189" s="15">
        <f t="shared" si="250"/>
        <v>0</v>
      </c>
      <c r="N189" s="15">
        <f t="shared" si="250"/>
        <v>5500000</v>
      </c>
      <c r="O189" s="15">
        <f t="shared" si="250"/>
        <v>5500000</v>
      </c>
      <c r="P189" s="15">
        <f t="shared" si="250"/>
        <v>0</v>
      </c>
      <c r="Q189" s="15">
        <f t="shared" si="250"/>
        <v>49272314</v>
      </c>
      <c r="R189" s="15">
        <f t="shared" si="250"/>
        <v>5500000</v>
      </c>
      <c r="S189" s="108"/>
      <c r="T189" s="15">
        <v>54772314</v>
      </c>
      <c r="U189" s="15">
        <f t="shared" ref="U189:AH189" si="251">+U190+U191</f>
        <v>0</v>
      </c>
      <c r="V189" s="15">
        <f t="shared" si="251"/>
        <v>4979301.2727272725</v>
      </c>
      <c r="W189" s="15">
        <f t="shared" si="251"/>
        <v>7979301.2727272725</v>
      </c>
      <c r="X189" s="15">
        <f t="shared" si="251"/>
        <v>4979301.2727272725</v>
      </c>
      <c r="Y189" s="15">
        <f t="shared" si="251"/>
        <v>4979301.2727272725</v>
      </c>
      <c r="Z189" s="15">
        <f t="shared" si="251"/>
        <v>4979301.2727272725</v>
      </c>
      <c r="AA189" s="15">
        <f t="shared" si="251"/>
        <v>4979301.2727272725</v>
      </c>
      <c r="AB189" s="15">
        <f t="shared" si="251"/>
        <v>4979301.2727272725</v>
      </c>
      <c r="AC189" s="15">
        <f t="shared" si="251"/>
        <v>4979301.2727272725</v>
      </c>
      <c r="AD189" s="15">
        <f t="shared" si="251"/>
        <v>4979301.2727272725</v>
      </c>
      <c r="AE189" s="15">
        <f t="shared" si="251"/>
        <v>4979301.2727272725</v>
      </c>
      <c r="AF189" s="15">
        <f t="shared" si="251"/>
        <v>4979301.2727272725</v>
      </c>
      <c r="AG189" s="15">
        <f t="shared" si="204"/>
        <v>22917205.09090909</v>
      </c>
      <c r="AH189" s="15">
        <f t="shared" si="251"/>
        <v>57772314</v>
      </c>
      <c r="AI189" s="233">
        <f>+'EJEC-GASTOSABRIL 2021'!G190-AH189</f>
        <v>0</v>
      </c>
      <c r="AJ189" s="108"/>
      <c r="AK189" s="15">
        <f t="shared" ref="AK189:AM189" si="252">+AK190+AK191</f>
        <v>5400000</v>
      </c>
      <c r="AL189" s="15">
        <f t="shared" si="252"/>
        <v>0</v>
      </c>
      <c r="AM189" s="15">
        <f t="shared" si="252"/>
        <v>0</v>
      </c>
      <c r="AN189" s="15">
        <v>0</v>
      </c>
      <c r="AO189" s="15"/>
      <c r="AP189" s="15">
        <f t="shared" ref="AP189:AV189" si="253">+AP190</f>
        <v>0</v>
      </c>
      <c r="AQ189" s="15">
        <f t="shared" si="253"/>
        <v>0</v>
      </c>
      <c r="AR189" s="15">
        <f t="shared" si="253"/>
        <v>0</v>
      </c>
      <c r="AS189" s="15">
        <f t="shared" si="253"/>
        <v>0</v>
      </c>
      <c r="AT189" s="15">
        <f t="shared" si="253"/>
        <v>0</v>
      </c>
      <c r="AU189" s="15">
        <f t="shared" si="253"/>
        <v>0</v>
      </c>
      <c r="AV189" s="15">
        <f t="shared" si="253"/>
        <v>0</v>
      </c>
      <c r="AW189" s="15">
        <f t="shared" si="205"/>
        <v>5400000</v>
      </c>
      <c r="AX189" s="15">
        <f t="shared" si="221"/>
        <v>5400000</v>
      </c>
      <c r="AY189" s="108"/>
      <c r="AZ189" s="116" t="e">
        <f t="shared" si="189"/>
        <v>#DIV/0!</v>
      </c>
      <c r="BA189" s="116">
        <f t="shared" si="190"/>
        <v>-1</v>
      </c>
      <c r="BB189" s="116">
        <f t="shared" si="191"/>
        <v>-1</v>
      </c>
      <c r="BC189" s="116">
        <f t="shared" si="192"/>
        <v>-1</v>
      </c>
      <c r="BD189" s="116">
        <f t="shared" si="193"/>
        <v>-1</v>
      </c>
      <c r="BE189" s="15"/>
      <c r="BF189" s="15"/>
      <c r="BG189" s="15"/>
      <c r="BH189" s="15"/>
      <c r="BI189" s="15"/>
      <c r="BJ189" s="15"/>
      <c r="BK189" s="15"/>
      <c r="BL189" s="116">
        <f t="shared" si="222"/>
        <v>-0.76436917248071845</v>
      </c>
      <c r="BM189" s="116">
        <f t="shared" si="195"/>
        <v>-0.76436917248071845</v>
      </c>
    </row>
    <row r="190" spans="1:66">
      <c r="A190" s="16" t="s">
        <v>322</v>
      </c>
      <c r="B190" s="17" t="s">
        <v>323</v>
      </c>
      <c r="C190" s="18">
        <v>34772314</v>
      </c>
      <c r="D190" s="18">
        <v>20000000</v>
      </c>
      <c r="E190" s="18">
        <v>0</v>
      </c>
      <c r="F190" s="18">
        <v>0</v>
      </c>
      <c r="G190" s="18">
        <f t="shared" si="201"/>
        <v>54772314</v>
      </c>
      <c r="H190" s="18">
        <v>0</v>
      </c>
      <c r="I190" s="18">
        <v>5500000</v>
      </c>
      <c r="J190" s="18">
        <f t="shared" si="199"/>
        <v>49272314</v>
      </c>
      <c r="K190" s="18">
        <v>0</v>
      </c>
      <c r="L190" s="18">
        <v>5500000</v>
      </c>
      <c r="M190" s="18">
        <v>0</v>
      </c>
      <c r="N190" s="18">
        <v>5500000</v>
      </c>
      <c r="O190" s="18">
        <v>5500000</v>
      </c>
      <c r="P190" s="18">
        <f t="shared" si="202"/>
        <v>0</v>
      </c>
      <c r="Q190" s="18">
        <f t="shared" si="200"/>
        <v>49272314</v>
      </c>
      <c r="R190" s="18">
        <f t="shared" si="203"/>
        <v>5500000</v>
      </c>
      <c r="S190" s="108"/>
      <c r="T190" s="18">
        <v>54772314</v>
      </c>
      <c r="U190" s="18">
        <v>0</v>
      </c>
      <c r="V190" s="18">
        <v>4979301.2727272725</v>
      </c>
      <c r="W190" s="18">
        <v>4979301.2727272725</v>
      </c>
      <c r="X190" s="18">
        <v>4979301.2727272725</v>
      </c>
      <c r="Y190" s="18">
        <v>4979301.2727272725</v>
      </c>
      <c r="Z190" s="18">
        <v>4979301.2727272725</v>
      </c>
      <c r="AA190" s="18">
        <v>4979301.2727272725</v>
      </c>
      <c r="AB190" s="18">
        <v>4979301.2727272725</v>
      </c>
      <c r="AC190" s="18">
        <v>4979301.2727272725</v>
      </c>
      <c r="AD190" s="18">
        <v>4979301.2727272725</v>
      </c>
      <c r="AE190" s="18">
        <v>4979301.2727272725</v>
      </c>
      <c r="AF190" s="18">
        <v>4979301.2727272725</v>
      </c>
      <c r="AG190" s="18">
        <f t="shared" si="204"/>
        <v>19917205.09090909</v>
      </c>
      <c r="AH190" s="18">
        <f t="shared" si="198"/>
        <v>54772314</v>
      </c>
      <c r="AI190" s="85">
        <f>+'EJEC-GASTOSABRIL 2021'!G191-AH190</f>
        <v>0</v>
      </c>
      <c r="AJ190" s="108"/>
      <c r="AK190" s="18">
        <v>5400000</v>
      </c>
      <c r="AL190" s="18">
        <v>0</v>
      </c>
      <c r="AM190" s="18"/>
      <c r="AN190" s="18">
        <v>0</v>
      </c>
      <c r="AO190" s="18"/>
      <c r="AP190" s="18"/>
      <c r="AQ190" s="18"/>
      <c r="AR190" s="18"/>
      <c r="AS190" s="18"/>
      <c r="AT190" s="18"/>
      <c r="AU190" s="18"/>
      <c r="AV190" s="18"/>
      <c r="AW190" s="18">
        <f t="shared" si="205"/>
        <v>5400000</v>
      </c>
      <c r="AX190" s="18">
        <f t="shared" si="221"/>
        <v>5400000</v>
      </c>
      <c r="AY190" s="108"/>
      <c r="AZ190" s="117" t="e">
        <f t="shared" si="189"/>
        <v>#DIV/0!</v>
      </c>
      <c r="BA190" s="117">
        <f t="shared" si="190"/>
        <v>-1</v>
      </c>
      <c r="BB190" s="117">
        <f t="shared" si="191"/>
        <v>-1</v>
      </c>
      <c r="BC190" s="117">
        <f t="shared" si="192"/>
        <v>-1</v>
      </c>
      <c r="BD190" s="117">
        <f t="shared" si="193"/>
        <v>-1</v>
      </c>
      <c r="BE190" s="18"/>
      <c r="BF190" s="18"/>
      <c r="BG190" s="18"/>
      <c r="BH190" s="18"/>
      <c r="BI190" s="18"/>
      <c r="BJ190" s="18"/>
      <c r="BK190" s="18"/>
      <c r="BL190" s="117">
        <f t="shared" si="222"/>
        <v>-0.72887762236957887</v>
      </c>
      <c r="BM190" s="117">
        <f t="shared" si="195"/>
        <v>-0.72887762236957887</v>
      </c>
    </row>
    <row r="191" spans="1:66">
      <c r="A191" s="16" t="s">
        <v>1028</v>
      </c>
      <c r="B191" s="17" t="s">
        <v>699</v>
      </c>
      <c r="C191" s="18"/>
      <c r="D191" s="18">
        <v>3000000</v>
      </c>
      <c r="E191" s="18"/>
      <c r="F191" s="18"/>
      <c r="G191" s="18">
        <f t="shared" si="201"/>
        <v>3000000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08"/>
      <c r="T191" s="18"/>
      <c r="U191" s="18"/>
      <c r="V191" s="18"/>
      <c r="W191" s="18">
        <v>3000000</v>
      </c>
      <c r="X191" s="18"/>
      <c r="Y191" s="18"/>
      <c r="Z191" s="18"/>
      <c r="AA191" s="18"/>
      <c r="AB191" s="18"/>
      <c r="AC191" s="18"/>
      <c r="AD191" s="18"/>
      <c r="AE191" s="18"/>
      <c r="AF191" s="18"/>
      <c r="AG191" s="18">
        <f t="shared" si="204"/>
        <v>3000000</v>
      </c>
      <c r="AH191" s="18">
        <f t="shared" si="198"/>
        <v>3000000</v>
      </c>
      <c r="AI191" s="85">
        <f>+'EJEC-GASTOSABRIL 2021'!G192-AH191</f>
        <v>0</v>
      </c>
      <c r="AJ191" s="108"/>
      <c r="AK191" s="18"/>
      <c r="AL191" s="18"/>
      <c r="AM191" s="18">
        <v>0</v>
      </c>
      <c r="AN191" s="18">
        <v>0</v>
      </c>
      <c r="AO191" s="18"/>
      <c r="AP191" s="18"/>
      <c r="AQ191" s="18"/>
      <c r="AR191" s="18"/>
      <c r="AS191" s="18"/>
      <c r="AT191" s="18"/>
      <c r="AU191" s="18"/>
      <c r="AV191" s="18"/>
      <c r="AW191" s="18">
        <f t="shared" si="205"/>
        <v>0</v>
      </c>
      <c r="AX191" s="18"/>
      <c r="AY191" s="108"/>
      <c r="AZ191" s="117" t="e">
        <f t="shared" si="189"/>
        <v>#DIV/0!</v>
      </c>
      <c r="BA191" s="117" t="e">
        <f t="shared" si="190"/>
        <v>#DIV/0!</v>
      </c>
      <c r="BB191" s="117">
        <f t="shared" si="191"/>
        <v>-1</v>
      </c>
      <c r="BC191" s="117" t="e">
        <f t="shared" si="192"/>
        <v>#DIV/0!</v>
      </c>
      <c r="BD191" s="117" t="e">
        <f t="shared" si="193"/>
        <v>#DIV/0!</v>
      </c>
      <c r="BE191" s="18"/>
      <c r="BF191" s="18"/>
      <c r="BG191" s="18"/>
      <c r="BH191" s="18"/>
      <c r="BI191" s="18"/>
      <c r="BJ191" s="18"/>
      <c r="BK191" s="18"/>
      <c r="BL191" s="117"/>
      <c r="BM191" s="117">
        <f t="shared" si="195"/>
        <v>-1</v>
      </c>
      <c r="BN191" s="201"/>
    </row>
    <row r="192" spans="1:66">
      <c r="A192" s="13" t="s">
        <v>324</v>
      </c>
      <c r="B192" s="14" t="s">
        <v>325</v>
      </c>
      <c r="C192" s="15">
        <v>133985780</v>
      </c>
      <c r="D192" s="15">
        <v>0</v>
      </c>
      <c r="E192" s="15">
        <v>0</v>
      </c>
      <c r="F192" s="15">
        <v>40000000</v>
      </c>
      <c r="G192" s="15">
        <f t="shared" si="201"/>
        <v>173985780</v>
      </c>
      <c r="H192" s="15">
        <v>1500000</v>
      </c>
      <c r="I192" s="15">
        <v>1500000</v>
      </c>
      <c r="J192" s="15">
        <v>172485780</v>
      </c>
      <c r="K192" s="15">
        <v>1500000</v>
      </c>
      <c r="L192" s="15">
        <v>1500000</v>
      </c>
      <c r="M192" s="15">
        <v>0</v>
      </c>
      <c r="N192" s="15">
        <v>0</v>
      </c>
      <c r="O192" s="15">
        <v>46500000</v>
      </c>
      <c r="P192" s="15">
        <v>45000000</v>
      </c>
      <c r="Q192" s="15">
        <v>127485780</v>
      </c>
      <c r="R192" s="15">
        <v>1500000</v>
      </c>
      <c r="S192" s="108"/>
      <c r="T192" s="15">
        <v>133985780</v>
      </c>
      <c r="U192" s="15">
        <v>14498815</v>
      </c>
      <c r="V192" s="15">
        <v>14498815</v>
      </c>
      <c r="W192" s="15">
        <v>14498815</v>
      </c>
      <c r="X192" s="15">
        <v>14498815</v>
      </c>
      <c r="Y192" s="15">
        <v>14498815</v>
      </c>
      <c r="Z192" s="15">
        <v>14498815</v>
      </c>
      <c r="AA192" s="15">
        <v>14498815</v>
      </c>
      <c r="AB192" s="15">
        <v>14498815</v>
      </c>
      <c r="AC192" s="15">
        <v>14498815</v>
      </c>
      <c r="AD192" s="15">
        <v>14498815</v>
      </c>
      <c r="AE192" s="15">
        <v>14498815</v>
      </c>
      <c r="AF192" s="15">
        <v>14498815</v>
      </c>
      <c r="AG192" s="15">
        <f t="shared" si="204"/>
        <v>72494075</v>
      </c>
      <c r="AH192" s="15">
        <f t="shared" si="198"/>
        <v>173985780</v>
      </c>
      <c r="AI192" s="233">
        <f>+'EJEC-GASTOSABRIL 2021'!G193-AH192</f>
        <v>0</v>
      </c>
      <c r="AJ192" s="108"/>
      <c r="AK192" s="15">
        <v>0</v>
      </c>
      <c r="AL192" s="15">
        <v>1500000</v>
      </c>
      <c r="AM192" s="15">
        <v>0</v>
      </c>
      <c r="AN192" s="15">
        <v>0</v>
      </c>
      <c r="AO192" s="15"/>
      <c r="AP192" s="15"/>
      <c r="AQ192" s="15"/>
      <c r="AR192" s="15"/>
      <c r="AS192" s="15"/>
      <c r="AT192" s="15"/>
      <c r="AU192" s="15"/>
      <c r="AV192" s="15"/>
      <c r="AW192" s="15">
        <f t="shared" si="205"/>
        <v>1500000</v>
      </c>
      <c r="AX192" s="15">
        <f t="shared" ref="AX192:AX223" si="254">SUM(AK192:AV192)</f>
        <v>1500000</v>
      </c>
      <c r="AY192" s="108"/>
      <c r="AZ192" s="116">
        <f t="shared" si="189"/>
        <v>-1</v>
      </c>
      <c r="BA192" s="116">
        <f t="shared" si="190"/>
        <v>-0.8965432692257953</v>
      </c>
      <c r="BB192" s="116">
        <f t="shared" si="191"/>
        <v>-1</v>
      </c>
      <c r="BC192" s="116">
        <f t="shared" si="192"/>
        <v>-1</v>
      </c>
      <c r="BD192" s="116">
        <f t="shared" si="193"/>
        <v>-1</v>
      </c>
      <c r="BE192" s="15"/>
      <c r="BF192" s="15"/>
      <c r="BG192" s="15"/>
      <c r="BH192" s="15"/>
      <c r="BI192" s="15"/>
      <c r="BJ192" s="15"/>
      <c r="BK192" s="15"/>
      <c r="BL192" s="116">
        <f t="shared" ref="BL192:BL223" si="255">(AW192-AG192)/AG192</f>
        <v>-0.97930865384515908</v>
      </c>
      <c r="BM192" s="116">
        <f t="shared" si="195"/>
        <v>-0.97930865384515908</v>
      </c>
    </row>
    <row r="193" spans="1:65">
      <c r="A193" s="13" t="s">
        <v>326</v>
      </c>
      <c r="B193" s="14" t="s">
        <v>327</v>
      </c>
      <c r="C193" s="15">
        <f>+C194+C195</f>
        <v>703799999</v>
      </c>
      <c r="D193" s="15">
        <v>0</v>
      </c>
      <c r="E193" s="15">
        <v>0</v>
      </c>
      <c r="F193" s="15">
        <v>0</v>
      </c>
      <c r="G193" s="15">
        <f t="shared" si="201"/>
        <v>703799999</v>
      </c>
      <c r="H193" s="15">
        <f t="shared" ref="H193:AH193" si="256">+H194+H195</f>
        <v>113922976.15000001</v>
      </c>
      <c r="I193" s="15">
        <f t="shared" si="256"/>
        <v>127475313.15000001</v>
      </c>
      <c r="J193" s="15">
        <f t="shared" si="256"/>
        <v>576324685.85000002</v>
      </c>
      <c r="K193" s="15">
        <f t="shared" si="256"/>
        <v>57415786.149999999</v>
      </c>
      <c r="L193" s="15">
        <f t="shared" si="256"/>
        <v>109622413.15000001</v>
      </c>
      <c r="M193" s="15">
        <f t="shared" si="256"/>
        <v>7099022</v>
      </c>
      <c r="N193" s="15">
        <f t="shared" si="256"/>
        <v>77144749</v>
      </c>
      <c r="O193" s="15">
        <f t="shared" si="256"/>
        <v>162885517.15000001</v>
      </c>
      <c r="P193" s="15">
        <f t="shared" si="256"/>
        <v>35410204</v>
      </c>
      <c r="Q193" s="15">
        <f t="shared" si="256"/>
        <v>540914481.85000002</v>
      </c>
      <c r="R193" s="15">
        <f t="shared" si="256"/>
        <v>109622413.15000001</v>
      </c>
      <c r="S193" s="108"/>
      <c r="T193" s="15">
        <f t="shared" si="256"/>
        <v>703799999</v>
      </c>
      <c r="U193" s="15">
        <f t="shared" si="256"/>
        <v>58649999.920000002</v>
      </c>
      <c r="V193" s="15">
        <f t="shared" si="256"/>
        <v>58649999.920000002</v>
      </c>
      <c r="W193" s="15">
        <f t="shared" si="256"/>
        <v>58649999.920000002</v>
      </c>
      <c r="X193" s="15">
        <f t="shared" si="256"/>
        <v>58649999.920000002</v>
      </c>
      <c r="Y193" s="15">
        <f t="shared" si="256"/>
        <v>58649999.920000002</v>
      </c>
      <c r="Z193" s="15">
        <f t="shared" si="256"/>
        <v>58649999.920000002</v>
      </c>
      <c r="AA193" s="15">
        <f t="shared" si="256"/>
        <v>58649999.920000002</v>
      </c>
      <c r="AB193" s="15">
        <f t="shared" si="256"/>
        <v>58649999.920000002</v>
      </c>
      <c r="AC193" s="15">
        <f t="shared" si="256"/>
        <v>58649999.920000002</v>
      </c>
      <c r="AD193" s="15">
        <f t="shared" si="256"/>
        <v>58649999.920000002</v>
      </c>
      <c r="AE193" s="15">
        <f t="shared" si="256"/>
        <v>58649999.920000002</v>
      </c>
      <c r="AF193" s="15">
        <f t="shared" si="256"/>
        <v>58649999.879999995</v>
      </c>
      <c r="AG193" s="15">
        <f t="shared" si="204"/>
        <v>293249999.60000002</v>
      </c>
      <c r="AH193" s="15">
        <f t="shared" si="256"/>
        <v>703799999</v>
      </c>
      <c r="AI193" s="233">
        <f>+'EJEC-GASTOSABRIL 2021'!G194-AH193</f>
        <v>0</v>
      </c>
      <c r="AJ193" s="108"/>
      <c r="AK193" s="15">
        <f t="shared" ref="AK193:AM193" si="257">+AK194+AK195</f>
        <v>52136627</v>
      </c>
      <c r="AL193" s="15">
        <f t="shared" si="257"/>
        <v>57485786.149999999</v>
      </c>
      <c r="AM193" s="15">
        <f t="shared" si="257"/>
        <v>38131100.620000005</v>
      </c>
      <c r="AN193" s="15">
        <v>53457375.340000004</v>
      </c>
      <c r="AO193" s="15"/>
      <c r="AP193" s="15"/>
      <c r="AQ193" s="15"/>
      <c r="AR193" s="15"/>
      <c r="AS193" s="15"/>
      <c r="AT193" s="15"/>
      <c r="AU193" s="15"/>
      <c r="AV193" s="15"/>
      <c r="AW193" s="15">
        <f t="shared" si="205"/>
        <v>201210889.11000001</v>
      </c>
      <c r="AX193" s="15">
        <f t="shared" si="254"/>
        <v>201210889.11000001</v>
      </c>
      <c r="AY193" s="108"/>
      <c r="AZ193" s="116">
        <f t="shared" si="189"/>
        <v>-0.11105495189913722</v>
      </c>
      <c r="BA193" s="116">
        <f t="shared" si="190"/>
        <v>-1.9850192183938936E-2</v>
      </c>
      <c r="BB193" s="116">
        <f t="shared" si="191"/>
        <v>-0.34985335597592948</v>
      </c>
      <c r="BC193" s="116">
        <f t="shared" si="192"/>
        <v>-8.8535798586238057E-2</v>
      </c>
      <c r="BD193" s="116">
        <f t="shared" si="193"/>
        <v>-1</v>
      </c>
      <c r="BE193" s="15"/>
      <c r="BF193" s="15"/>
      <c r="BG193" s="15"/>
      <c r="BH193" s="15"/>
      <c r="BI193" s="15"/>
      <c r="BJ193" s="15"/>
      <c r="BK193" s="15"/>
      <c r="BL193" s="116">
        <f t="shared" si="255"/>
        <v>-0.31385885972904876</v>
      </c>
      <c r="BM193" s="116">
        <f t="shared" si="195"/>
        <v>-0.31385885972904876</v>
      </c>
    </row>
    <row r="194" spans="1:65">
      <c r="A194" s="16" t="s">
        <v>328</v>
      </c>
      <c r="B194" s="17" t="s">
        <v>329</v>
      </c>
      <c r="C194" s="18">
        <v>545765361</v>
      </c>
      <c r="D194" s="18">
        <v>0</v>
      </c>
      <c r="E194" s="18">
        <v>0</v>
      </c>
      <c r="F194" s="18">
        <v>0</v>
      </c>
      <c r="G194" s="18">
        <f t="shared" si="201"/>
        <v>545765361</v>
      </c>
      <c r="H194" s="18">
        <v>90345376.150000006</v>
      </c>
      <c r="I194" s="18">
        <v>100330263.15000001</v>
      </c>
      <c r="J194" s="18">
        <f t="shared" si="199"/>
        <v>445435097.85000002</v>
      </c>
      <c r="K194" s="18">
        <f>55872886.15-70000</f>
        <v>55802886.149999999</v>
      </c>
      <c r="L194" s="18">
        <f>100330263.15-70000</f>
        <v>100260263.15000001</v>
      </c>
      <c r="M194" s="18">
        <v>7099022</v>
      </c>
      <c r="N194" s="18">
        <v>51486399</v>
      </c>
      <c r="O194" s="18">
        <v>133725067.15000001</v>
      </c>
      <c r="P194" s="18">
        <f t="shared" si="202"/>
        <v>33394804</v>
      </c>
      <c r="Q194" s="18">
        <f t="shared" si="200"/>
        <v>412040293.85000002</v>
      </c>
      <c r="R194" s="18">
        <f t="shared" si="203"/>
        <v>100260263.15000001</v>
      </c>
      <c r="S194" s="108"/>
      <c r="T194" s="18">
        <v>545765361</v>
      </c>
      <c r="U194" s="18">
        <v>45480446.75</v>
      </c>
      <c r="V194" s="18">
        <v>45480446.75</v>
      </c>
      <c r="W194" s="18">
        <v>45480446.75</v>
      </c>
      <c r="X194" s="18">
        <v>45480446.75</v>
      </c>
      <c r="Y194" s="18">
        <v>45480446.75</v>
      </c>
      <c r="Z194" s="18">
        <v>45480446.75</v>
      </c>
      <c r="AA194" s="18">
        <v>45480446.75</v>
      </c>
      <c r="AB194" s="18">
        <v>45480446.75</v>
      </c>
      <c r="AC194" s="18">
        <v>45480446.75</v>
      </c>
      <c r="AD194" s="18">
        <v>45480446.75</v>
      </c>
      <c r="AE194" s="18">
        <v>45480446.75</v>
      </c>
      <c r="AF194" s="18">
        <v>45480446.75</v>
      </c>
      <c r="AG194" s="18">
        <f t="shared" si="204"/>
        <v>227402233.75</v>
      </c>
      <c r="AH194" s="18">
        <f t="shared" si="198"/>
        <v>545765361</v>
      </c>
      <c r="AI194" s="85">
        <f>+'EJEC-GASTOSABRIL 2021'!G195-AH194</f>
        <v>0</v>
      </c>
      <c r="AJ194" s="108"/>
      <c r="AK194" s="18">
        <v>44387377</v>
      </c>
      <c r="AL194" s="18">
        <v>55872886.149999999</v>
      </c>
      <c r="AM194" s="18">
        <f>92073194.62-58879204</f>
        <v>33193990.620000005</v>
      </c>
      <c r="AN194" s="18">
        <v>43756005.340000004</v>
      </c>
      <c r="AO194" s="18"/>
      <c r="AP194" s="18"/>
      <c r="AQ194" s="18"/>
      <c r="AR194" s="18"/>
      <c r="AS194" s="18"/>
      <c r="AT194" s="18"/>
      <c r="AU194" s="18"/>
      <c r="AV194" s="18"/>
      <c r="AW194" s="18">
        <f t="shared" si="205"/>
        <v>177210259.11000001</v>
      </c>
      <c r="AX194" s="18">
        <f t="shared" si="254"/>
        <v>177210259.11000001</v>
      </c>
      <c r="AY194" s="108"/>
      <c r="AZ194" s="117">
        <f t="shared" si="189"/>
        <v>-2.4033839333383416E-2</v>
      </c>
      <c r="BA194" s="117">
        <f t="shared" si="190"/>
        <v>0.22850345901670366</v>
      </c>
      <c r="BB194" s="117">
        <f t="shared" si="191"/>
        <v>-0.2701480967752366</v>
      </c>
      <c r="BC194" s="117">
        <f t="shared" si="192"/>
        <v>-3.7916105342566724E-2</v>
      </c>
      <c r="BD194" s="117">
        <f t="shared" si="193"/>
        <v>-1</v>
      </c>
      <c r="BE194" s="18"/>
      <c r="BF194" s="18"/>
      <c r="BG194" s="18"/>
      <c r="BH194" s="18"/>
      <c r="BI194" s="18"/>
      <c r="BJ194" s="18"/>
      <c r="BK194" s="18"/>
      <c r="BL194" s="117">
        <f t="shared" si="255"/>
        <v>-0.22071891648689659</v>
      </c>
      <c r="BM194" s="117">
        <f t="shared" si="195"/>
        <v>-0.22071891648689659</v>
      </c>
    </row>
    <row r="195" spans="1:65">
      <c r="A195" s="16" t="s">
        <v>330</v>
      </c>
      <c r="B195" s="17" t="s">
        <v>331</v>
      </c>
      <c r="C195" s="18">
        <v>158034638</v>
      </c>
      <c r="D195" s="18">
        <v>0</v>
      </c>
      <c r="E195" s="18">
        <v>0</v>
      </c>
      <c r="F195" s="18">
        <v>0</v>
      </c>
      <c r="G195" s="18">
        <f t="shared" si="201"/>
        <v>158034638</v>
      </c>
      <c r="H195" s="18">
        <v>23577600</v>
      </c>
      <c r="I195" s="18">
        <v>27145050</v>
      </c>
      <c r="J195" s="18">
        <f t="shared" si="199"/>
        <v>130889588</v>
      </c>
      <c r="K195" s="18">
        <v>1612900</v>
      </c>
      <c r="L195" s="18">
        <v>9362150</v>
      </c>
      <c r="M195" s="18">
        <v>0</v>
      </c>
      <c r="N195" s="18">
        <v>25658350</v>
      </c>
      <c r="O195" s="18">
        <v>29160450</v>
      </c>
      <c r="P195" s="18">
        <f t="shared" si="202"/>
        <v>2015400</v>
      </c>
      <c r="Q195" s="18">
        <f t="shared" si="200"/>
        <v>128874188</v>
      </c>
      <c r="R195" s="18">
        <f t="shared" si="203"/>
        <v>9362150</v>
      </c>
      <c r="S195" s="108"/>
      <c r="T195" s="18">
        <v>158034638</v>
      </c>
      <c r="U195" s="18">
        <v>13169553.17</v>
      </c>
      <c r="V195" s="18">
        <v>13169553.17</v>
      </c>
      <c r="W195" s="18">
        <v>13169553.17</v>
      </c>
      <c r="X195" s="18">
        <v>13169553.17</v>
      </c>
      <c r="Y195" s="18">
        <v>13169553.17</v>
      </c>
      <c r="Z195" s="18">
        <v>13169553.17</v>
      </c>
      <c r="AA195" s="18">
        <v>13169553.17</v>
      </c>
      <c r="AB195" s="18">
        <v>13169553.17</v>
      </c>
      <c r="AC195" s="18">
        <v>13169553.17</v>
      </c>
      <c r="AD195" s="18">
        <v>13169553.17</v>
      </c>
      <c r="AE195" s="18">
        <v>13169553.17</v>
      </c>
      <c r="AF195" s="18">
        <v>13169553.129999999</v>
      </c>
      <c r="AG195" s="18">
        <f t="shared" si="204"/>
        <v>65847765.850000001</v>
      </c>
      <c r="AH195" s="18">
        <f t="shared" si="198"/>
        <v>158034638</v>
      </c>
      <c r="AI195" s="85">
        <f>+'EJEC-GASTOSABRIL 2021'!G196-AH195</f>
        <v>0</v>
      </c>
      <c r="AJ195" s="108"/>
      <c r="AK195" s="18">
        <f>5658350+2090900</f>
        <v>7749250</v>
      </c>
      <c r="AL195" s="18">
        <v>1612900</v>
      </c>
      <c r="AM195" s="18">
        <v>4937110</v>
      </c>
      <c r="AN195" s="18">
        <v>9701370</v>
      </c>
      <c r="AO195" s="18"/>
      <c r="AP195" s="18"/>
      <c r="AQ195" s="18"/>
      <c r="AR195" s="18"/>
      <c r="AS195" s="18"/>
      <c r="AT195" s="18"/>
      <c r="AU195" s="18"/>
      <c r="AV195" s="18"/>
      <c r="AW195" s="18">
        <f t="shared" si="205"/>
        <v>24000630</v>
      </c>
      <c r="AX195" s="18">
        <f t="shared" si="254"/>
        <v>24000630</v>
      </c>
      <c r="AY195" s="108"/>
      <c r="AZ195" s="117">
        <f t="shared" si="189"/>
        <v>-0.41157836564625072</v>
      </c>
      <c r="BA195" s="117">
        <f t="shared" si="190"/>
        <v>-0.87752811510156958</v>
      </c>
      <c r="BB195" s="117">
        <f t="shared" si="191"/>
        <v>-0.6251118062800608</v>
      </c>
      <c r="BC195" s="117">
        <f t="shared" si="192"/>
        <v>-0.26334858329897309</v>
      </c>
      <c r="BD195" s="117">
        <f t="shared" si="193"/>
        <v>-1</v>
      </c>
      <c r="BE195" s="18"/>
      <c r="BF195" s="18"/>
      <c r="BG195" s="18"/>
      <c r="BH195" s="18"/>
      <c r="BI195" s="18"/>
      <c r="BJ195" s="18"/>
      <c r="BK195" s="18"/>
      <c r="BL195" s="117">
        <f t="shared" si="255"/>
        <v>-0.63551337406537078</v>
      </c>
      <c r="BM195" s="117">
        <f t="shared" si="195"/>
        <v>-0.63551337406537078</v>
      </c>
    </row>
    <row r="196" spans="1:65">
      <c r="A196" s="13" t="s">
        <v>332</v>
      </c>
      <c r="B196" s="14" t="s">
        <v>333</v>
      </c>
      <c r="C196" s="15">
        <f>+C197+C207+C212</f>
        <v>2347550870</v>
      </c>
      <c r="D196" s="15">
        <v>60000000</v>
      </c>
      <c r="E196" s="15">
        <v>0</v>
      </c>
      <c r="F196" s="15">
        <v>0</v>
      </c>
      <c r="G196" s="15">
        <f t="shared" si="201"/>
        <v>2407550870</v>
      </c>
      <c r="H196" s="15">
        <f t="shared" ref="H196:W196" si="258">+H197+H207+H212</f>
        <v>425570084.81999999</v>
      </c>
      <c r="I196" s="15">
        <f t="shared" si="258"/>
        <v>428417690.85000002</v>
      </c>
      <c r="J196" s="15">
        <f t="shared" si="258"/>
        <v>1979133179.1500001</v>
      </c>
      <c r="K196" s="15">
        <f t="shared" si="258"/>
        <v>10765288.359999999</v>
      </c>
      <c r="L196" s="15">
        <f t="shared" si="258"/>
        <v>30115579.91</v>
      </c>
      <c r="M196" s="15">
        <f t="shared" si="258"/>
        <v>-17849228.550000001</v>
      </c>
      <c r="N196" s="15">
        <f t="shared" si="258"/>
        <v>758500000</v>
      </c>
      <c r="O196" s="15">
        <f t="shared" si="258"/>
        <v>1257045609.8199999</v>
      </c>
      <c r="P196" s="15">
        <f t="shared" si="258"/>
        <v>828627918.97000003</v>
      </c>
      <c r="Q196" s="15">
        <f t="shared" si="258"/>
        <v>1150505260.1800001</v>
      </c>
      <c r="R196" s="15">
        <f t="shared" si="258"/>
        <v>30115579.91</v>
      </c>
      <c r="S196" s="108"/>
      <c r="T196" s="15">
        <f t="shared" si="258"/>
        <v>2407550870</v>
      </c>
      <c r="U196" s="15">
        <f t="shared" si="258"/>
        <v>24220905.833333336</v>
      </c>
      <c r="V196" s="15">
        <f t="shared" si="258"/>
        <v>36129996.742424242</v>
      </c>
      <c r="W196" s="15">
        <f t="shared" si="258"/>
        <v>1420829996.7424245</v>
      </c>
      <c r="X196" s="15">
        <f t="shared" ref="X196:AH196" si="259">+X197+X207+X212</f>
        <v>104429996.74242425</v>
      </c>
      <c r="Y196" s="15">
        <f t="shared" si="259"/>
        <v>99929996.742424235</v>
      </c>
      <c r="Z196" s="15">
        <f t="shared" si="259"/>
        <v>104929996.74242425</v>
      </c>
      <c r="AA196" s="15">
        <f t="shared" si="259"/>
        <v>104429996.74242425</v>
      </c>
      <c r="AB196" s="15">
        <f t="shared" si="259"/>
        <v>107929996.74242425</v>
      </c>
      <c r="AC196" s="15">
        <f t="shared" si="259"/>
        <v>104929996.74242425</v>
      </c>
      <c r="AD196" s="15">
        <f t="shared" si="259"/>
        <v>99929996.742424235</v>
      </c>
      <c r="AE196" s="15">
        <f t="shared" si="259"/>
        <v>99929996.742424235</v>
      </c>
      <c r="AF196" s="15">
        <f t="shared" si="259"/>
        <v>99929996.742424235</v>
      </c>
      <c r="AG196" s="15">
        <f t="shared" si="204"/>
        <v>1685540892.8030305</v>
      </c>
      <c r="AH196" s="15">
        <f t="shared" si="259"/>
        <v>2407550870</v>
      </c>
      <c r="AI196" s="233">
        <f>+'EJEC-GASTOSABRIL 2021'!G197-AH196</f>
        <v>0</v>
      </c>
      <c r="AJ196" s="108"/>
      <c r="AK196" s="15">
        <f t="shared" ref="AK196:AM196" si="260">+AK197+AK207+AK212</f>
        <v>19350291.550000001</v>
      </c>
      <c r="AL196" s="15">
        <f t="shared" si="260"/>
        <v>10765288.359999999</v>
      </c>
      <c r="AM196" s="15">
        <f t="shared" si="260"/>
        <v>18465743.91</v>
      </c>
      <c r="AN196" s="15">
        <v>425456172.88999999</v>
      </c>
      <c r="AO196" s="15"/>
      <c r="AP196" s="15">
        <f t="shared" ref="AP196:AV196" si="261">+AP197+AP207+AP212</f>
        <v>0</v>
      </c>
      <c r="AQ196" s="15">
        <f t="shared" si="261"/>
        <v>0</v>
      </c>
      <c r="AR196" s="15">
        <f t="shared" si="261"/>
        <v>0</v>
      </c>
      <c r="AS196" s="15">
        <f t="shared" si="261"/>
        <v>0</v>
      </c>
      <c r="AT196" s="15">
        <f t="shared" si="261"/>
        <v>0</v>
      </c>
      <c r="AU196" s="15">
        <f t="shared" si="261"/>
        <v>0</v>
      </c>
      <c r="AV196" s="15">
        <f t="shared" si="261"/>
        <v>0</v>
      </c>
      <c r="AW196" s="15">
        <f t="shared" si="205"/>
        <v>474037496.70999998</v>
      </c>
      <c r="AX196" s="15">
        <f t="shared" si="254"/>
        <v>474037496.70999998</v>
      </c>
      <c r="AY196" s="108"/>
      <c r="AZ196" s="116">
        <f t="shared" si="189"/>
        <v>-0.20109133476875543</v>
      </c>
      <c r="BA196" s="116">
        <f t="shared" si="190"/>
        <v>-0.70204015138038256</v>
      </c>
      <c r="BB196" s="116">
        <f t="shared" si="191"/>
        <v>-0.9870035514788279</v>
      </c>
      <c r="BC196" s="116">
        <f t="shared" si="192"/>
        <v>3.0740801126268753</v>
      </c>
      <c r="BD196" s="116">
        <f t="shared" si="193"/>
        <v>-1</v>
      </c>
      <c r="BE196" s="15"/>
      <c r="BF196" s="15"/>
      <c r="BG196" s="15"/>
      <c r="BH196" s="15"/>
      <c r="BI196" s="15"/>
      <c r="BJ196" s="15"/>
      <c r="BK196" s="15"/>
      <c r="BL196" s="116">
        <f t="shared" si="255"/>
        <v>-0.71876238735348486</v>
      </c>
      <c r="BM196" s="116">
        <f t="shared" si="195"/>
        <v>-0.71876238735348486</v>
      </c>
    </row>
    <row r="197" spans="1:65">
      <c r="A197" s="13" t="s">
        <v>334</v>
      </c>
      <c r="B197" s="14" t="s">
        <v>335</v>
      </c>
      <c r="C197" s="15">
        <f>+C198+C201</f>
        <v>1523550870</v>
      </c>
      <c r="D197" s="15">
        <v>0</v>
      </c>
      <c r="E197" s="15">
        <v>0</v>
      </c>
      <c r="F197" s="15">
        <v>0</v>
      </c>
      <c r="G197" s="15">
        <f t="shared" si="201"/>
        <v>1523550870</v>
      </c>
      <c r="H197" s="15">
        <f t="shared" ref="H197:W197" si="262">+H198+H201</f>
        <v>423570084.81999999</v>
      </c>
      <c r="I197" s="15">
        <f t="shared" si="262"/>
        <v>424917690.85000002</v>
      </c>
      <c r="J197" s="15">
        <f t="shared" si="262"/>
        <v>1098633179.1500001</v>
      </c>
      <c r="K197" s="15">
        <f t="shared" si="262"/>
        <v>8765288.3599999994</v>
      </c>
      <c r="L197" s="15">
        <f t="shared" si="262"/>
        <v>26615579.91</v>
      </c>
      <c r="M197" s="15">
        <f t="shared" si="262"/>
        <v>-17849228.550000001</v>
      </c>
      <c r="N197" s="15">
        <f t="shared" si="262"/>
        <v>7000000</v>
      </c>
      <c r="O197" s="15">
        <f t="shared" si="262"/>
        <v>442561885.81999999</v>
      </c>
      <c r="P197" s="15">
        <f t="shared" si="262"/>
        <v>17644194.969999999</v>
      </c>
      <c r="Q197" s="15">
        <f t="shared" si="262"/>
        <v>1080988984.1800001</v>
      </c>
      <c r="R197" s="15">
        <f t="shared" si="262"/>
        <v>26615579.91</v>
      </c>
      <c r="S197" s="108"/>
      <c r="T197" s="15">
        <f t="shared" si="262"/>
        <v>1523550870</v>
      </c>
      <c r="U197" s="15">
        <f t="shared" si="262"/>
        <v>24220905.833333336</v>
      </c>
      <c r="V197" s="15">
        <f t="shared" si="262"/>
        <v>23220905.833333336</v>
      </c>
      <c r="W197" s="15">
        <f t="shared" si="262"/>
        <v>1333120905.8333335</v>
      </c>
      <c r="X197" s="15">
        <f t="shared" ref="X197:AH197" si="263">+X198+X201</f>
        <v>17720905.833333336</v>
      </c>
      <c r="Y197" s="15">
        <f t="shared" si="263"/>
        <v>13220905.833333334</v>
      </c>
      <c r="Z197" s="15">
        <f t="shared" si="263"/>
        <v>18220905.833333336</v>
      </c>
      <c r="AA197" s="15">
        <f t="shared" si="263"/>
        <v>17720905.833333336</v>
      </c>
      <c r="AB197" s="15">
        <f t="shared" si="263"/>
        <v>18220905.833333336</v>
      </c>
      <c r="AC197" s="15">
        <f t="shared" si="263"/>
        <v>18220905.833333336</v>
      </c>
      <c r="AD197" s="15">
        <f t="shared" si="263"/>
        <v>13220905.833333334</v>
      </c>
      <c r="AE197" s="15">
        <f t="shared" si="263"/>
        <v>13220905.833333334</v>
      </c>
      <c r="AF197" s="15">
        <f t="shared" si="263"/>
        <v>13220905.833333334</v>
      </c>
      <c r="AG197" s="15">
        <f t="shared" si="204"/>
        <v>1411504529.1666667</v>
      </c>
      <c r="AH197" s="15">
        <f t="shared" si="263"/>
        <v>1523550870</v>
      </c>
      <c r="AI197" s="233">
        <f>+'EJEC-GASTOSABRIL 2021'!G198-AH197</f>
        <v>0</v>
      </c>
      <c r="AJ197" s="108"/>
      <c r="AK197" s="15">
        <f t="shared" ref="AK197:AM197" si="264">+AK198+AK201</f>
        <v>17850291.550000001</v>
      </c>
      <c r="AL197" s="15">
        <f t="shared" si="264"/>
        <v>8765288.3599999994</v>
      </c>
      <c r="AM197" s="15">
        <f t="shared" si="264"/>
        <v>12065743.91</v>
      </c>
      <c r="AN197" s="15">
        <v>411092218.88999999</v>
      </c>
      <c r="AO197" s="15"/>
      <c r="AP197" s="15">
        <f t="shared" ref="AP197:AV197" si="265">+AP198+AP201</f>
        <v>0</v>
      </c>
      <c r="AQ197" s="15">
        <f t="shared" si="265"/>
        <v>0</v>
      </c>
      <c r="AR197" s="15">
        <f t="shared" si="265"/>
        <v>0</v>
      </c>
      <c r="AS197" s="15">
        <f t="shared" si="265"/>
        <v>0</v>
      </c>
      <c r="AT197" s="15">
        <f t="shared" si="265"/>
        <v>0</v>
      </c>
      <c r="AU197" s="15">
        <f t="shared" si="265"/>
        <v>0</v>
      </c>
      <c r="AV197" s="15">
        <f t="shared" si="265"/>
        <v>0</v>
      </c>
      <c r="AW197" s="15">
        <f t="shared" si="205"/>
        <v>449773542.70999998</v>
      </c>
      <c r="AX197" s="15">
        <f t="shared" si="254"/>
        <v>449773542.70999998</v>
      </c>
      <c r="AY197" s="108"/>
      <c r="AZ197" s="116">
        <f t="shared" si="189"/>
        <v>-0.26302130594000978</v>
      </c>
      <c r="BA197" s="116">
        <f t="shared" si="190"/>
        <v>-0.62252599347707049</v>
      </c>
      <c r="BB197" s="116">
        <f t="shared" si="191"/>
        <v>-0.99094925009636858</v>
      </c>
      <c r="BC197" s="116">
        <f t="shared" si="192"/>
        <v>22.198149279520933</v>
      </c>
      <c r="BD197" s="116">
        <f t="shared" si="193"/>
        <v>-1</v>
      </c>
      <c r="BE197" s="15"/>
      <c r="BF197" s="15"/>
      <c r="BG197" s="15"/>
      <c r="BH197" s="15"/>
      <c r="BI197" s="15"/>
      <c r="BJ197" s="15"/>
      <c r="BK197" s="15"/>
      <c r="BL197" s="116">
        <f t="shared" si="255"/>
        <v>-0.68135168296233506</v>
      </c>
      <c r="BM197" s="116">
        <f t="shared" si="195"/>
        <v>-0.68135168296233506</v>
      </c>
    </row>
    <row r="198" spans="1:65">
      <c r="A198" s="13" t="s">
        <v>336</v>
      </c>
      <c r="B198" s="14" t="s">
        <v>337</v>
      </c>
      <c r="C198" s="15">
        <f>+C199+C200</f>
        <v>153650870</v>
      </c>
      <c r="D198" s="15">
        <v>0</v>
      </c>
      <c r="E198" s="15">
        <v>0</v>
      </c>
      <c r="F198" s="15">
        <v>0</v>
      </c>
      <c r="G198" s="15">
        <f t="shared" si="201"/>
        <v>153650870</v>
      </c>
      <c r="H198" s="15">
        <f t="shared" ref="H198:W198" si="266">+H199+H200</f>
        <v>24783907.82</v>
      </c>
      <c r="I198" s="15">
        <f t="shared" si="266"/>
        <v>26131513.850000001</v>
      </c>
      <c r="J198" s="15">
        <f t="shared" si="266"/>
        <v>127519356.15000001</v>
      </c>
      <c r="K198" s="15">
        <f t="shared" si="266"/>
        <v>8582834.3599999994</v>
      </c>
      <c r="L198" s="15">
        <f t="shared" si="266"/>
        <v>26433125.91</v>
      </c>
      <c r="M198" s="15">
        <f t="shared" si="266"/>
        <v>-17849228.550000001</v>
      </c>
      <c r="N198" s="15">
        <f t="shared" si="266"/>
        <v>2000000</v>
      </c>
      <c r="O198" s="15">
        <f t="shared" si="266"/>
        <v>38775708.82</v>
      </c>
      <c r="P198" s="15">
        <f t="shared" si="266"/>
        <v>12644194.969999999</v>
      </c>
      <c r="Q198" s="15">
        <f t="shared" si="266"/>
        <v>114875161.18000001</v>
      </c>
      <c r="R198" s="15">
        <f t="shared" si="266"/>
        <v>26433125.91</v>
      </c>
      <c r="S198" s="108"/>
      <c r="T198" s="15">
        <f t="shared" si="266"/>
        <v>153650870</v>
      </c>
      <c r="U198" s="15">
        <f t="shared" si="266"/>
        <v>12804239.163333334</v>
      </c>
      <c r="V198" s="15">
        <f t="shared" si="266"/>
        <v>12804239.163333334</v>
      </c>
      <c r="W198" s="15">
        <f t="shared" si="266"/>
        <v>12804239.163333334</v>
      </c>
      <c r="X198" s="15">
        <f t="shared" ref="X198:AH198" si="267">+X199+X200</f>
        <v>12804239.163333334</v>
      </c>
      <c r="Y198" s="15">
        <f t="shared" si="267"/>
        <v>12804239.163333334</v>
      </c>
      <c r="Z198" s="15">
        <f t="shared" si="267"/>
        <v>12804239.163333334</v>
      </c>
      <c r="AA198" s="15">
        <f t="shared" si="267"/>
        <v>12804239.163333334</v>
      </c>
      <c r="AB198" s="15">
        <f t="shared" si="267"/>
        <v>12804239.163333334</v>
      </c>
      <c r="AC198" s="15">
        <f t="shared" si="267"/>
        <v>12804239.163333334</v>
      </c>
      <c r="AD198" s="15">
        <f t="shared" si="267"/>
        <v>12804239.163333334</v>
      </c>
      <c r="AE198" s="15">
        <f t="shared" si="267"/>
        <v>12804239.163333334</v>
      </c>
      <c r="AF198" s="15">
        <f t="shared" si="267"/>
        <v>12804239.203333333</v>
      </c>
      <c r="AG198" s="15">
        <f t="shared" si="204"/>
        <v>64021195.81666667</v>
      </c>
      <c r="AH198" s="15">
        <f t="shared" si="267"/>
        <v>153650870</v>
      </c>
      <c r="AI198" s="233">
        <f>+'EJEC-GASTOSABRIL 2021'!G199-AH198</f>
        <v>0</v>
      </c>
      <c r="AJ198" s="108"/>
      <c r="AK198" s="15">
        <f t="shared" ref="AK198:AM198" si="268">+AK199+AK200</f>
        <v>17850291.550000001</v>
      </c>
      <c r="AL198" s="15">
        <f t="shared" si="268"/>
        <v>8582834.3599999994</v>
      </c>
      <c r="AM198" s="15">
        <f t="shared" si="268"/>
        <v>9174701.9100000001</v>
      </c>
      <c r="AN198" s="15">
        <v>22816457.890000001</v>
      </c>
      <c r="AO198" s="15"/>
      <c r="AP198" s="15">
        <f t="shared" ref="AP198:AV198" si="269">+AP199+AP200</f>
        <v>0</v>
      </c>
      <c r="AQ198" s="15">
        <f t="shared" si="269"/>
        <v>0</v>
      </c>
      <c r="AR198" s="15">
        <f t="shared" si="269"/>
        <v>0</v>
      </c>
      <c r="AS198" s="15">
        <f t="shared" si="269"/>
        <v>0</v>
      </c>
      <c r="AT198" s="15">
        <f t="shared" si="269"/>
        <v>0</v>
      </c>
      <c r="AU198" s="15">
        <f t="shared" si="269"/>
        <v>0</v>
      </c>
      <c r="AV198" s="15">
        <f t="shared" si="269"/>
        <v>0</v>
      </c>
      <c r="AW198" s="15">
        <f t="shared" si="205"/>
        <v>58424285.710000001</v>
      </c>
      <c r="AX198" s="15">
        <f t="shared" si="254"/>
        <v>58424285.710000001</v>
      </c>
      <c r="AY198" s="108"/>
      <c r="AZ198" s="116">
        <f t="shared" si="189"/>
        <v>0.39409232538523009</v>
      </c>
      <c r="BA198" s="116">
        <f t="shared" si="190"/>
        <v>-0.32968806263959022</v>
      </c>
      <c r="BB198" s="116">
        <f t="shared" si="191"/>
        <v>-0.28346371908820661</v>
      </c>
      <c r="BC198" s="116">
        <f t="shared" si="192"/>
        <v>0.78194561964587517</v>
      </c>
      <c r="BD198" s="116">
        <f t="shared" si="193"/>
        <v>-1</v>
      </c>
      <c r="BE198" s="15"/>
      <c r="BF198" s="15"/>
      <c r="BG198" s="15"/>
      <c r="BH198" s="15"/>
      <c r="BI198" s="15"/>
      <c r="BJ198" s="15"/>
      <c r="BK198" s="15"/>
      <c r="BL198" s="116">
        <f t="shared" si="255"/>
        <v>-8.7422767339338306E-2</v>
      </c>
      <c r="BM198" s="116">
        <f t="shared" si="195"/>
        <v>-8.7422767339338306E-2</v>
      </c>
    </row>
    <row r="199" spans="1:65">
      <c r="A199" s="16" t="s">
        <v>338</v>
      </c>
      <c r="B199" s="17" t="s">
        <v>339</v>
      </c>
      <c r="C199" s="18">
        <v>153103015</v>
      </c>
      <c r="D199" s="18">
        <v>0</v>
      </c>
      <c r="E199" s="18">
        <v>0</v>
      </c>
      <c r="F199" s="18">
        <v>0</v>
      </c>
      <c r="G199" s="18">
        <f t="shared" si="201"/>
        <v>153103015</v>
      </c>
      <c r="H199" s="18">
        <v>24783907.82</v>
      </c>
      <c r="I199" s="18">
        <v>26131513.850000001</v>
      </c>
      <c r="J199" s="18">
        <f t="shared" si="199"/>
        <v>126971501.15000001</v>
      </c>
      <c r="K199" s="18">
        <v>8582834.3599999994</v>
      </c>
      <c r="L199" s="18">
        <v>26433125.91</v>
      </c>
      <c r="M199" s="18">
        <v>-17849228.550000001</v>
      </c>
      <c r="N199" s="18">
        <v>2000000</v>
      </c>
      <c r="O199" s="18">
        <v>38775708.82</v>
      </c>
      <c r="P199" s="18">
        <f t="shared" si="202"/>
        <v>12644194.969999999</v>
      </c>
      <c r="Q199" s="18">
        <f t="shared" si="200"/>
        <v>114327306.18000001</v>
      </c>
      <c r="R199" s="18">
        <f t="shared" si="203"/>
        <v>26433125.91</v>
      </c>
      <c r="S199" s="108"/>
      <c r="T199" s="18">
        <v>153103015</v>
      </c>
      <c r="U199" s="18">
        <v>12758584.583333334</v>
      </c>
      <c r="V199" s="18">
        <v>12758584.583333334</v>
      </c>
      <c r="W199" s="18">
        <v>12758584.583333334</v>
      </c>
      <c r="X199" s="18">
        <v>12758584.583333334</v>
      </c>
      <c r="Y199" s="18">
        <v>12758584.583333334</v>
      </c>
      <c r="Z199" s="18">
        <v>12758584.583333334</v>
      </c>
      <c r="AA199" s="18">
        <v>12758584.583333334</v>
      </c>
      <c r="AB199" s="18">
        <v>12758584.583333334</v>
      </c>
      <c r="AC199" s="18">
        <v>12758584.583333334</v>
      </c>
      <c r="AD199" s="18">
        <v>12758584.583333334</v>
      </c>
      <c r="AE199" s="18">
        <v>12758584.583333334</v>
      </c>
      <c r="AF199" s="18">
        <v>12758584.583333334</v>
      </c>
      <c r="AG199" s="18">
        <f t="shared" si="204"/>
        <v>63792922.916666672</v>
      </c>
      <c r="AH199" s="18">
        <f t="shared" si="198"/>
        <v>153103015</v>
      </c>
      <c r="AI199" s="85">
        <f>+'EJEC-GASTOSABRIL 2021'!G200-AH199</f>
        <v>0</v>
      </c>
      <c r="AJ199" s="108"/>
      <c r="AK199" s="18">
        <v>17850291.550000001</v>
      </c>
      <c r="AL199" s="18">
        <v>8582834.3599999994</v>
      </c>
      <c r="AM199" s="18">
        <f>9136701.91+38000</f>
        <v>9174701.9100000001</v>
      </c>
      <c r="AN199" s="18">
        <v>22816457.890000001</v>
      </c>
      <c r="AO199" s="18"/>
      <c r="AP199" s="18"/>
      <c r="AQ199" s="18"/>
      <c r="AR199" s="18"/>
      <c r="AS199" s="18"/>
      <c r="AT199" s="18"/>
      <c r="AU199" s="18"/>
      <c r="AV199" s="18"/>
      <c r="AW199" s="18">
        <f t="shared" si="205"/>
        <v>58424285.710000001</v>
      </c>
      <c r="AX199" s="18">
        <f t="shared" si="254"/>
        <v>58424285.710000001</v>
      </c>
      <c r="AY199" s="108"/>
      <c r="AZ199" s="117">
        <f t="shared" si="189"/>
        <v>0.39908086460609543</v>
      </c>
      <c r="BA199" s="117">
        <f t="shared" si="190"/>
        <v>-0.3272894572324393</v>
      </c>
      <c r="BB199" s="117">
        <f t="shared" si="191"/>
        <v>-0.28089970716775242</v>
      </c>
      <c r="BC199" s="117">
        <f t="shared" si="192"/>
        <v>0.78832203062754835</v>
      </c>
      <c r="BD199" s="117">
        <f t="shared" si="193"/>
        <v>-1</v>
      </c>
      <c r="BE199" s="18"/>
      <c r="BF199" s="18"/>
      <c r="BG199" s="18"/>
      <c r="BH199" s="18"/>
      <c r="BI199" s="18"/>
      <c r="BJ199" s="18"/>
      <c r="BK199" s="18"/>
      <c r="BL199" s="117">
        <f t="shared" si="255"/>
        <v>-8.4157253833309617E-2</v>
      </c>
      <c r="BM199" s="117">
        <f t="shared" si="195"/>
        <v>-8.4157253833309617E-2</v>
      </c>
    </row>
    <row r="200" spans="1:65">
      <c r="A200" s="16" t="s">
        <v>340</v>
      </c>
      <c r="B200" s="17" t="s">
        <v>341</v>
      </c>
      <c r="C200" s="18">
        <v>547855</v>
      </c>
      <c r="D200" s="18">
        <v>0</v>
      </c>
      <c r="E200" s="18">
        <v>0</v>
      </c>
      <c r="F200" s="18">
        <v>0</v>
      </c>
      <c r="G200" s="18">
        <f t="shared" si="201"/>
        <v>547855</v>
      </c>
      <c r="H200" s="18">
        <v>0</v>
      </c>
      <c r="I200" s="18">
        <v>0</v>
      </c>
      <c r="J200" s="18">
        <f t="shared" si="199"/>
        <v>547855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f t="shared" si="202"/>
        <v>0</v>
      </c>
      <c r="Q200" s="18">
        <f t="shared" si="200"/>
        <v>547855</v>
      </c>
      <c r="R200" s="18">
        <f t="shared" si="203"/>
        <v>0</v>
      </c>
      <c r="S200" s="108"/>
      <c r="T200" s="18">
        <v>547855</v>
      </c>
      <c r="U200" s="18">
        <v>45654.58</v>
      </c>
      <c r="V200" s="18">
        <v>45654.58</v>
      </c>
      <c r="W200" s="18">
        <v>45654.58</v>
      </c>
      <c r="X200" s="18">
        <v>45654.58</v>
      </c>
      <c r="Y200" s="18">
        <v>45654.58</v>
      </c>
      <c r="Z200" s="18">
        <v>45654.58</v>
      </c>
      <c r="AA200" s="18">
        <v>45654.58</v>
      </c>
      <c r="AB200" s="18">
        <v>45654.58</v>
      </c>
      <c r="AC200" s="18">
        <v>45654.58</v>
      </c>
      <c r="AD200" s="18">
        <v>45654.58</v>
      </c>
      <c r="AE200" s="18">
        <v>45654.58</v>
      </c>
      <c r="AF200" s="18">
        <v>45654.62</v>
      </c>
      <c r="AG200" s="18">
        <f t="shared" si="204"/>
        <v>228272.90000000002</v>
      </c>
      <c r="AH200" s="18">
        <f t="shared" si="198"/>
        <v>547855.00000000012</v>
      </c>
      <c r="AI200" s="85">
        <f>+'EJEC-GASTOSABRIL 2021'!G201-AH200</f>
        <v>0</v>
      </c>
      <c r="AJ200" s="108"/>
      <c r="AK200" s="18">
        <v>0</v>
      </c>
      <c r="AL200" s="18">
        <v>0</v>
      </c>
      <c r="AM200" s="18">
        <v>0</v>
      </c>
      <c r="AN200" s="18">
        <v>0</v>
      </c>
      <c r="AO200" s="18"/>
      <c r="AP200" s="18"/>
      <c r="AQ200" s="18"/>
      <c r="AR200" s="18"/>
      <c r="AS200" s="18"/>
      <c r="AT200" s="18"/>
      <c r="AU200" s="18"/>
      <c r="AV200" s="18"/>
      <c r="AW200" s="18">
        <f t="shared" si="205"/>
        <v>0</v>
      </c>
      <c r="AX200" s="18">
        <f t="shared" si="254"/>
        <v>0</v>
      </c>
      <c r="AY200" s="108"/>
      <c r="AZ200" s="117">
        <f t="shared" ref="AZ200:AZ263" si="270">(AK200-U200)/U200</f>
        <v>-1</v>
      </c>
      <c r="BA200" s="117">
        <f t="shared" ref="BA200:BA263" si="271">(AL200-V200)/V200</f>
        <v>-1</v>
      </c>
      <c r="BB200" s="117">
        <f t="shared" ref="BB200:BB263" si="272">(AM200-W200)/W200</f>
        <v>-1</v>
      </c>
      <c r="BC200" s="117">
        <f t="shared" ref="BC200:BC263" si="273">(AN200-X200)/X200</f>
        <v>-1</v>
      </c>
      <c r="BD200" s="117">
        <f t="shared" ref="BD200:BD263" si="274">(AO200-Y200)/Y200</f>
        <v>-1</v>
      </c>
      <c r="BE200" s="18"/>
      <c r="BF200" s="18"/>
      <c r="BG200" s="18"/>
      <c r="BH200" s="18"/>
      <c r="BI200" s="18"/>
      <c r="BJ200" s="18"/>
      <c r="BK200" s="18"/>
      <c r="BL200" s="117">
        <f t="shared" si="255"/>
        <v>-1</v>
      </c>
      <c r="BM200" s="117">
        <f t="shared" ref="BM200:BM263" si="275">(AW200-AG200)/AG200</f>
        <v>-1</v>
      </c>
    </row>
    <row r="201" spans="1:65">
      <c r="A201" s="13" t="s">
        <v>342</v>
      </c>
      <c r="B201" s="14" t="s">
        <v>343</v>
      </c>
      <c r="C201" s="15">
        <f>+C202+C203</f>
        <v>1369900000</v>
      </c>
      <c r="D201" s="15">
        <v>0</v>
      </c>
      <c r="E201" s="15">
        <v>0</v>
      </c>
      <c r="F201" s="15">
        <v>0</v>
      </c>
      <c r="G201" s="15">
        <f t="shared" si="201"/>
        <v>1369900000</v>
      </c>
      <c r="H201" s="15">
        <f t="shared" ref="H201:AH201" si="276">+H202+H203</f>
        <v>398786177</v>
      </c>
      <c r="I201" s="15">
        <f t="shared" si="276"/>
        <v>398786177</v>
      </c>
      <c r="J201" s="15">
        <f t="shared" si="276"/>
        <v>971113823</v>
      </c>
      <c r="K201" s="15">
        <f t="shared" si="276"/>
        <v>182454</v>
      </c>
      <c r="L201" s="15">
        <f t="shared" si="276"/>
        <v>182454</v>
      </c>
      <c r="M201" s="15">
        <f t="shared" si="276"/>
        <v>0</v>
      </c>
      <c r="N201" s="15">
        <f t="shared" si="276"/>
        <v>5000000</v>
      </c>
      <c r="O201" s="15">
        <f t="shared" si="276"/>
        <v>403786177</v>
      </c>
      <c r="P201" s="15">
        <f t="shared" si="276"/>
        <v>5000000</v>
      </c>
      <c r="Q201" s="15">
        <f t="shared" si="276"/>
        <v>966113823</v>
      </c>
      <c r="R201" s="15">
        <f t="shared" si="276"/>
        <v>182454</v>
      </c>
      <c r="S201" s="108"/>
      <c r="T201" s="15">
        <f t="shared" si="276"/>
        <v>1369900000</v>
      </c>
      <c r="U201" s="15">
        <f t="shared" si="276"/>
        <v>11416666.67</v>
      </c>
      <c r="V201" s="15">
        <f t="shared" si="276"/>
        <v>10416666.67</v>
      </c>
      <c r="W201" s="15">
        <f t="shared" si="276"/>
        <v>1320316666.6700001</v>
      </c>
      <c r="X201" s="15">
        <f t="shared" si="276"/>
        <v>4916666.67</v>
      </c>
      <c r="Y201" s="15">
        <f t="shared" si="276"/>
        <v>416666.67</v>
      </c>
      <c r="Z201" s="15">
        <f t="shared" si="276"/>
        <v>5416666.6699999999</v>
      </c>
      <c r="AA201" s="15">
        <f t="shared" si="276"/>
        <v>4916666.67</v>
      </c>
      <c r="AB201" s="15">
        <f t="shared" si="276"/>
        <v>5416666.6699999999</v>
      </c>
      <c r="AC201" s="15">
        <f t="shared" si="276"/>
        <v>5416666.6699999999</v>
      </c>
      <c r="AD201" s="15">
        <f t="shared" si="276"/>
        <v>416666.67</v>
      </c>
      <c r="AE201" s="15">
        <f t="shared" si="276"/>
        <v>416666.67</v>
      </c>
      <c r="AF201" s="15">
        <f t="shared" si="276"/>
        <v>416666.63</v>
      </c>
      <c r="AG201" s="15">
        <f t="shared" si="204"/>
        <v>1347483333.3500001</v>
      </c>
      <c r="AH201" s="15">
        <f t="shared" si="276"/>
        <v>1369900000</v>
      </c>
      <c r="AI201" s="233">
        <f>+'EJEC-GASTOSABRIL 2021'!G202-AH201</f>
        <v>0</v>
      </c>
      <c r="AJ201" s="108"/>
      <c r="AK201" s="15">
        <f t="shared" ref="AK201:AM201" si="277">+AK202+AK203</f>
        <v>0</v>
      </c>
      <c r="AL201" s="15">
        <f t="shared" si="277"/>
        <v>182454</v>
      </c>
      <c r="AM201" s="15">
        <f t="shared" si="277"/>
        <v>2891042</v>
      </c>
      <c r="AN201" s="15">
        <v>388275761</v>
      </c>
      <c r="AO201" s="15"/>
      <c r="AP201" s="15"/>
      <c r="AQ201" s="15"/>
      <c r="AR201" s="15"/>
      <c r="AS201" s="15"/>
      <c r="AT201" s="15"/>
      <c r="AU201" s="15"/>
      <c r="AV201" s="15"/>
      <c r="AW201" s="15">
        <f t="shared" si="205"/>
        <v>391349257</v>
      </c>
      <c r="AX201" s="15">
        <f t="shared" si="254"/>
        <v>391349257</v>
      </c>
      <c r="AY201" s="108"/>
      <c r="AZ201" s="116">
        <f t="shared" si="270"/>
        <v>-1</v>
      </c>
      <c r="BA201" s="116">
        <f t="shared" si="271"/>
        <v>-0.98248441600560499</v>
      </c>
      <c r="BB201" s="116">
        <f t="shared" si="272"/>
        <v>-0.99781034196342344</v>
      </c>
      <c r="BC201" s="116">
        <f t="shared" si="273"/>
        <v>77.971341166799093</v>
      </c>
      <c r="BD201" s="116">
        <f t="shared" si="274"/>
        <v>-1</v>
      </c>
      <c r="BE201" s="15"/>
      <c r="BF201" s="15"/>
      <c r="BG201" s="15"/>
      <c r="BH201" s="15"/>
      <c r="BI201" s="15"/>
      <c r="BJ201" s="15"/>
      <c r="BK201" s="15"/>
      <c r="BL201" s="116">
        <f t="shared" si="255"/>
        <v>-0.70957024304927008</v>
      </c>
      <c r="BM201" s="116">
        <f t="shared" si="275"/>
        <v>-0.70957024304927008</v>
      </c>
    </row>
    <row r="202" spans="1:65">
      <c r="A202" s="16" t="s">
        <v>344</v>
      </c>
      <c r="B202" s="17" t="s">
        <v>345</v>
      </c>
      <c r="C202" s="18">
        <v>290250000</v>
      </c>
      <c r="D202" s="18">
        <v>0</v>
      </c>
      <c r="E202" s="18">
        <v>0</v>
      </c>
      <c r="F202" s="18">
        <v>0</v>
      </c>
      <c r="G202" s="18">
        <f t="shared" si="201"/>
        <v>290250000</v>
      </c>
      <c r="H202" s="18">
        <v>94830506</v>
      </c>
      <c r="I202" s="18">
        <v>94830506</v>
      </c>
      <c r="J202" s="18">
        <f t="shared" si="199"/>
        <v>195419494</v>
      </c>
      <c r="K202" s="18">
        <v>0</v>
      </c>
      <c r="L202" s="18">
        <v>0</v>
      </c>
      <c r="M202" s="18">
        <v>0</v>
      </c>
      <c r="N202" s="18">
        <v>0</v>
      </c>
      <c r="O202" s="18">
        <v>94830506</v>
      </c>
      <c r="P202" s="18">
        <f t="shared" si="202"/>
        <v>0</v>
      </c>
      <c r="Q202" s="18">
        <f t="shared" si="200"/>
        <v>195419494</v>
      </c>
      <c r="R202" s="18">
        <f t="shared" si="203"/>
        <v>0</v>
      </c>
      <c r="S202" s="108"/>
      <c r="T202" s="18">
        <v>290250000</v>
      </c>
      <c r="U202" s="18">
        <v>0</v>
      </c>
      <c r="V202" s="18">
        <v>0</v>
      </c>
      <c r="W202" s="18">
        <v>290250000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f t="shared" si="204"/>
        <v>290250000</v>
      </c>
      <c r="AH202" s="18">
        <f t="shared" si="198"/>
        <v>290250000</v>
      </c>
      <c r="AI202" s="85">
        <f>+'EJEC-GASTOSABRIL 2021'!G203-AH202</f>
        <v>0</v>
      </c>
      <c r="AJ202" s="108"/>
      <c r="AK202" s="18">
        <v>0</v>
      </c>
      <c r="AL202" s="18">
        <v>0</v>
      </c>
      <c r="AM202" s="18">
        <v>0</v>
      </c>
      <c r="AN202" s="18">
        <v>94830506</v>
      </c>
      <c r="AO202" s="18"/>
      <c r="AP202" s="18"/>
      <c r="AQ202" s="18"/>
      <c r="AR202" s="18"/>
      <c r="AS202" s="18"/>
      <c r="AT202" s="18"/>
      <c r="AU202" s="18"/>
      <c r="AV202" s="18"/>
      <c r="AW202" s="18">
        <f t="shared" si="205"/>
        <v>94830506</v>
      </c>
      <c r="AX202" s="18">
        <f t="shared" si="254"/>
        <v>94830506</v>
      </c>
      <c r="AY202" s="108"/>
      <c r="AZ202" s="117" t="e">
        <f t="shared" si="270"/>
        <v>#DIV/0!</v>
      </c>
      <c r="BA202" s="117" t="e">
        <f t="shared" si="271"/>
        <v>#DIV/0!</v>
      </c>
      <c r="BB202" s="117">
        <f t="shared" si="272"/>
        <v>-1</v>
      </c>
      <c r="BC202" s="117" t="e">
        <f t="shared" si="273"/>
        <v>#DIV/0!</v>
      </c>
      <c r="BD202" s="117" t="e">
        <f t="shared" si="274"/>
        <v>#DIV/0!</v>
      </c>
      <c r="BE202" s="18"/>
      <c r="BF202" s="18"/>
      <c r="BG202" s="18"/>
      <c r="BH202" s="18"/>
      <c r="BI202" s="18"/>
      <c r="BJ202" s="18"/>
      <c r="BK202" s="18"/>
      <c r="BL202" s="117">
        <f t="shared" si="255"/>
        <v>-0.67327991042204993</v>
      </c>
      <c r="BM202" s="117">
        <f t="shared" si="275"/>
        <v>-0.67327991042204993</v>
      </c>
    </row>
    <row r="203" spans="1:65">
      <c r="A203" s="13" t="s">
        <v>346</v>
      </c>
      <c r="B203" s="14" t="s">
        <v>347</v>
      </c>
      <c r="C203" s="15">
        <f>+C204+C205+C206</f>
        <v>1079650000</v>
      </c>
      <c r="D203" s="15">
        <v>0</v>
      </c>
      <c r="E203" s="15">
        <v>0</v>
      </c>
      <c r="F203" s="15">
        <v>0</v>
      </c>
      <c r="G203" s="15">
        <f t="shared" si="201"/>
        <v>1079650000</v>
      </c>
      <c r="H203" s="15">
        <f t="shared" ref="H203:AH203" si="278">+H204+H205+H206</f>
        <v>303955671</v>
      </c>
      <c r="I203" s="15">
        <f t="shared" si="278"/>
        <v>303955671</v>
      </c>
      <c r="J203" s="15">
        <f t="shared" si="278"/>
        <v>775694329</v>
      </c>
      <c r="K203" s="15">
        <f t="shared" si="278"/>
        <v>182454</v>
      </c>
      <c r="L203" s="15">
        <f t="shared" si="278"/>
        <v>182454</v>
      </c>
      <c r="M203" s="15">
        <f t="shared" si="278"/>
        <v>0</v>
      </c>
      <c r="N203" s="15">
        <f t="shared" si="278"/>
        <v>5000000</v>
      </c>
      <c r="O203" s="15">
        <f t="shared" si="278"/>
        <v>308955671</v>
      </c>
      <c r="P203" s="15">
        <f t="shared" si="278"/>
        <v>5000000</v>
      </c>
      <c r="Q203" s="15">
        <f t="shared" si="278"/>
        <v>770694329</v>
      </c>
      <c r="R203" s="15">
        <f t="shared" si="278"/>
        <v>182454</v>
      </c>
      <c r="S203" s="108"/>
      <c r="T203" s="15">
        <f t="shared" si="278"/>
        <v>1079650000</v>
      </c>
      <c r="U203" s="15">
        <f t="shared" si="278"/>
        <v>11416666.67</v>
      </c>
      <c r="V203" s="15">
        <f t="shared" si="278"/>
        <v>10416666.67</v>
      </c>
      <c r="W203" s="15">
        <f t="shared" si="278"/>
        <v>1030066666.67</v>
      </c>
      <c r="X203" s="15">
        <f t="shared" si="278"/>
        <v>4916666.67</v>
      </c>
      <c r="Y203" s="15">
        <f t="shared" si="278"/>
        <v>416666.67</v>
      </c>
      <c r="Z203" s="15">
        <f t="shared" si="278"/>
        <v>5416666.6699999999</v>
      </c>
      <c r="AA203" s="15">
        <f t="shared" si="278"/>
        <v>4916666.67</v>
      </c>
      <c r="AB203" s="15">
        <f t="shared" si="278"/>
        <v>5416666.6699999999</v>
      </c>
      <c r="AC203" s="15">
        <f t="shared" si="278"/>
        <v>5416666.6699999999</v>
      </c>
      <c r="AD203" s="15">
        <f t="shared" si="278"/>
        <v>416666.67</v>
      </c>
      <c r="AE203" s="15">
        <f t="shared" si="278"/>
        <v>416666.67</v>
      </c>
      <c r="AF203" s="15">
        <f t="shared" si="278"/>
        <v>416666.63</v>
      </c>
      <c r="AG203" s="15">
        <f t="shared" si="204"/>
        <v>1057233333.3499999</v>
      </c>
      <c r="AH203" s="15">
        <f t="shared" si="278"/>
        <v>1079650000</v>
      </c>
      <c r="AI203" s="233">
        <f>+'EJEC-GASTOSABRIL 2021'!G204-AH203</f>
        <v>0</v>
      </c>
      <c r="AJ203" s="108"/>
      <c r="AK203" s="15">
        <f t="shared" ref="AK203:AM203" si="279">+AK204+AK205+AK206</f>
        <v>0</v>
      </c>
      <c r="AL203" s="15">
        <f t="shared" si="279"/>
        <v>182454</v>
      </c>
      <c r="AM203" s="15">
        <f t="shared" si="279"/>
        <v>2891042</v>
      </c>
      <c r="AN203" s="15">
        <v>293445255</v>
      </c>
      <c r="AO203" s="15"/>
      <c r="AP203" s="15"/>
      <c r="AQ203" s="15"/>
      <c r="AR203" s="15"/>
      <c r="AS203" s="15"/>
      <c r="AT203" s="15"/>
      <c r="AU203" s="15"/>
      <c r="AV203" s="15"/>
      <c r="AW203" s="15">
        <f t="shared" si="205"/>
        <v>296518751</v>
      </c>
      <c r="AX203" s="15">
        <f t="shared" si="254"/>
        <v>296518751</v>
      </c>
      <c r="AY203" s="108"/>
      <c r="AZ203" s="116">
        <f t="shared" si="270"/>
        <v>-1</v>
      </c>
      <c r="BA203" s="116">
        <f t="shared" si="271"/>
        <v>-0.98248441600560499</v>
      </c>
      <c r="BB203" s="116">
        <f t="shared" si="272"/>
        <v>-0.99719334476733801</v>
      </c>
      <c r="BC203" s="116">
        <f t="shared" si="273"/>
        <v>58.683780637502522</v>
      </c>
      <c r="BD203" s="116">
        <f t="shared" si="274"/>
        <v>-1</v>
      </c>
      <c r="BE203" s="15"/>
      <c r="BF203" s="15"/>
      <c r="BG203" s="15"/>
      <c r="BH203" s="15"/>
      <c r="BI203" s="15"/>
      <c r="BJ203" s="15"/>
      <c r="BK203" s="15"/>
      <c r="BL203" s="116">
        <f t="shared" si="255"/>
        <v>-0.71953329350632889</v>
      </c>
      <c r="BM203" s="116">
        <f t="shared" si="275"/>
        <v>-0.71953329350632889</v>
      </c>
    </row>
    <row r="204" spans="1:65">
      <c r="A204" s="16" t="s">
        <v>348</v>
      </c>
      <c r="B204" s="17" t="s">
        <v>349</v>
      </c>
      <c r="C204" s="18">
        <v>25000000</v>
      </c>
      <c r="D204" s="18">
        <v>0</v>
      </c>
      <c r="E204" s="18">
        <v>0</v>
      </c>
      <c r="F204" s="18">
        <v>0</v>
      </c>
      <c r="G204" s="18">
        <f t="shared" si="201"/>
        <v>25000000</v>
      </c>
      <c r="H204" s="18">
        <v>0</v>
      </c>
      <c r="I204" s="18">
        <v>0</v>
      </c>
      <c r="J204" s="18">
        <f t="shared" si="199"/>
        <v>25000000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f t="shared" si="202"/>
        <v>0</v>
      </c>
      <c r="Q204" s="18">
        <f t="shared" si="200"/>
        <v>25000000</v>
      </c>
      <c r="R204" s="18">
        <f t="shared" si="203"/>
        <v>0</v>
      </c>
      <c r="S204" s="108"/>
      <c r="T204" s="18">
        <v>25000000</v>
      </c>
      <c r="U204" s="18">
        <v>5000000</v>
      </c>
      <c r="V204" s="18">
        <v>5000000</v>
      </c>
      <c r="W204" s="18">
        <v>5000000</v>
      </c>
      <c r="X204" s="18">
        <v>0</v>
      </c>
      <c r="Y204" s="18">
        <v>0</v>
      </c>
      <c r="Z204" s="18">
        <v>5000000</v>
      </c>
      <c r="AA204" s="18">
        <v>0</v>
      </c>
      <c r="AB204" s="18">
        <v>5000000</v>
      </c>
      <c r="AC204" s="18">
        <v>0</v>
      </c>
      <c r="AD204" s="18">
        <v>0</v>
      </c>
      <c r="AE204" s="18">
        <v>0</v>
      </c>
      <c r="AF204" s="18">
        <v>0</v>
      </c>
      <c r="AG204" s="18">
        <f t="shared" si="204"/>
        <v>15000000</v>
      </c>
      <c r="AH204" s="18">
        <f t="shared" si="198"/>
        <v>25000000</v>
      </c>
      <c r="AI204" s="85">
        <f>+'EJEC-GASTOSABRIL 2021'!G205-AH204</f>
        <v>0</v>
      </c>
      <c r="AJ204" s="108"/>
      <c r="AK204" s="18">
        <v>0</v>
      </c>
      <c r="AL204" s="18">
        <v>0</v>
      </c>
      <c r="AM204" s="18">
        <v>0</v>
      </c>
      <c r="AN204" s="18">
        <v>0</v>
      </c>
      <c r="AO204" s="18"/>
      <c r="AP204" s="18"/>
      <c r="AQ204" s="18"/>
      <c r="AR204" s="18"/>
      <c r="AS204" s="18"/>
      <c r="AT204" s="18"/>
      <c r="AU204" s="18"/>
      <c r="AV204" s="18"/>
      <c r="AW204" s="18">
        <f t="shared" si="205"/>
        <v>0</v>
      </c>
      <c r="AX204" s="18">
        <f t="shared" si="254"/>
        <v>0</v>
      </c>
      <c r="AY204" s="108"/>
      <c r="AZ204" s="117">
        <f t="shared" si="270"/>
        <v>-1</v>
      </c>
      <c r="BA204" s="117">
        <f t="shared" si="271"/>
        <v>-1</v>
      </c>
      <c r="BB204" s="117">
        <f t="shared" si="272"/>
        <v>-1</v>
      </c>
      <c r="BC204" s="117" t="e">
        <f t="shared" si="273"/>
        <v>#DIV/0!</v>
      </c>
      <c r="BD204" s="117" t="e">
        <f t="shared" si="274"/>
        <v>#DIV/0!</v>
      </c>
      <c r="BE204" s="18"/>
      <c r="BF204" s="18"/>
      <c r="BG204" s="18"/>
      <c r="BH204" s="18"/>
      <c r="BI204" s="18"/>
      <c r="BJ204" s="18"/>
      <c r="BK204" s="18"/>
      <c r="BL204" s="117">
        <f t="shared" si="255"/>
        <v>-1</v>
      </c>
      <c r="BM204" s="117">
        <f t="shared" si="275"/>
        <v>-1</v>
      </c>
    </row>
    <row r="205" spans="1:65">
      <c r="A205" s="16" t="s">
        <v>350</v>
      </c>
      <c r="B205" s="17" t="s">
        <v>351</v>
      </c>
      <c r="C205" s="18">
        <v>30000000</v>
      </c>
      <c r="D205" s="18">
        <v>0</v>
      </c>
      <c r="E205" s="18">
        <v>0</v>
      </c>
      <c r="F205" s="18">
        <v>0</v>
      </c>
      <c r="G205" s="18">
        <f t="shared" si="201"/>
        <v>30000000</v>
      </c>
      <c r="H205" s="18">
        <v>0</v>
      </c>
      <c r="I205" s="18">
        <v>0</v>
      </c>
      <c r="J205" s="18">
        <f t="shared" si="199"/>
        <v>30000000</v>
      </c>
      <c r="K205" s="18">
        <v>0</v>
      </c>
      <c r="L205" s="18">
        <v>0</v>
      </c>
      <c r="M205" s="18">
        <v>0</v>
      </c>
      <c r="N205" s="18">
        <v>5000000</v>
      </c>
      <c r="O205" s="18">
        <v>5000000</v>
      </c>
      <c r="P205" s="18">
        <f t="shared" si="202"/>
        <v>5000000</v>
      </c>
      <c r="Q205" s="18">
        <f t="shared" si="200"/>
        <v>25000000</v>
      </c>
      <c r="R205" s="18">
        <f t="shared" si="203"/>
        <v>0</v>
      </c>
      <c r="S205" s="108"/>
      <c r="T205" s="18">
        <v>30000000</v>
      </c>
      <c r="U205" s="18">
        <v>6416666.6699999999</v>
      </c>
      <c r="V205" s="18">
        <v>5416666.6699999999</v>
      </c>
      <c r="W205" s="18">
        <v>416666.67</v>
      </c>
      <c r="X205" s="18">
        <v>4916666.67</v>
      </c>
      <c r="Y205" s="18">
        <v>416666.67</v>
      </c>
      <c r="Z205" s="18">
        <v>416666.67</v>
      </c>
      <c r="AA205" s="18">
        <v>4916666.67</v>
      </c>
      <c r="AB205" s="18">
        <v>416666.67</v>
      </c>
      <c r="AC205" s="18">
        <v>5416666.6699999999</v>
      </c>
      <c r="AD205" s="18">
        <v>416666.67</v>
      </c>
      <c r="AE205" s="18">
        <v>416666.67</v>
      </c>
      <c r="AF205" s="18">
        <v>416666.63</v>
      </c>
      <c r="AG205" s="18">
        <f t="shared" si="204"/>
        <v>17583333.350000001</v>
      </c>
      <c r="AH205" s="18">
        <f t="shared" ref="AH205:AH268" si="280">SUM(U205:AF205)</f>
        <v>30000000.000000011</v>
      </c>
      <c r="AI205" s="85">
        <f>+'EJEC-GASTOSABRIL 2021'!G206-AH205</f>
        <v>0</v>
      </c>
      <c r="AJ205" s="108"/>
      <c r="AK205" s="18">
        <v>0</v>
      </c>
      <c r="AL205" s="18">
        <v>0</v>
      </c>
      <c r="AM205" s="18">
        <v>0</v>
      </c>
      <c r="AN205" s="18">
        <v>0</v>
      </c>
      <c r="AO205" s="18"/>
      <c r="AP205" s="18"/>
      <c r="AQ205" s="18"/>
      <c r="AR205" s="18"/>
      <c r="AS205" s="18"/>
      <c r="AT205" s="18"/>
      <c r="AU205" s="18"/>
      <c r="AV205" s="18"/>
      <c r="AW205" s="18">
        <f t="shared" si="205"/>
        <v>0</v>
      </c>
      <c r="AX205" s="18">
        <f t="shared" si="254"/>
        <v>0</v>
      </c>
      <c r="AY205" s="108"/>
      <c r="AZ205" s="117">
        <f t="shared" si="270"/>
        <v>-1</v>
      </c>
      <c r="BA205" s="117">
        <f t="shared" si="271"/>
        <v>-1</v>
      </c>
      <c r="BB205" s="117">
        <f t="shared" si="272"/>
        <v>-1</v>
      </c>
      <c r="BC205" s="117">
        <f t="shared" si="273"/>
        <v>-1</v>
      </c>
      <c r="BD205" s="117">
        <f t="shared" si="274"/>
        <v>-1</v>
      </c>
      <c r="BE205" s="18"/>
      <c r="BF205" s="18"/>
      <c r="BG205" s="18"/>
      <c r="BH205" s="18"/>
      <c r="BI205" s="18"/>
      <c r="BJ205" s="18"/>
      <c r="BK205" s="18"/>
      <c r="BL205" s="117">
        <f t="shared" si="255"/>
        <v>-1</v>
      </c>
      <c r="BM205" s="117">
        <f t="shared" si="275"/>
        <v>-1</v>
      </c>
    </row>
    <row r="206" spans="1:65">
      <c r="A206" s="16" t="s">
        <v>352</v>
      </c>
      <c r="B206" s="17" t="s">
        <v>353</v>
      </c>
      <c r="C206" s="18">
        <v>1024650000</v>
      </c>
      <c r="D206" s="18">
        <v>0</v>
      </c>
      <c r="E206" s="18">
        <v>0</v>
      </c>
      <c r="F206" s="18">
        <v>0</v>
      </c>
      <c r="G206" s="18">
        <f t="shared" ref="G206:G269" si="281">+C206+D206-E206+F206</f>
        <v>1024650000</v>
      </c>
      <c r="H206" s="18">
        <v>303955671</v>
      </c>
      <c r="I206" s="18">
        <v>303955671</v>
      </c>
      <c r="J206" s="18">
        <f t="shared" ref="J206:J268" si="282">+G206-I206</f>
        <v>720694329</v>
      </c>
      <c r="K206" s="18">
        <v>182454</v>
      </c>
      <c r="L206" s="18">
        <v>182454</v>
      </c>
      <c r="M206" s="18">
        <v>0</v>
      </c>
      <c r="N206" s="18">
        <v>0</v>
      </c>
      <c r="O206" s="18">
        <v>303955671</v>
      </c>
      <c r="P206" s="18">
        <f t="shared" si="202"/>
        <v>0</v>
      </c>
      <c r="Q206" s="18">
        <f t="shared" ref="Q206:Q268" si="283">+G206-O206</f>
        <v>720694329</v>
      </c>
      <c r="R206" s="18">
        <f t="shared" si="203"/>
        <v>182454</v>
      </c>
      <c r="S206" s="108"/>
      <c r="T206" s="18">
        <v>1024650000</v>
      </c>
      <c r="U206" s="18">
        <v>0</v>
      </c>
      <c r="V206" s="18">
        <v>0</v>
      </c>
      <c r="W206" s="18">
        <f>+T206</f>
        <v>1024650000</v>
      </c>
      <c r="X206" s="18">
        <v>0</v>
      </c>
      <c r="Y206" s="18">
        <v>0</v>
      </c>
      <c r="Z206" s="18">
        <v>0</v>
      </c>
      <c r="AA206" s="18"/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f t="shared" ref="AG206:AG269" si="284">+U206+V206+W206+X206+Y206</f>
        <v>1024650000</v>
      </c>
      <c r="AH206" s="18">
        <f t="shared" si="280"/>
        <v>1024650000</v>
      </c>
      <c r="AI206" s="85">
        <f>+'EJEC-GASTOSABRIL 2021'!G207-AH206</f>
        <v>0</v>
      </c>
      <c r="AJ206" s="108"/>
      <c r="AK206" s="18">
        <v>0</v>
      </c>
      <c r="AL206" s="18">
        <v>182454</v>
      </c>
      <c r="AM206" s="18">
        <v>2891042</v>
      </c>
      <c r="AN206" s="18">
        <v>293445255</v>
      </c>
      <c r="AO206" s="18"/>
      <c r="AP206" s="18"/>
      <c r="AQ206" s="18"/>
      <c r="AR206" s="18"/>
      <c r="AS206" s="18"/>
      <c r="AT206" s="18"/>
      <c r="AU206" s="18"/>
      <c r="AV206" s="18"/>
      <c r="AW206" s="18">
        <f t="shared" ref="AW206:AW269" si="285">+AK206+AL206+AM206+AN206+AO206</f>
        <v>296518751</v>
      </c>
      <c r="AX206" s="18">
        <f t="shared" si="254"/>
        <v>296518751</v>
      </c>
      <c r="AY206" s="108"/>
      <c r="AZ206" s="117" t="e">
        <f t="shared" si="270"/>
        <v>#DIV/0!</v>
      </c>
      <c r="BA206" s="117" t="e">
        <f t="shared" si="271"/>
        <v>#DIV/0!</v>
      </c>
      <c r="BB206" s="117">
        <f t="shared" si="272"/>
        <v>-0.99717850778314543</v>
      </c>
      <c r="BC206" s="117" t="e">
        <f t="shared" si="273"/>
        <v>#DIV/0!</v>
      </c>
      <c r="BD206" s="117" t="e">
        <f t="shared" si="274"/>
        <v>#DIV/0!</v>
      </c>
      <c r="BE206" s="18"/>
      <c r="BF206" s="18"/>
      <c r="BG206" s="18"/>
      <c r="BH206" s="18"/>
      <c r="BI206" s="18"/>
      <c r="BJ206" s="18"/>
      <c r="BK206" s="18"/>
      <c r="BL206" s="117">
        <f t="shared" si="255"/>
        <v>-0.71061459913141067</v>
      </c>
      <c r="BM206" s="117">
        <f t="shared" si="275"/>
        <v>-0.71061459913141067</v>
      </c>
    </row>
    <row r="207" spans="1:65">
      <c r="A207" s="13" t="s">
        <v>354</v>
      </c>
      <c r="B207" s="14" t="s">
        <v>355</v>
      </c>
      <c r="C207" s="15">
        <f>+C208+C210</f>
        <v>764000000</v>
      </c>
      <c r="D207" s="15">
        <v>0</v>
      </c>
      <c r="E207" s="15">
        <v>0</v>
      </c>
      <c r="F207" s="15">
        <v>0</v>
      </c>
      <c r="G207" s="15">
        <f t="shared" si="281"/>
        <v>764000000</v>
      </c>
      <c r="H207" s="15">
        <f t="shared" ref="H207:W207" si="286">+H208+H210</f>
        <v>2000000</v>
      </c>
      <c r="I207" s="15">
        <f t="shared" si="286"/>
        <v>3500000</v>
      </c>
      <c r="J207" s="15">
        <f t="shared" si="286"/>
        <v>760500000</v>
      </c>
      <c r="K207" s="15">
        <f t="shared" si="286"/>
        <v>2000000</v>
      </c>
      <c r="L207" s="15">
        <f t="shared" si="286"/>
        <v>3500000</v>
      </c>
      <c r="M207" s="15">
        <f t="shared" si="286"/>
        <v>0</v>
      </c>
      <c r="N207" s="15">
        <f t="shared" si="286"/>
        <v>751500000</v>
      </c>
      <c r="O207" s="15">
        <f t="shared" si="286"/>
        <v>753500000</v>
      </c>
      <c r="P207" s="15">
        <f t="shared" si="286"/>
        <v>750000000</v>
      </c>
      <c r="Q207" s="15">
        <f t="shared" si="286"/>
        <v>10500000</v>
      </c>
      <c r="R207" s="15">
        <f t="shared" si="286"/>
        <v>3500000</v>
      </c>
      <c r="S207" s="108"/>
      <c r="T207" s="15">
        <f t="shared" si="286"/>
        <v>764000000</v>
      </c>
      <c r="U207" s="15">
        <f t="shared" si="286"/>
        <v>0</v>
      </c>
      <c r="V207" s="15">
        <f t="shared" si="286"/>
        <v>2000000</v>
      </c>
      <c r="W207" s="15">
        <f t="shared" si="286"/>
        <v>76800000</v>
      </c>
      <c r="X207" s="15">
        <f t="shared" ref="X207:AH207" si="287">+X208+X210</f>
        <v>75800000</v>
      </c>
      <c r="Y207" s="15">
        <f t="shared" si="287"/>
        <v>75800000</v>
      </c>
      <c r="Z207" s="15">
        <f t="shared" si="287"/>
        <v>75800000</v>
      </c>
      <c r="AA207" s="15">
        <f t="shared" si="287"/>
        <v>75800000</v>
      </c>
      <c r="AB207" s="15">
        <f t="shared" si="287"/>
        <v>78800000</v>
      </c>
      <c r="AC207" s="15">
        <f t="shared" si="287"/>
        <v>75800000</v>
      </c>
      <c r="AD207" s="15">
        <f t="shared" si="287"/>
        <v>75800000</v>
      </c>
      <c r="AE207" s="15">
        <f t="shared" si="287"/>
        <v>75800000</v>
      </c>
      <c r="AF207" s="15">
        <f t="shared" si="287"/>
        <v>75800000</v>
      </c>
      <c r="AG207" s="15">
        <f t="shared" si="284"/>
        <v>230400000</v>
      </c>
      <c r="AH207" s="15">
        <f t="shared" si="287"/>
        <v>764000000</v>
      </c>
      <c r="AI207" s="233">
        <f>+'EJEC-GASTOSABRIL 2021'!G208-AH207</f>
        <v>0</v>
      </c>
      <c r="AJ207" s="108"/>
      <c r="AK207" s="15">
        <f t="shared" ref="AK207:AM207" si="288">+AK208+AK210</f>
        <v>1500000</v>
      </c>
      <c r="AL207" s="15">
        <f t="shared" si="288"/>
        <v>2000000</v>
      </c>
      <c r="AM207" s="15">
        <f t="shared" si="288"/>
        <v>6400000</v>
      </c>
      <c r="AN207" s="15">
        <v>4200000</v>
      </c>
      <c r="AO207" s="15"/>
      <c r="AP207" s="15"/>
      <c r="AQ207" s="15"/>
      <c r="AR207" s="15"/>
      <c r="AS207" s="15"/>
      <c r="AT207" s="15"/>
      <c r="AU207" s="15"/>
      <c r="AV207" s="15"/>
      <c r="AW207" s="15">
        <f t="shared" si="285"/>
        <v>14100000</v>
      </c>
      <c r="AX207" s="15">
        <f t="shared" si="254"/>
        <v>14100000</v>
      </c>
      <c r="AY207" s="108"/>
      <c r="AZ207" s="116" t="e">
        <f t="shared" si="270"/>
        <v>#DIV/0!</v>
      </c>
      <c r="BA207" s="116">
        <f t="shared" si="271"/>
        <v>0</v>
      </c>
      <c r="BB207" s="116">
        <f t="shared" si="272"/>
        <v>-0.91666666666666663</v>
      </c>
      <c r="BC207" s="116">
        <f t="shared" si="273"/>
        <v>-0.9445910290237467</v>
      </c>
      <c r="BD207" s="116">
        <f t="shared" si="274"/>
        <v>-1</v>
      </c>
      <c r="BE207" s="15"/>
      <c r="BF207" s="15"/>
      <c r="BG207" s="15"/>
      <c r="BH207" s="15"/>
      <c r="BI207" s="15"/>
      <c r="BJ207" s="15"/>
      <c r="BK207" s="15"/>
      <c r="BL207" s="116">
        <f t="shared" si="255"/>
        <v>-0.93880208333333337</v>
      </c>
      <c r="BM207" s="116">
        <f t="shared" si="275"/>
        <v>-0.93880208333333337</v>
      </c>
    </row>
    <row r="208" spans="1:65">
      <c r="A208" s="13" t="s">
        <v>356</v>
      </c>
      <c r="B208" s="14" t="s">
        <v>357</v>
      </c>
      <c r="C208" s="15">
        <f>+C209</f>
        <v>6000000</v>
      </c>
      <c r="D208" s="15">
        <v>0</v>
      </c>
      <c r="E208" s="15">
        <v>0</v>
      </c>
      <c r="F208" s="15">
        <v>0</v>
      </c>
      <c r="G208" s="15">
        <f t="shared" si="281"/>
        <v>6000000</v>
      </c>
      <c r="H208" s="15">
        <f t="shared" ref="H208:AH208" si="289">+H209</f>
        <v>2000000</v>
      </c>
      <c r="I208" s="15">
        <f t="shared" si="289"/>
        <v>2000000</v>
      </c>
      <c r="J208" s="15">
        <f t="shared" si="289"/>
        <v>4000000</v>
      </c>
      <c r="K208" s="15">
        <f t="shared" si="289"/>
        <v>2000000</v>
      </c>
      <c r="L208" s="15">
        <f t="shared" si="289"/>
        <v>2000000</v>
      </c>
      <c r="M208" s="15">
        <f t="shared" si="289"/>
        <v>0</v>
      </c>
      <c r="N208" s="15">
        <f t="shared" si="289"/>
        <v>0</v>
      </c>
      <c r="O208" s="15">
        <f t="shared" si="289"/>
        <v>2000000</v>
      </c>
      <c r="P208" s="15">
        <f t="shared" si="289"/>
        <v>0</v>
      </c>
      <c r="Q208" s="15">
        <f t="shared" si="289"/>
        <v>4000000</v>
      </c>
      <c r="R208" s="15">
        <f t="shared" si="289"/>
        <v>2000000</v>
      </c>
      <c r="S208" s="108"/>
      <c r="T208" s="15">
        <f t="shared" si="289"/>
        <v>6000000</v>
      </c>
      <c r="U208" s="15">
        <f t="shared" si="289"/>
        <v>0</v>
      </c>
      <c r="V208" s="15">
        <f t="shared" si="289"/>
        <v>2000000</v>
      </c>
      <c r="W208" s="15">
        <f t="shared" si="289"/>
        <v>1000000</v>
      </c>
      <c r="X208" s="15">
        <f t="shared" si="289"/>
        <v>0</v>
      </c>
      <c r="Y208" s="15">
        <f t="shared" si="289"/>
        <v>0</v>
      </c>
      <c r="Z208" s="15">
        <f t="shared" si="289"/>
        <v>0</v>
      </c>
      <c r="AA208" s="15">
        <f t="shared" si="289"/>
        <v>0</v>
      </c>
      <c r="AB208" s="15">
        <f t="shared" si="289"/>
        <v>3000000</v>
      </c>
      <c r="AC208" s="15">
        <f t="shared" si="289"/>
        <v>0</v>
      </c>
      <c r="AD208" s="15">
        <f t="shared" si="289"/>
        <v>0</v>
      </c>
      <c r="AE208" s="15">
        <f t="shared" si="289"/>
        <v>0</v>
      </c>
      <c r="AF208" s="15">
        <f t="shared" si="289"/>
        <v>0</v>
      </c>
      <c r="AG208" s="15">
        <f t="shared" si="284"/>
        <v>3000000</v>
      </c>
      <c r="AH208" s="15">
        <f t="shared" si="289"/>
        <v>6000000</v>
      </c>
      <c r="AI208" s="233">
        <f>+'EJEC-GASTOSABRIL 2021'!G209-AH208</f>
        <v>0</v>
      </c>
      <c r="AJ208" s="108"/>
      <c r="AK208" s="15">
        <f t="shared" ref="AK208:AM208" si="290">+AK209</f>
        <v>0</v>
      </c>
      <c r="AL208" s="15">
        <f t="shared" si="290"/>
        <v>2000000</v>
      </c>
      <c r="AM208" s="15">
        <f t="shared" si="290"/>
        <v>0</v>
      </c>
      <c r="AN208" s="15">
        <v>1000000</v>
      </c>
      <c r="AO208" s="15"/>
      <c r="AP208" s="15"/>
      <c r="AQ208" s="15"/>
      <c r="AR208" s="15"/>
      <c r="AS208" s="15"/>
      <c r="AT208" s="15"/>
      <c r="AU208" s="15"/>
      <c r="AV208" s="15"/>
      <c r="AW208" s="15">
        <f t="shared" si="285"/>
        <v>3000000</v>
      </c>
      <c r="AX208" s="15">
        <f t="shared" si="254"/>
        <v>3000000</v>
      </c>
      <c r="AY208" s="108"/>
      <c r="AZ208" s="116" t="e">
        <f t="shared" si="270"/>
        <v>#DIV/0!</v>
      </c>
      <c r="BA208" s="116">
        <f t="shared" si="271"/>
        <v>0</v>
      </c>
      <c r="BB208" s="116">
        <f t="shared" si="272"/>
        <v>-1</v>
      </c>
      <c r="BC208" s="116" t="e">
        <f t="shared" si="273"/>
        <v>#DIV/0!</v>
      </c>
      <c r="BD208" s="116" t="e">
        <f t="shared" si="274"/>
        <v>#DIV/0!</v>
      </c>
      <c r="BE208" s="15"/>
      <c r="BF208" s="15"/>
      <c r="BG208" s="15"/>
      <c r="BH208" s="15"/>
      <c r="BI208" s="15"/>
      <c r="BJ208" s="15"/>
      <c r="BK208" s="15"/>
      <c r="BL208" s="116">
        <f t="shared" si="255"/>
        <v>0</v>
      </c>
      <c r="BM208" s="116">
        <f t="shared" si="275"/>
        <v>0</v>
      </c>
    </row>
    <row r="209" spans="1:65">
      <c r="A209" s="16" t="s">
        <v>358</v>
      </c>
      <c r="B209" s="17" t="s">
        <v>359</v>
      </c>
      <c r="C209" s="18">
        <v>6000000</v>
      </c>
      <c r="D209" s="18">
        <v>0</v>
      </c>
      <c r="E209" s="18">
        <v>0</v>
      </c>
      <c r="F209" s="18">
        <v>0</v>
      </c>
      <c r="G209" s="18">
        <f t="shared" si="281"/>
        <v>6000000</v>
      </c>
      <c r="H209" s="18">
        <v>2000000</v>
      </c>
      <c r="I209" s="18">
        <v>2000000</v>
      </c>
      <c r="J209" s="18">
        <f t="shared" si="282"/>
        <v>4000000</v>
      </c>
      <c r="K209" s="18">
        <v>2000000</v>
      </c>
      <c r="L209" s="18">
        <v>2000000</v>
      </c>
      <c r="M209" s="18">
        <v>0</v>
      </c>
      <c r="N209" s="18">
        <v>0</v>
      </c>
      <c r="O209" s="18">
        <v>2000000</v>
      </c>
      <c r="P209" s="18">
        <f t="shared" ref="P209:P270" si="291">+O209-I209</f>
        <v>0</v>
      </c>
      <c r="Q209" s="18">
        <f t="shared" si="283"/>
        <v>4000000</v>
      </c>
      <c r="R209" s="18">
        <f t="shared" ref="R209:R270" si="292">+L209</f>
        <v>2000000</v>
      </c>
      <c r="S209" s="108"/>
      <c r="T209" s="18">
        <v>6000000</v>
      </c>
      <c r="U209" s="18">
        <v>0</v>
      </c>
      <c r="V209" s="18">
        <v>2000000</v>
      </c>
      <c r="W209" s="18">
        <v>1000000</v>
      </c>
      <c r="X209" s="18">
        <v>0</v>
      </c>
      <c r="Y209" s="18">
        <v>0</v>
      </c>
      <c r="Z209" s="18">
        <v>0</v>
      </c>
      <c r="AA209" s="18">
        <v>0</v>
      </c>
      <c r="AB209" s="18">
        <v>3000000</v>
      </c>
      <c r="AC209" s="18">
        <v>0</v>
      </c>
      <c r="AD209" s="18">
        <v>0</v>
      </c>
      <c r="AE209" s="18">
        <v>0</v>
      </c>
      <c r="AF209" s="18">
        <v>0</v>
      </c>
      <c r="AG209" s="18">
        <f t="shared" si="284"/>
        <v>3000000</v>
      </c>
      <c r="AH209" s="18">
        <f t="shared" si="280"/>
        <v>6000000</v>
      </c>
      <c r="AI209" s="85">
        <f>+'EJEC-GASTOSABRIL 2021'!G210-AH209</f>
        <v>0</v>
      </c>
      <c r="AJ209" s="108"/>
      <c r="AK209" s="18">
        <v>0</v>
      </c>
      <c r="AL209" s="18">
        <v>2000000</v>
      </c>
      <c r="AM209" s="18">
        <v>0</v>
      </c>
      <c r="AN209" s="18">
        <v>1000000</v>
      </c>
      <c r="AO209" s="18"/>
      <c r="AP209" s="18"/>
      <c r="AQ209" s="18"/>
      <c r="AR209" s="18"/>
      <c r="AS209" s="18"/>
      <c r="AT209" s="18"/>
      <c r="AU209" s="18"/>
      <c r="AV209" s="18"/>
      <c r="AW209" s="18">
        <f t="shared" si="285"/>
        <v>3000000</v>
      </c>
      <c r="AX209" s="18">
        <f t="shared" si="254"/>
        <v>3000000</v>
      </c>
      <c r="AY209" s="108"/>
      <c r="AZ209" s="117" t="e">
        <f t="shared" si="270"/>
        <v>#DIV/0!</v>
      </c>
      <c r="BA209" s="117">
        <f t="shared" si="271"/>
        <v>0</v>
      </c>
      <c r="BB209" s="117">
        <f t="shared" si="272"/>
        <v>-1</v>
      </c>
      <c r="BC209" s="117" t="e">
        <f t="shared" si="273"/>
        <v>#DIV/0!</v>
      </c>
      <c r="BD209" s="117" t="e">
        <f t="shared" si="274"/>
        <v>#DIV/0!</v>
      </c>
      <c r="BE209" s="18"/>
      <c r="BF209" s="18"/>
      <c r="BG209" s="18"/>
      <c r="BH209" s="18"/>
      <c r="BI209" s="18"/>
      <c r="BJ209" s="18"/>
      <c r="BK209" s="18"/>
      <c r="BL209" s="117">
        <f t="shared" si="255"/>
        <v>0</v>
      </c>
      <c r="BM209" s="117">
        <f t="shared" si="275"/>
        <v>0</v>
      </c>
    </row>
    <row r="210" spans="1:65">
      <c r="A210" s="13" t="s">
        <v>360</v>
      </c>
      <c r="B210" s="14" t="s">
        <v>361</v>
      </c>
      <c r="C210" s="15">
        <f>+C211</f>
        <v>758000000</v>
      </c>
      <c r="D210" s="15">
        <v>0</v>
      </c>
      <c r="E210" s="15">
        <v>0</v>
      </c>
      <c r="F210" s="15">
        <v>0</v>
      </c>
      <c r="G210" s="15">
        <f t="shared" si="281"/>
        <v>758000000</v>
      </c>
      <c r="H210" s="15">
        <f t="shared" ref="H210:AH210" si="293">+H211</f>
        <v>0</v>
      </c>
      <c r="I210" s="15">
        <f t="shared" si="293"/>
        <v>1500000</v>
      </c>
      <c r="J210" s="15">
        <f t="shared" si="293"/>
        <v>756500000</v>
      </c>
      <c r="K210" s="15">
        <f t="shared" si="293"/>
        <v>0</v>
      </c>
      <c r="L210" s="15">
        <f t="shared" si="293"/>
        <v>1500000</v>
      </c>
      <c r="M210" s="15">
        <f t="shared" si="293"/>
        <v>0</v>
      </c>
      <c r="N210" s="15">
        <f t="shared" si="293"/>
        <v>751500000</v>
      </c>
      <c r="O210" s="15">
        <f t="shared" si="293"/>
        <v>751500000</v>
      </c>
      <c r="P210" s="15">
        <f t="shared" si="293"/>
        <v>750000000</v>
      </c>
      <c r="Q210" s="15">
        <f t="shared" si="293"/>
        <v>6500000</v>
      </c>
      <c r="R210" s="15">
        <f t="shared" si="293"/>
        <v>1500000</v>
      </c>
      <c r="S210" s="108"/>
      <c r="T210" s="15">
        <f t="shared" si="293"/>
        <v>758000000</v>
      </c>
      <c r="U210" s="15">
        <f t="shared" si="293"/>
        <v>0</v>
      </c>
      <c r="V210" s="15">
        <f t="shared" si="293"/>
        <v>0</v>
      </c>
      <c r="W210" s="15">
        <f t="shared" si="293"/>
        <v>75800000</v>
      </c>
      <c r="X210" s="15">
        <f t="shared" si="293"/>
        <v>75800000</v>
      </c>
      <c r="Y210" s="15">
        <f t="shared" si="293"/>
        <v>75800000</v>
      </c>
      <c r="Z210" s="15">
        <f t="shared" si="293"/>
        <v>75800000</v>
      </c>
      <c r="AA210" s="15">
        <f t="shared" si="293"/>
        <v>75800000</v>
      </c>
      <c r="AB210" s="15">
        <f t="shared" si="293"/>
        <v>75800000</v>
      </c>
      <c r="AC210" s="15">
        <f t="shared" si="293"/>
        <v>75800000</v>
      </c>
      <c r="AD210" s="15">
        <f t="shared" si="293"/>
        <v>75800000</v>
      </c>
      <c r="AE210" s="15">
        <f t="shared" si="293"/>
        <v>75800000</v>
      </c>
      <c r="AF210" s="15">
        <f t="shared" si="293"/>
        <v>75800000</v>
      </c>
      <c r="AG210" s="15">
        <f t="shared" si="284"/>
        <v>227400000</v>
      </c>
      <c r="AH210" s="15">
        <f t="shared" si="293"/>
        <v>758000000</v>
      </c>
      <c r="AI210" s="233">
        <f>+'EJEC-GASTOSABRIL 2021'!G211-AH210</f>
        <v>0</v>
      </c>
      <c r="AJ210" s="108"/>
      <c r="AK210" s="15">
        <f t="shared" ref="AK210:AM210" si="294">+AK211</f>
        <v>1500000</v>
      </c>
      <c r="AL210" s="15">
        <f t="shared" si="294"/>
        <v>0</v>
      </c>
      <c r="AM210" s="15">
        <f t="shared" si="294"/>
        <v>6400000</v>
      </c>
      <c r="AN210" s="15">
        <v>3200000</v>
      </c>
      <c r="AO210" s="15"/>
      <c r="AP210" s="15"/>
      <c r="AQ210" s="15"/>
      <c r="AR210" s="15"/>
      <c r="AS210" s="15"/>
      <c r="AT210" s="15"/>
      <c r="AU210" s="15"/>
      <c r="AV210" s="15"/>
      <c r="AW210" s="15">
        <f t="shared" si="285"/>
        <v>11100000</v>
      </c>
      <c r="AX210" s="15">
        <f t="shared" si="254"/>
        <v>11100000</v>
      </c>
      <c r="AY210" s="108"/>
      <c r="AZ210" s="116" t="e">
        <f t="shared" si="270"/>
        <v>#DIV/0!</v>
      </c>
      <c r="BA210" s="116" t="e">
        <f t="shared" si="271"/>
        <v>#DIV/0!</v>
      </c>
      <c r="BB210" s="116">
        <f t="shared" si="272"/>
        <v>-0.91556728232189977</v>
      </c>
      <c r="BC210" s="116">
        <f t="shared" si="273"/>
        <v>-0.95778364116094983</v>
      </c>
      <c r="BD210" s="116">
        <f t="shared" si="274"/>
        <v>-1</v>
      </c>
      <c r="BE210" s="15"/>
      <c r="BF210" s="15"/>
      <c r="BG210" s="15"/>
      <c r="BH210" s="15"/>
      <c r="BI210" s="15"/>
      <c r="BJ210" s="15"/>
      <c r="BK210" s="15"/>
      <c r="BL210" s="116">
        <f t="shared" si="255"/>
        <v>-0.95118733509234832</v>
      </c>
      <c r="BM210" s="116">
        <f t="shared" si="275"/>
        <v>-0.95118733509234832</v>
      </c>
    </row>
    <row r="211" spans="1:65">
      <c r="A211" s="16" t="s">
        <v>362</v>
      </c>
      <c r="B211" s="17" t="s">
        <v>363</v>
      </c>
      <c r="C211" s="18">
        <v>758000000</v>
      </c>
      <c r="D211" s="18"/>
      <c r="E211" s="18">
        <v>0</v>
      </c>
      <c r="F211" s="18">
        <v>0</v>
      </c>
      <c r="G211" s="18">
        <f t="shared" si="281"/>
        <v>758000000</v>
      </c>
      <c r="H211" s="18">
        <v>0</v>
      </c>
      <c r="I211" s="18">
        <v>1500000</v>
      </c>
      <c r="J211" s="18">
        <f t="shared" si="282"/>
        <v>756500000</v>
      </c>
      <c r="K211" s="18">
        <v>0</v>
      </c>
      <c r="L211" s="18">
        <v>1500000</v>
      </c>
      <c r="M211" s="18">
        <v>0</v>
      </c>
      <c r="N211" s="18">
        <v>751500000</v>
      </c>
      <c r="O211" s="18">
        <v>751500000</v>
      </c>
      <c r="P211" s="18">
        <f t="shared" si="291"/>
        <v>750000000</v>
      </c>
      <c r="Q211" s="18">
        <f t="shared" si="283"/>
        <v>6500000</v>
      </c>
      <c r="R211" s="18">
        <f t="shared" si="292"/>
        <v>1500000</v>
      </c>
      <c r="S211" s="108"/>
      <c r="T211" s="18">
        <v>758000000</v>
      </c>
      <c r="U211" s="18"/>
      <c r="V211" s="18"/>
      <c r="W211" s="18">
        <v>75800000</v>
      </c>
      <c r="X211" s="18">
        <v>75800000</v>
      </c>
      <c r="Y211" s="18">
        <v>75800000</v>
      </c>
      <c r="Z211" s="18">
        <v>75800000</v>
      </c>
      <c r="AA211" s="18">
        <v>75800000</v>
      </c>
      <c r="AB211" s="18">
        <v>75800000</v>
      </c>
      <c r="AC211" s="18">
        <v>75800000</v>
      </c>
      <c r="AD211" s="18">
        <v>75800000</v>
      </c>
      <c r="AE211" s="18">
        <v>75800000</v>
      </c>
      <c r="AF211" s="18">
        <v>75800000</v>
      </c>
      <c r="AG211" s="18">
        <f t="shared" si="284"/>
        <v>227400000</v>
      </c>
      <c r="AH211" s="18">
        <f t="shared" si="280"/>
        <v>758000000</v>
      </c>
      <c r="AI211" s="85">
        <f>+'EJEC-GASTOSABRIL 2021'!G212-AH211</f>
        <v>0</v>
      </c>
      <c r="AJ211" s="108"/>
      <c r="AK211" s="18">
        <v>1500000</v>
      </c>
      <c r="AL211" s="18">
        <v>0</v>
      </c>
      <c r="AM211" s="18">
        <v>6400000</v>
      </c>
      <c r="AN211" s="18">
        <v>3200000</v>
      </c>
      <c r="AO211" s="18"/>
      <c r="AP211" s="18"/>
      <c r="AQ211" s="18"/>
      <c r="AR211" s="18"/>
      <c r="AS211" s="18"/>
      <c r="AT211" s="18"/>
      <c r="AU211" s="18"/>
      <c r="AV211" s="18"/>
      <c r="AW211" s="18">
        <f t="shared" si="285"/>
        <v>11100000</v>
      </c>
      <c r="AX211" s="18">
        <f t="shared" si="254"/>
        <v>11100000</v>
      </c>
      <c r="AY211" s="108"/>
      <c r="AZ211" s="117" t="e">
        <f t="shared" si="270"/>
        <v>#DIV/0!</v>
      </c>
      <c r="BA211" s="117" t="e">
        <f t="shared" si="271"/>
        <v>#DIV/0!</v>
      </c>
      <c r="BB211" s="117">
        <f t="shared" si="272"/>
        <v>-0.91556728232189977</v>
      </c>
      <c r="BC211" s="117">
        <f t="shared" si="273"/>
        <v>-0.95778364116094983</v>
      </c>
      <c r="BD211" s="117">
        <f t="shared" si="274"/>
        <v>-1</v>
      </c>
      <c r="BE211" s="18"/>
      <c r="BF211" s="18"/>
      <c r="BG211" s="18"/>
      <c r="BH211" s="18"/>
      <c r="BI211" s="18"/>
      <c r="BJ211" s="18"/>
      <c r="BK211" s="18"/>
      <c r="BL211" s="117">
        <f t="shared" si="255"/>
        <v>-0.95118733509234832</v>
      </c>
      <c r="BM211" s="117">
        <f t="shared" si="275"/>
        <v>-0.95118733509234832</v>
      </c>
    </row>
    <row r="212" spans="1:65">
      <c r="A212" s="13" t="s">
        <v>364</v>
      </c>
      <c r="B212" s="14" t="s">
        <v>365</v>
      </c>
      <c r="C212" s="15">
        <f>+C213</f>
        <v>60000000</v>
      </c>
      <c r="D212" s="15">
        <v>60000000</v>
      </c>
      <c r="E212" s="15">
        <v>0</v>
      </c>
      <c r="F212" s="15">
        <v>0</v>
      </c>
      <c r="G212" s="15">
        <f t="shared" si="281"/>
        <v>120000000</v>
      </c>
      <c r="H212" s="15">
        <f t="shared" ref="H212:AH212" si="295">+H213</f>
        <v>0</v>
      </c>
      <c r="I212" s="15">
        <f t="shared" si="295"/>
        <v>0</v>
      </c>
      <c r="J212" s="15">
        <f t="shared" si="295"/>
        <v>120000000</v>
      </c>
      <c r="K212" s="15">
        <f t="shared" si="295"/>
        <v>0</v>
      </c>
      <c r="L212" s="15">
        <f t="shared" si="295"/>
        <v>0</v>
      </c>
      <c r="M212" s="15">
        <f t="shared" si="295"/>
        <v>0</v>
      </c>
      <c r="N212" s="15">
        <f t="shared" si="295"/>
        <v>0</v>
      </c>
      <c r="O212" s="15">
        <f t="shared" si="295"/>
        <v>60983724</v>
      </c>
      <c r="P212" s="15">
        <f t="shared" si="295"/>
        <v>60983724</v>
      </c>
      <c r="Q212" s="15">
        <f t="shared" si="295"/>
        <v>59016276</v>
      </c>
      <c r="R212" s="15">
        <f t="shared" si="295"/>
        <v>0</v>
      </c>
      <c r="S212" s="108"/>
      <c r="T212" s="15">
        <f t="shared" si="295"/>
        <v>120000000</v>
      </c>
      <c r="U212" s="15">
        <f t="shared" si="295"/>
        <v>0</v>
      </c>
      <c r="V212" s="15">
        <f t="shared" si="295"/>
        <v>10909090.909090908</v>
      </c>
      <c r="W212" s="15">
        <f t="shared" si="295"/>
        <v>10909090.909090908</v>
      </c>
      <c r="X212" s="15">
        <f t="shared" si="295"/>
        <v>10909090.909090908</v>
      </c>
      <c r="Y212" s="15">
        <f t="shared" si="295"/>
        <v>10909090.909090908</v>
      </c>
      <c r="Z212" s="15">
        <f t="shared" si="295"/>
        <v>10909090.909090908</v>
      </c>
      <c r="AA212" s="15">
        <f t="shared" si="295"/>
        <v>10909090.909090908</v>
      </c>
      <c r="AB212" s="15">
        <f t="shared" si="295"/>
        <v>10909090.909090908</v>
      </c>
      <c r="AC212" s="15">
        <f t="shared" si="295"/>
        <v>10909090.909090908</v>
      </c>
      <c r="AD212" s="15">
        <f t="shared" si="295"/>
        <v>10909090.909090908</v>
      </c>
      <c r="AE212" s="15">
        <f t="shared" si="295"/>
        <v>10909090.909090908</v>
      </c>
      <c r="AF212" s="15">
        <f t="shared" si="295"/>
        <v>10909090.909090908</v>
      </c>
      <c r="AG212" s="15">
        <f t="shared" si="284"/>
        <v>43636363.636363633</v>
      </c>
      <c r="AH212" s="15">
        <f t="shared" si="295"/>
        <v>119999999.99999999</v>
      </c>
      <c r="AI212" s="233">
        <f>+'EJEC-GASTOSABRIL 2021'!G213-AH212</f>
        <v>0</v>
      </c>
      <c r="AJ212" s="108"/>
      <c r="AK212" s="15">
        <f t="shared" ref="AK212:AM212" si="296">+AK213</f>
        <v>0</v>
      </c>
      <c r="AL212" s="15">
        <f t="shared" si="296"/>
        <v>0</v>
      </c>
      <c r="AM212" s="15">
        <f t="shared" si="296"/>
        <v>0</v>
      </c>
      <c r="AN212" s="15">
        <v>10163954</v>
      </c>
      <c r="AO212" s="15"/>
      <c r="AP212" s="15"/>
      <c r="AQ212" s="15"/>
      <c r="AR212" s="15"/>
      <c r="AS212" s="15"/>
      <c r="AT212" s="15"/>
      <c r="AU212" s="15"/>
      <c r="AV212" s="15"/>
      <c r="AW212" s="15">
        <f t="shared" si="285"/>
        <v>10163954</v>
      </c>
      <c r="AX212" s="15">
        <f t="shared" si="254"/>
        <v>10163954</v>
      </c>
      <c r="AY212" s="108"/>
      <c r="AZ212" s="116" t="e">
        <f t="shared" si="270"/>
        <v>#DIV/0!</v>
      </c>
      <c r="BA212" s="116">
        <f t="shared" si="271"/>
        <v>-1</v>
      </c>
      <c r="BB212" s="116">
        <f t="shared" si="272"/>
        <v>-1</v>
      </c>
      <c r="BC212" s="116">
        <f t="shared" si="273"/>
        <v>-6.8304216666666598E-2</v>
      </c>
      <c r="BD212" s="116">
        <f t="shared" si="274"/>
        <v>-1</v>
      </c>
      <c r="BE212" s="15"/>
      <c r="BF212" s="15"/>
      <c r="BG212" s="15"/>
      <c r="BH212" s="15"/>
      <c r="BI212" s="15"/>
      <c r="BJ212" s="15"/>
      <c r="BK212" s="15"/>
      <c r="BL212" s="116">
        <f t="shared" si="255"/>
        <v>-0.76707605416666669</v>
      </c>
      <c r="BM212" s="116">
        <f t="shared" si="275"/>
        <v>-0.76707605416666669</v>
      </c>
    </row>
    <row r="213" spans="1:65">
      <c r="A213" s="16" t="s">
        <v>366</v>
      </c>
      <c r="B213" s="17" t="s">
        <v>367</v>
      </c>
      <c r="C213" s="18">
        <v>60000000</v>
      </c>
      <c r="D213" s="18">
        <v>60000000</v>
      </c>
      <c r="E213" s="18">
        <v>0</v>
      </c>
      <c r="F213" s="18">
        <v>0</v>
      </c>
      <c r="G213" s="18">
        <f t="shared" si="281"/>
        <v>120000000</v>
      </c>
      <c r="H213" s="18">
        <v>0</v>
      </c>
      <c r="I213" s="18">
        <v>0</v>
      </c>
      <c r="J213" s="18">
        <f t="shared" si="282"/>
        <v>120000000</v>
      </c>
      <c r="K213" s="18">
        <v>0</v>
      </c>
      <c r="L213" s="18">
        <v>0</v>
      </c>
      <c r="M213" s="18">
        <v>0</v>
      </c>
      <c r="N213" s="18">
        <v>0</v>
      </c>
      <c r="O213" s="18">
        <v>60983724</v>
      </c>
      <c r="P213" s="18">
        <f t="shared" si="291"/>
        <v>60983724</v>
      </c>
      <c r="Q213" s="18">
        <f t="shared" si="283"/>
        <v>59016276</v>
      </c>
      <c r="R213" s="18">
        <f t="shared" si="292"/>
        <v>0</v>
      </c>
      <c r="S213" s="108"/>
      <c r="T213" s="18">
        <v>120000000</v>
      </c>
      <c r="U213" s="18"/>
      <c r="V213" s="18">
        <v>10909090.909090908</v>
      </c>
      <c r="W213" s="18">
        <v>10909090.909090908</v>
      </c>
      <c r="X213" s="18">
        <v>10909090.909090908</v>
      </c>
      <c r="Y213" s="18">
        <v>10909090.909090908</v>
      </c>
      <c r="Z213" s="18">
        <v>10909090.909090908</v>
      </c>
      <c r="AA213" s="18">
        <v>10909090.909090908</v>
      </c>
      <c r="AB213" s="18">
        <v>10909090.909090908</v>
      </c>
      <c r="AC213" s="18">
        <v>10909090.909090908</v>
      </c>
      <c r="AD213" s="18">
        <v>10909090.909090908</v>
      </c>
      <c r="AE213" s="18">
        <v>10909090.909090908</v>
      </c>
      <c r="AF213" s="18">
        <v>10909090.909090908</v>
      </c>
      <c r="AG213" s="18">
        <f t="shared" si="284"/>
        <v>43636363.636363633</v>
      </c>
      <c r="AH213" s="18">
        <f t="shared" si="280"/>
        <v>119999999.99999999</v>
      </c>
      <c r="AI213" s="85">
        <f>+'EJEC-GASTOSABRIL 2021'!G214-AH213</f>
        <v>0</v>
      </c>
      <c r="AJ213" s="108"/>
      <c r="AK213" s="18">
        <v>0</v>
      </c>
      <c r="AL213" s="18">
        <v>0</v>
      </c>
      <c r="AM213" s="18">
        <v>0</v>
      </c>
      <c r="AN213" s="18">
        <v>10163954</v>
      </c>
      <c r="AO213" s="18"/>
      <c r="AP213" s="18"/>
      <c r="AQ213" s="18"/>
      <c r="AR213" s="18"/>
      <c r="AS213" s="18"/>
      <c r="AT213" s="18"/>
      <c r="AU213" s="18"/>
      <c r="AV213" s="18"/>
      <c r="AW213" s="18">
        <f t="shared" si="285"/>
        <v>10163954</v>
      </c>
      <c r="AX213" s="18">
        <f t="shared" si="254"/>
        <v>10163954</v>
      </c>
      <c r="AY213" s="108"/>
      <c r="AZ213" s="117" t="e">
        <f t="shared" si="270"/>
        <v>#DIV/0!</v>
      </c>
      <c r="BA213" s="117">
        <f t="shared" si="271"/>
        <v>-1</v>
      </c>
      <c r="BB213" s="117">
        <f t="shared" si="272"/>
        <v>-1</v>
      </c>
      <c r="BC213" s="117">
        <f t="shared" si="273"/>
        <v>-6.8304216666666598E-2</v>
      </c>
      <c r="BD213" s="117">
        <f t="shared" si="274"/>
        <v>-1</v>
      </c>
      <c r="BE213" s="18"/>
      <c r="BF213" s="18"/>
      <c r="BG213" s="18"/>
      <c r="BH213" s="18"/>
      <c r="BI213" s="18"/>
      <c r="BJ213" s="18"/>
      <c r="BK213" s="18"/>
      <c r="BL213" s="117">
        <f t="shared" si="255"/>
        <v>-0.76707605416666669</v>
      </c>
      <c r="BM213" s="117">
        <f t="shared" si="275"/>
        <v>-0.76707605416666669</v>
      </c>
    </row>
    <row r="214" spans="1:65">
      <c r="A214" s="13" t="s">
        <v>368</v>
      </c>
      <c r="B214" s="14" t="s">
        <v>369</v>
      </c>
      <c r="C214" s="15">
        <f>+C215+C217+C224+C227+C230+C233+C245</f>
        <v>3544416261</v>
      </c>
      <c r="D214" s="15">
        <v>855000000</v>
      </c>
      <c r="E214" s="15">
        <v>6000000</v>
      </c>
      <c r="F214" s="15">
        <v>170000000</v>
      </c>
      <c r="G214" s="15">
        <f t="shared" si="281"/>
        <v>4563416261</v>
      </c>
      <c r="H214" s="15">
        <f t="shared" ref="H214:W214" si="297">+H215+H217+H224+H227+H230+H233+H245</f>
        <v>1174214538</v>
      </c>
      <c r="I214" s="15">
        <f t="shared" si="297"/>
        <v>1325881719</v>
      </c>
      <c r="J214" s="15">
        <f t="shared" si="297"/>
        <v>3237534542</v>
      </c>
      <c r="K214" s="15">
        <f t="shared" si="297"/>
        <v>65911431</v>
      </c>
      <c r="L214" s="15">
        <f t="shared" si="297"/>
        <v>127828951.43000001</v>
      </c>
      <c r="M214" s="15">
        <f t="shared" si="297"/>
        <v>249017570.56999999</v>
      </c>
      <c r="N214" s="15">
        <f t="shared" si="297"/>
        <v>1346653025</v>
      </c>
      <c r="O214" s="15">
        <f t="shared" si="297"/>
        <v>3051292090</v>
      </c>
      <c r="P214" s="15">
        <f t="shared" si="297"/>
        <v>1725410371</v>
      </c>
      <c r="Q214" s="15">
        <f t="shared" si="297"/>
        <v>1512124171</v>
      </c>
      <c r="R214" s="15">
        <f t="shared" si="297"/>
        <v>127828951.43000001</v>
      </c>
      <c r="S214" s="108"/>
      <c r="T214" s="15">
        <f t="shared" si="297"/>
        <v>4569416261</v>
      </c>
      <c r="U214" s="15">
        <f t="shared" si="297"/>
        <v>1459907605.5899999</v>
      </c>
      <c r="V214" s="15">
        <f t="shared" si="297"/>
        <v>822316695.95363641</v>
      </c>
      <c r="W214" s="15">
        <f t="shared" si="297"/>
        <v>251911695.95363635</v>
      </c>
      <c r="X214" s="15">
        <f t="shared" ref="X214:AH214" si="298">+X215+X217+X224+X227+X230+X233+X245</f>
        <v>229116695.95363635</v>
      </c>
      <c r="Y214" s="15">
        <f t="shared" si="298"/>
        <v>213616695.95363635</v>
      </c>
      <c r="Z214" s="15">
        <f t="shared" si="298"/>
        <v>208116695.95363635</v>
      </c>
      <c r="AA214" s="15">
        <f t="shared" si="298"/>
        <v>330846695.95363629</v>
      </c>
      <c r="AB214" s="15">
        <f t="shared" si="298"/>
        <v>216116695.95363635</v>
      </c>
      <c r="AC214" s="15">
        <f t="shared" si="298"/>
        <v>206116695.95363635</v>
      </c>
      <c r="AD214" s="15">
        <f t="shared" si="298"/>
        <v>214116695.95363635</v>
      </c>
      <c r="AE214" s="15">
        <f t="shared" si="298"/>
        <v>205616695.95363635</v>
      </c>
      <c r="AF214" s="15">
        <f t="shared" si="298"/>
        <v>205616695.87363636</v>
      </c>
      <c r="AG214" s="15">
        <f t="shared" si="284"/>
        <v>2976869389.4045448</v>
      </c>
      <c r="AH214" s="15">
        <f t="shared" si="298"/>
        <v>4563416261</v>
      </c>
      <c r="AI214" s="233">
        <f>+'EJEC-GASTOSABRIL 2021'!G215-AH214</f>
        <v>0</v>
      </c>
      <c r="AJ214" s="108"/>
      <c r="AK214" s="15">
        <f t="shared" ref="AK214:AM214" si="299">+AK215+AK217+AK224+AK227+AK230+AK233+AK245</f>
        <v>67888720.430000007</v>
      </c>
      <c r="AL214" s="15">
        <f t="shared" si="299"/>
        <v>65303871</v>
      </c>
      <c r="AM214" s="15">
        <f t="shared" si="299"/>
        <v>400326302.70999998</v>
      </c>
      <c r="AN214" s="15">
        <v>478361989.40999997</v>
      </c>
      <c r="AO214" s="15"/>
      <c r="AP214" s="15">
        <f t="shared" ref="AP214:AV214" si="300">+AP215+AP217+AP224+AP227+AP230+AP233+AP245</f>
        <v>0</v>
      </c>
      <c r="AQ214" s="15">
        <f t="shared" si="300"/>
        <v>0</v>
      </c>
      <c r="AR214" s="15">
        <f t="shared" si="300"/>
        <v>0</v>
      </c>
      <c r="AS214" s="15">
        <f t="shared" si="300"/>
        <v>0</v>
      </c>
      <c r="AT214" s="15">
        <f t="shared" si="300"/>
        <v>0</v>
      </c>
      <c r="AU214" s="15">
        <f t="shared" si="300"/>
        <v>0</v>
      </c>
      <c r="AV214" s="15">
        <f t="shared" si="300"/>
        <v>0</v>
      </c>
      <c r="AW214" s="15">
        <f t="shared" si="285"/>
        <v>1011880883.55</v>
      </c>
      <c r="AX214" s="15">
        <f t="shared" si="254"/>
        <v>1011880883.55</v>
      </c>
      <c r="AY214" s="108"/>
      <c r="AZ214" s="116">
        <f t="shared" si="270"/>
        <v>-0.9534979335883631</v>
      </c>
      <c r="BA214" s="116">
        <f t="shared" si="271"/>
        <v>-0.92058549787285127</v>
      </c>
      <c r="BB214" s="116">
        <f t="shared" si="272"/>
        <v>0.58915329911350733</v>
      </c>
      <c r="BC214" s="116">
        <f t="shared" si="273"/>
        <v>1.0878530367197703</v>
      </c>
      <c r="BD214" s="116">
        <f t="shared" si="274"/>
        <v>-1</v>
      </c>
      <c r="BE214" s="15"/>
      <c r="BF214" s="15"/>
      <c r="BG214" s="15"/>
      <c r="BH214" s="15"/>
      <c r="BI214" s="15"/>
      <c r="BJ214" s="15"/>
      <c r="BK214" s="15"/>
      <c r="BL214" s="116">
        <f t="shared" si="255"/>
        <v>-0.66008556265466389</v>
      </c>
      <c r="BM214" s="116">
        <f t="shared" si="275"/>
        <v>-0.66008556265466389</v>
      </c>
    </row>
    <row r="215" spans="1:65">
      <c r="A215" s="13" t="s">
        <v>370</v>
      </c>
      <c r="B215" s="14" t="s">
        <v>371</v>
      </c>
      <c r="C215" s="15">
        <f>+C216</f>
        <v>700000000</v>
      </c>
      <c r="D215" s="15">
        <v>0</v>
      </c>
      <c r="E215" s="15">
        <v>0</v>
      </c>
      <c r="F215" s="15">
        <v>0</v>
      </c>
      <c r="G215" s="15">
        <f t="shared" si="281"/>
        <v>700000000</v>
      </c>
      <c r="H215" s="15">
        <f t="shared" ref="H215:AH215" si="301">+H216</f>
        <v>393048672</v>
      </c>
      <c r="I215" s="15">
        <f t="shared" si="301"/>
        <v>537898665</v>
      </c>
      <c r="J215" s="15">
        <f t="shared" si="301"/>
        <v>162101335</v>
      </c>
      <c r="K215" s="15">
        <f t="shared" si="301"/>
        <v>2200000</v>
      </c>
      <c r="L215" s="15">
        <f t="shared" si="301"/>
        <v>2200000</v>
      </c>
      <c r="M215" s="15">
        <f t="shared" si="301"/>
        <v>144849993</v>
      </c>
      <c r="N215" s="15">
        <f t="shared" si="301"/>
        <v>543248672</v>
      </c>
      <c r="O215" s="15">
        <f t="shared" si="301"/>
        <v>543248672</v>
      </c>
      <c r="P215" s="15">
        <f t="shared" si="301"/>
        <v>5350007</v>
      </c>
      <c r="Q215" s="15">
        <f t="shared" si="301"/>
        <v>156751328</v>
      </c>
      <c r="R215" s="15">
        <f t="shared" si="301"/>
        <v>2200000</v>
      </c>
      <c r="S215" s="108"/>
      <c r="T215" s="15">
        <f t="shared" si="301"/>
        <v>700000000</v>
      </c>
      <c r="U215" s="15">
        <f t="shared" si="301"/>
        <v>700000000</v>
      </c>
      <c r="V215" s="15">
        <f t="shared" si="301"/>
        <v>0</v>
      </c>
      <c r="W215" s="15">
        <f t="shared" si="301"/>
        <v>0</v>
      </c>
      <c r="X215" s="15">
        <f t="shared" si="301"/>
        <v>0</v>
      </c>
      <c r="Y215" s="15">
        <f t="shared" si="301"/>
        <v>0</v>
      </c>
      <c r="Z215" s="15">
        <f t="shared" si="301"/>
        <v>0</v>
      </c>
      <c r="AA215" s="15">
        <f t="shared" si="301"/>
        <v>0</v>
      </c>
      <c r="AB215" s="15">
        <f t="shared" si="301"/>
        <v>0</v>
      </c>
      <c r="AC215" s="15">
        <f t="shared" si="301"/>
        <v>0</v>
      </c>
      <c r="AD215" s="15">
        <f t="shared" si="301"/>
        <v>0</v>
      </c>
      <c r="AE215" s="15">
        <f t="shared" si="301"/>
        <v>0</v>
      </c>
      <c r="AF215" s="15">
        <f t="shared" si="301"/>
        <v>0</v>
      </c>
      <c r="AG215" s="15">
        <f t="shared" si="284"/>
        <v>700000000</v>
      </c>
      <c r="AH215" s="15">
        <f t="shared" si="301"/>
        <v>700000000</v>
      </c>
      <c r="AI215" s="233">
        <f>+'EJEC-GASTOSABRIL 2021'!G216-AH215</f>
        <v>0</v>
      </c>
      <c r="AJ215" s="108"/>
      <c r="AK215" s="15">
        <f t="shared" ref="AK215:AM215" si="302">+AK216</f>
        <v>250000</v>
      </c>
      <c r="AL215" s="15">
        <f t="shared" si="302"/>
        <v>2200000</v>
      </c>
      <c r="AM215" s="15">
        <f t="shared" si="302"/>
        <v>14450000</v>
      </c>
      <c r="AN215" s="15">
        <v>129913789.84</v>
      </c>
      <c r="AO215" s="15"/>
      <c r="AP215" s="15">
        <f t="shared" ref="AP215:AV215" si="303">+AP216</f>
        <v>0</v>
      </c>
      <c r="AQ215" s="15">
        <f t="shared" si="303"/>
        <v>0</v>
      </c>
      <c r="AR215" s="15">
        <f t="shared" si="303"/>
        <v>0</v>
      </c>
      <c r="AS215" s="15">
        <f t="shared" si="303"/>
        <v>0</v>
      </c>
      <c r="AT215" s="15">
        <f t="shared" si="303"/>
        <v>0</v>
      </c>
      <c r="AU215" s="15">
        <f t="shared" si="303"/>
        <v>0</v>
      </c>
      <c r="AV215" s="15">
        <f t="shared" si="303"/>
        <v>0</v>
      </c>
      <c r="AW215" s="15">
        <f t="shared" si="285"/>
        <v>146813789.84</v>
      </c>
      <c r="AX215" s="15">
        <f t="shared" si="254"/>
        <v>146813789.84</v>
      </c>
      <c r="AY215" s="108"/>
      <c r="AZ215" s="116">
        <f t="shared" si="270"/>
        <v>-0.99964285714285717</v>
      </c>
      <c r="BA215" s="116" t="e">
        <f t="shared" si="271"/>
        <v>#DIV/0!</v>
      </c>
      <c r="BB215" s="116" t="e">
        <f t="shared" si="272"/>
        <v>#DIV/0!</v>
      </c>
      <c r="BC215" s="116" t="e">
        <f t="shared" si="273"/>
        <v>#DIV/0!</v>
      </c>
      <c r="BD215" s="116" t="e">
        <f t="shared" si="274"/>
        <v>#DIV/0!</v>
      </c>
      <c r="BE215" s="15"/>
      <c r="BF215" s="15"/>
      <c r="BG215" s="15"/>
      <c r="BH215" s="15"/>
      <c r="BI215" s="15"/>
      <c r="BJ215" s="15"/>
      <c r="BK215" s="15"/>
      <c r="BL215" s="116">
        <f t="shared" si="255"/>
        <v>-0.79026601451428569</v>
      </c>
      <c r="BM215" s="116">
        <f t="shared" si="275"/>
        <v>-0.79026601451428569</v>
      </c>
    </row>
    <row r="216" spans="1:65">
      <c r="A216" s="16" t="s">
        <v>372</v>
      </c>
      <c r="B216" s="17" t="s">
        <v>373</v>
      </c>
      <c r="C216" s="18">
        <v>700000000</v>
      </c>
      <c r="D216" s="18">
        <v>0</v>
      </c>
      <c r="E216" s="18">
        <v>0</v>
      </c>
      <c r="F216" s="18">
        <v>0</v>
      </c>
      <c r="G216" s="18">
        <f t="shared" si="281"/>
        <v>700000000</v>
      </c>
      <c r="H216" s="18">
        <v>393048672</v>
      </c>
      <c r="I216" s="18">
        <v>537898665</v>
      </c>
      <c r="J216" s="18">
        <f t="shared" si="282"/>
        <v>162101335</v>
      </c>
      <c r="K216" s="18">
        <v>2200000</v>
      </c>
      <c r="L216" s="18">
        <v>2200000</v>
      </c>
      <c r="M216" s="18">
        <v>144849993</v>
      </c>
      <c r="N216" s="18">
        <v>543248672</v>
      </c>
      <c r="O216" s="18">
        <v>543248672</v>
      </c>
      <c r="P216" s="18">
        <f t="shared" si="291"/>
        <v>5350007</v>
      </c>
      <c r="Q216" s="18">
        <f t="shared" si="283"/>
        <v>156751328</v>
      </c>
      <c r="R216" s="18">
        <f t="shared" si="292"/>
        <v>2200000</v>
      </c>
      <c r="S216" s="108"/>
      <c r="T216" s="18">
        <v>700000000</v>
      </c>
      <c r="U216" s="18">
        <v>700000000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f t="shared" si="284"/>
        <v>700000000</v>
      </c>
      <c r="AH216" s="18">
        <f t="shared" si="280"/>
        <v>700000000</v>
      </c>
      <c r="AI216" s="85">
        <f>+'EJEC-GASTOSABRIL 2021'!G217-AH216</f>
        <v>0</v>
      </c>
      <c r="AJ216" s="108"/>
      <c r="AK216" s="18">
        <v>250000</v>
      </c>
      <c r="AL216" s="18">
        <v>2200000</v>
      </c>
      <c r="AM216" s="18">
        <v>14450000</v>
      </c>
      <c r="AN216" s="18">
        <v>129913789.84</v>
      </c>
      <c r="AO216" s="18"/>
      <c r="AP216" s="18"/>
      <c r="AQ216" s="18"/>
      <c r="AR216" s="18"/>
      <c r="AS216" s="18"/>
      <c r="AT216" s="18"/>
      <c r="AU216" s="18"/>
      <c r="AV216" s="18"/>
      <c r="AW216" s="18">
        <f t="shared" si="285"/>
        <v>146813789.84</v>
      </c>
      <c r="AX216" s="18">
        <f t="shared" si="254"/>
        <v>146813789.84</v>
      </c>
      <c r="AY216" s="108"/>
      <c r="AZ216" s="117">
        <f t="shared" si="270"/>
        <v>-0.99964285714285717</v>
      </c>
      <c r="BA216" s="117" t="e">
        <f t="shared" si="271"/>
        <v>#DIV/0!</v>
      </c>
      <c r="BB216" s="117" t="e">
        <f t="shared" si="272"/>
        <v>#DIV/0!</v>
      </c>
      <c r="BC216" s="117" t="e">
        <f t="shared" si="273"/>
        <v>#DIV/0!</v>
      </c>
      <c r="BD216" s="117" t="e">
        <f t="shared" si="274"/>
        <v>#DIV/0!</v>
      </c>
      <c r="BE216" s="18"/>
      <c r="BF216" s="18"/>
      <c r="BG216" s="18"/>
      <c r="BH216" s="18"/>
      <c r="BI216" s="18"/>
      <c r="BJ216" s="18"/>
      <c r="BK216" s="18"/>
      <c r="BL216" s="117">
        <f t="shared" si="255"/>
        <v>-0.79026601451428569</v>
      </c>
      <c r="BM216" s="117">
        <f t="shared" si="275"/>
        <v>-0.79026601451428569</v>
      </c>
    </row>
    <row r="217" spans="1:65">
      <c r="A217" s="13" t="s">
        <v>374</v>
      </c>
      <c r="B217" s="14" t="s">
        <v>375</v>
      </c>
      <c r="C217" s="15">
        <f>+C218+C220+C221+C222+C223</f>
        <v>1100491267</v>
      </c>
      <c r="D217" s="15">
        <v>800000000</v>
      </c>
      <c r="E217" s="15">
        <v>6000000</v>
      </c>
      <c r="F217" s="15">
        <v>110000000</v>
      </c>
      <c r="G217" s="15">
        <f t="shared" si="281"/>
        <v>2004491267</v>
      </c>
      <c r="H217" s="15">
        <f t="shared" ref="H217:W217" si="304">+H218+H220+H221+H222+H223</f>
        <v>686506683</v>
      </c>
      <c r="I217" s="15">
        <f t="shared" si="304"/>
        <v>657707279</v>
      </c>
      <c r="J217" s="15">
        <f t="shared" si="304"/>
        <v>1346783988</v>
      </c>
      <c r="K217" s="15">
        <f t="shared" si="304"/>
        <v>29257118</v>
      </c>
      <c r="L217" s="15">
        <f t="shared" si="304"/>
        <v>80667715.430000007</v>
      </c>
      <c r="M217" s="15">
        <f t="shared" si="304"/>
        <v>75289998.569999993</v>
      </c>
      <c r="N217" s="15">
        <f t="shared" si="304"/>
        <v>688403184</v>
      </c>
      <c r="O217" s="15">
        <f t="shared" si="304"/>
        <v>1537199044</v>
      </c>
      <c r="P217" s="15">
        <f t="shared" si="304"/>
        <v>879491765</v>
      </c>
      <c r="Q217" s="15">
        <f t="shared" si="304"/>
        <v>467292223</v>
      </c>
      <c r="R217" s="15">
        <f t="shared" si="304"/>
        <v>80667715.430000007</v>
      </c>
      <c r="S217" s="108"/>
      <c r="T217" s="15">
        <f t="shared" si="304"/>
        <v>2010491267</v>
      </c>
      <c r="U217" s="15">
        <f t="shared" si="304"/>
        <v>130407605.58</v>
      </c>
      <c r="V217" s="15">
        <f t="shared" si="304"/>
        <v>242007605.57999998</v>
      </c>
      <c r="W217" s="15">
        <f t="shared" si="304"/>
        <v>181407605.57999998</v>
      </c>
      <c r="X217" s="15">
        <f t="shared" ref="X217:AH217" si="305">+X218+X220+X221+X222+X223</f>
        <v>174907605.57999998</v>
      </c>
      <c r="Y217" s="15">
        <f t="shared" si="305"/>
        <v>162407605.57999998</v>
      </c>
      <c r="Z217" s="15">
        <f t="shared" si="305"/>
        <v>154407605.57999998</v>
      </c>
      <c r="AA217" s="15">
        <f t="shared" si="305"/>
        <v>173907605.57999998</v>
      </c>
      <c r="AB217" s="15">
        <f t="shared" si="305"/>
        <v>158907605.57999998</v>
      </c>
      <c r="AC217" s="15">
        <f t="shared" si="305"/>
        <v>154407605.57999998</v>
      </c>
      <c r="AD217" s="15">
        <f t="shared" si="305"/>
        <v>162907605.57999998</v>
      </c>
      <c r="AE217" s="15">
        <f t="shared" si="305"/>
        <v>154407605.57999998</v>
      </c>
      <c r="AF217" s="15">
        <f t="shared" si="305"/>
        <v>154407605.62</v>
      </c>
      <c r="AG217" s="15">
        <f t="shared" si="284"/>
        <v>891138027.89999986</v>
      </c>
      <c r="AH217" s="15">
        <f t="shared" si="305"/>
        <v>2004491267</v>
      </c>
      <c r="AI217" s="233">
        <f>+'EJEC-GASTOSABRIL 2021'!G218-AH217</f>
        <v>0</v>
      </c>
      <c r="AJ217" s="108"/>
      <c r="AK217" s="15">
        <f t="shared" ref="AK217:AM217" si="306">+AK218+AK220+AK221+AK222+AK223</f>
        <v>57061797.43</v>
      </c>
      <c r="AL217" s="15">
        <f t="shared" si="306"/>
        <v>29257118</v>
      </c>
      <c r="AM217" s="15">
        <f t="shared" si="306"/>
        <v>280633457.70999998</v>
      </c>
      <c r="AN217" s="15">
        <v>230986999.56999999</v>
      </c>
      <c r="AO217" s="15"/>
      <c r="AP217" s="15"/>
      <c r="AQ217" s="15"/>
      <c r="AR217" s="15"/>
      <c r="AS217" s="15"/>
      <c r="AT217" s="15"/>
      <c r="AU217" s="15"/>
      <c r="AV217" s="15"/>
      <c r="AW217" s="15">
        <f t="shared" si="285"/>
        <v>597939372.71000004</v>
      </c>
      <c r="AX217" s="15">
        <f t="shared" si="254"/>
        <v>597939372.71000004</v>
      </c>
      <c r="AY217" s="108"/>
      <c r="AZ217" s="116">
        <f t="shared" si="270"/>
        <v>-0.5624350498867583</v>
      </c>
      <c r="BA217" s="116">
        <f t="shared" si="271"/>
        <v>-0.87910661762103781</v>
      </c>
      <c r="BB217" s="116">
        <f t="shared" si="272"/>
        <v>0.54697735418949578</v>
      </c>
      <c r="BC217" s="116">
        <f t="shared" si="273"/>
        <v>0.32062295864172802</v>
      </c>
      <c r="BD217" s="116">
        <f t="shared" si="274"/>
        <v>-1</v>
      </c>
      <c r="BE217" s="15"/>
      <c r="BF217" s="15"/>
      <c r="BG217" s="15"/>
      <c r="BH217" s="15"/>
      <c r="BI217" s="15"/>
      <c r="BJ217" s="15"/>
      <c r="BK217" s="15"/>
      <c r="BL217" s="116">
        <f t="shared" si="255"/>
        <v>-0.32901598406807242</v>
      </c>
      <c r="BM217" s="116">
        <f t="shared" si="275"/>
        <v>-0.32901598406807242</v>
      </c>
    </row>
    <row r="218" spans="1:65">
      <c r="A218" s="13" t="s">
        <v>376</v>
      </c>
      <c r="B218" s="14" t="s">
        <v>377</v>
      </c>
      <c r="C218" s="15">
        <f>+C219</f>
        <v>96681267</v>
      </c>
      <c r="D218" s="15">
        <v>0</v>
      </c>
      <c r="E218" s="15">
        <v>0</v>
      </c>
      <c r="F218" s="15">
        <v>0</v>
      </c>
      <c r="G218" s="15">
        <f t="shared" si="281"/>
        <v>96681267</v>
      </c>
      <c r="H218" s="15">
        <f t="shared" ref="H218:AH218" si="307">+H219</f>
        <v>16113544</v>
      </c>
      <c r="I218" s="15">
        <f t="shared" si="307"/>
        <v>16113544</v>
      </c>
      <c r="J218" s="15">
        <f t="shared" si="307"/>
        <v>80567723</v>
      </c>
      <c r="K218" s="15">
        <f t="shared" si="307"/>
        <v>0</v>
      </c>
      <c r="L218" s="15">
        <f t="shared" si="307"/>
        <v>0</v>
      </c>
      <c r="M218" s="15">
        <f t="shared" si="307"/>
        <v>0</v>
      </c>
      <c r="N218" s="15">
        <f t="shared" si="307"/>
        <v>96681267</v>
      </c>
      <c r="O218" s="15">
        <f t="shared" si="307"/>
        <v>96681267</v>
      </c>
      <c r="P218" s="15">
        <f t="shared" si="307"/>
        <v>80567723</v>
      </c>
      <c r="Q218" s="15">
        <f t="shared" si="307"/>
        <v>0</v>
      </c>
      <c r="R218" s="15">
        <f t="shared" si="307"/>
        <v>0</v>
      </c>
      <c r="S218" s="108"/>
      <c r="T218" s="15">
        <f t="shared" si="307"/>
        <v>96681267</v>
      </c>
      <c r="U218" s="15">
        <f t="shared" si="307"/>
        <v>8056772.25</v>
      </c>
      <c r="V218" s="15">
        <f t="shared" si="307"/>
        <v>8056772.25</v>
      </c>
      <c r="W218" s="15">
        <f t="shared" si="307"/>
        <v>8056772.25</v>
      </c>
      <c r="X218" s="15">
        <f t="shared" si="307"/>
        <v>8056772.25</v>
      </c>
      <c r="Y218" s="15">
        <f t="shared" si="307"/>
        <v>8056772.25</v>
      </c>
      <c r="Z218" s="15">
        <f t="shared" si="307"/>
        <v>8056772.25</v>
      </c>
      <c r="AA218" s="15">
        <f t="shared" si="307"/>
        <v>8056772.25</v>
      </c>
      <c r="AB218" s="15">
        <f t="shared" si="307"/>
        <v>8056772.25</v>
      </c>
      <c r="AC218" s="15">
        <f t="shared" si="307"/>
        <v>8056772.25</v>
      </c>
      <c r="AD218" s="15">
        <f t="shared" si="307"/>
        <v>8056772.25</v>
      </c>
      <c r="AE218" s="15">
        <f t="shared" si="307"/>
        <v>8056772.25</v>
      </c>
      <c r="AF218" s="15">
        <f t="shared" si="307"/>
        <v>8056772.25</v>
      </c>
      <c r="AG218" s="15">
        <f t="shared" si="284"/>
        <v>40283861.25</v>
      </c>
      <c r="AH218" s="15">
        <f t="shared" si="307"/>
        <v>96681267</v>
      </c>
      <c r="AI218" s="233">
        <f>+'EJEC-GASTOSABRIL 2021'!G219-AH218</f>
        <v>0</v>
      </c>
      <c r="AJ218" s="108"/>
      <c r="AK218" s="15">
        <f t="shared" ref="AK218:AM218" si="308">+AK219</f>
        <v>0</v>
      </c>
      <c r="AL218" s="15">
        <f t="shared" si="308"/>
        <v>0</v>
      </c>
      <c r="AM218" s="15">
        <f t="shared" si="308"/>
        <v>16113544</v>
      </c>
      <c r="AN218" s="15">
        <v>4001000</v>
      </c>
      <c r="AO218" s="15"/>
      <c r="AP218" s="15"/>
      <c r="AQ218" s="15"/>
      <c r="AR218" s="15"/>
      <c r="AS218" s="15"/>
      <c r="AT218" s="15"/>
      <c r="AU218" s="15"/>
      <c r="AV218" s="15"/>
      <c r="AW218" s="15">
        <f t="shared" si="285"/>
        <v>20114544</v>
      </c>
      <c r="AX218" s="15">
        <f t="shared" si="254"/>
        <v>20114544</v>
      </c>
      <c r="AY218" s="108"/>
      <c r="AZ218" s="116">
        <f t="shared" si="270"/>
        <v>-1</v>
      </c>
      <c r="BA218" s="116">
        <f t="shared" si="271"/>
        <v>-1</v>
      </c>
      <c r="BB218" s="116">
        <f t="shared" si="272"/>
        <v>0.99999993794040787</v>
      </c>
      <c r="BC218" s="116">
        <f t="shared" si="273"/>
        <v>-0.5033991434969507</v>
      </c>
      <c r="BD218" s="116">
        <f t="shared" si="274"/>
        <v>-1</v>
      </c>
      <c r="BE218" s="15"/>
      <c r="BF218" s="15"/>
      <c r="BG218" s="15"/>
      <c r="BH218" s="15"/>
      <c r="BI218" s="15"/>
      <c r="BJ218" s="15"/>
      <c r="BK218" s="15"/>
      <c r="BL218" s="116">
        <f t="shared" si="255"/>
        <v>-0.50067984111130859</v>
      </c>
      <c r="BM218" s="116">
        <f t="shared" si="275"/>
        <v>-0.50067984111130859</v>
      </c>
    </row>
    <row r="219" spans="1:65">
      <c r="A219" s="16" t="s">
        <v>378</v>
      </c>
      <c r="B219" s="17" t="s">
        <v>379</v>
      </c>
      <c r="C219" s="18">
        <v>96681267</v>
      </c>
      <c r="D219" s="18">
        <v>0</v>
      </c>
      <c r="E219" s="18">
        <v>0</v>
      </c>
      <c r="F219" s="18">
        <v>0</v>
      </c>
      <c r="G219" s="18">
        <f t="shared" si="281"/>
        <v>96681267</v>
      </c>
      <c r="H219" s="18">
        <v>16113544</v>
      </c>
      <c r="I219" s="18">
        <v>16113544</v>
      </c>
      <c r="J219" s="18">
        <f t="shared" si="282"/>
        <v>80567723</v>
      </c>
      <c r="K219" s="18">
        <v>0</v>
      </c>
      <c r="L219" s="18">
        <v>0</v>
      </c>
      <c r="M219" s="18">
        <v>0</v>
      </c>
      <c r="N219" s="18">
        <v>96681267</v>
      </c>
      <c r="O219" s="18">
        <v>96681267</v>
      </c>
      <c r="P219" s="18">
        <f t="shared" si="291"/>
        <v>80567723</v>
      </c>
      <c r="Q219" s="18">
        <f t="shared" si="283"/>
        <v>0</v>
      </c>
      <c r="R219" s="18">
        <f t="shared" si="292"/>
        <v>0</v>
      </c>
      <c r="S219" s="108"/>
      <c r="T219" s="18">
        <v>96681267</v>
      </c>
      <c r="U219" s="18">
        <v>8056772.25</v>
      </c>
      <c r="V219" s="18">
        <v>8056772.25</v>
      </c>
      <c r="W219" s="18">
        <v>8056772.25</v>
      </c>
      <c r="X219" s="18">
        <v>8056772.25</v>
      </c>
      <c r="Y219" s="18">
        <v>8056772.25</v>
      </c>
      <c r="Z219" s="18">
        <v>8056772.25</v>
      </c>
      <c r="AA219" s="18">
        <v>8056772.25</v>
      </c>
      <c r="AB219" s="18">
        <v>8056772.25</v>
      </c>
      <c r="AC219" s="18">
        <v>8056772.25</v>
      </c>
      <c r="AD219" s="18">
        <v>8056772.25</v>
      </c>
      <c r="AE219" s="18">
        <v>8056772.25</v>
      </c>
      <c r="AF219" s="18">
        <v>8056772.25</v>
      </c>
      <c r="AG219" s="18">
        <f t="shared" si="284"/>
        <v>40283861.25</v>
      </c>
      <c r="AH219" s="18">
        <f t="shared" si="280"/>
        <v>96681267</v>
      </c>
      <c r="AI219" s="85">
        <f>+'EJEC-GASTOSABRIL 2021'!G220-AH219</f>
        <v>0</v>
      </c>
      <c r="AJ219" s="108"/>
      <c r="AK219" s="18">
        <v>0</v>
      </c>
      <c r="AL219" s="18">
        <v>0</v>
      </c>
      <c r="AM219" s="18">
        <v>16113544</v>
      </c>
      <c r="AN219" s="18">
        <v>4001000</v>
      </c>
      <c r="AO219" s="18"/>
      <c r="AP219" s="18"/>
      <c r="AQ219" s="18"/>
      <c r="AR219" s="18"/>
      <c r="AS219" s="18"/>
      <c r="AT219" s="18"/>
      <c r="AU219" s="18"/>
      <c r="AV219" s="18"/>
      <c r="AW219" s="18">
        <f t="shared" si="285"/>
        <v>20114544</v>
      </c>
      <c r="AX219" s="18">
        <f t="shared" si="254"/>
        <v>20114544</v>
      </c>
      <c r="AY219" s="108"/>
      <c r="AZ219" s="117">
        <f t="shared" si="270"/>
        <v>-1</v>
      </c>
      <c r="BA219" s="117">
        <f t="shared" si="271"/>
        <v>-1</v>
      </c>
      <c r="BB219" s="117">
        <f t="shared" si="272"/>
        <v>0.99999993794040787</v>
      </c>
      <c r="BC219" s="117">
        <f t="shared" si="273"/>
        <v>-0.5033991434969507</v>
      </c>
      <c r="BD219" s="117">
        <f t="shared" si="274"/>
        <v>-1</v>
      </c>
      <c r="BE219" s="18"/>
      <c r="BF219" s="18"/>
      <c r="BG219" s="18"/>
      <c r="BH219" s="18"/>
      <c r="BI219" s="18"/>
      <c r="BJ219" s="18"/>
      <c r="BK219" s="18"/>
      <c r="BL219" s="117">
        <f t="shared" si="255"/>
        <v>-0.50067984111130859</v>
      </c>
      <c r="BM219" s="117">
        <f t="shared" si="275"/>
        <v>-0.50067984111130859</v>
      </c>
    </row>
    <row r="220" spans="1:65">
      <c r="A220" s="16" t="s">
        <v>380</v>
      </c>
      <c r="B220" s="17" t="s">
        <v>381</v>
      </c>
      <c r="C220" s="18">
        <v>60000000</v>
      </c>
      <c r="D220" s="18">
        <v>0</v>
      </c>
      <c r="E220" s="18">
        <v>0</v>
      </c>
      <c r="F220" s="18">
        <v>0</v>
      </c>
      <c r="G220" s="18">
        <f t="shared" si="281"/>
        <v>60000000</v>
      </c>
      <c r="H220" s="18">
        <v>0</v>
      </c>
      <c r="I220" s="18">
        <v>33000000</v>
      </c>
      <c r="J220" s="18">
        <f t="shared" si="282"/>
        <v>27000000</v>
      </c>
      <c r="K220" s="18">
        <v>0</v>
      </c>
      <c r="L220" s="18">
        <v>5500000</v>
      </c>
      <c r="M220" s="18">
        <v>33000000</v>
      </c>
      <c r="N220" s="18">
        <v>33000000</v>
      </c>
      <c r="O220" s="18">
        <v>33000000</v>
      </c>
      <c r="P220" s="18">
        <f t="shared" si="291"/>
        <v>0</v>
      </c>
      <c r="Q220" s="18">
        <f t="shared" si="283"/>
        <v>27000000</v>
      </c>
      <c r="R220" s="18">
        <f t="shared" si="292"/>
        <v>5500000</v>
      </c>
      <c r="S220" s="108"/>
      <c r="T220" s="18">
        <v>60000000</v>
      </c>
      <c r="U220" s="18">
        <v>5000000</v>
      </c>
      <c r="V220" s="18">
        <v>5000000</v>
      </c>
      <c r="W220" s="18">
        <v>5000000</v>
      </c>
      <c r="X220" s="18">
        <v>5000000</v>
      </c>
      <c r="Y220" s="18">
        <v>5000000</v>
      </c>
      <c r="Z220" s="18">
        <v>5000000</v>
      </c>
      <c r="AA220" s="18">
        <v>5000000</v>
      </c>
      <c r="AB220" s="18">
        <v>5000000</v>
      </c>
      <c r="AC220" s="18">
        <v>5000000</v>
      </c>
      <c r="AD220" s="18">
        <v>5000000</v>
      </c>
      <c r="AE220" s="18">
        <v>5000000</v>
      </c>
      <c r="AF220" s="18">
        <v>5000000</v>
      </c>
      <c r="AG220" s="18">
        <f t="shared" si="284"/>
        <v>25000000</v>
      </c>
      <c r="AH220" s="18">
        <f t="shared" si="280"/>
        <v>60000000</v>
      </c>
      <c r="AI220" s="85">
        <f>+'EJEC-GASTOSABRIL 2021'!G221-AH220</f>
        <v>0</v>
      </c>
      <c r="AJ220" s="108"/>
      <c r="AK220" s="18">
        <v>5500000</v>
      </c>
      <c r="AL220" s="18">
        <v>0</v>
      </c>
      <c r="AM220" s="18">
        <v>5500000</v>
      </c>
      <c r="AN220" s="18">
        <v>5500000</v>
      </c>
      <c r="AO220" s="18"/>
      <c r="AP220" s="18"/>
      <c r="AQ220" s="18"/>
      <c r="AR220" s="18"/>
      <c r="AS220" s="18"/>
      <c r="AT220" s="18"/>
      <c r="AU220" s="18"/>
      <c r="AV220" s="18"/>
      <c r="AW220" s="18">
        <f t="shared" si="285"/>
        <v>16500000</v>
      </c>
      <c r="AX220" s="18">
        <f t="shared" si="254"/>
        <v>16500000</v>
      </c>
      <c r="AY220" s="108"/>
      <c r="AZ220" s="117">
        <f t="shared" si="270"/>
        <v>0.1</v>
      </c>
      <c r="BA220" s="117">
        <f t="shared" si="271"/>
        <v>-1</v>
      </c>
      <c r="BB220" s="117">
        <f t="shared" si="272"/>
        <v>0.1</v>
      </c>
      <c r="BC220" s="117">
        <f t="shared" si="273"/>
        <v>0.1</v>
      </c>
      <c r="BD220" s="117">
        <f t="shared" si="274"/>
        <v>-1</v>
      </c>
      <c r="BE220" s="18"/>
      <c r="BF220" s="18"/>
      <c r="BG220" s="18"/>
      <c r="BH220" s="18"/>
      <c r="BI220" s="18"/>
      <c r="BJ220" s="18"/>
      <c r="BK220" s="18"/>
      <c r="BL220" s="117">
        <f t="shared" si="255"/>
        <v>-0.34</v>
      </c>
      <c r="BM220" s="117">
        <f t="shared" si="275"/>
        <v>-0.34</v>
      </c>
    </row>
    <row r="221" spans="1:65">
      <c r="A221" s="16" t="s">
        <v>382</v>
      </c>
      <c r="B221" s="17" t="s">
        <v>383</v>
      </c>
      <c r="C221" s="18">
        <v>285210000</v>
      </c>
      <c r="D221" s="18">
        <v>0</v>
      </c>
      <c r="E221" s="18">
        <v>0</v>
      </c>
      <c r="F221" s="18">
        <v>0</v>
      </c>
      <c r="G221" s="18">
        <f t="shared" si="281"/>
        <v>285210000</v>
      </c>
      <c r="H221" s="18">
        <v>1596880</v>
      </c>
      <c r="I221" s="18">
        <v>30116880</v>
      </c>
      <c r="J221" s="18">
        <f t="shared" si="282"/>
        <v>255093120</v>
      </c>
      <c r="K221" s="18">
        <v>4063332</v>
      </c>
      <c r="L221" s="18">
        <v>4063332</v>
      </c>
      <c r="M221" s="18">
        <v>28520000</v>
      </c>
      <c r="N221" s="18">
        <v>282426133</v>
      </c>
      <c r="O221" s="18">
        <v>282426133</v>
      </c>
      <c r="P221" s="18">
        <f t="shared" si="291"/>
        <v>252309253</v>
      </c>
      <c r="Q221" s="18">
        <f t="shared" si="283"/>
        <v>2783867</v>
      </c>
      <c r="R221" s="18">
        <f t="shared" si="292"/>
        <v>4063332</v>
      </c>
      <c r="S221" s="108"/>
      <c r="T221" s="18">
        <v>285210000</v>
      </c>
      <c r="U221" s="18">
        <v>23767500</v>
      </c>
      <c r="V221" s="18">
        <v>23767500</v>
      </c>
      <c r="W221" s="18">
        <v>23767500</v>
      </c>
      <c r="X221" s="18">
        <v>23767500</v>
      </c>
      <c r="Y221" s="18">
        <v>23767500</v>
      </c>
      <c r="Z221" s="18">
        <v>23767500</v>
      </c>
      <c r="AA221" s="18">
        <v>23767500</v>
      </c>
      <c r="AB221" s="18">
        <v>23767500</v>
      </c>
      <c r="AC221" s="18">
        <v>23767500</v>
      </c>
      <c r="AD221" s="18">
        <v>23767500</v>
      </c>
      <c r="AE221" s="18">
        <v>23767500</v>
      </c>
      <c r="AF221" s="18">
        <v>23767500</v>
      </c>
      <c r="AG221" s="18">
        <f t="shared" si="284"/>
        <v>118837500</v>
      </c>
      <c r="AH221" s="18">
        <f t="shared" si="280"/>
        <v>285210000</v>
      </c>
      <c r="AI221" s="85">
        <f>+'EJEC-GASTOSABRIL 2021'!G222-AH221</f>
        <v>0</v>
      </c>
      <c r="AJ221" s="108"/>
      <c r="AK221" s="18">
        <v>4600000</v>
      </c>
      <c r="AL221" s="18">
        <v>4063332</v>
      </c>
      <c r="AM221" s="18">
        <v>16776880.710000001</v>
      </c>
      <c r="AN221" s="18">
        <v>21976667</v>
      </c>
      <c r="AO221" s="18"/>
      <c r="AP221" s="18"/>
      <c r="AQ221" s="18"/>
      <c r="AR221" s="18"/>
      <c r="AS221" s="18"/>
      <c r="AT221" s="18"/>
      <c r="AU221" s="18"/>
      <c r="AV221" s="18"/>
      <c r="AW221" s="18">
        <f t="shared" si="285"/>
        <v>47416879.710000001</v>
      </c>
      <c r="AX221" s="18">
        <f t="shared" si="254"/>
        <v>47416879.710000001</v>
      </c>
      <c r="AY221" s="108"/>
      <c r="AZ221" s="117">
        <f t="shared" si="270"/>
        <v>-0.80645839907436623</v>
      </c>
      <c r="BA221" s="117">
        <f t="shared" si="271"/>
        <v>-0.82903830861470496</v>
      </c>
      <c r="BB221" s="117">
        <f t="shared" si="272"/>
        <v>-0.2941251410539602</v>
      </c>
      <c r="BC221" s="117">
        <f t="shared" si="273"/>
        <v>-7.5347975176185966E-2</v>
      </c>
      <c r="BD221" s="117">
        <f t="shared" si="274"/>
        <v>-1</v>
      </c>
      <c r="BE221" s="18"/>
      <c r="BF221" s="18"/>
      <c r="BG221" s="18"/>
      <c r="BH221" s="18"/>
      <c r="BI221" s="18"/>
      <c r="BJ221" s="18"/>
      <c r="BK221" s="18"/>
      <c r="BL221" s="117">
        <f t="shared" si="255"/>
        <v>-0.60099396478384337</v>
      </c>
      <c r="BM221" s="117">
        <f t="shared" si="275"/>
        <v>-0.60099396478384337</v>
      </c>
    </row>
    <row r="222" spans="1:65">
      <c r="A222" s="16" t="s">
        <v>384</v>
      </c>
      <c r="B222" s="17" t="s">
        <v>385</v>
      </c>
      <c r="C222" s="18">
        <v>206600000</v>
      </c>
      <c r="D222" s="18">
        <v>0</v>
      </c>
      <c r="E222" s="18">
        <v>0</v>
      </c>
      <c r="F222" s="18">
        <v>0</v>
      </c>
      <c r="G222" s="18">
        <f t="shared" si="281"/>
        <v>206600000</v>
      </c>
      <c r="H222" s="18">
        <v>1200000</v>
      </c>
      <c r="I222" s="18">
        <v>1200000</v>
      </c>
      <c r="J222" s="18">
        <f t="shared" si="282"/>
        <v>205400000</v>
      </c>
      <c r="K222" s="18">
        <v>1200000</v>
      </c>
      <c r="L222" s="18">
        <v>1200000</v>
      </c>
      <c r="M222" s="18">
        <v>0</v>
      </c>
      <c r="N222" s="18">
        <v>0</v>
      </c>
      <c r="O222" s="18">
        <v>91200000</v>
      </c>
      <c r="P222" s="18">
        <f t="shared" si="291"/>
        <v>90000000</v>
      </c>
      <c r="Q222" s="18">
        <f t="shared" si="283"/>
        <v>115400000</v>
      </c>
      <c r="R222" s="18">
        <f t="shared" si="292"/>
        <v>1200000</v>
      </c>
      <c r="S222" s="108"/>
      <c r="T222" s="18">
        <v>206600000</v>
      </c>
      <c r="U222" s="18">
        <v>2083333.33</v>
      </c>
      <c r="V222" s="18">
        <v>89683333.329999998</v>
      </c>
      <c r="W222" s="18">
        <v>35083333.329999998</v>
      </c>
      <c r="X222" s="18">
        <v>22583333.329999998</v>
      </c>
      <c r="Y222" s="18">
        <v>10083333.33</v>
      </c>
      <c r="Z222" s="18">
        <v>2083333.33</v>
      </c>
      <c r="AA222" s="18">
        <v>21583333.329999998</v>
      </c>
      <c r="AB222" s="18">
        <v>6583333.3300000001</v>
      </c>
      <c r="AC222" s="18">
        <v>2083333.33</v>
      </c>
      <c r="AD222" s="18">
        <v>10583333.33</v>
      </c>
      <c r="AE222" s="18">
        <v>2083333.33</v>
      </c>
      <c r="AF222" s="18">
        <v>2083333.37</v>
      </c>
      <c r="AG222" s="18">
        <f t="shared" si="284"/>
        <v>159516666.65000001</v>
      </c>
      <c r="AH222" s="18">
        <f t="shared" si="280"/>
        <v>206600000.00000006</v>
      </c>
      <c r="AI222" s="85">
        <f>+'EJEC-GASTOSABRIL 2021'!G223-AH222</f>
        <v>0</v>
      </c>
      <c r="AJ222" s="108"/>
      <c r="AK222" s="18">
        <v>1051200</v>
      </c>
      <c r="AL222" s="18">
        <v>1200000</v>
      </c>
      <c r="AM222" s="18">
        <v>0</v>
      </c>
      <c r="AN222" s="18">
        <v>691200</v>
      </c>
      <c r="AO222" s="18"/>
      <c r="AP222" s="18"/>
      <c r="AQ222" s="18"/>
      <c r="AR222" s="18"/>
      <c r="AS222" s="18"/>
      <c r="AT222" s="18"/>
      <c r="AU222" s="18"/>
      <c r="AV222" s="18"/>
      <c r="AW222" s="18">
        <f t="shared" si="285"/>
        <v>2942400</v>
      </c>
      <c r="AX222" s="18">
        <f t="shared" si="254"/>
        <v>2942400</v>
      </c>
      <c r="AY222" s="108"/>
      <c r="AZ222" s="117">
        <f t="shared" si="270"/>
        <v>-0.49542399919267843</v>
      </c>
      <c r="BA222" s="117">
        <f t="shared" si="271"/>
        <v>-0.98661958743678202</v>
      </c>
      <c r="BB222" s="117">
        <f t="shared" si="272"/>
        <v>-1</v>
      </c>
      <c r="BC222" s="117">
        <f t="shared" si="273"/>
        <v>-0.96939335792906178</v>
      </c>
      <c r="BD222" s="117">
        <f t="shared" si="274"/>
        <v>-1</v>
      </c>
      <c r="BE222" s="18"/>
      <c r="BF222" s="18"/>
      <c r="BG222" s="18"/>
      <c r="BH222" s="18"/>
      <c r="BI222" s="18"/>
      <c r="BJ222" s="18"/>
      <c r="BK222" s="18"/>
      <c r="BL222" s="117">
        <f t="shared" si="255"/>
        <v>-0.98155427854785859</v>
      </c>
      <c r="BM222" s="117">
        <f t="shared" si="275"/>
        <v>-0.98155427854785859</v>
      </c>
    </row>
    <row r="223" spans="1:65">
      <c r="A223" s="16" t="s">
        <v>386</v>
      </c>
      <c r="B223" s="17" t="s">
        <v>387</v>
      </c>
      <c r="C223" s="18">
        <v>452000000</v>
      </c>
      <c r="D223" s="18">
        <v>800000000</v>
      </c>
      <c r="E223" s="18">
        <v>6000000</v>
      </c>
      <c r="F223" s="18">
        <v>110000000</v>
      </c>
      <c r="G223" s="18">
        <f t="shared" si="281"/>
        <v>1356000000</v>
      </c>
      <c r="H223" s="18">
        <v>667596259</v>
      </c>
      <c r="I223" s="18">
        <v>577276855</v>
      </c>
      <c r="J223" s="18">
        <f t="shared" si="282"/>
        <v>778723145</v>
      </c>
      <c r="K223" s="18">
        <v>23993786</v>
      </c>
      <c r="L223" s="18">
        <f>219904383.43-150000000</f>
        <v>69904383.430000007</v>
      </c>
      <c r="M223" s="18">
        <v>13769998.57</v>
      </c>
      <c r="N223" s="18">
        <v>276295784</v>
      </c>
      <c r="O223" s="18">
        <v>1033891644</v>
      </c>
      <c r="P223" s="18">
        <f t="shared" si="291"/>
        <v>456614789</v>
      </c>
      <c r="Q223" s="18">
        <f t="shared" si="283"/>
        <v>322108356</v>
      </c>
      <c r="R223" s="18">
        <f t="shared" si="292"/>
        <v>69904383.430000007</v>
      </c>
      <c r="S223" s="108"/>
      <c r="T223" s="18">
        <v>1362000000</v>
      </c>
      <c r="U223" s="18">
        <v>91500000</v>
      </c>
      <c r="V223" s="18">
        <v>115500000</v>
      </c>
      <c r="W223" s="18">
        <f>115500000-6000000</f>
        <v>109500000</v>
      </c>
      <c r="X223" s="18">
        <v>115500000</v>
      </c>
      <c r="Y223" s="18">
        <v>115500000</v>
      </c>
      <c r="Z223" s="18">
        <v>115500000</v>
      </c>
      <c r="AA223" s="18">
        <v>115500000</v>
      </c>
      <c r="AB223" s="18">
        <v>115500000</v>
      </c>
      <c r="AC223" s="18">
        <v>115500000</v>
      </c>
      <c r="AD223" s="18">
        <v>115500000</v>
      </c>
      <c r="AE223" s="18">
        <v>115500000</v>
      </c>
      <c r="AF223" s="18">
        <v>115500000</v>
      </c>
      <c r="AG223" s="18">
        <f t="shared" si="284"/>
        <v>547500000</v>
      </c>
      <c r="AH223" s="18">
        <f t="shared" si="280"/>
        <v>1356000000</v>
      </c>
      <c r="AI223" s="85">
        <f>+'EJEC-GASTOSABRIL 2021'!G224-AH223</f>
        <v>0</v>
      </c>
      <c r="AJ223" s="108"/>
      <c r="AK223" s="18">
        <v>45910597.43</v>
      </c>
      <c r="AL223" s="18">
        <v>23993786</v>
      </c>
      <c r="AM223" s="18">
        <f>234117033+8126000</f>
        <v>242243033</v>
      </c>
      <c r="AN223" s="18">
        <v>198818132.56999999</v>
      </c>
      <c r="AO223" s="18"/>
      <c r="AP223" s="18"/>
      <c r="AQ223" s="18"/>
      <c r="AR223" s="18"/>
      <c r="AS223" s="18"/>
      <c r="AT223" s="18"/>
      <c r="AU223" s="18"/>
      <c r="AV223" s="18"/>
      <c r="AW223" s="18">
        <f t="shared" si="285"/>
        <v>510965549</v>
      </c>
      <c r="AX223" s="18">
        <f t="shared" si="254"/>
        <v>510965549</v>
      </c>
      <c r="AY223" s="108"/>
      <c r="AZ223" s="117">
        <f t="shared" si="270"/>
        <v>-0.49824483683060111</v>
      </c>
      <c r="BA223" s="117">
        <f t="shared" si="271"/>
        <v>-0.79226159307359312</v>
      </c>
      <c r="BB223" s="117">
        <f t="shared" si="272"/>
        <v>1.2122651415525114</v>
      </c>
      <c r="BC223" s="117">
        <f t="shared" si="273"/>
        <v>0.72136911316017305</v>
      </c>
      <c r="BD223" s="117">
        <f t="shared" si="274"/>
        <v>-1</v>
      </c>
      <c r="BE223" s="18"/>
      <c r="BF223" s="18"/>
      <c r="BG223" s="18"/>
      <c r="BH223" s="18"/>
      <c r="BI223" s="18"/>
      <c r="BJ223" s="18"/>
      <c r="BK223" s="18"/>
      <c r="BL223" s="117">
        <f t="shared" si="255"/>
        <v>-6.6729590867579902E-2</v>
      </c>
      <c r="BM223" s="117">
        <f t="shared" si="275"/>
        <v>-6.6729590867579902E-2</v>
      </c>
    </row>
    <row r="224" spans="1:65">
      <c r="A224" s="13" t="s">
        <v>388</v>
      </c>
      <c r="B224" s="14" t="s">
        <v>389</v>
      </c>
      <c r="C224" s="15">
        <f>+C225+C226</f>
        <v>580000000</v>
      </c>
      <c r="D224" s="15">
        <v>0</v>
      </c>
      <c r="E224" s="15">
        <v>0</v>
      </c>
      <c r="F224" s="15">
        <v>0</v>
      </c>
      <c r="G224" s="15">
        <f t="shared" si="281"/>
        <v>580000000</v>
      </c>
      <c r="H224" s="15">
        <f t="shared" ref="H224:AH224" si="309">+H225+H226</f>
        <v>52578997</v>
      </c>
      <c r="I224" s="15">
        <f t="shared" si="309"/>
        <v>60778050</v>
      </c>
      <c r="J224" s="15">
        <f t="shared" si="309"/>
        <v>519221950</v>
      </c>
      <c r="K224" s="15">
        <f t="shared" si="309"/>
        <v>14666127</v>
      </c>
      <c r="L224" s="15">
        <f t="shared" si="309"/>
        <v>23473050</v>
      </c>
      <c r="M224" s="15">
        <f t="shared" si="309"/>
        <v>-339960</v>
      </c>
      <c r="N224" s="15">
        <f t="shared" si="309"/>
        <v>34133630</v>
      </c>
      <c r="O224" s="15">
        <f t="shared" si="309"/>
        <v>259323800</v>
      </c>
      <c r="P224" s="15">
        <f t="shared" si="309"/>
        <v>198545750</v>
      </c>
      <c r="Q224" s="15">
        <f t="shared" si="309"/>
        <v>320676200</v>
      </c>
      <c r="R224" s="15">
        <f t="shared" si="309"/>
        <v>23473050</v>
      </c>
      <c r="S224" s="108"/>
      <c r="T224" s="15">
        <f t="shared" si="309"/>
        <v>580000000</v>
      </c>
      <c r="U224" s="15">
        <f t="shared" si="309"/>
        <v>11666666.67</v>
      </c>
      <c r="V224" s="15">
        <f t="shared" si="309"/>
        <v>451666666.67000002</v>
      </c>
      <c r="W224" s="15">
        <f t="shared" si="309"/>
        <v>11666666.67</v>
      </c>
      <c r="X224" s="15">
        <f t="shared" si="309"/>
        <v>11666666.67</v>
      </c>
      <c r="Y224" s="15">
        <f t="shared" si="309"/>
        <v>11666666.67</v>
      </c>
      <c r="Z224" s="15">
        <f t="shared" si="309"/>
        <v>11666666.67</v>
      </c>
      <c r="AA224" s="15">
        <f t="shared" si="309"/>
        <v>11666666.67</v>
      </c>
      <c r="AB224" s="15">
        <f t="shared" si="309"/>
        <v>11666666.67</v>
      </c>
      <c r="AC224" s="15">
        <f t="shared" si="309"/>
        <v>11666666.67</v>
      </c>
      <c r="AD224" s="15">
        <f t="shared" si="309"/>
        <v>11666666.67</v>
      </c>
      <c r="AE224" s="15">
        <f t="shared" si="309"/>
        <v>11666666.67</v>
      </c>
      <c r="AF224" s="15">
        <f t="shared" si="309"/>
        <v>11666666.629999999</v>
      </c>
      <c r="AG224" s="15">
        <f t="shared" si="284"/>
        <v>498333333.35000008</v>
      </c>
      <c r="AH224" s="15">
        <f t="shared" si="309"/>
        <v>580000000</v>
      </c>
      <c r="AI224" s="233">
        <f>+'EJEC-GASTOSABRIL 2021'!G225-AH224</f>
        <v>0</v>
      </c>
      <c r="AJ224" s="108"/>
      <c r="AK224" s="15">
        <f t="shared" ref="AK224:AM224" si="310">+AK225+AK226</f>
        <v>8806923</v>
      </c>
      <c r="AL224" s="15">
        <f t="shared" si="310"/>
        <v>14666127</v>
      </c>
      <c r="AM224" s="15">
        <f t="shared" si="310"/>
        <v>69202388</v>
      </c>
      <c r="AN224" s="15">
        <v>29790861</v>
      </c>
      <c r="AO224" s="15"/>
      <c r="AP224" s="15"/>
      <c r="AQ224" s="15"/>
      <c r="AR224" s="15"/>
      <c r="AS224" s="15"/>
      <c r="AT224" s="15"/>
      <c r="AU224" s="15"/>
      <c r="AV224" s="15"/>
      <c r="AW224" s="15">
        <f t="shared" si="285"/>
        <v>122466299</v>
      </c>
      <c r="AX224" s="15">
        <f t="shared" ref="AX224:AX255" si="311">SUM(AK224:AV224)</f>
        <v>122466299</v>
      </c>
      <c r="AY224" s="108"/>
      <c r="AZ224" s="116">
        <f t="shared" si="270"/>
        <v>-0.24512088592996545</v>
      </c>
      <c r="BA224" s="116">
        <f t="shared" si="271"/>
        <v>-0.9675288701109408</v>
      </c>
      <c r="BB224" s="116">
        <f t="shared" si="272"/>
        <v>4.931633255448105</v>
      </c>
      <c r="BC224" s="116">
        <f t="shared" si="273"/>
        <v>1.5535023706989992</v>
      </c>
      <c r="BD224" s="116">
        <f t="shared" si="274"/>
        <v>-1</v>
      </c>
      <c r="BE224" s="15"/>
      <c r="BF224" s="15"/>
      <c r="BG224" s="15"/>
      <c r="BH224" s="15"/>
      <c r="BI224" s="15"/>
      <c r="BJ224" s="15"/>
      <c r="BK224" s="15"/>
      <c r="BL224" s="116">
        <f t="shared" ref="BL224:BL255" si="312">(AW224-AG224)/AG224</f>
        <v>-0.7542482294396573</v>
      </c>
      <c r="BM224" s="116">
        <f t="shared" si="275"/>
        <v>-0.7542482294396573</v>
      </c>
    </row>
    <row r="225" spans="1:65">
      <c r="A225" s="16" t="s">
        <v>390</v>
      </c>
      <c r="B225" s="17" t="s">
        <v>391</v>
      </c>
      <c r="C225" s="18">
        <v>80000000</v>
      </c>
      <c r="D225" s="18">
        <v>0</v>
      </c>
      <c r="E225" s="18">
        <v>0</v>
      </c>
      <c r="F225" s="18">
        <v>0</v>
      </c>
      <c r="G225" s="18">
        <f t="shared" si="281"/>
        <v>80000000</v>
      </c>
      <c r="H225" s="18">
        <v>1500000</v>
      </c>
      <c r="I225" s="18">
        <v>1500000</v>
      </c>
      <c r="J225" s="18">
        <f t="shared" si="282"/>
        <v>78500000</v>
      </c>
      <c r="K225" s="18">
        <v>1500000</v>
      </c>
      <c r="L225" s="18">
        <v>1500000</v>
      </c>
      <c r="M225" s="18">
        <v>0</v>
      </c>
      <c r="N225" s="18">
        <v>21000000</v>
      </c>
      <c r="O225" s="18">
        <v>22500000</v>
      </c>
      <c r="P225" s="18">
        <f t="shared" si="291"/>
        <v>21000000</v>
      </c>
      <c r="Q225" s="18">
        <f t="shared" si="283"/>
        <v>57500000</v>
      </c>
      <c r="R225" s="18">
        <f t="shared" si="292"/>
        <v>1500000</v>
      </c>
      <c r="S225" s="108"/>
      <c r="T225" s="18">
        <v>80000000</v>
      </c>
      <c r="U225" s="18">
        <v>6666666.6699999999</v>
      </c>
      <c r="V225" s="18">
        <v>6666666.6699999999</v>
      </c>
      <c r="W225" s="18">
        <v>6666666.6699999999</v>
      </c>
      <c r="X225" s="18">
        <v>6666666.6699999999</v>
      </c>
      <c r="Y225" s="18">
        <v>6666666.6699999999</v>
      </c>
      <c r="Z225" s="18">
        <v>6666666.6699999999</v>
      </c>
      <c r="AA225" s="18">
        <v>6666666.6699999999</v>
      </c>
      <c r="AB225" s="18">
        <v>6666666.6699999999</v>
      </c>
      <c r="AC225" s="18">
        <v>6666666.6699999999</v>
      </c>
      <c r="AD225" s="18">
        <v>6666666.6699999999</v>
      </c>
      <c r="AE225" s="18">
        <v>6666666.6699999999</v>
      </c>
      <c r="AF225" s="18">
        <v>6666666.6299999999</v>
      </c>
      <c r="AG225" s="18">
        <f t="shared" si="284"/>
        <v>33333333.350000001</v>
      </c>
      <c r="AH225" s="18">
        <f t="shared" si="280"/>
        <v>80000000</v>
      </c>
      <c r="AI225" s="85">
        <f>+'EJEC-GASTOSABRIL 2021'!G226-AH225</f>
        <v>0</v>
      </c>
      <c r="AJ225" s="108"/>
      <c r="AK225" s="18">
        <v>0</v>
      </c>
      <c r="AL225" s="18">
        <v>1500000</v>
      </c>
      <c r="AM225" s="18">
        <v>0</v>
      </c>
      <c r="AN225" s="18">
        <v>500000</v>
      </c>
      <c r="AO225" s="18"/>
      <c r="AP225" s="18"/>
      <c r="AQ225" s="18"/>
      <c r="AR225" s="18"/>
      <c r="AS225" s="18"/>
      <c r="AT225" s="18"/>
      <c r="AU225" s="18"/>
      <c r="AV225" s="18"/>
      <c r="AW225" s="18">
        <f t="shared" si="285"/>
        <v>2000000</v>
      </c>
      <c r="AX225" s="18">
        <f t="shared" si="311"/>
        <v>2000000</v>
      </c>
      <c r="AY225" s="108"/>
      <c r="AZ225" s="117">
        <f t="shared" si="270"/>
        <v>-1</v>
      </c>
      <c r="BA225" s="117">
        <f t="shared" si="271"/>
        <v>-0.77500000011250003</v>
      </c>
      <c r="BB225" s="117">
        <f t="shared" si="272"/>
        <v>-1</v>
      </c>
      <c r="BC225" s="117">
        <f t="shared" si="273"/>
        <v>-0.92500000003750005</v>
      </c>
      <c r="BD225" s="117">
        <f t="shared" si="274"/>
        <v>-1</v>
      </c>
      <c r="BE225" s="18"/>
      <c r="BF225" s="18"/>
      <c r="BG225" s="18"/>
      <c r="BH225" s="18"/>
      <c r="BI225" s="18"/>
      <c r="BJ225" s="18"/>
      <c r="BK225" s="18"/>
      <c r="BL225" s="117">
        <f t="shared" si="312"/>
        <v>-0.94000000002999995</v>
      </c>
      <c r="BM225" s="117">
        <f t="shared" si="275"/>
        <v>-0.94000000002999995</v>
      </c>
    </row>
    <row r="226" spans="1:65">
      <c r="A226" s="16" t="s">
        <v>392</v>
      </c>
      <c r="B226" s="17" t="s">
        <v>393</v>
      </c>
      <c r="C226" s="18">
        <v>500000000</v>
      </c>
      <c r="D226" s="18">
        <v>0</v>
      </c>
      <c r="E226" s="18">
        <v>0</v>
      </c>
      <c r="F226" s="18">
        <v>0</v>
      </c>
      <c r="G226" s="18">
        <f t="shared" si="281"/>
        <v>500000000</v>
      </c>
      <c r="H226" s="18">
        <v>51078997</v>
      </c>
      <c r="I226" s="18">
        <v>59278050</v>
      </c>
      <c r="J226" s="18">
        <f t="shared" si="282"/>
        <v>440721950</v>
      </c>
      <c r="K226" s="18">
        <v>13166127</v>
      </c>
      <c r="L226" s="18">
        <f>22270960-297910</f>
        <v>21973050</v>
      </c>
      <c r="M226" s="18">
        <v>-339960</v>
      </c>
      <c r="N226" s="18">
        <v>13133630</v>
      </c>
      <c r="O226" s="18">
        <v>236823800</v>
      </c>
      <c r="P226" s="18">
        <f t="shared" si="291"/>
        <v>177545750</v>
      </c>
      <c r="Q226" s="18">
        <f t="shared" si="283"/>
        <v>263176200</v>
      </c>
      <c r="R226" s="18">
        <f t="shared" si="292"/>
        <v>21973050</v>
      </c>
      <c r="S226" s="108"/>
      <c r="T226" s="18">
        <v>500000000</v>
      </c>
      <c r="U226" s="18">
        <v>5000000</v>
      </c>
      <c r="V226" s="18">
        <v>445000000</v>
      </c>
      <c r="W226" s="18">
        <v>5000000</v>
      </c>
      <c r="X226" s="18">
        <v>5000000</v>
      </c>
      <c r="Y226" s="18">
        <v>5000000</v>
      </c>
      <c r="Z226" s="18">
        <v>5000000</v>
      </c>
      <c r="AA226" s="18">
        <v>5000000</v>
      </c>
      <c r="AB226" s="18">
        <v>5000000</v>
      </c>
      <c r="AC226" s="18">
        <v>5000000</v>
      </c>
      <c r="AD226" s="18">
        <v>5000000</v>
      </c>
      <c r="AE226" s="18">
        <v>5000000</v>
      </c>
      <c r="AF226" s="18">
        <v>5000000</v>
      </c>
      <c r="AG226" s="18">
        <f t="shared" si="284"/>
        <v>465000000</v>
      </c>
      <c r="AH226" s="18">
        <f t="shared" si="280"/>
        <v>500000000</v>
      </c>
      <c r="AI226" s="85">
        <f>+'EJEC-GASTOSABRIL 2021'!G227-AH226</f>
        <v>0</v>
      </c>
      <c r="AJ226" s="108"/>
      <c r="AK226" s="18">
        <v>8806923</v>
      </c>
      <c r="AL226" s="18">
        <v>13166127</v>
      </c>
      <c r="AM226" s="18">
        <f>17573940+51628448</f>
        <v>69202388</v>
      </c>
      <c r="AN226" s="18">
        <v>29290861</v>
      </c>
      <c r="AO226" s="18"/>
      <c r="AP226" s="18"/>
      <c r="AQ226" s="18"/>
      <c r="AR226" s="18"/>
      <c r="AS226" s="18"/>
      <c r="AT226" s="18"/>
      <c r="AU226" s="18"/>
      <c r="AV226" s="18"/>
      <c r="AW226" s="18">
        <f t="shared" si="285"/>
        <v>120466299</v>
      </c>
      <c r="AX226" s="18">
        <f t="shared" si="311"/>
        <v>120466299</v>
      </c>
      <c r="AY226" s="108"/>
      <c r="AZ226" s="117">
        <f t="shared" si="270"/>
        <v>0.76138459999999997</v>
      </c>
      <c r="BA226" s="117">
        <f t="shared" si="271"/>
        <v>-0.97041319775280899</v>
      </c>
      <c r="BB226" s="117">
        <f t="shared" si="272"/>
        <v>12.8404776</v>
      </c>
      <c r="BC226" s="117">
        <f t="shared" si="273"/>
        <v>4.8581722000000003</v>
      </c>
      <c r="BD226" s="117">
        <f t="shared" si="274"/>
        <v>-1</v>
      </c>
      <c r="BE226" s="18"/>
      <c r="BF226" s="18"/>
      <c r="BG226" s="18"/>
      <c r="BH226" s="18"/>
      <c r="BI226" s="18"/>
      <c r="BJ226" s="18"/>
      <c r="BK226" s="18"/>
      <c r="BL226" s="117">
        <f t="shared" si="312"/>
        <v>-0.74093269032258069</v>
      </c>
      <c r="BM226" s="117">
        <f t="shared" si="275"/>
        <v>-0.74093269032258069</v>
      </c>
    </row>
    <row r="227" spans="1:65">
      <c r="A227" s="13" t="s">
        <v>394</v>
      </c>
      <c r="B227" s="14" t="s">
        <v>395</v>
      </c>
      <c r="C227" s="15">
        <f>+C228+C229</f>
        <v>770425000</v>
      </c>
      <c r="D227" s="15">
        <v>0</v>
      </c>
      <c r="E227" s="15">
        <v>0</v>
      </c>
      <c r="F227" s="15">
        <v>0</v>
      </c>
      <c r="G227" s="15">
        <f t="shared" si="281"/>
        <v>770425000</v>
      </c>
      <c r="H227" s="15">
        <f t="shared" ref="H227:AH227" si="313">+H228+H229</f>
        <v>500000</v>
      </c>
      <c r="I227" s="15">
        <f t="shared" si="313"/>
        <v>29717539</v>
      </c>
      <c r="J227" s="15">
        <f t="shared" si="313"/>
        <v>740707461</v>
      </c>
      <c r="K227" s="15">
        <f t="shared" si="313"/>
        <v>500000</v>
      </c>
      <c r="L227" s="15">
        <f t="shared" si="313"/>
        <v>500000</v>
      </c>
      <c r="M227" s="15">
        <f t="shared" si="313"/>
        <v>29217539</v>
      </c>
      <c r="N227" s="15">
        <f t="shared" si="313"/>
        <v>29217539</v>
      </c>
      <c r="O227" s="15">
        <f t="shared" si="313"/>
        <v>626268018</v>
      </c>
      <c r="P227" s="15">
        <f t="shared" si="313"/>
        <v>596550479</v>
      </c>
      <c r="Q227" s="15">
        <f t="shared" si="313"/>
        <v>144156982</v>
      </c>
      <c r="R227" s="15">
        <f t="shared" si="313"/>
        <v>500000</v>
      </c>
      <c r="S227" s="108"/>
      <c r="T227" s="15">
        <f t="shared" si="313"/>
        <v>770425000</v>
      </c>
      <c r="U227" s="15">
        <f t="shared" si="313"/>
        <v>609000000</v>
      </c>
      <c r="V227" s="15">
        <f t="shared" si="313"/>
        <v>50000000</v>
      </c>
      <c r="W227" s="15">
        <f t="shared" si="313"/>
        <v>8295000</v>
      </c>
      <c r="X227" s="15">
        <f t="shared" si="313"/>
        <v>0</v>
      </c>
      <c r="Y227" s="15">
        <f t="shared" si="313"/>
        <v>0</v>
      </c>
      <c r="Z227" s="15">
        <f t="shared" si="313"/>
        <v>0</v>
      </c>
      <c r="AA227" s="15">
        <f t="shared" si="313"/>
        <v>103130000</v>
      </c>
      <c r="AB227" s="15">
        <f t="shared" si="313"/>
        <v>0</v>
      </c>
      <c r="AC227" s="15">
        <f t="shared" si="313"/>
        <v>0</v>
      </c>
      <c r="AD227" s="15">
        <f t="shared" si="313"/>
        <v>0</v>
      </c>
      <c r="AE227" s="15">
        <f t="shared" si="313"/>
        <v>0</v>
      </c>
      <c r="AF227" s="15">
        <f t="shared" si="313"/>
        <v>0</v>
      </c>
      <c r="AG227" s="15">
        <f t="shared" si="284"/>
        <v>667295000</v>
      </c>
      <c r="AH227" s="15">
        <f t="shared" si="313"/>
        <v>770425000</v>
      </c>
      <c r="AI227" s="233">
        <f>+'EJEC-GASTOSABRIL 2021'!G228-AH227</f>
        <v>0</v>
      </c>
      <c r="AJ227" s="108"/>
      <c r="AK227" s="15">
        <f t="shared" ref="AK227:AM227" si="314">+AK228+AK229</f>
        <v>0</v>
      </c>
      <c r="AL227" s="15">
        <f t="shared" si="314"/>
        <v>500000</v>
      </c>
      <c r="AM227" s="15">
        <f t="shared" si="314"/>
        <v>29217539</v>
      </c>
      <c r="AN227" s="15">
        <v>61076087</v>
      </c>
      <c r="AO227" s="15"/>
      <c r="AP227" s="15"/>
      <c r="AQ227" s="15"/>
      <c r="AR227" s="15"/>
      <c r="AS227" s="15"/>
      <c r="AT227" s="15"/>
      <c r="AU227" s="15"/>
      <c r="AV227" s="15"/>
      <c r="AW227" s="15">
        <f t="shared" si="285"/>
        <v>90793626</v>
      </c>
      <c r="AX227" s="15">
        <f t="shared" si="311"/>
        <v>90793626</v>
      </c>
      <c r="AY227" s="108"/>
      <c r="AZ227" s="116">
        <f t="shared" si="270"/>
        <v>-1</v>
      </c>
      <c r="BA227" s="116">
        <f t="shared" si="271"/>
        <v>-0.99</v>
      </c>
      <c r="BB227" s="116">
        <f t="shared" si="272"/>
        <v>2.5223072935503317</v>
      </c>
      <c r="BC227" s="116" t="e">
        <f t="shared" si="273"/>
        <v>#DIV/0!</v>
      </c>
      <c r="BD227" s="116" t="e">
        <f t="shared" si="274"/>
        <v>#DIV/0!</v>
      </c>
      <c r="BE227" s="15"/>
      <c r="BF227" s="15"/>
      <c r="BG227" s="15"/>
      <c r="BH227" s="15"/>
      <c r="BI227" s="15"/>
      <c r="BJ227" s="15"/>
      <c r="BK227" s="15"/>
      <c r="BL227" s="116">
        <f t="shared" si="312"/>
        <v>-0.86393779962385453</v>
      </c>
      <c r="BM227" s="116">
        <f t="shared" si="275"/>
        <v>-0.86393779962385453</v>
      </c>
    </row>
    <row r="228" spans="1:65">
      <c r="A228" s="16" t="s">
        <v>396</v>
      </c>
      <c r="B228" s="17" t="s">
        <v>397</v>
      </c>
      <c r="C228" s="18">
        <v>670425000</v>
      </c>
      <c r="D228" s="18">
        <v>0</v>
      </c>
      <c r="E228" s="18">
        <v>0</v>
      </c>
      <c r="F228" s="18">
        <v>0</v>
      </c>
      <c r="G228" s="18">
        <f t="shared" si="281"/>
        <v>670425000</v>
      </c>
      <c r="H228" s="18">
        <v>0</v>
      </c>
      <c r="I228" s="18">
        <v>29217539</v>
      </c>
      <c r="J228" s="18">
        <f t="shared" si="282"/>
        <v>641207461</v>
      </c>
      <c r="K228" s="18">
        <v>0</v>
      </c>
      <c r="L228" s="18">
        <v>0</v>
      </c>
      <c r="M228" s="18">
        <v>29217539</v>
      </c>
      <c r="N228" s="18">
        <v>29217539</v>
      </c>
      <c r="O228" s="18">
        <v>625768018</v>
      </c>
      <c r="P228" s="18">
        <f t="shared" si="291"/>
        <v>596550479</v>
      </c>
      <c r="Q228" s="18">
        <f t="shared" si="283"/>
        <v>44656982</v>
      </c>
      <c r="R228" s="18">
        <f t="shared" si="292"/>
        <v>0</v>
      </c>
      <c r="S228" s="108"/>
      <c r="T228" s="18">
        <v>670425000</v>
      </c>
      <c r="U228" s="18">
        <v>609000000</v>
      </c>
      <c r="V228" s="18">
        <v>0</v>
      </c>
      <c r="W228" s="18">
        <v>8295000</v>
      </c>
      <c r="X228" s="18">
        <v>0</v>
      </c>
      <c r="Y228" s="18">
        <v>0</v>
      </c>
      <c r="Z228" s="18">
        <v>0</v>
      </c>
      <c r="AA228" s="18">
        <v>53130000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f t="shared" si="284"/>
        <v>617295000</v>
      </c>
      <c r="AH228" s="18">
        <f t="shared" si="280"/>
        <v>670425000</v>
      </c>
      <c r="AI228" s="85">
        <f>+'EJEC-GASTOSABRIL 2021'!G229-AH228</f>
        <v>0</v>
      </c>
      <c r="AJ228" s="108"/>
      <c r="AK228" s="18">
        <v>0</v>
      </c>
      <c r="AL228" s="18">
        <v>0</v>
      </c>
      <c r="AM228" s="18">
        <v>29217539</v>
      </c>
      <c r="AN228" s="18">
        <v>59935047</v>
      </c>
      <c r="AO228" s="18"/>
      <c r="AP228" s="18"/>
      <c r="AQ228" s="18"/>
      <c r="AR228" s="18"/>
      <c r="AS228" s="18"/>
      <c r="AT228" s="18"/>
      <c r="AU228" s="18"/>
      <c r="AV228" s="18"/>
      <c r="AW228" s="18">
        <f t="shared" si="285"/>
        <v>89152586</v>
      </c>
      <c r="AX228" s="18">
        <f t="shared" si="311"/>
        <v>89152586</v>
      </c>
      <c r="AY228" s="108"/>
      <c r="AZ228" s="117">
        <f t="shared" si="270"/>
        <v>-1</v>
      </c>
      <c r="BA228" s="117" t="e">
        <f t="shared" si="271"/>
        <v>#DIV/0!</v>
      </c>
      <c r="BB228" s="117">
        <f t="shared" si="272"/>
        <v>2.5223072935503317</v>
      </c>
      <c r="BC228" s="117" t="e">
        <f t="shared" si="273"/>
        <v>#DIV/0!</v>
      </c>
      <c r="BD228" s="117" t="e">
        <f t="shared" si="274"/>
        <v>#DIV/0!</v>
      </c>
      <c r="BE228" s="18"/>
      <c r="BF228" s="18"/>
      <c r="BG228" s="18"/>
      <c r="BH228" s="18"/>
      <c r="BI228" s="18"/>
      <c r="BJ228" s="18"/>
      <c r="BK228" s="18"/>
      <c r="BL228" s="117">
        <f t="shared" si="312"/>
        <v>-0.85557539588041376</v>
      </c>
      <c r="BM228" s="117">
        <f t="shared" si="275"/>
        <v>-0.85557539588041376</v>
      </c>
    </row>
    <row r="229" spans="1:65">
      <c r="A229" s="16" t="s">
        <v>398</v>
      </c>
      <c r="B229" s="17" t="s">
        <v>399</v>
      </c>
      <c r="C229" s="18">
        <v>100000000</v>
      </c>
      <c r="D229" s="18">
        <v>0</v>
      </c>
      <c r="E229" s="18">
        <v>0</v>
      </c>
      <c r="F229" s="18">
        <v>0</v>
      </c>
      <c r="G229" s="18">
        <f t="shared" si="281"/>
        <v>100000000</v>
      </c>
      <c r="H229" s="18">
        <v>500000</v>
      </c>
      <c r="I229" s="18">
        <v>500000</v>
      </c>
      <c r="J229" s="18">
        <f t="shared" si="282"/>
        <v>99500000</v>
      </c>
      <c r="K229" s="18">
        <v>500000</v>
      </c>
      <c r="L229" s="18">
        <v>500000</v>
      </c>
      <c r="M229" s="18">
        <v>0</v>
      </c>
      <c r="N229" s="18">
        <v>0</v>
      </c>
      <c r="O229" s="18">
        <v>500000</v>
      </c>
      <c r="P229" s="18">
        <f t="shared" si="291"/>
        <v>0</v>
      </c>
      <c r="Q229" s="18">
        <f t="shared" si="283"/>
        <v>99500000</v>
      </c>
      <c r="R229" s="18">
        <f t="shared" si="292"/>
        <v>500000</v>
      </c>
      <c r="S229" s="108"/>
      <c r="T229" s="18">
        <v>100000000</v>
      </c>
      <c r="U229" s="18">
        <v>0</v>
      </c>
      <c r="V229" s="18">
        <v>50000000</v>
      </c>
      <c r="W229" s="18">
        <v>0</v>
      </c>
      <c r="X229" s="18">
        <v>0</v>
      </c>
      <c r="Y229" s="18">
        <v>0</v>
      </c>
      <c r="Z229" s="18">
        <v>0</v>
      </c>
      <c r="AA229" s="18">
        <v>50000000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f t="shared" si="284"/>
        <v>50000000</v>
      </c>
      <c r="AH229" s="18">
        <f t="shared" si="280"/>
        <v>100000000</v>
      </c>
      <c r="AI229" s="85">
        <f>+'EJEC-GASTOSABRIL 2021'!G230-AH229</f>
        <v>0</v>
      </c>
      <c r="AJ229" s="108"/>
      <c r="AK229" s="18">
        <v>0</v>
      </c>
      <c r="AL229" s="18">
        <v>500000</v>
      </c>
      <c r="AM229" s="18">
        <v>0</v>
      </c>
      <c r="AN229" s="18">
        <v>1141040</v>
      </c>
      <c r="AO229" s="18"/>
      <c r="AP229" s="18"/>
      <c r="AQ229" s="18"/>
      <c r="AR229" s="18"/>
      <c r="AS229" s="18"/>
      <c r="AT229" s="18"/>
      <c r="AU229" s="18"/>
      <c r="AV229" s="18"/>
      <c r="AW229" s="18">
        <f t="shared" si="285"/>
        <v>1641040</v>
      </c>
      <c r="AX229" s="18">
        <f t="shared" si="311"/>
        <v>1641040</v>
      </c>
      <c r="AY229" s="108"/>
      <c r="AZ229" s="117" t="e">
        <f t="shared" si="270"/>
        <v>#DIV/0!</v>
      </c>
      <c r="BA229" s="117">
        <f t="shared" si="271"/>
        <v>-0.99</v>
      </c>
      <c r="BB229" s="117" t="e">
        <f t="shared" si="272"/>
        <v>#DIV/0!</v>
      </c>
      <c r="BC229" s="117" t="e">
        <f t="shared" si="273"/>
        <v>#DIV/0!</v>
      </c>
      <c r="BD229" s="117" t="e">
        <f t="shared" si="274"/>
        <v>#DIV/0!</v>
      </c>
      <c r="BE229" s="18"/>
      <c r="BF229" s="18"/>
      <c r="BG229" s="18"/>
      <c r="BH229" s="18"/>
      <c r="BI229" s="18"/>
      <c r="BJ229" s="18"/>
      <c r="BK229" s="18"/>
      <c r="BL229" s="117">
        <f t="shared" si="312"/>
        <v>-0.96717920000000002</v>
      </c>
      <c r="BM229" s="117">
        <f t="shared" si="275"/>
        <v>-0.96717920000000002</v>
      </c>
    </row>
    <row r="230" spans="1:65">
      <c r="A230" s="13" t="s">
        <v>400</v>
      </c>
      <c r="B230" s="14" t="s">
        <v>401</v>
      </c>
      <c r="C230" s="15">
        <f>+C231+C232</f>
        <v>70000000</v>
      </c>
      <c r="D230" s="15">
        <v>0</v>
      </c>
      <c r="E230" s="15">
        <v>0</v>
      </c>
      <c r="F230" s="15">
        <v>0</v>
      </c>
      <c r="G230" s="15">
        <f t="shared" si="281"/>
        <v>70000000</v>
      </c>
      <c r="H230" s="15">
        <f t="shared" ref="H230:AH230" si="315">+H231+H232</f>
        <v>22000000</v>
      </c>
      <c r="I230" s="15">
        <f t="shared" si="315"/>
        <v>22000000</v>
      </c>
      <c r="J230" s="15">
        <f t="shared" si="315"/>
        <v>48000000</v>
      </c>
      <c r="K230" s="15">
        <f t="shared" si="315"/>
        <v>2000000</v>
      </c>
      <c r="L230" s="15">
        <f t="shared" si="315"/>
        <v>2000000</v>
      </c>
      <c r="M230" s="15">
        <f t="shared" si="315"/>
        <v>0</v>
      </c>
      <c r="N230" s="15">
        <f t="shared" si="315"/>
        <v>20000000</v>
      </c>
      <c r="O230" s="15">
        <f t="shared" si="315"/>
        <v>22000000</v>
      </c>
      <c r="P230" s="15">
        <f t="shared" si="315"/>
        <v>0</v>
      </c>
      <c r="Q230" s="15">
        <f t="shared" si="315"/>
        <v>48000000</v>
      </c>
      <c r="R230" s="15">
        <f t="shared" si="315"/>
        <v>2000000</v>
      </c>
      <c r="S230" s="108"/>
      <c r="T230" s="15">
        <f t="shared" si="315"/>
        <v>70000000</v>
      </c>
      <c r="U230" s="15">
        <f t="shared" si="315"/>
        <v>5833333.3399999999</v>
      </c>
      <c r="V230" s="15">
        <f t="shared" si="315"/>
        <v>5833333.3399999999</v>
      </c>
      <c r="W230" s="15">
        <f t="shared" si="315"/>
        <v>5833333.3399999999</v>
      </c>
      <c r="X230" s="15">
        <f t="shared" si="315"/>
        <v>5833333.3399999999</v>
      </c>
      <c r="Y230" s="15">
        <f t="shared" si="315"/>
        <v>5833333.3399999999</v>
      </c>
      <c r="Z230" s="15">
        <f t="shared" si="315"/>
        <v>5833333.3399999999</v>
      </c>
      <c r="AA230" s="15">
        <f t="shared" si="315"/>
        <v>5833333.3399999999</v>
      </c>
      <c r="AB230" s="15">
        <f t="shared" si="315"/>
        <v>5833333.3399999999</v>
      </c>
      <c r="AC230" s="15">
        <f t="shared" si="315"/>
        <v>5833333.3399999999</v>
      </c>
      <c r="AD230" s="15">
        <f t="shared" si="315"/>
        <v>5833333.3399999999</v>
      </c>
      <c r="AE230" s="15">
        <f t="shared" si="315"/>
        <v>5833333.3399999999</v>
      </c>
      <c r="AF230" s="15">
        <f t="shared" si="315"/>
        <v>5833333.2599999998</v>
      </c>
      <c r="AG230" s="15">
        <f t="shared" si="284"/>
        <v>29166666.699999999</v>
      </c>
      <c r="AH230" s="15">
        <f t="shared" si="315"/>
        <v>70000000.000000015</v>
      </c>
      <c r="AI230" s="233">
        <f>+'EJEC-GASTOSABRIL 2021'!G231-AH230</f>
        <v>0</v>
      </c>
      <c r="AJ230" s="108"/>
      <c r="AK230" s="15">
        <f t="shared" ref="AK230:AM230" si="316">+AK231+AK232</f>
        <v>0</v>
      </c>
      <c r="AL230" s="15">
        <f t="shared" si="316"/>
        <v>2000000</v>
      </c>
      <c r="AM230" s="15">
        <f t="shared" si="316"/>
        <v>4240318</v>
      </c>
      <c r="AN230" s="15">
        <v>0</v>
      </c>
      <c r="AO230" s="15"/>
      <c r="AP230" s="15"/>
      <c r="AQ230" s="15"/>
      <c r="AR230" s="15"/>
      <c r="AS230" s="15"/>
      <c r="AT230" s="15"/>
      <c r="AU230" s="15"/>
      <c r="AV230" s="15"/>
      <c r="AW230" s="15">
        <f t="shared" si="285"/>
        <v>6240318</v>
      </c>
      <c r="AX230" s="15">
        <f t="shared" si="311"/>
        <v>6240318</v>
      </c>
      <c r="AY230" s="108"/>
      <c r="AZ230" s="116">
        <f t="shared" si="270"/>
        <v>-1</v>
      </c>
      <c r="BA230" s="116">
        <f t="shared" si="271"/>
        <v>-0.65714285753469381</v>
      </c>
      <c r="BB230" s="116">
        <f t="shared" si="272"/>
        <v>-0.27308834368789903</v>
      </c>
      <c r="BC230" s="116">
        <f t="shared" si="273"/>
        <v>-1</v>
      </c>
      <c r="BD230" s="116">
        <f t="shared" si="274"/>
        <v>-1</v>
      </c>
      <c r="BE230" s="15"/>
      <c r="BF230" s="15"/>
      <c r="BG230" s="15"/>
      <c r="BH230" s="15"/>
      <c r="BI230" s="15"/>
      <c r="BJ230" s="15"/>
      <c r="BK230" s="15"/>
      <c r="BL230" s="116">
        <f t="shared" si="312"/>
        <v>-0.78604624024451852</v>
      </c>
      <c r="BM230" s="116">
        <f t="shared" si="275"/>
        <v>-0.78604624024451852</v>
      </c>
    </row>
    <row r="231" spans="1:65">
      <c r="A231" s="16" t="s">
        <v>402</v>
      </c>
      <c r="B231" s="17" t="s">
        <v>403</v>
      </c>
      <c r="C231" s="18">
        <v>20000000</v>
      </c>
      <c r="D231" s="18">
        <v>0</v>
      </c>
      <c r="E231" s="18">
        <v>0</v>
      </c>
      <c r="F231" s="18">
        <v>0</v>
      </c>
      <c r="G231" s="18">
        <f t="shared" si="281"/>
        <v>20000000</v>
      </c>
      <c r="H231" s="18">
        <v>20000000</v>
      </c>
      <c r="I231" s="18">
        <v>20000000</v>
      </c>
      <c r="J231" s="18">
        <f t="shared" si="282"/>
        <v>0</v>
      </c>
      <c r="K231" s="18">
        <v>0</v>
      </c>
      <c r="L231" s="18">
        <v>0</v>
      </c>
      <c r="M231" s="18">
        <v>0</v>
      </c>
      <c r="N231" s="18">
        <v>20000000</v>
      </c>
      <c r="O231" s="18">
        <v>20000000</v>
      </c>
      <c r="P231" s="18">
        <f t="shared" si="291"/>
        <v>0</v>
      </c>
      <c r="Q231" s="18">
        <f t="shared" si="283"/>
        <v>0</v>
      </c>
      <c r="R231" s="18">
        <f t="shared" si="292"/>
        <v>0</v>
      </c>
      <c r="S231" s="108"/>
      <c r="T231" s="18">
        <v>20000000</v>
      </c>
      <c r="U231" s="18">
        <v>1666666.67</v>
      </c>
      <c r="V231" s="18">
        <v>1666666.67</v>
      </c>
      <c r="W231" s="18">
        <v>1666666.67</v>
      </c>
      <c r="X231" s="18">
        <v>1666666.67</v>
      </c>
      <c r="Y231" s="18">
        <v>1666666.67</v>
      </c>
      <c r="Z231" s="18">
        <v>1666666.67</v>
      </c>
      <c r="AA231" s="18">
        <v>1666666.67</v>
      </c>
      <c r="AB231" s="18">
        <v>1666666.67</v>
      </c>
      <c r="AC231" s="18">
        <v>1666666.67</v>
      </c>
      <c r="AD231" s="18">
        <v>1666666.67</v>
      </c>
      <c r="AE231" s="18">
        <v>1666666.67</v>
      </c>
      <c r="AF231" s="18">
        <v>1666666.63</v>
      </c>
      <c r="AG231" s="18">
        <f t="shared" si="284"/>
        <v>8333333.3499999996</v>
      </c>
      <c r="AH231" s="18">
        <f t="shared" si="280"/>
        <v>19999999.999999996</v>
      </c>
      <c r="AI231" s="85">
        <f>+'EJEC-GASTOSABRIL 2021'!G232-AH231</f>
        <v>0</v>
      </c>
      <c r="AJ231" s="108"/>
      <c r="AK231" s="18">
        <v>0</v>
      </c>
      <c r="AL231" s="18">
        <v>0</v>
      </c>
      <c r="AM231" s="18">
        <v>4240318</v>
      </c>
      <c r="AN231" s="18">
        <v>0</v>
      </c>
      <c r="AO231" s="18"/>
      <c r="AP231" s="18"/>
      <c r="AQ231" s="18"/>
      <c r="AR231" s="18"/>
      <c r="AS231" s="18"/>
      <c r="AT231" s="18"/>
      <c r="AU231" s="18"/>
      <c r="AV231" s="18"/>
      <c r="AW231" s="18">
        <f t="shared" si="285"/>
        <v>4240318</v>
      </c>
      <c r="AX231" s="18">
        <f t="shared" si="311"/>
        <v>4240318</v>
      </c>
      <c r="AY231" s="108"/>
      <c r="AZ231" s="117">
        <f t="shared" si="270"/>
        <v>-1</v>
      </c>
      <c r="BA231" s="117">
        <f t="shared" si="271"/>
        <v>-1</v>
      </c>
      <c r="BB231" s="117">
        <f t="shared" si="272"/>
        <v>1.5441907949116185</v>
      </c>
      <c r="BC231" s="117">
        <f t="shared" si="273"/>
        <v>-1</v>
      </c>
      <c r="BD231" s="117">
        <f t="shared" si="274"/>
        <v>-1</v>
      </c>
      <c r="BE231" s="18"/>
      <c r="BF231" s="18"/>
      <c r="BG231" s="18"/>
      <c r="BH231" s="18"/>
      <c r="BI231" s="18"/>
      <c r="BJ231" s="18"/>
      <c r="BK231" s="18"/>
      <c r="BL231" s="117">
        <f t="shared" si="312"/>
        <v>-0.49116184101767629</v>
      </c>
      <c r="BM231" s="117">
        <f t="shared" si="275"/>
        <v>-0.49116184101767629</v>
      </c>
    </row>
    <row r="232" spans="1:65">
      <c r="A232" s="16" t="s">
        <v>404</v>
      </c>
      <c r="B232" s="17" t="s">
        <v>405</v>
      </c>
      <c r="C232" s="18">
        <v>50000000</v>
      </c>
      <c r="D232" s="18">
        <v>0</v>
      </c>
      <c r="E232" s="18">
        <v>0</v>
      </c>
      <c r="F232" s="18">
        <v>0</v>
      </c>
      <c r="G232" s="18">
        <f t="shared" si="281"/>
        <v>50000000</v>
      </c>
      <c r="H232" s="18">
        <v>2000000</v>
      </c>
      <c r="I232" s="18">
        <v>2000000</v>
      </c>
      <c r="J232" s="18">
        <f t="shared" si="282"/>
        <v>48000000</v>
      </c>
      <c r="K232" s="18">
        <v>2000000</v>
      </c>
      <c r="L232" s="18">
        <v>2000000</v>
      </c>
      <c r="M232" s="18">
        <v>0</v>
      </c>
      <c r="N232" s="18">
        <v>0</v>
      </c>
      <c r="O232" s="18">
        <v>2000000</v>
      </c>
      <c r="P232" s="18">
        <f t="shared" si="291"/>
        <v>0</v>
      </c>
      <c r="Q232" s="18">
        <f t="shared" si="283"/>
        <v>48000000</v>
      </c>
      <c r="R232" s="18">
        <f t="shared" si="292"/>
        <v>2000000</v>
      </c>
      <c r="S232" s="108"/>
      <c r="T232" s="18">
        <v>50000000</v>
      </c>
      <c r="U232" s="18">
        <v>4166666.67</v>
      </c>
      <c r="V232" s="18">
        <v>4166666.67</v>
      </c>
      <c r="W232" s="18">
        <v>4166666.67</v>
      </c>
      <c r="X232" s="18">
        <v>4166666.67</v>
      </c>
      <c r="Y232" s="18">
        <v>4166666.67</v>
      </c>
      <c r="Z232" s="18">
        <v>4166666.67</v>
      </c>
      <c r="AA232" s="18">
        <v>4166666.67</v>
      </c>
      <c r="AB232" s="18">
        <v>4166666.67</v>
      </c>
      <c r="AC232" s="18">
        <v>4166666.67</v>
      </c>
      <c r="AD232" s="18">
        <v>4166666.67</v>
      </c>
      <c r="AE232" s="18">
        <v>4166666.67</v>
      </c>
      <c r="AF232" s="18">
        <v>4166666.63</v>
      </c>
      <c r="AG232" s="18">
        <f t="shared" si="284"/>
        <v>20833333.350000001</v>
      </c>
      <c r="AH232" s="18">
        <f t="shared" si="280"/>
        <v>50000000.000000015</v>
      </c>
      <c r="AI232" s="85">
        <f>+'EJEC-GASTOSABRIL 2021'!G233-AH232</f>
        <v>0</v>
      </c>
      <c r="AJ232" s="108"/>
      <c r="AK232" s="18">
        <v>0</v>
      </c>
      <c r="AL232" s="18">
        <v>2000000</v>
      </c>
      <c r="AM232" s="18">
        <v>0</v>
      </c>
      <c r="AN232" s="18">
        <v>0</v>
      </c>
      <c r="AO232" s="18"/>
      <c r="AP232" s="18"/>
      <c r="AQ232" s="18"/>
      <c r="AR232" s="18"/>
      <c r="AS232" s="18"/>
      <c r="AT232" s="18"/>
      <c r="AU232" s="18"/>
      <c r="AV232" s="18"/>
      <c r="AW232" s="18">
        <f t="shared" si="285"/>
        <v>2000000</v>
      </c>
      <c r="AX232" s="18">
        <f t="shared" si="311"/>
        <v>2000000</v>
      </c>
      <c r="AY232" s="108"/>
      <c r="AZ232" s="117">
        <f t="shared" si="270"/>
        <v>-1</v>
      </c>
      <c r="BA232" s="117">
        <f t="shared" si="271"/>
        <v>-0.52000000038399996</v>
      </c>
      <c r="BB232" s="117">
        <f t="shared" si="272"/>
        <v>-1</v>
      </c>
      <c r="BC232" s="117">
        <f t="shared" si="273"/>
        <v>-1</v>
      </c>
      <c r="BD232" s="117">
        <f t="shared" si="274"/>
        <v>-1</v>
      </c>
      <c r="BE232" s="18"/>
      <c r="BF232" s="18"/>
      <c r="BG232" s="18"/>
      <c r="BH232" s="18"/>
      <c r="BI232" s="18"/>
      <c r="BJ232" s="18"/>
      <c r="BK232" s="18"/>
      <c r="BL232" s="117">
        <f t="shared" si="312"/>
        <v>-0.90400000007680004</v>
      </c>
      <c r="BM232" s="117">
        <f t="shared" si="275"/>
        <v>-0.90400000007680004</v>
      </c>
    </row>
    <row r="233" spans="1:65">
      <c r="A233" s="13" t="s">
        <v>406</v>
      </c>
      <c r="B233" s="14" t="s">
        <v>407</v>
      </c>
      <c r="C233" s="15">
        <f>+C234+C240+C243</f>
        <v>297499994</v>
      </c>
      <c r="D233" s="15">
        <v>55000000</v>
      </c>
      <c r="E233" s="15">
        <v>0</v>
      </c>
      <c r="F233" s="15">
        <v>30000000</v>
      </c>
      <c r="G233" s="15">
        <f t="shared" si="281"/>
        <v>382499994</v>
      </c>
      <c r="H233" s="15">
        <f t="shared" ref="H233:W233" si="317">+H234+H240+H243</f>
        <v>18580186</v>
      </c>
      <c r="I233" s="15">
        <f t="shared" si="317"/>
        <v>16780186</v>
      </c>
      <c r="J233" s="15">
        <f t="shared" si="317"/>
        <v>365719808</v>
      </c>
      <c r="K233" s="15">
        <f t="shared" si="317"/>
        <v>16288186</v>
      </c>
      <c r="L233" s="15">
        <f t="shared" si="317"/>
        <v>17988186</v>
      </c>
      <c r="M233" s="15">
        <f t="shared" si="317"/>
        <v>0</v>
      </c>
      <c r="N233" s="15">
        <f t="shared" si="317"/>
        <v>31650000</v>
      </c>
      <c r="O233" s="15">
        <f t="shared" si="317"/>
        <v>55702556</v>
      </c>
      <c r="P233" s="15">
        <f t="shared" si="317"/>
        <v>38922370</v>
      </c>
      <c r="Q233" s="15">
        <f t="shared" si="317"/>
        <v>326797438</v>
      </c>
      <c r="R233" s="15">
        <f t="shared" si="317"/>
        <v>17988186</v>
      </c>
      <c r="S233" s="108"/>
      <c r="T233" s="15">
        <f t="shared" si="317"/>
        <v>382499994</v>
      </c>
      <c r="U233" s="15">
        <f t="shared" si="317"/>
        <v>3000000</v>
      </c>
      <c r="V233" s="15">
        <f t="shared" si="317"/>
        <v>67718181.272727266</v>
      </c>
      <c r="W233" s="15">
        <f t="shared" si="317"/>
        <v>39618181.272727273</v>
      </c>
      <c r="X233" s="15">
        <f t="shared" ref="X233:AH233" si="318">+X234+X240+X243</f>
        <v>31618181.272727273</v>
      </c>
      <c r="Y233" s="15">
        <f t="shared" si="318"/>
        <v>28618181.272727273</v>
      </c>
      <c r="Z233" s="15">
        <f t="shared" si="318"/>
        <v>31118181.272727273</v>
      </c>
      <c r="AA233" s="15">
        <f t="shared" si="318"/>
        <v>31218181.272727273</v>
      </c>
      <c r="AB233" s="15">
        <f t="shared" si="318"/>
        <v>34618181.272727273</v>
      </c>
      <c r="AC233" s="15">
        <f t="shared" si="318"/>
        <v>29118181.272727273</v>
      </c>
      <c r="AD233" s="15">
        <f t="shared" si="318"/>
        <v>28618181.272727273</v>
      </c>
      <c r="AE233" s="15">
        <f t="shared" si="318"/>
        <v>28618181.272727273</v>
      </c>
      <c r="AF233" s="15">
        <f t="shared" si="318"/>
        <v>28618181.272727273</v>
      </c>
      <c r="AG233" s="15">
        <f t="shared" si="284"/>
        <v>170572725.09090909</v>
      </c>
      <c r="AH233" s="15">
        <f t="shared" si="318"/>
        <v>382499994</v>
      </c>
      <c r="AI233" s="233">
        <f>+'EJEC-GASTOSABRIL 2021'!G234-AH233</f>
        <v>0</v>
      </c>
      <c r="AJ233" s="108"/>
      <c r="AK233" s="15">
        <f t="shared" ref="AK233:AM233" si="319">+AK234+AK240+AK243</f>
        <v>1770000</v>
      </c>
      <c r="AL233" s="15">
        <f t="shared" si="319"/>
        <v>15680626</v>
      </c>
      <c r="AM233" s="15">
        <f t="shared" si="319"/>
        <v>2582600</v>
      </c>
      <c r="AN233" s="15">
        <v>25520452</v>
      </c>
      <c r="AO233" s="15"/>
      <c r="AP233" s="15"/>
      <c r="AQ233" s="15"/>
      <c r="AR233" s="15"/>
      <c r="AS233" s="15"/>
      <c r="AT233" s="15"/>
      <c r="AU233" s="15"/>
      <c r="AV233" s="15"/>
      <c r="AW233" s="15">
        <f t="shared" si="285"/>
        <v>45553678</v>
      </c>
      <c r="AX233" s="15">
        <f t="shared" si="311"/>
        <v>45553678</v>
      </c>
      <c r="AY233" s="108"/>
      <c r="AZ233" s="116">
        <f t="shared" si="270"/>
        <v>-0.41</v>
      </c>
      <c r="BA233" s="116">
        <f t="shared" si="271"/>
        <v>-0.768442895168019</v>
      </c>
      <c r="BB233" s="116">
        <f t="shared" si="272"/>
        <v>-0.9348127572484547</v>
      </c>
      <c r="BC233" s="116">
        <f t="shared" si="273"/>
        <v>-0.19285515571342995</v>
      </c>
      <c r="BD233" s="116">
        <f t="shared" si="274"/>
        <v>-1</v>
      </c>
      <c r="BE233" s="15"/>
      <c r="BF233" s="15"/>
      <c r="BG233" s="15"/>
      <c r="BH233" s="15"/>
      <c r="BI233" s="15"/>
      <c r="BJ233" s="15"/>
      <c r="BK233" s="15"/>
      <c r="BL233" s="116">
        <f t="shared" si="312"/>
        <v>-0.73293691605312905</v>
      </c>
      <c r="BM233" s="116">
        <f t="shared" si="275"/>
        <v>-0.73293691605312905</v>
      </c>
    </row>
    <row r="234" spans="1:65">
      <c r="A234" s="13" t="s">
        <v>408</v>
      </c>
      <c r="B234" s="14" t="s">
        <v>409</v>
      </c>
      <c r="C234" s="15">
        <f>SUM(C235:C239)</f>
        <v>194199994</v>
      </c>
      <c r="D234" s="15">
        <v>55000000</v>
      </c>
      <c r="E234" s="15">
        <v>0</v>
      </c>
      <c r="F234" s="15">
        <v>0</v>
      </c>
      <c r="G234" s="15">
        <f t="shared" si="281"/>
        <v>249199994</v>
      </c>
      <c r="H234" s="15">
        <f t="shared" ref="H234:W234" si="320">SUM(H235:H239)</f>
        <v>15480186</v>
      </c>
      <c r="I234" s="15">
        <f t="shared" si="320"/>
        <v>13480186</v>
      </c>
      <c r="J234" s="15">
        <f t="shared" si="320"/>
        <v>235719808</v>
      </c>
      <c r="K234" s="15">
        <f t="shared" si="320"/>
        <v>13188186</v>
      </c>
      <c r="L234" s="15">
        <f t="shared" si="320"/>
        <v>14688186</v>
      </c>
      <c r="M234" s="15">
        <f t="shared" si="320"/>
        <v>0</v>
      </c>
      <c r="N234" s="15">
        <f t="shared" si="320"/>
        <v>31450000</v>
      </c>
      <c r="O234" s="15">
        <f t="shared" si="320"/>
        <v>52402556</v>
      </c>
      <c r="P234" s="15">
        <f t="shared" si="320"/>
        <v>38922370</v>
      </c>
      <c r="Q234" s="15">
        <f t="shared" si="320"/>
        <v>196797438</v>
      </c>
      <c r="R234" s="15">
        <f t="shared" si="320"/>
        <v>14688186</v>
      </c>
      <c r="S234" s="108"/>
      <c r="T234" s="15">
        <f t="shared" si="320"/>
        <v>249199994</v>
      </c>
      <c r="U234" s="15">
        <f t="shared" si="320"/>
        <v>3000000</v>
      </c>
      <c r="V234" s="15">
        <f t="shared" si="320"/>
        <v>56099999.454545453</v>
      </c>
      <c r="W234" s="15">
        <f t="shared" si="320"/>
        <v>23499999.454545453</v>
      </c>
      <c r="X234" s="15">
        <f t="shared" ref="X234:AH234" si="321">SUM(X235:X239)</f>
        <v>19999999.454545453</v>
      </c>
      <c r="Y234" s="15">
        <f t="shared" si="321"/>
        <v>16999999.454545453</v>
      </c>
      <c r="Z234" s="15">
        <f t="shared" si="321"/>
        <v>18499999.454545453</v>
      </c>
      <c r="AA234" s="15">
        <f t="shared" si="321"/>
        <v>19599999.454545453</v>
      </c>
      <c r="AB234" s="15">
        <f t="shared" si="321"/>
        <v>22999999.454545453</v>
      </c>
      <c r="AC234" s="15">
        <f t="shared" si="321"/>
        <v>17499999.454545453</v>
      </c>
      <c r="AD234" s="15">
        <f t="shared" si="321"/>
        <v>16999999.454545453</v>
      </c>
      <c r="AE234" s="15">
        <f t="shared" si="321"/>
        <v>16999999.454545453</v>
      </c>
      <c r="AF234" s="15">
        <f t="shared" si="321"/>
        <v>16999999.454545453</v>
      </c>
      <c r="AG234" s="15">
        <f t="shared" si="284"/>
        <v>119599997.81818181</v>
      </c>
      <c r="AH234" s="15">
        <f t="shared" si="321"/>
        <v>249199994.00000003</v>
      </c>
      <c r="AI234" s="233">
        <f>+'EJEC-GASTOSABRIL 2021'!G235-AH234</f>
        <v>0</v>
      </c>
      <c r="AJ234" s="108"/>
      <c r="AK234" s="15">
        <f t="shared" ref="AK234:AM234" si="322">SUM(AK235:AK239)</f>
        <v>1570000</v>
      </c>
      <c r="AL234" s="15">
        <f t="shared" si="322"/>
        <v>12580626</v>
      </c>
      <c r="AM234" s="15">
        <f t="shared" si="322"/>
        <v>2182600</v>
      </c>
      <c r="AN234" s="15">
        <v>23690452</v>
      </c>
      <c r="AO234" s="15"/>
      <c r="AP234" s="15"/>
      <c r="AQ234" s="15"/>
      <c r="AR234" s="15"/>
      <c r="AS234" s="15"/>
      <c r="AT234" s="15"/>
      <c r="AU234" s="15"/>
      <c r="AV234" s="15"/>
      <c r="AW234" s="15">
        <f t="shared" si="285"/>
        <v>40023678</v>
      </c>
      <c r="AX234" s="15">
        <f t="shared" si="311"/>
        <v>40023678</v>
      </c>
      <c r="AY234" s="108"/>
      <c r="AZ234" s="116">
        <f t="shared" si="270"/>
        <v>-0.47666666666666668</v>
      </c>
      <c r="BA234" s="116">
        <f t="shared" si="271"/>
        <v>-0.77574641493190488</v>
      </c>
      <c r="BB234" s="116">
        <f t="shared" si="272"/>
        <v>-0.90712340209957609</v>
      </c>
      <c r="BC234" s="116">
        <f t="shared" si="273"/>
        <v>0.18452263230516278</v>
      </c>
      <c r="BD234" s="116">
        <f t="shared" si="274"/>
        <v>-1</v>
      </c>
      <c r="BE234" s="15"/>
      <c r="BF234" s="15"/>
      <c r="BG234" s="15"/>
      <c r="BH234" s="15"/>
      <c r="BI234" s="15"/>
      <c r="BJ234" s="15"/>
      <c r="BK234" s="15"/>
      <c r="BL234" s="116">
        <f t="shared" si="312"/>
        <v>-0.66535385677142944</v>
      </c>
      <c r="BM234" s="116">
        <f t="shared" si="275"/>
        <v>-0.66535385677142944</v>
      </c>
    </row>
    <row r="235" spans="1:65">
      <c r="A235" s="16" t="s">
        <v>410</v>
      </c>
      <c r="B235" s="17" t="s">
        <v>409</v>
      </c>
      <c r="C235" s="18">
        <v>3000000</v>
      </c>
      <c r="D235" s="18">
        <v>0</v>
      </c>
      <c r="E235" s="18">
        <v>0</v>
      </c>
      <c r="F235" s="18">
        <v>0</v>
      </c>
      <c r="G235" s="18">
        <f t="shared" si="281"/>
        <v>3000000</v>
      </c>
      <c r="H235" s="18">
        <v>600000</v>
      </c>
      <c r="I235" s="18">
        <v>600000</v>
      </c>
      <c r="J235" s="18">
        <f t="shared" si="282"/>
        <v>2400000</v>
      </c>
      <c r="K235" s="18">
        <v>600000</v>
      </c>
      <c r="L235" s="18">
        <v>600000</v>
      </c>
      <c r="M235" s="18">
        <v>0</v>
      </c>
      <c r="N235" s="18">
        <v>0</v>
      </c>
      <c r="O235" s="18">
        <v>600000</v>
      </c>
      <c r="P235" s="18">
        <f t="shared" si="291"/>
        <v>0</v>
      </c>
      <c r="Q235" s="18">
        <f t="shared" si="283"/>
        <v>2400000</v>
      </c>
      <c r="R235" s="18">
        <f t="shared" si="292"/>
        <v>600000</v>
      </c>
      <c r="S235" s="108"/>
      <c r="T235" s="18">
        <v>3000000</v>
      </c>
      <c r="U235" s="18">
        <v>0</v>
      </c>
      <c r="V235" s="18">
        <v>0</v>
      </c>
      <c r="W235" s="18">
        <v>3000000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f t="shared" si="284"/>
        <v>3000000</v>
      </c>
      <c r="AH235" s="18">
        <f t="shared" si="280"/>
        <v>3000000</v>
      </c>
      <c r="AI235" s="85">
        <f>+'EJEC-GASTOSABRIL 2021'!G236-AH235</f>
        <v>0</v>
      </c>
      <c r="AJ235" s="108"/>
      <c r="AK235" s="18">
        <v>0</v>
      </c>
      <c r="AL235" s="18">
        <v>600000</v>
      </c>
      <c r="AM235" s="18"/>
      <c r="AN235" s="18">
        <v>0</v>
      </c>
      <c r="AO235" s="18"/>
      <c r="AP235" s="18"/>
      <c r="AQ235" s="18"/>
      <c r="AR235" s="18"/>
      <c r="AS235" s="18"/>
      <c r="AT235" s="18"/>
      <c r="AU235" s="18"/>
      <c r="AV235" s="18"/>
      <c r="AW235" s="18">
        <f t="shared" si="285"/>
        <v>600000</v>
      </c>
      <c r="AX235" s="18">
        <f t="shared" si="311"/>
        <v>600000</v>
      </c>
      <c r="AY235" s="108"/>
      <c r="AZ235" s="117" t="e">
        <f t="shared" si="270"/>
        <v>#DIV/0!</v>
      </c>
      <c r="BA235" s="117" t="e">
        <f t="shared" si="271"/>
        <v>#DIV/0!</v>
      </c>
      <c r="BB235" s="117">
        <f t="shared" si="272"/>
        <v>-1</v>
      </c>
      <c r="BC235" s="117" t="e">
        <f t="shared" si="273"/>
        <v>#DIV/0!</v>
      </c>
      <c r="BD235" s="117" t="e">
        <f t="shared" si="274"/>
        <v>#DIV/0!</v>
      </c>
      <c r="BE235" s="18"/>
      <c r="BF235" s="18"/>
      <c r="BG235" s="18"/>
      <c r="BH235" s="18"/>
      <c r="BI235" s="18"/>
      <c r="BJ235" s="18"/>
      <c r="BK235" s="18"/>
      <c r="BL235" s="117">
        <f t="shared" si="312"/>
        <v>-0.8</v>
      </c>
      <c r="BM235" s="117">
        <f t="shared" si="275"/>
        <v>-0.8</v>
      </c>
    </row>
    <row r="236" spans="1:65">
      <c r="A236" s="16" t="s">
        <v>411</v>
      </c>
      <c r="B236" s="17" t="s">
        <v>412</v>
      </c>
      <c r="C236" s="18">
        <v>47100000</v>
      </c>
      <c r="D236" s="18">
        <v>0</v>
      </c>
      <c r="E236" s="18">
        <v>0</v>
      </c>
      <c r="F236" s="18">
        <v>0</v>
      </c>
      <c r="G236" s="18">
        <f t="shared" si="281"/>
        <v>47100000</v>
      </c>
      <c r="H236" s="18">
        <v>1700000</v>
      </c>
      <c r="I236" s="18">
        <v>1500000</v>
      </c>
      <c r="J236" s="18">
        <f t="shared" si="282"/>
        <v>45600000</v>
      </c>
      <c r="K236" s="18">
        <v>1700000</v>
      </c>
      <c r="L236" s="18">
        <v>1700000</v>
      </c>
      <c r="M236" s="18">
        <v>0</v>
      </c>
      <c r="N236" s="18">
        <v>0</v>
      </c>
      <c r="O236" s="18">
        <v>1700000</v>
      </c>
      <c r="P236" s="18">
        <f t="shared" si="291"/>
        <v>200000</v>
      </c>
      <c r="Q236" s="18">
        <f t="shared" si="283"/>
        <v>45400000</v>
      </c>
      <c r="R236" s="18">
        <f t="shared" si="292"/>
        <v>1700000</v>
      </c>
      <c r="S236" s="108"/>
      <c r="T236" s="18">
        <v>47100000</v>
      </c>
      <c r="U236" s="18">
        <v>3000000</v>
      </c>
      <c r="V236" s="18">
        <v>7300000</v>
      </c>
      <c r="W236" s="18">
        <v>3000000</v>
      </c>
      <c r="X236" s="18">
        <v>6000000</v>
      </c>
      <c r="Y236" s="18">
        <v>3000000</v>
      </c>
      <c r="Z236" s="18">
        <v>3000000</v>
      </c>
      <c r="AA236" s="18">
        <v>3800000</v>
      </c>
      <c r="AB236" s="18">
        <v>6000000</v>
      </c>
      <c r="AC236" s="18">
        <v>3000000</v>
      </c>
      <c r="AD236" s="18">
        <v>3000000</v>
      </c>
      <c r="AE236" s="18">
        <v>3000000</v>
      </c>
      <c r="AF236" s="18">
        <v>3000000</v>
      </c>
      <c r="AG236" s="18">
        <f t="shared" si="284"/>
        <v>22300000</v>
      </c>
      <c r="AH236" s="18">
        <f t="shared" si="280"/>
        <v>47100000</v>
      </c>
      <c r="AI236" s="85">
        <f>+'EJEC-GASTOSABRIL 2021'!G237-AH236</f>
        <v>0</v>
      </c>
      <c r="AJ236" s="108"/>
      <c r="AK236" s="18">
        <v>0</v>
      </c>
      <c r="AL236" s="18">
        <v>1700000</v>
      </c>
      <c r="AM236" s="18">
        <v>800900</v>
      </c>
      <c r="AN236" s="18">
        <v>550000</v>
      </c>
      <c r="AO236" s="18"/>
      <c r="AP236" s="18"/>
      <c r="AQ236" s="18"/>
      <c r="AR236" s="18"/>
      <c r="AS236" s="18"/>
      <c r="AT236" s="18"/>
      <c r="AU236" s="18"/>
      <c r="AV236" s="18"/>
      <c r="AW236" s="18">
        <f t="shared" si="285"/>
        <v>3050900</v>
      </c>
      <c r="AX236" s="18">
        <f t="shared" si="311"/>
        <v>3050900</v>
      </c>
      <c r="AY236" s="108"/>
      <c r="AZ236" s="117">
        <f t="shared" si="270"/>
        <v>-1</v>
      </c>
      <c r="BA236" s="117">
        <f t="shared" si="271"/>
        <v>-0.76712328767123283</v>
      </c>
      <c r="BB236" s="117">
        <f t="shared" si="272"/>
        <v>-0.73303333333333331</v>
      </c>
      <c r="BC236" s="117">
        <f t="shared" si="273"/>
        <v>-0.90833333333333333</v>
      </c>
      <c r="BD236" s="117">
        <f t="shared" si="274"/>
        <v>-1</v>
      </c>
      <c r="BE236" s="18"/>
      <c r="BF236" s="18"/>
      <c r="BG236" s="18"/>
      <c r="BH236" s="18"/>
      <c r="BI236" s="18"/>
      <c r="BJ236" s="18"/>
      <c r="BK236" s="18"/>
      <c r="BL236" s="117">
        <f t="shared" si="312"/>
        <v>-0.86318834080717488</v>
      </c>
      <c r="BM236" s="117">
        <f t="shared" si="275"/>
        <v>-0.86318834080717488</v>
      </c>
    </row>
    <row r="237" spans="1:65">
      <c r="A237" s="16" t="s">
        <v>413</v>
      </c>
      <c r="B237" s="17" t="s">
        <v>414</v>
      </c>
      <c r="C237" s="18">
        <v>11100000</v>
      </c>
      <c r="D237" s="18">
        <v>0</v>
      </c>
      <c r="E237" s="18">
        <v>0</v>
      </c>
      <c r="F237" s="18">
        <v>0</v>
      </c>
      <c r="G237" s="18">
        <f t="shared" si="281"/>
        <v>11100000</v>
      </c>
      <c r="H237" s="18">
        <v>0</v>
      </c>
      <c r="I237" s="18">
        <v>0</v>
      </c>
      <c r="J237" s="18">
        <f t="shared" si="282"/>
        <v>11100000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f t="shared" si="291"/>
        <v>0</v>
      </c>
      <c r="Q237" s="18">
        <f t="shared" si="283"/>
        <v>11100000</v>
      </c>
      <c r="R237" s="18">
        <f t="shared" si="292"/>
        <v>0</v>
      </c>
      <c r="S237" s="108"/>
      <c r="T237" s="18">
        <v>11100000</v>
      </c>
      <c r="U237" s="18">
        <v>0</v>
      </c>
      <c r="V237" s="18">
        <v>4300000</v>
      </c>
      <c r="W237" s="18">
        <v>1500000</v>
      </c>
      <c r="X237" s="18">
        <v>0</v>
      </c>
      <c r="Y237" s="18">
        <v>0</v>
      </c>
      <c r="Z237" s="18">
        <v>1500000</v>
      </c>
      <c r="AA237" s="18">
        <v>800000</v>
      </c>
      <c r="AB237" s="18">
        <v>3000000</v>
      </c>
      <c r="AC237" s="18">
        <v>0</v>
      </c>
      <c r="AD237" s="18">
        <v>0</v>
      </c>
      <c r="AE237" s="18">
        <v>0</v>
      </c>
      <c r="AF237" s="18">
        <v>0</v>
      </c>
      <c r="AG237" s="18">
        <f t="shared" si="284"/>
        <v>5800000</v>
      </c>
      <c r="AH237" s="18">
        <f t="shared" si="280"/>
        <v>11100000</v>
      </c>
      <c r="AI237" s="85">
        <f>+'EJEC-GASTOSABRIL 2021'!G238-AH237</f>
        <v>0</v>
      </c>
      <c r="AJ237" s="108"/>
      <c r="AK237" s="18">
        <v>0</v>
      </c>
      <c r="AL237" s="18">
        <v>0</v>
      </c>
      <c r="AM237" s="18">
        <v>0</v>
      </c>
      <c r="AN237" s="18">
        <v>1000000</v>
      </c>
      <c r="AO237" s="18"/>
      <c r="AP237" s="18"/>
      <c r="AQ237" s="18"/>
      <c r="AR237" s="18"/>
      <c r="AS237" s="18"/>
      <c r="AT237" s="18"/>
      <c r="AU237" s="18"/>
      <c r="AV237" s="18"/>
      <c r="AW237" s="18">
        <f t="shared" si="285"/>
        <v>1000000</v>
      </c>
      <c r="AX237" s="18">
        <f t="shared" si="311"/>
        <v>1000000</v>
      </c>
      <c r="AY237" s="108"/>
      <c r="AZ237" s="117" t="e">
        <f t="shared" si="270"/>
        <v>#DIV/0!</v>
      </c>
      <c r="BA237" s="117">
        <f t="shared" si="271"/>
        <v>-1</v>
      </c>
      <c r="BB237" s="117">
        <f t="shared" si="272"/>
        <v>-1</v>
      </c>
      <c r="BC237" s="117" t="e">
        <f t="shared" si="273"/>
        <v>#DIV/0!</v>
      </c>
      <c r="BD237" s="117" t="e">
        <f t="shared" si="274"/>
        <v>#DIV/0!</v>
      </c>
      <c r="BE237" s="18"/>
      <c r="BF237" s="18"/>
      <c r="BG237" s="18"/>
      <c r="BH237" s="18"/>
      <c r="BI237" s="18"/>
      <c r="BJ237" s="18"/>
      <c r="BK237" s="18"/>
      <c r="BL237" s="117">
        <f t="shared" si="312"/>
        <v>-0.82758620689655171</v>
      </c>
      <c r="BM237" s="117">
        <f t="shared" si="275"/>
        <v>-0.82758620689655171</v>
      </c>
    </row>
    <row r="238" spans="1:65">
      <c r="A238" s="16" t="s">
        <v>415</v>
      </c>
      <c r="B238" s="17" t="s">
        <v>416</v>
      </c>
      <c r="C238" s="18">
        <v>34000000</v>
      </c>
      <c r="D238" s="18"/>
      <c r="E238" s="18">
        <v>0</v>
      </c>
      <c r="F238" s="18">
        <v>0</v>
      </c>
      <c r="G238" s="18">
        <f t="shared" si="281"/>
        <v>34000000</v>
      </c>
      <c r="H238" s="18">
        <v>8986400</v>
      </c>
      <c r="I238" s="18">
        <v>6986400</v>
      </c>
      <c r="J238" s="18">
        <f t="shared" si="282"/>
        <v>27013600</v>
      </c>
      <c r="K238" s="18">
        <v>6069400</v>
      </c>
      <c r="L238" s="18">
        <v>6069400</v>
      </c>
      <c r="M238" s="18">
        <v>0</v>
      </c>
      <c r="N238" s="18">
        <v>29950000</v>
      </c>
      <c r="O238" s="18">
        <v>34450000</v>
      </c>
      <c r="P238" s="18">
        <f t="shared" si="291"/>
        <v>27463600</v>
      </c>
      <c r="Q238" s="18">
        <f t="shared" si="283"/>
        <v>-450000</v>
      </c>
      <c r="R238" s="18">
        <f t="shared" si="292"/>
        <v>6069400</v>
      </c>
      <c r="S238" s="108"/>
      <c r="T238" s="18">
        <v>34000000</v>
      </c>
      <c r="U238" s="18">
        <v>0</v>
      </c>
      <c r="V238" s="18">
        <v>30500000</v>
      </c>
      <c r="W238" s="18">
        <v>2000000</v>
      </c>
      <c r="X238" s="18">
        <v>0</v>
      </c>
      <c r="Y238" s="18">
        <v>0</v>
      </c>
      <c r="Z238" s="18">
        <v>0</v>
      </c>
      <c r="AA238" s="18">
        <v>1000000</v>
      </c>
      <c r="AB238" s="18">
        <v>0</v>
      </c>
      <c r="AC238" s="18">
        <v>500000</v>
      </c>
      <c r="AD238" s="18">
        <v>0</v>
      </c>
      <c r="AE238" s="18">
        <v>0</v>
      </c>
      <c r="AF238" s="18">
        <v>0</v>
      </c>
      <c r="AG238" s="18">
        <f t="shared" si="284"/>
        <v>32500000</v>
      </c>
      <c r="AH238" s="18">
        <f t="shared" si="280"/>
        <v>34000000</v>
      </c>
      <c r="AI238" s="85">
        <f>+'EJEC-GASTOSABRIL 2021'!G239-AH238</f>
        <v>0</v>
      </c>
      <c r="AJ238" s="108"/>
      <c r="AK238" s="18">
        <v>70000</v>
      </c>
      <c r="AL238" s="18">
        <v>6069400</v>
      </c>
      <c r="AM238" s="18">
        <v>1047200</v>
      </c>
      <c r="AN238" s="18">
        <v>18718452</v>
      </c>
      <c r="AO238" s="18"/>
      <c r="AP238" s="18"/>
      <c r="AQ238" s="18"/>
      <c r="AR238" s="18"/>
      <c r="AS238" s="18"/>
      <c r="AT238" s="18"/>
      <c r="AU238" s="18"/>
      <c r="AV238" s="18"/>
      <c r="AW238" s="18">
        <f t="shared" si="285"/>
        <v>25905052</v>
      </c>
      <c r="AX238" s="18">
        <f t="shared" si="311"/>
        <v>25905052</v>
      </c>
      <c r="AY238" s="108"/>
      <c r="AZ238" s="117" t="e">
        <f t="shared" si="270"/>
        <v>#DIV/0!</v>
      </c>
      <c r="BA238" s="117">
        <f t="shared" si="271"/>
        <v>-0.80100327868852461</v>
      </c>
      <c r="BB238" s="117">
        <f t="shared" si="272"/>
        <v>-0.47639999999999999</v>
      </c>
      <c r="BC238" s="117" t="e">
        <f t="shared" si="273"/>
        <v>#DIV/0!</v>
      </c>
      <c r="BD238" s="117" t="e">
        <f t="shared" si="274"/>
        <v>#DIV/0!</v>
      </c>
      <c r="BE238" s="18"/>
      <c r="BF238" s="18"/>
      <c r="BG238" s="18"/>
      <c r="BH238" s="18"/>
      <c r="BI238" s="18"/>
      <c r="BJ238" s="18"/>
      <c r="BK238" s="18"/>
      <c r="BL238" s="117">
        <f t="shared" si="312"/>
        <v>-0.20292147692307691</v>
      </c>
      <c r="BM238" s="117">
        <f t="shared" si="275"/>
        <v>-0.20292147692307691</v>
      </c>
    </row>
    <row r="239" spans="1:65">
      <c r="A239" s="16" t="s">
        <v>417</v>
      </c>
      <c r="B239" s="17" t="s">
        <v>418</v>
      </c>
      <c r="C239" s="18">
        <v>98999994</v>
      </c>
      <c r="D239" s="87">
        <v>55000000</v>
      </c>
      <c r="E239" s="18">
        <v>0</v>
      </c>
      <c r="F239" s="18">
        <v>0</v>
      </c>
      <c r="G239" s="18">
        <f t="shared" si="281"/>
        <v>153999994</v>
      </c>
      <c r="H239" s="18">
        <v>4193786</v>
      </c>
      <c r="I239" s="18">
        <v>4393786</v>
      </c>
      <c r="J239" s="18">
        <f t="shared" si="282"/>
        <v>149606208</v>
      </c>
      <c r="K239" s="18">
        <v>4818786</v>
      </c>
      <c r="L239" s="18">
        <v>6318786</v>
      </c>
      <c r="M239" s="18">
        <v>0</v>
      </c>
      <c r="N239" s="18">
        <v>1500000</v>
      </c>
      <c r="O239" s="18">
        <v>15652556</v>
      </c>
      <c r="P239" s="18">
        <f t="shared" si="291"/>
        <v>11258770</v>
      </c>
      <c r="Q239" s="18">
        <f t="shared" si="283"/>
        <v>138347438</v>
      </c>
      <c r="R239" s="18">
        <f t="shared" si="292"/>
        <v>6318786</v>
      </c>
      <c r="S239" s="108"/>
      <c r="T239" s="18">
        <v>153999994</v>
      </c>
      <c r="U239" s="18"/>
      <c r="V239" s="18">
        <v>13999999.454545455</v>
      </c>
      <c r="W239" s="18">
        <v>13999999.454545455</v>
      </c>
      <c r="X239" s="18">
        <v>13999999.454545455</v>
      </c>
      <c r="Y239" s="18">
        <v>13999999.454545455</v>
      </c>
      <c r="Z239" s="18">
        <v>13999999.454545455</v>
      </c>
      <c r="AA239" s="18">
        <v>13999999.454545455</v>
      </c>
      <c r="AB239" s="18">
        <v>13999999.454545455</v>
      </c>
      <c r="AC239" s="18">
        <v>13999999.454545455</v>
      </c>
      <c r="AD239" s="18">
        <v>13999999.454545455</v>
      </c>
      <c r="AE239" s="18">
        <v>13999999.454545455</v>
      </c>
      <c r="AF239" s="18">
        <v>13999999.454545455</v>
      </c>
      <c r="AG239" s="18">
        <f t="shared" si="284"/>
        <v>55999997.81818182</v>
      </c>
      <c r="AH239" s="18">
        <f t="shared" si="280"/>
        <v>153999994.00000003</v>
      </c>
      <c r="AI239" s="85">
        <f>+'EJEC-GASTOSABRIL 2021'!G240-AH239</f>
        <v>0</v>
      </c>
      <c r="AJ239" s="108"/>
      <c r="AK239" s="18">
        <v>1500000</v>
      </c>
      <c r="AL239" s="18">
        <f>4818786-607560</f>
        <v>4211226</v>
      </c>
      <c r="AM239" s="18">
        <v>334500</v>
      </c>
      <c r="AN239" s="18">
        <v>3422000</v>
      </c>
      <c r="AO239" s="18"/>
      <c r="AP239" s="18"/>
      <c r="AQ239" s="18"/>
      <c r="AR239" s="18"/>
      <c r="AS239" s="18"/>
      <c r="AT239" s="18"/>
      <c r="AU239" s="18"/>
      <c r="AV239" s="18"/>
      <c r="AW239" s="18">
        <f t="shared" si="285"/>
        <v>9467726</v>
      </c>
      <c r="AX239" s="18">
        <f t="shared" si="311"/>
        <v>9467726</v>
      </c>
      <c r="AY239" s="108"/>
      <c r="AZ239" s="117" t="e">
        <f t="shared" si="270"/>
        <v>#DIV/0!</v>
      </c>
      <c r="BA239" s="117">
        <f t="shared" si="271"/>
        <v>-0.69919813113758955</v>
      </c>
      <c r="BB239" s="117">
        <f t="shared" si="272"/>
        <v>-0.97610714192625225</v>
      </c>
      <c r="BC239" s="117">
        <f t="shared" si="273"/>
        <v>-0.7555714190482371</v>
      </c>
      <c r="BD239" s="117">
        <f t="shared" si="274"/>
        <v>-1</v>
      </c>
      <c r="BE239" s="18"/>
      <c r="BF239" s="18"/>
      <c r="BG239" s="18"/>
      <c r="BH239" s="18"/>
      <c r="BI239" s="18"/>
      <c r="BJ239" s="18"/>
      <c r="BK239" s="18"/>
      <c r="BL239" s="117">
        <f t="shared" si="312"/>
        <v>-0.83093345769870619</v>
      </c>
      <c r="BM239" s="117">
        <f t="shared" si="275"/>
        <v>-0.83093345769870619</v>
      </c>
    </row>
    <row r="240" spans="1:65">
      <c r="A240" s="13" t="s">
        <v>419</v>
      </c>
      <c r="B240" s="14" t="s">
        <v>420</v>
      </c>
      <c r="C240" s="15">
        <f>+C241+C242</f>
        <v>100800000</v>
      </c>
      <c r="D240" s="15">
        <v>0</v>
      </c>
      <c r="E240" s="15">
        <v>0</v>
      </c>
      <c r="F240" s="15">
        <v>30000000</v>
      </c>
      <c r="G240" s="15">
        <f t="shared" si="281"/>
        <v>130800000</v>
      </c>
      <c r="H240" s="15">
        <f t="shared" ref="H240:AH240" si="323">+H241+H242</f>
        <v>3100000</v>
      </c>
      <c r="I240" s="15">
        <f t="shared" si="323"/>
        <v>3300000</v>
      </c>
      <c r="J240" s="15">
        <f t="shared" si="323"/>
        <v>127500000</v>
      </c>
      <c r="K240" s="15">
        <f t="shared" si="323"/>
        <v>3100000</v>
      </c>
      <c r="L240" s="15">
        <f t="shared" si="323"/>
        <v>3300000</v>
      </c>
      <c r="M240" s="15">
        <f t="shared" si="323"/>
        <v>0</v>
      </c>
      <c r="N240" s="15">
        <f t="shared" si="323"/>
        <v>200000</v>
      </c>
      <c r="O240" s="15">
        <f t="shared" si="323"/>
        <v>3300000</v>
      </c>
      <c r="P240" s="15">
        <f t="shared" si="323"/>
        <v>0</v>
      </c>
      <c r="Q240" s="15">
        <f t="shared" si="323"/>
        <v>127500000</v>
      </c>
      <c r="R240" s="15">
        <f t="shared" si="323"/>
        <v>3300000</v>
      </c>
      <c r="S240" s="108"/>
      <c r="T240" s="15">
        <f t="shared" si="323"/>
        <v>130800000</v>
      </c>
      <c r="U240" s="15">
        <f t="shared" si="323"/>
        <v>0</v>
      </c>
      <c r="V240" s="15">
        <f t="shared" si="323"/>
        <v>11618181.818181818</v>
      </c>
      <c r="W240" s="15">
        <f t="shared" si="323"/>
        <v>14618181.818181818</v>
      </c>
      <c r="X240" s="15">
        <f t="shared" si="323"/>
        <v>11618181.818181818</v>
      </c>
      <c r="Y240" s="15">
        <f t="shared" si="323"/>
        <v>11618181.818181818</v>
      </c>
      <c r="Z240" s="15">
        <f t="shared" si="323"/>
        <v>11618181.818181818</v>
      </c>
      <c r="AA240" s="15">
        <f t="shared" si="323"/>
        <v>11618181.818181818</v>
      </c>
      <c r="AB240" s="15">
        <f t="shared" si="323"/>
        <v>11618181.818181818</v>
      </c>
      <c r="AC240" s="15">
        <f t="shared" si="323"/>
        <v>11618181.818181818</v>
      </c>
      <c r="AD240" s="15">
        <f t="shared" si="323"/>
        <v>11618181.818181818</v>
      </c>
      <c r="AE240" s="15">
        <f t="shared" si="323"/>
        <v>11618181.818181818</v>
      </c>
      <c r="AF240" s="15">
        <f t="shared" si="323"/>
        <v>11618181.818181818</v>
      </c>
      <c r="AG240" s="15">
        <f t="shared" si="284"/>
        <v>49472727.272727273</v>
      </c>
      <c r="AH240" s="15">
        <f t="shared" si="323"/>
        <v>130799999.99999997</v>
      </c>
      <c r="AI240" s="233">
        <f>+'EJEC-GASTOSABRIL 2021'!G241-AH240</f>
        <v>0</v>
      </c>
      <c r="AJ240" s="108"/>
      <c r="AK240" s="15">
        <f t="shared" ref="AK240:AM240" si="324">+AK241+AK242</f>
        <v>200000</v>
      </c>
      <c r="AL240" s="15">
        <f t="shared" si="324"/>
        <v>3100000</v>
      </c>
      <c r="AM240" s="15">
        <f t="shared" si="324"/>
        <v>400000</v>
      </c>
      <c r="AN240" s="15">
        <v>1030000</v>
      </c>
      <c r="AO240" s="15"/>
      <c r="AP240" s="15"/>
      <c r="AQ240" s="15"/>
      <c r="AR240" s="15"/>
      <c r="AS240" s="15"/>
      <c r="AT240" s="15"/>
      <c r="AU240" s="15"/>
      <c r="AV240" s="15"/>
      <c r="AW240" s="15">
        <f t="shared" si="285"/>
        <v>4730000</v>
      </c>
      <c r="AX240" s="15">
        <f t="shared" si="311"/>
        <v>4730000</v>
      </c>
      <c r="AY240" s="108"/>
      <c r="AZ240" s="116" t="e">
        <f t="shared" si="270"/>
        <v>#DIV/0!</v>
      </c>
      <c r="BA240" s="116">
        <f t="shared" si="271"/>
        <v>-0.73317683881064166</v>
      </c>
      <c r="BB240" s="116">
        <f t="shared" si="272"/>
        <v>-0.97263681592039797</v>
      </c>
      <c r="BC240" s="116">
        <f t="shared" si="273"/>
        <v>-0.91134585289514869</v>
      </c>
      <c r="BD240" s="116">
        <f t="shared" si="274"/>
        <v>-1</v>
      </c>
      <c r="BE240" s="15"/>
      <c r="BF240" s="15"/>
      <c r="BG240" s="15"/>
      <c r="BH240" s="15"/>
      <c r="BI240" s="15"/>
      <c r="BJ240" s="15"/>
      <c r="BK240" s="15"/>
      <c r="BL240" s="116">
        <f t="shared" si="312"/>
        <v>-0.90439176773245133</v>
      </c>
      <c r="BM240" s="116">
        <f t="shared" si="275"/>
        <v>-0.90439176773245133</v>
      </c>
    </row>
    <row r="241" spans="1:65">
      <c r="A241" s="16" t="s">
        <v>421</v>
      </c>
      <c r="B241" s="17" t="s">
        <v>422</v>
      </c>
      <c r="C241" s="18">
        <v>3000000</v>
      </c>
      <c r="D241" s="18">
        <v>0</v>
      </c>
      <c r="E241" s="18">
        <v>0</v>
      </c>
      <c r="F241" s="18">
        <v>0</v>
      </c>
      <c r="G241" s="18">
        <f t="shared" si="281"/>
        <v>3000000</v>
      </c>
      <c r="H241" s="18">
        <v>0</v>
      </c>
      <c r="I241" s="18">
        <v>0</v>
      </c>
      <c r="J241" s="18">
        <f t="shared" si="282"/>
        <v>3000000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f t="shared" si="291"/>
        <v>0</v>
      </c>
      <c r="Q241" s="18">
        <f t="shared" si="283"/>
        <v>3000000</v>
      </c>
      <c r="R241" s="18">
        <f t="shared" si="292"/>
        <v>0</v>
      </c>
      <c r="S241" s="108"/>
      <c r="T241" s="18">
        <v>3000000</v>
      </c>
      <c r="U241" s="18">
        <v>0</v>
      </c>
      <c r="V241" s="18">
        <v>0</v>
      </c>
      <c r="W241" s="18">
        <v>3000000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f t="shared" si="284"/>
        <v>3000000</v>
      </c>
      <c r="AH241" s="18">
        <f t="shared" si="280"/>
        <v>3000000</v>
      </c>
      <c r="AI241" s="85">
        <f>+'EJEC-GASTOSABRIL 2021'!G242-AH241</f>
        <v>0</v>
      </c>
      <c r="AJ241" s="108"/>
      <c r="AK241" s="18">
        <v>0</v>
      </c>
      <c r="AL241" s="18">
        <v>0</v>
      </c>
      <c r="AM241" s="18">
        <v>0</v>
      </c>
      <c r="AN241" s="18">
        <v>500000</v>
      </c>
      <c r="AO241" s="18"/>
      <c r="AP241" s="18"/>
      <c r="AQ241" s="18"/>
      <c r="AR241" s="18"/>
      <c r="AS241" s="18"/>
      <c r="AT241" s="18"/>
      <c r="AU241" s="18"/>
      <c r="AV241" s="18"/>
      <c r="AW241" s="18">
        <f t="shared" si="285"/>
        <v>500000</v>
      </c>
      <c r="AX241" s="18">
        <f t="shared" si="311"/>
        <v>500000</v>
      </c>
      <c r="AY241" s="108"/>
      <c r="AZ241" s="117" t="e">
        <f t="shared" si="270"/>
        <v>#DIV/0!</v>
      </c>
      <c r="BA241" s="117" t="e">
        <f t="shared" si="271"/>
        <v>#DIV/0!</v>
      </c>
      <c r="BB241" s="117">
        <f t="shared" si="272"/>
        <v>-1</v>
      </c>
      <c r="BC241" s="117" t="e">
        <f t="shared" si="273"/>
        <v>#DIV/0!</v>
      </c>
      <c r="BD241" s="117" t="e">
        <f t="shared" si="274"/>
        <v>#DIV/0!</v>
      </c>
      <c r="BE241" s="18"/>
      <c r="BF241" s="18"/>
      <c r="BG241" s="18"/>
      <c r="BH241" s="18"/>
      <c r="BI241" s="18"/>
      <c r="BJ241" s="18"/>
      <c r="BK241" s="18"/>
      <c r="BL241" s="117">
        <f t="shared" si="312"/>
        <v>-0.83333333333333337</v>
      </c>
      <c r="BM241" s="117">
        <f t="shared" si="275"/>
        <v>-0.83333333333333337</v>
      </c>
    </row>
    <row r="242" spans="1:65">
      <c r="A242" s="16" t="s">
        <v>423</v>
      </c>
      <c r="B242" s="17" t="s">
        <v>424</v>
      </c>
      <c r="C242" s="18">
        <v>97800000</v>
      </c>
      <c r="D242" s="18">
        <v>0</v>
      </c>
      <c r="E242" s="18">
        <v>0</v>
      </c>
      <c r="F242" s="18">
        <v>30000000</v>
      </c>
      <c r="G242" s="18">
        <f t="shared" si="281"/>
        <v>127800000</v>
      </c>
      <c r="H242" s="18">
        <v>3100000</v>
      </c>
      <c r="I242" s="18">
        <v>3300000</v>
      </c>
      <c r="J242" s="18">
        <f t="shared" si="282"/>
        <v>124500000</v>
      </c>
      <c r="K242" s="18">
        <v>3100000</v>
      </c>
      <c r="L242" s="18">
        <v>3300000</v>
      </c>
      <c r="M242" s="18">
        <v>0</v>
      </c>
      <c r="N242" s="18">
        <v>200000</v>
      </c>
      <c r="O242" s="18">
        <v>3300000</v>
      </c>
      <c r="P242" s="18">
        <f t="shared" si="291"/>
        <v>0</v>
      </c>
      <c r="Q242" s="18">
        <f t="shared" si="283"/>
        <v>124500000</v>
      </c>
      <c r="R242" s="18">
        <f t="shared" si="292"/>
        <v>3300000</v>
      </c>
      <c r="S242" s="108"/>
      <c r="T242" s="18">
        <v>127800000</v>
      </c>
      <c r="U242" s="18"/>
      <c r="V242" s="18">
        <v>11618181.818181818</v>
      </c>
      <c r="W242" s="18">
        <v>11618181.818181818</v>
      </c>
      <c r="X242" s="18">
        <v>11618181.818181818</v>
      </c>
      <c r="Y242" s="18">
        <v>11618181.818181818</v>
      </c>
      <c r="Z242" s="18">
        <v>11618181.818181818</v>
      </c>
      <c r="AA242" s="18">
        <v>11618181.818181818</v>
      </c>
      <c r="AB242" s="18">
        <v>11618181.818181818</v>
      </c>
      <c r="AC242" s="18">
        <v>11618181.818181818</v>
      </c>
      <c r="AD242" s="18">
        <v>11618181.818181818</v>
      </c>
      <c r="AE242" s="18">
        <v>11618181.818181818</v>
      </c>
      <c r="AF242" s="18">
        <v>11618181.818181818</v>
      </c>
      <c r="AG242" s="18">
        <f t="shared" si="284"/>
        <v>46472727.272727273</v>
      </c>
      <c r="AH242" s="18">
        <f t="shared" si="280"/>
        <v>127799999.99999997</v>
      </c>
      <c r="AI242" s="85">
        <f>+'EJEC-GASTOSABRIL 2021'!G243-AH242</f>
        <v>0</v>
      </c>
      <c r="AJ242" s="108"/>
      <c r="AK242" s="18">
        <v>200000</v>
      </c>
      <c r="AL242" s="18">
        <v>3100000</v>
      </c>
      <c r="AM242" s="18">
        <v>400000</v>
      </c>
      <c r="AN242" s="18">
        <v>530000</v>
      </c>
      <c r="AO242" s="18"/>
      <c r="AP242" s="18"/>
      <c r="AQ242" s="18"/>
      <c r="AR242" s="18"/>
      <c r="AS242" s="18"/>
      <c r="AT242" s="18"/>
      <c r="AU242" s="18"/>
      <c r="AV242" s="18"/>
      <c r="AW242" s="18">
        <f t="shared" si="285"/>
        <v>4230000</v>
      </c>
      <c r="AX242" s="18">
        <f t="shared" si="311"/>
        <v>4230000</v>
      </c>
      <c r="AY242" s="108"/>
      <c r="AZ242" s="117" t="e">
        <f t="shared" si="270"/>
        <v>#DIV/0!</v>
      </c>
      <c r="BA242" s="117">
        <f t="shared" si="271"/>
        <v>-0.73317683881064166</v>
      </c>
      <c r="BB242" s="117">
        <f t="shared" si="272"/>
        <v>-0.96557120500782467</v>
      </c>
      <c r="BC242" s="117">
        <f t="shared" si="273"/>
        <v>-0.95438184663536774</v>
      </c>
      <c r="BD242" s="117">
        <f t="shared" si="274"/>
        <v>-1</v>
      </c>
      <c r="BE242" s="18"/>
      <c r="BF242" s="18"/>
      <c r="BG242" s="18"/>
      <c r="BH242" s="18"/>
      <c r="BI242" s="18"/>
      <c r="BJ242" s="18"/>
      <c r="BK242" s="18"/>
      <c r="BL242" s="117">
        <f t="shared" si="312"/>
        <v>-0.9089788732394366</v>
      </c>
      <c r="BM242" s="117">
        <f t="shared" si="275"/>
        <v>-0.9089788732394366</v>
      </c>
    </row>
    <row r="243" spans="1:65">
      <c r="A243" s="13" t="s">
        <v>425</v>
      </c>
      <c r="B243" s="14" t="s">
        <v>426</v>
      </c>
      <c r="C243" s="15">
        <f>+C244</f>
        <v>2500000</v>
      </c>
      <c r="D243" s="15">
        <v>0</v>
      </c>
      <c r="E243" s="15">
        <v>0</v>
      </c>
      <c r="F243" s="15">
        <v>0</v>
      </c>
      <c r="G243" s="15">
        <f t="shared" si="281"/>
        <v>2500000</v>
      </c>
      <c r="H243" s="15">
        <f t="shared" ref="H243:AH243" si="325">+H244</f>
        <v>0</v>
      </c>
      <c r="I243" s="15">
        <f t="shared" si="325"/>
        <v>0</v>
      </c>
      <c r="J243" s="15">
        <f t="shared" si="325"/>
        <v>2500000</v>
      </c>
      <c r="K243" s="15">
        <f t="shared" si="325"/>
        <v>0</v>
      </c>
      <c r="L243" s="15">
        <f t="shared" si="325"/>
        <v>0</v>
      </c>
      <c r="M243" s="15">
        <f t="shared" si="325"/>
        <v>0</v>
      </c>
      <c r="N243" s="15">
        <f t="shared" si="325"/>
        <v>0</v>
      </c>
      <c r="O243" s="15">
        <f t="shared" si="325"/>
        <v>0</v>
      </c>
      <c r="P243" s="15">
        <f t="shared" si="325"/>
        <v>0</v>
      </c>
      <c r="Q243" s="15">
        <f t="shared" si="325"/>
        <v>2500000</v>
      </c>
      <c r="R243" s="15">
        <f t="shared" si="325"/>
        <v>0</v>
      </c>
      <c r="S243" s="108"/>
      <c r="T243" s="15">
        <f t="shared" si="325"/>
        <v>2500000</v>
      </c>
      <c r="U243" s="15">
        <f t="shared" si="325"/>
        <v>0</v>
      </c>
      <c r="V243" s="15">
        <f t="shared" si="325"/>
        <v>0</v>
      </c>
      <c r="W243" s="15">
        <f t="shared" si="325"/>
        <v>1500000</v>
      </c>
      <c r="X243" s="15">
        <f t="shared" si="325"/>
        <v>0</v>
      </c>
      <c r="Y243" s="15">
        <f t="shared" si="325"/>
        <v>0</v>
      </c>
      <c r="Z243" s="15">
        <f t="shared" si="325"/>
        <v>1000000</v>
      </c>
      <c r="AA243" s="15">
        <f t="shared" si="325"/>
        <v>0</v>
      </c>
      <c r="AB243" s="15">
        <f t="shared" si="325"/>
        <v>0</v>
      </c>
      <c r="AC243" s="15">
        <f t="shared" si="325"/>
        <v>0</v>
      </c>
      <c r="AD243" s="15">
        <f t="shared" si="325"/>
        <v>0</v>
      </c>
      <c r="AE243" s="15">
        <f t="shared" si="325"/>
        <v>0</v>
      </c>
      <c r="AF243" s="15">
        <f t="shared" si="325"/>
        <v>0</v>
      </c>
      <c r="AG243" s="15">
        <f t="shared" si="284"/>
        <v>1500000</v>
      </c>
      <c r="AH243" s="15">
        <f t="shared" si="325"/>
        <v>2500000</v>
      </c>
      <c r="AI243" s="233">
        <f>+'EJEC-GASTOSABRIL 2021'!G244-AH243</f>
        <v>0</v>
      </c>
      <c r="AJ243" s="108"/>
      <c r="AK243" s="15">
        <f t="shared" ref="AK243:AM243" si="326">+AK244</f>
        <v>0</v>
      </c>
      <c r="AL243" s="15">
        <f t="shared" si="326"/>
        <v>0</v>
      </c>
      <c r="AM243" s="15">
        <f t="shared" si="326"/>
        <v>0</v>
      </c>
      <c r="AN243" s="15">
        <v>800000</v>
      </c>
      <c r="AO243" s="15"/>
      <c r="AP243" s="15"/>
      <c r="AQ243" s="15"/>
      <c r="AR243" s="15"/>
      <c r="AS243" s="15"/>
      <c r="AT243" s="15"/>
      <c r="AU243" s="15"/>
      <c r="AV243" s="15"/>
      <c r="AW243" s="15">
        <f t="shared" si="285"/>
        <v>800000</v>
      </c>
      <c r="AX243" s="15">
        <f t="shared" si="311"/>
        <v>800000</v>
      </c>
      <c r="AY243" s="108"/>
      <c r="AZ243" s="116" t="e">
        <f t="shared" si="270"/>
        <v>#DIV/0!</v>
      </c>
      <c r="BA243" s="116" t="e">
        <f t="shared" si="271"/>
        <v>#DIV/0!</v>
      </c>
      <c r="BB243" s="116">
        <f t="shared" si="272"/>
        <v>-1</v>
      </c>
      <c r="BC243" s="116" t="e">
        <f t="shared" si="273"/>
        <v>#DIV/0!</v>
      </c>
      <c r="BD243" s="116" t="e">
        <f t="shared" si="274"/>
        <v>#DIV/0!</v>
      </c>
      <c r="BE243" s="15"/>
      <c r="BF243" s="15"/>
      <c r="BG243" s="15"/>
      <c r="BH243" s="15"/>
      <c r="BI243" s="15"/>
      <c r="BJ243" s="15"/>
      <c r="BK243" s="15"/>
      <c r="BL243" s="116">
        <f t="shared" si="312"/>
        <v>-0.46666666666666667</v>
      </c>
      <c r="BM243" s="116">
        <f t="shared" si="275"/>
        <v>-0.46666666666666667</v>
      </c>
    </row>
    <row r="244" spans="1:65">
      <c r="A244" s="16" t="s">
        <v>427</v>
      </c>
      <c r="B244" s="17" t="s">
        <v>428</v>
      </c>
      <c r="C244" s="18">
        <v>2500000</v>
      </c>
      <c r="D244" s="18">
        <v>0</v>
      </c>
      <c r="E244" s="18">
        <v>0</v>
      </c>
      <c r="F244" s="18">
        <v>0</v>
      </c>
      <c r="G244" s="18">
        <f t="shared" si="281"/>
        <v>2500000</v>
      </c>
      <c r="H244" s="18">
        <v>0</v>
      </c>
      <c r="I244" s="18">
        <v>0</v>
      </c>
      <c r="J244" s="18">
        <f t="shared" si="282"/>
        <v>2500000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f t="shared" si="291"/>
        <v>0</v>
      </c>
      <c r="Q244" s="18">
        <f t="shared" si="283"/>
        <v>2500000</v>
      </c>
      <c r="R244" s="18">
        <f t="shared" si="292"/>
        <v>0</v>
      </c>
      <c r="S244" s="108"/>
      <c r="T244" s="18">
        <v>2500000</v>
      </c>
      <c r="U244" s="18">
        <v>0</v>
      </c>
      <c r="V244" s="18">
        <v>0</v>
      </c>
      <c r="W244" s="18">
        <v>1500000</v>
      </c>
      <c r="X244" s="18">
        <v>0</v>
      </c>
      <c r="Y244" s="18">
        <v>0</v>
      </c>
      <c r="Z244" s="18">
        <v>1000000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f t="shared" si="284"/>
        <v>1500000</v>
      </c>
      <c r="AH244" s="18">
        <f t="shared" si="280"/>
        <v>2500000</v>
      </c>
      <c r="AI244" s="85">
        <f>+'EJEC-GASTOSABRIL 2021'!G245-AH244</f>
        <v>0</v>
      </c>
      <c r="AJ244" s="108"/>
      <c r="AK244" s="18">
        <v>0</v>
      </c>
      <c r="AL244" s="18">
        <v>0</v>
      </c>
      <c r="AM244" s="18">
        <v>0</v>
      </c>
      <c r="AN244" s="18">
        <v>800000</v>
      </c>
      <c r="AO244" s="18"/>
      <c r="AP244" s="18"/>
      <c r="AQ244" s="18"/>
      <c r="AR244" s="18"/>
      <c r="AS244" s="18"/>
      <c r="AT244" s="18"/>
      <c r="AU244" s="18"/>
      <c r="AV244" s="18"/>
      <c r="AW244" s="18">
        <f t="shared" si="285"/>
        <v>800000</v>
      </c>
      <c r="AX244" s="18">
        <f t="shared" si="311"/>
        <v>800000</v>
      </c>
      <c r="AY244" s="108"/>
      <c r="AZ244" s="117" t="e">
        <f t="shared" si="270"/>
        <v>#DIV/0!</v>
      </c>
      <c r="BA244" s="117" t="e">
        <f t="shared" si="271"/>
        <v>#DIV/0!</v>
      </c>
      <c r="BB244" s="117">
        <f t="shared" si="272"/>
        <v>-1</v>
      </c>
      <c r="BC244" s="117" t="e">
        <f t="shared" si="273"/>
        <v>#DIV/0!</v>
      </c>
      <c r="BD244" s="117" t="e">
        <f t="shared" si="274"/>
        <v>#DIV/0!</v>
      </c>
      <c r="BE244" s="18"/>
      <c r="BF244" s="18"/>
      <c r="BG244" s="18"/>
      <c r="BH244" s="18"/>
      <c r="BI244" s="18"/>
      <c r="BJ244" s="18"/>
      <c r="BK244" s="18"/>
      <c r="BL244" s="117">
        <f t="shared" si="312"/>
        <v>-0.46666666666666667</v>
      </c>
      <c r="BM244" s="117">
        <f t="shared" si="275"/>
        <v>-0.46666666666666667</v>
      </c>
    </row>
    <row r="245" spans="1:65">
      <c r="A245" s="13" t="s">
        <v>429</v>
      </c>
      <c r="B245" s="14" t="s">
        <v>430</v>
      </c>
      <c r="C245" s="15">
        <f>+C246</f>
        <v>26000000</v>
      </c>
      <c r="D245" s="15">
        <v>0</v>
      </c>
      <c r="E245" s="15">
        <v>0</v>
      </c>
      <c r="F245" s="15">
        <v>30000000</v>
      </c>
      <c r="G245" s="15">
        <f t="shared" si="281"/>
        <v>56000000</v>
      </c>
      <c r="H245" s="15">
        <f t="shared" ref="H245:AH245" si="327">+H246</f>
        <v>1000000</v>
      </c>
      <c r="I245" s="15">
        <f t="shared" si="327"/>
        <v>1000000</v>
      </c>
      <c r="J245" s="15">
        <f t="shared" si="327"/>
        <v>55000000</v>
      </c>
      <c r="K245" s="15">
        <f t="shared" si="327"/>
        <v>1000000</v>
      </c>
      <c r="L245" s="15">
        <f t="shared" si="327"/>
        <v>1000000</v>
      </c>
      <c r="M245" s="15">
        <f t="shared" si="327"/>
        <v>0</v>
      </c>
      <c r="N245" s="15">
        <f t="shared" si="327"/>
        <v>0</v>
      </c>
      <c r="O245" s="15">
        <f t="shared" si="327"/>
        <v>7550000</v>
      </c>
      <c r="P245" s="15">
        <f t="shared" si="327"/>
        <v>6550000</v>
      </c>
      <c r="Q245" s="15">
        <f t="shared" si="327"/>
        <v>48450000</v>
      </c>
      <c r="R245" s="15">
        <f t="shared" si="327"/>
        <v>1000000</v>
      </c>
      <c r="S245" s="108"/>
      <c r="T245" s="15">
        <f t="shared" si="327"/>
        <v>56000000</v>
      </c>
      <c r="U245" s="15">
        <f t="shared" si="327"/>
        <v>0</v>
      </c>
      <c r="V245" s="15">
        <f t="shared" si="327"/>
        <v>5090909.0909090908</v>
      </c>
      <c r="W245" s="15">
        <f t="shared" si="327"/>
        <v>5090909.0909090908</v>
      </c>
      <c r="X245" s="15">
        <f t="shared" si="327"/>
        <v>5090909.0909090908</v>
      </c>
      <c r="Y245" s="15">
        <f t="shared" si="327"/>
        <v>5090909.0909090908</v>
      </c>
      <c r="Z245" s="15">
        <f t="shared" si="327"/>
        <v>5090909.0909090908</v>
      </c>
      <c r="AA245" s="15">
        <f t="shared" si="327"/>
        <v>5090909.0909090908</v>
      </c>
      <c r="AB245" s="15">
        <f t="shared" si="327"/>
        <v>5090909.0909090908</v>
      </c>
      <c r="AC245" s="15">
        <f t="shared" si="327"/>
        <v>5090909.0909090908</v>
      </c>
      <c r="AD245" s="15">
        <f t="shared" si="327"/>
        <v>5090909.0909090908</v>
      </c>
      <c r="AE245" s="15">
        <f t="shared" si="327"/>
        <v>5090909.0909090908</v>
      </c>
      <c r="AF245" s="15">
        <f t="shared" si="327"/>
        <v>5090909.0909090908</v>
      </c>
      <c r="AG245" s="15">
        <f t="shared" si="284"/>
        <v>20363636.363636363</v>
      </c>
      <c r="AH245" s="15">
        <f t="shared" si="327"/>
        <v>56000000.000000007</v>
      </c>
      <c r="AI245" s="233">
        <f>+'EJEC-GASTOSABRIL 2021'!G246-AH245</f>
        <v>0</v>
      </c>
      <c r="AJ245" s="108"/>
      <c r="AK245" s="15">
        <v>0</v>
      </c>
      <c r="AL245" s="15">
        <v>1000000</v>
      </c>
      <c r="AM245" s="15">
        <v>0</v>
      </c>
      <c r="AN245" s="15">
        <v>1073800</v>
      </c>
      <c r="AO245" s="15"/>
      <c r="AP245" s="15"/>
      <c r="AQ245" s="15"/>
      <c r="AR245" s="15"/>
      <c r="AS245" s="15"/>
      <c r="AT245" s="15"/>
      <c r="AU245" s="15"/>
      <c r="AV245" s="15"/>
      <c r="AW245" s="15">
        <f t="shared" si="285"/>
        <v>2073800</v>
      </c>
      <c r="AX245" s="15">
        <f t="shared" si="311"/>
        <v>2073800</v>
      </c>
      <c r="AY245" s="108"/>
      <c r="AZ245" s="116" t="e">
        <f t="shared" si="270"/>
        <v>#DIV/0!</v>
      </c>
      <c r="BA245" s="116">
        <f t="shared" si="271"/>
        <v>-0.8035714285714286</v>
      </c>
      <c r="BB245" s="116">
        <f t="shared" si="272"/>
        <v>-1</v>
      </c>
      <c r="BC245" s="116">
        <f t="shared" si="273"/>
        <v>-0.78907499999999997</v>
      </c>
      <c r="BD245" s="116">
        <f t="shared" si="274"/>
        <v>-1</v>
      </c>
      <c r="BE245" s="15"/>
      <c r="BF245" s="15"/>
      <c r="BG245" s="15"/>
      <c r="BH245" s="15"/>
      <c r="BI245" s="15"/>
      <c r="BJ245" s="15"/>
      <c r="BK245" s="15"/>
      <c r="BL245" s="116">
        <f t="shared" si="312"/>
        <v>-0.89816160714285709</v>
      </c>
      <c r="BM245" s="116">
        <f t="shared" si="275"/>
        <v>-0.89816160714285709</v>
      </c>
    </row>
    <row r="246" spans="1:65">
      <c r="A246" s="16" t="s">
        <v>431</v>
      </c>
      <c r="B246" s="17" t="s">
        <v>432</v>
      </c>
      <c r="C246" s="18">
        <v>26000000</v>
      </c>
      <c r="D246" s="18">
        <v>0</v>
      </c>
      <c r="E246" s="18">
        <v>0</v>
      </c>
      <c r="F246" s="18">
        <v>30000000</v>
      </c>
      <c r="G246" s="18">
        <f t="shared" si="281"/>
        <v>56000000</v>
      </c>
      <c r="H246" s="18">
        <v>1000000</v>
      </c>
      <c r="I246" s="18">
        <v>1000000</v>
      </c>
      <c r="J246" s="18">
        <f t="shared" si="282"/>
        <v>55000000</v>
      </c>
      <c r="K246" s="18">
        <v>1000000</v>
      </c>
      <c r="L246" s="18">
        <v>1000000</v>
      </c>
      <c r="M246" s="18">
        <v>0</v>
      </c>
      <c r="N246" s="18">
        <v>0</v>
      </c>
      <c r="O246" s="18">
        <v>7550000</v>
      </c>
      <c r="P246" s="18">
        <f t="shared" si="291"/>
        <v>6550000</v>
      </c>
      <c r="Q246" s="18">
        <f t="shared" si="283"/>
        <v>48450000</v>
      </c>
      <c r="R246" s="18">
        <f t="shared" si="292"/>
        <v>1000000</v>
      </c>
      <c r="S246" s="108"/>
      <c r="T246" s="18">
        <v>56000000</v>
      </c>
      <c r="U246" s="18">
        <v>0</v>
      </c>
      <c r="V246" s="18">
        <v>5090909.0909090908</v>
      </c>
      <c r="W246" s="18">
        <v>5090909.0909090908</v>
      </c>
      <c r="X246" s="18">
        <v>5090909.0909090908</v>
      </c>
      <c r="Y246" s="18">
        <v>5090909.0909090908</v>
      </c>
      <c r="Z246" s="18">
        <v>5090909.0909090908</v>
      </c>
      <c r="AA246" s="18">
        <v>5090909.0909090908</v>
      </c>
      <c r="AB246" s="18">
        <v>5090909.0909090908</v>
      </c>
      <c r="AC246" s="18">
        <v>5090909.0909090908</v>
      </c>
      <c r="AD246" s="18">
        <v>5090909.0909090908</v>
      </c>
      <c r="AE246" s="18">
        <v>5090909.0909090908</v>
      </c>
      <c r="AF246" s="18">
        <v>5090909.0909090908</v>
      </c>
      <c r="AG246" s="18">
        <f t="shared" si="284"/>
        <v>20363636.363636363</v>
      </c>
      <c r="AH246" s="18">
        <f t="shared" si="280"/>
        <v>56000000.000000007</v>
      </c>
      <c r="AI246" s="85">
        <f>+'EJEC-GASTOSABRIL 2021'!G247-AH246</f>
        <v>0</v>
      </c>
      <c r="AJ246" s="108"/>
      <c r="AK246" s="18">
        <v>0</v>
      </c>
      <c r="AL246" s="18">
        <v>1000000</v>
      </c>
      <c r="AM246" s="18">
        <v>0</v>
      </c>
      <c r="AN246" s="18">
        <v>1073800</v>
      </c>
      <c r="AO246" s="18"/>
      <c r="AP246" s="18"/>
      <c r="AQ246" s="18"/>
      <c r="AR246" s="18"/>
      <c r="AS246" s="18"/>
      <c r="AT246" s="18"/>
      <c r="AU246" s="18"/>
      <c r="AV246" s="18"/>
      <c r="AW246" s="18">
        <f t="shared" si="285"/>
        <v>2073800</v>
      </c>
      <c r="AX246" s="18">
        <f t="shared" si="311"/>
        <v>2073800</v>
      </c>
      <c r="AY246" s="108"/>
      <c r="AZ246" s="117" t="e">
        <f t="shared" si="270"/>
        <v>#DIV/0!</v>
      </c>
      <c r="BA246" s="117">
        <f t="shared" si="271"/>
        <v>-0.8035714285714286</v>
      </c>
      <c r="BB246" s="117">
        <f t="shared" si="272"/>
        <v>-1</v>
      </c>
      <c r="BC246" s="117">
        <f t="shared" si="273"/>
        <v>-0.78907499999999997</v>
      </c>
      <c r="BD246" s="117">
        <f t="shared" si="274"/>
        <v>-1</v>
      </c>
      <c r="BE246" s="18"/>
      <c r="BF246" s="18"/>
      <c r="BG246" s="18"/>
      <c r="BH246" s="18"/>
      <c r="BI246" s="18"/>
      <c r="BJ246" s="18"/>
      <c r="BK246" s="18"/>
      <c r="BL246" s="117">
        <f t="shared" si="312"/>
        <v>-0.89816160714285709</v>
      </c>
      <c r="BM246" s="117">
        <f t="shared" si="275"/>
        <v>-0.89816160714285709</v>
      </c>
    </row>
    <row r="247" spans="1:65">
      <c r="A247" s="13" t="s">
        <v>433</v>
      </c>
      <c r="B247" s="14" t="s">
        <v>434</v>
      </c>
      <c r="C247" s="15">
        <f>+C248+C251+C254</f>
        <v>703484560</v>
      </c>
      <c r="D247" s="15">
        <v>0</v>
      </c>
      <c r="E247" s="15">
        <v>0</v>
      </c>
      <c r="F247" s="15">
        <v>0</v>
      </c>
      <c r="G247" s="15">
        <f t="shared" si="281"/>
        <v>703484560</v>
      </c>
      <c r="H247" s="15">
        <f t="shared" ref="H247:W247" si="328">+H248+H251+H254</f>
        <v>133325162</v>
      </c>
      <c r="I247" s="15">
        <f t="shared" si="328"/>
        <v>134416062</v>
      </c>
      <c r="J247" s="15">
        <f t="shared" si="328"/>
        <v>569068498</v>
      </c>
      <c r="K247" s="15">
        <f t="shared" si="328"/>
        <v>43474803</v>
      </c>
      <c r="L247" s="15">
        <f t="shared" si="328"/>
        <v>44565703</v>
      </c>
      <c r="M247" s="15">
        <f t="shared" si="328"/>
        <v>0</v>
      </c>
      <c r="N247" s="15">
        <f t="shared" si="328"/>
        <v>118303142</v>
      </c>
      <c r="O247" s="15">
        <f t="shared" si="328"/>
        <v>258511394</v>
      </c>
      <c r="P247" s="15">
        <f t="shared" si="328"/>
        <v>124095332</v>
      </c>
      <c r="Q247" s="15">
        <f t="shared" si="328"/>
        <v>444973166</v>
      </c>
      <c r="R247" s="15">
        <f t="shared" si="328"/>
        <v>44565703</v>
      </c>
      <c r="S247" s="108"/>
      <c r="T247" s="15">
        <f t="shared" si="328"/>
        <v>703484560</v>
      </c>
      <c r="U247" s="15">
        <f t="shared" si="328"/>
        <v>6666666.6699999999</v>
      </c>
      <c r="V247" s="15">
        <f t="shared" si="328"/>
        <v>58801626.670000002</v>
      </c>
      <c r="W247" s="15">
        <f t="shared" si="328"/>
        <v>108801626.67</v>
      </c>
      <c r="X247" s="15">
        <f t="shared" ref="X247:AH247" si="329">+X248+X251+X254</f>
        <v>58801626.670000002</v>
      </c>
      <c r="Y247" s="15">
        <f t="shared" si="329"/>
        <v>58801626.670000002</v>
      </c>
      <c r="Z247" s="15">
        <f t="shared" si="329"/>
        <v>58801626.670000002</v>
      </c>
      <c r="AA247" s="15">
        <f t="shared" si="329"/>
        <v>58801626.670000002</v>
      </c>
      <c r="AB247" s="15">
        <f t="shared" si="329"/>
        <v>58801626.670000002</v>
      </c>
      <c r="AC247" s="15">
        <f t="shared" si="329"/>
        <v>58801626.670000002</v>
      </c>
      <c r="AD247" s="15">
        <f t="shared" si="329"/>
        <v>58801626.670000002</v>
      </c>
      <c r="AE247" s="15">
        <f t="shared" si="329"/>
        <v>58801626.670000002</v>
      </c>
      <c r="AF247" s="15">
        <f t="shared" si="329"/>
        <v>58801626.630000003</v>
      </c>
      <c r="AG247" s="15">
        <f t="shared" si="284"/>
        <v>291873173.35000002</v>
      </c>
      <c r="AH247" s="15">
        <f t="shared" si="329"/>
        <v>703484560</v>
      </c>
      <c r="AI247" s="233">
        <f>+'EJEC-GASTOSABRIL 2021'!G248-AH247</f>
        <v>0</v>
      </c>
      <c r="AJ247" s="108"/>
      <c r="AK247" s="15">
        <f t="shared" ref="AK247:AM247" si="330">+AK248+AK251+AK254</f>
        <v>3869607</v>
      </c>
      <c r="AL247" s="15">
        <f t="shared" si="330"/>
        <v>43474803</v>
      </c>
      <c r="AM247" s="15">
        <f t="shared" si="330"/>
        <v>25752588</v>
      </c>
      <c r="AN247" s="15">
        <v>34357633</v>
      </c>
      <c r="AO247" s="15"/>
      <c r="AP247" s="15"/>
      <c r="AQ247" s="15"/>
      <c r="AR247" s="15"/>
      <c r="AS247" s="15"/>
      <c r="AT247" s="15"/>
      <c r="AU247" s="15"/>
      <c r="AV247" s="15"/>
      <c r="AW247" s="15">
        <f t="shared" si="285"/>
        <v>107454631</v>
      </c>
      <c r="AX247" s="15">
        <f t="shared" si="311"/>
        <v>107454631</v>
      </c>
      <c r="AY247" s="108"/>
      <c r="AZ247" s="116">
        <f t="shared" si="270"/>
        <v>-0.4195589502902205</v>
      </c>
      <c r="BA247" s="116">
        <f t="shared" si="271"/>
        <v>-0.26065305567166552</v>
      </c>
      <c r="BB247" s="116">
        <f t="shared" si="272"/>
        <v>-0.7633069579179298</v>
      </c>
      <c r="BC247" s="116">
        <f t="shared" si="273"/>
        <v>-0.4157026778728739</v>
      </c>
      <c r="BD247" s="116">
        <f t="shared" si="274"/>
        <v>-1</v>
      </c>
      <c r="BE247" s="15"/>
      <c r="BF247" s="15"/>
      <c r="BG247" s="15"/>
      <c r="BH247" s="15"/>
      <c r="BI247" s="15"/>
      <c r="BJ247" s="15"/>
      <c r="BK247" s="15"/>
      <c r="BL247" s="116">
        <f t="shared" si="312"/>
        <v>-0.63184478461422122</v>
      </c>
      <c r="BM247" s="116">
        <f t="shared" si="275"/>
        <v>-0.63184478461422122</v>
      </c>
    </row>
    <row r="248" spans="1:65">
      <c r="A248" s="13" t="s">
        <v>435</v>
      </c>
      <c r="B248" s="14" t="s">
        <v>436</v>
      </c>
      <c r="C248" s="15">
        <f>+C249+C250</f>
        <v>406284560</v>
      </c>
      <c r="D248" s="15">
        <v>0</v>
      </c>
      <c r="E248" s="15">
        <v>0</v>
      </c>
      <c r="F248" s="15">
        <v>0</v>
      </c>
      <c r="G248" s="15">
        <f t="shared" si="281"/>
        <v>406284560</v>
      </c>
      <c r="H248" s="15">
        <f t="shared" ref="H248:W248" si="331">+H249+H250</f>
        <v>109187334</v>
      </c>
      <c r="I248" s="15">
        <f t="shared" si="331"/>
        <v>109187334</v>
      </c>
      <c r="J248" s="15">
        <f t="shared" si="331"/>
        <v>297097226</v>
      </c>
      <c r="K248" s="15">
        <f t="shared" si="331"/>
        <v>37541775</v>
      </c>
      <c r="L248" s="15">
        <f t="shared" si="331"/>
        <v>37541775</v>
      </c>
      <c r="M248" s="15">
        <f t="shared" si="331"/>
        <v>0</v>
      </c>
      <c r="N248" s="15">
        <f t="shared" si="331"/>
        <v>117212242</v>
      </c>
      <c r="O248" s="15">
        <f t="shared" si="331"/>
        <v>215459576</v>
      </c>
      <c r="P248" s="15">
        <f t="shared" si="331"/>
        <v>106272242</v>
      </c>
      <c r="Q248" s="15">
        <f t="shared" si="331"/>
        <v>190824984</v>
      </c>
      <c r="R248" s="15">
        <f t="shared" si="331"/>
        <v>37541775</v>
      </c>
      <c r="S248" s="108"/>
      <c r="T248" s="15">
        <f t="shared" si="331"/>
        <v>406284560</v>
      </c>
      <c r="U248" s="15">
        <f t="shared" si="331"/>
        <v>0</v>
      </c>
      <c r="V248" s="15">
        <f t="shared" si="331"/>
        <v>36934960</v>
      </c>
      <c r="W248" s="15">
        <f t="shared" si="331"/>
        <v>36934960</v>
      </c>
      <c r="X248" s="15">
        <f t="shared" ref="X248:AH248" si="332">+X249+X250</f>
        <v>36934960</v>
      </c>
      <c r="Y248" s="15">
        <f t="shared" si="332"/>
        <v>36934960</v>
      </c>
      <c r="Z248" s="15">
        <f t="shared" si="332"/>
        <v>36934960</v>
      </c>
      <c r="AA248" s="15">
        <f t="shared" si="332"/>
        <v>36934960</v>
      </c>
      <c r="AB248" s="15">
        <f t="shared" si="332"/>
        <v>36934960</v>
      </c>
      <c r="AC248" s="15">
        <f t="shared" si="332"/>
        <v>36934960</v>
      </c>
      <c r="AD248" s="15">
        <f t="shared" si="332"/>
        <v>36934960</v>
      </c>
      <c r="AE248" s="15">
        <f t="shared" si="332"/>
        <v>36934960</v>
      </c>
      <c r="AF248" s="15">
        <f t="shared" si="332"/>
        <v>36934960</v>
      </c>
      <c r="AG248" s="15">
        <f t="shared" si="284"/>
        <v>147739840</v>
      </c>
      <c r="AH248" s="15">
        <f t="shared" si="332"/>
        <v>406284560</v>
      </c>
      <c r="AI248" s="233">
        <f>+'EJEC-GASTOSABRIL 2021'!G249-AH248</f>
        <v>0</v>
      </c>
      <c r="AJ248" s="108"/>
      <c r="AK248" s="15">
        <f t="shared" ref="AK248:AM248" si="333">+AK249+AK250</f>
        <v>2778707</v>
      </c>
      <c r="AL248" s="15">
        <f t="shared" si="333"/>
        <v>37541775</v>
      </c>
      <c r="AM248" s="15">
        <f t="shared" si="333"/>
        <v>15492088</v>
      </c>
      <c r="AN248" s="15">
        <v>31877733</v>
      </c>
      <c r="AO248" s="15"/>
      <c r="AP248" s="15"/>
      <c r="AQ248" s="15"/>
      <c r="AR248" s="15"/>
      <c r="AS248" s="15"/>
      <c r="AT248" s="15"/>
      <c r="AU248" s="15"/>
      <c r="AV248" s="15"/>
      <c r="AW248" s="15">
        <f t="shared" si="285"/>
        <v>87690303</v>
      </c>
      <c r="AX248" s="15">
        <f t="shared" si="311"/>
        <v>87690303</v>
      </c>
      <c r="AY248" s="108"/>
      <c r="AZ248" s="116" t="e">
        <f t="shared" si="270"/>
        <v>#DIV/0!</v>
      </c>
      <c r="BA248" s="116">
        <f t="shared" si="271"/>
        <v>1.6429285424974061E-2</v>
      </c>
      <c r="BB248" s="116">
        <f t="shared" si="272"/>
        <v>-0.58055760721007954</v>
      </c>
      <c r="BC248" s="116">
        <f t="shared" si="273"/>
        <v>-0.13692249835927803</v>
      </c>
      <c r="BD248" s="116">
        <f t="shared" si="274"/>
        <v>-1</v>
      </c>
      <c r="BE248" s="15"/>
      <c r="BF248" s="15"/>
      <c r="BG248" s="15"/>
      <c r="BH248" s="15"/>
      <c r="BI248" s="15"/>
      <c r="BJ248" s="15"/>
      <c r="BK248" s="15"/>
      <c r="BL248" s="116">
        <f t="shared" si="312"/>
        <v>-0.40645459613331109</v>
      </c>
      <c r="BM248" s="116">
        <f t="shared" si="275"/>
        <v>-0.40645459613331109</v>
      </c>
    </row>
    <row r="249" spans="1:65">
      <c r="A249" s="16" t="s">
        <v>437</v>
      </c>
      <c r="B249" s="17" t="s">
        <v>438</v>
      </c>
      <c r="C249" s="18">
        <v>159250803</v>
      </c>
      <c r="D249" s="18">
        <v>0</v>
      </c>
      <c r="E249" s="18">
        <v>0</v>
      </c>
      <c r="F249" s="18">
        <v>0</v>
      </c>
      <c r="G249" s="18">
        <f t="shared" si="281"/>
        <v>159250803</v>
      </c>
      <c r="H249" s="18">
        <v>21301500</v>
      </c>
      <c r="I249" s="18">
        <v>21301500</v>
      </c>
      <c r="J249" s="18">
        <f t="shared" si="282"/>
        <v>137949303</v>
      </c>
      <c r="K249" s="18">
        <v>30243287</v>
      </c>
      <c r="L249" s="18">
        <v>30243287</v>
      </c>
      <c r="M249" s="18">
        <v>0</v>
      </c>
      <c r="N249" s="18">
        <v>21301500</v>
      </c>
      <c r="O249" s="18">
        <v>90901500</v>
      </c>
      <c r="P249" s="18">
        <f t="shared" si="291"/>
        <v>69600000</v>
      </c>
      <c r="Q249" s="18">
        <f t="shared" si="283"/>
        <v>68349303</v>
      </c>
      <c r="R249" s="18">
        <f t="shared" si="292"/>
        <v>30243287</v>
      </c>
      <c r="S249" s="108"/>
      <c r="T249" s="18">
        <v>159250803</v>
      </c>
      <c r="U249" s="18"/>
      <c r="V249" s="18">
        <v>14477345.727272727</v>
      </c>
      <c r="W249" s="18">
        <v>14477345.727272727</v>
      </c>
      <c r="X249" s="18">
        <v>14477345.727272727</v>
      </c>
      <c r="Y249" s="18">
        <v>14477345.727272727</v>
      </c>
      <c r="Z249" s="18">
        <v>14477345.727272727</v>
      </c>
      <c r="AA249" s="18">
        <v>14477345.727272727</v>
      </c>
      <c r="AB249" s="18">
        <v>14477345.727272727</v>
      </c>
      <c r="AC249" s="18">
        <v>14477345.727272727</v>
      </c>
      <c r="AD249" s="18">
        <v>14477345.727272727</v>
      </c>
      <c r="AE249" s="18">
        <v>14477345.727272727</v>
      </c>
      <c r="AF249" s="18">
        <v>14477345.727272727</v>
      </c>
      <c r="AG249" s="18">
        <f t="shared" si="284"/>
        <v>57909382.909090906</v>
      </c>
      <c r="AH249" s="18">
        <f t="shared" si="280"/>
        <v>159250802.99999994</v>
      </c>
      <c r="AI249" s="85">
        <f>+'EJEC-GASTOSABRIL 2021'!G250-AH249</f>
        <v>0</v>
      </c>
      <c r="AJ249" s="108"/>
      <c r="AK249" s="18">
        <v>0</v>
      </c>
      <c r="AL249" s="18">
        <v>30243287</v>
      </c>
      <c r="AM249" s="18">
        <v>4400000</v>
      </c>
      <c r="AN249" s="18">
        <v>15793548</v>
      </c>
      <c r="AO249" s="18"/>
      <c r="AP249" s="18"/>
      <c r="AQ249" s="18"/>
      <c r="AR249" s="18"/>
      <c r="AS249" s="18"/>
      <c r="AT249" s="18"/>
      <c r="AU249" s="18"/>
      <c r="AV249" s="18"/>
      <c r="AW249" s="18">
        <f t="shared" si="285"/>
        <v>50436835</v>
      </c>
      <c r="AX249" s="18">
        <f t="shared" si="311"/>
        <v>50436835</v>
      </c>
      <c r="AY249" s="108"/>
      <c r="AZ249" s="117" t="e">
        <f t="shared" si="270"/>
        <v>#DIV/0!</v>
      </c>
      <c r="BA249" s="117">
        <f t="shared" si="271"/>
        <v>1.0890077207334397</v>
      </c>
      <c r="BB249" s="117">
        <f t="shared" si="272"/>
        <v>-0.69607688571592319</v>
      </c>
      <c r="BC249" s="117">
        <f t="shared" si="273"/>
        <v>9.0914612217057447E-2</v>
      </c>
      <c r="BD249" s="117">
        <f t="shared" si="274"/>
        <v>-1</v>
      </c>
      <c r="BE249" s="18"/>
      <c r="BF249" s="18"/>
      <c r="BG249" s="18"/>
      <c r="BH249" s="18"/>
      <c r="BI249" s="18"/>
      <c r="BJ249" s="18"/>
      <c r="BK249" s="18"/>
      <c r="BL249" s="117">
        <f t="shared" si="312"/>
        <v>-0.12903863819135653</v>
      </c>
      <c r="BM249" s="117">
        <f t="shared" si="275"/>
        <v>-0.12903863819135653</v>
      </c>
    </row>
    <row r="250" spans="1:65">
      <c r="A250" s="16" t="s">
        <v>439</v>
      </c>
      <c r="B250" s="17" t="s">
        <v>440</v>
      </c>
      <c r="C250" s="18">
        <v>247033757</v>
      </c>
      <c r="D250" s="18">
        <v>0</v>
      </c>
      <c r="E250" s="18">
        <v>0</v>
      </c>
      <c r="F250" s="18">
        <v>0</v>
      </c>
      <c r="G250" s="18">
        <f t="shared" si="281"/>
        <v>247033757</v>
      </c>
      <c r="H250" s="18">
        <v>87885834</v>
      </c>
      <c r="I250" s="18">
        <v>87885834</v>
      </c>
      <c r="J250" s="18">
        <f t="shared" si="282"/>
        <v>159147923</v>
      </c>
      <c r="K250" s="18">
        <v>7298488</v>
      </c>
      <c r="L250" s="18">
        <v>7298488</v>
      </c>
      <c r="M250" s="18">
        <v>0</v>
      </c>
      <c r="N250" s="18">
        <v>95910742</v>
      </c>
      <c r="O250" s="18">
        <v>124558076</v>
      </c>
      <c r="P250" s="18">
        <f t="shared" si="291"/>
        <v>36672242</v>
      </c>
      <c r="Q250" s="18">
        <f t="shared" si="283"/>
        <v>122475681</v>
      </c>
      <c r="R250" s="18">
        <f t="shared" si="292"/>
        <v>7298488</v>
      </c>
      <c r="S250" s="108"/>
      <c r="T250" s="18">
        <v>247033757</v>
      </c>
      <c r="U250" s="18"/>
      <c r="V250" s="18">
        <v>22457614.272727273</v>
      </c>
      <c r="W250" s="18">
        <v>22457614.272727273</v>
      </c>
      <c r="X250" s="18">
        <v>22457614.272727273</v>
      </c>
      <c r="Y250" s="18">
        <v>22457614.272727273</v>
      </c>
      <c r="Z250" s="18">
        <v>22457614.272727273</v>
      </c>
      <c r="AA250" s="18">
        <v>22457614.272727273</v>
      </c>
      <c r="AB250" s="18">
        <v>22457614.272727273</v>
      </c>
      <c r="AC250" s="18">
        <v>22457614.272727273</v>
      </c>
      <c r="AD250" s="18">
        <v>22457614.272727273</v>
      </c>
      <c r="AE250" s="18">
        <v>22457614.272727273</v>
      </c>
      <c r="AF250" s="18">
        <v>22457614.272727273</v>
      </c>
      <c r="AG250" s="18">
        <f t="shared" si="284"/>
        <v>89830457.090909094</v>
      </c>
      <c r="AH250" s="18">
        <f t="shared" si="280"/>
        <v>247033757.00000006</v>
      </c>
      <c r="AI250" s="85">
        <f>+'EJEC-GASTOSABRIL 2021'!G251-AH250</f>
        <v>0</v>
      </c>
      <c r="AJ250" s="108"/>
      <c r="AK250" s="18">
        <v>2778707</v>
      </c>
      <c r="AL250" s="18">
        <v>7298488</v>
      </c>
      <c r="AM250" s="18">
        <v>11092088</v>
      </c>
      <c r="AN250" s="18">
        <v>16084185</v>
      </c>
      <c r="AO250" s="18"/>
      <c r="AP250" s="18"/>
      <c r="AQ250" s="18"/>
      <c r="AR250" s="18"/>
      <c r="AS250" s="18"/>
      <c r="AT250" s="18"/>
      <c r="AU250" s="18"/>
      <c r="AV250" s="18"/>
      <c r="AW250" s="18">
        <f t="shared" si="285"/>
        <v>37253468</v>
      </c>
      <c r="AX250" s="18">
        <f t="shared" si="311"/>
        <v>37253468</v>
      </c>
      <c r="AY250" s="108"/>
      <c r="AZ250" s="117" t="e">
        <f t="shared" si="270"/>
        <v>#DIV/0!</v>
      </c>
      <c r="BA250" s="117">
        <f t="shared" si="271"/>
        <v>-0.67501053712266534</v>
      </c>
      <c r="BB250" s="117">
        <f t="shared" si="272"/>
        <v>-0.50608787446000747</v>
      </c>
      <c r="BC250" s="117">
        <f t="shared" si="273"/>
        <v>-0.28379814504460621</v>
      </c>
      <c r="BD250" s="117">
        <f t="shared" si="274"/>
        <v>-1</v>
      </c>
      <c r="BE250" s="18"/>
      <c r="BF250" s="18"/>
      <c r="BG250" s="18"/>
      <c r="BH250" s="18"/>
      <c r="BI250" s="18"/>
      <c r="BJ250" s="18"/>
      <c r="BK250" s="18"/>
      <c r="BL250" s="117">
        <f t="shared" si="312"/>
        <v>-0.58529134542531369</v>
      </c>
      <c r="BM250" s="117">
        <f t="shared" si="275"/>
        <v>-0.58529134542531369</v>
      </c>
    </row>
    <row r="251" spans="1:65">
      <c r="A251" s="13" t="s">
        <v>441</v>
      </c>
      <c r="B251" s="14" t="s">
        <v>442</v>
      </c>
      <c r="C251" s="15">
        <f>+C252+C253</f>
        <v>130000000</v>
      </c>
      <c r="D251" s="15">
        <v>0</v>
      </c>
      <c r="E251" s="15">
        <v>0</v>
      </c>
      <c r="F251" s="15">
        <v>0</v>
      </c>
      <c r="G251" s="15">
        <f t="shared" si="281"/>
        <v>130000000</v>
      </c>
      <c r="H251" s="15">
        <f t="shared" ref="H251:AH251" si="334">+H252+H253</f>
        <v>22795880</v>
      </c>
      <c r="I251" s="15">
        <f t="shared" si="334"/>
        <v>23886780</v>
      </c>
      <c r="J251" s="15">
        <f t="shared" si="334"/>
        <v>106113220</v>
      </c>
      <c r="K251" s="15">
        <f t="shared" si="334"/>
        <v>4591080</v>
      </c>
      <c r="L251" s="15">
        <f t="shared" si="334"/>
        <v>5681980</v>
      </c>
      <c r="M251" s="15">
        <f t="shared" si="334"/>
        <v>0</v>
      </c>
      <c r="N251" s="15">
        <f t="shared" si="334"/>
        <v>1090900</v>
      </c>
      <c r="O251" s="15">
        <f t="shared" si="334"/>
        <v>23886780</v>
      </c>
      <c r="P251" s="15">
        <f t="shared" si="334"/>
        <v>0</v>
      </c>
      <c r="Q251" s="15">
        <f t="shared" si="334"/>
        <v>106113220</v>
      </c>
      <c r="R251" s="15">
        <f t="shared" si="334"/>
        <v>5681980</v>
      </c>
      <c r="S251" s="108"/>
      <c r="T251" s="15">
        <f t="shared" si="334"/>
        <v>130000000</v>
      </c>
      <c r="U251" s="15">
        <f t="shared" si="334"/>
        <v>6666666.6699999999</v>
      </c>
      <c r="V251" s="15">
        <f t="shared" si="334"/>
        <v>6666666.6699999999</v>
      </c>
      <c r="W251" s="15">
        <f t="shared" si="334"/>
        <v>56666666.670000002</v>
      </c>
      <c r="X251" s="15">
        <f t="shared" si="334"/>
        <v>6666666.6699999999</v>
      </c>
      <c r="Y251" s="15">
        <f t="shared" si="334"/>
        <v>6666666.6699999999</v>
      </c>
      <c r="Z251" s="15">
        <f t="shared" si="334"/>
        <v>6666666.6699999999</v>
      </c>
      <c r="AA251" s="15">
        <f t="shared" si="334"/>
        <v>6666666.6699999999</v>
      </c>
      <c r="AB251" s="15">
        <f t="shared" si="334"/>
        <v>6666666.6699999999</v>
      </c>
      <c r="AC251" s="15">
        <f t="shared" si="334"/>
        <v>6666666.6699999999</v>
      </c>
      <c r="AD251" s="15">
        <f t="shared" si="334"/>
        <v>6666666.6699999999</v>
      </c>
      <c r="AE251" s="15">
        <f t="shared" si="334"/>
        <v>6666666.6699999999</v>
      </c>
      <c r="AF251" s="15">
        <f t="shared" si="334"/>
        <v>6666666.6299999999</v>
      </c>
      <c r="AG251" s="15">
        <f t="shared" si="284"/>
        <v>83333333.350000009</v>
      </c>
      <c r="AH251" s="15">
        <f t="shared" si="334"/>
        <v>130000000</v>
      </c>
      <c r="AI251" s="233">
        <f>+'EJEC-GASTOSABRIL 2021'!G252-AH251</f>
        <v>0</v>
      </c>
      <c r="AJ251" s="108"/>
      <c r="AK251" s="15">
        <f t="shared" ref="AK251:AM251" si="335">+AK252+AK253</f>
        <v>1090900</v>
      </c>
      <c r="AL251" s="15">
        <f t="shared" si="335"/>
        <v>4591080</v>
      </c>
      <c r="AM251" s="15">
        <f t="shared" si="335"/>
        <v>10260500</v>
      </c>
      <c r="AN251" s="15">
        <v>2479900</v>
      </c>
      <c r="AO251" s="15"/>
      <c r="AP251" s="15"/>
      <c r="AQ251" s="15"/>
      <c r="AR251" s="15"/>
      <c r="AS251" s="15"/>
      <c r="AT251" s="15"/>
      <c r="AU251" s="15"/>
      <c r="AV251" s="15"/>
      <c r="AW251" s="15">
        <f t="shared" si="285"/>
        <v>18422380</v>
      </c>
      <c r="AX251" s="15">
        <f t="shared" si="311"/>
        <v>18422380</v>
      </c>
      <c r="AY251" s="108"/>
      <c r="AZ251" s="116">
        <f t="shared" si="270"/>
        <v>-0.83636500008181747</v>
      </c>
      <c r="BA251" s="116">
        <f t="shared" si="271"/>
        <v>-0.31133800034433101</v>
      </c>
      <c r="BB251" s="116">
        <f t="shared" si="272"/>
        <v>-0.81893235295182754</v>
      </c>
      <c r="BC251" s="116">
        <f t="shared" si="273"/>
        <v>-0.62801500018599254</v>
      </c>
      <c r="BD251" s="116">
        <f t="shared" si="274"/>
        <v>-1</v>
      </c>
      <c r="BE251" s="15"/>
      <c r="BF251" s="15"/>
      <c r="BG251" s="15"/>
      <c r="BH251" s="15"/>
      <c r="BI251" s="15"/>
      <c r="BJ251" s="15"/>
      <c r="BK251" s="15"/>
      <c r="BL251" s="116">
        <f t="shared" si="312"/>
        <v>-0.77893144004421377</v>
      </c>
      <c r="BM251" s="116">
        <f t="shared" si="275"/>
        <v>-0.77893144004421377</v>
      </c>
    </row>
    <row r="252" spans="1:65">
      <c r="A252" s="16" t="s">
        <v>443</v>
      </c>
      <c r="B252" s="17" t="s">
        <v>444</v>
      </c>
      <c r="C252" s="18">
        <v>80000000</v>
      </c>
      <c r="D252" s="18">
        <v>0</v>
      </c>
      <c r="E252" s="18">
        <v>0</v>
      </c>
      <c r="F252" s="18">
        <v>0</v>
      </c>
      <c r="G252" s="18">
        <f t="shared" si="281"/>
        <v>80000000</v>
      </c>
      <c r="H252" s="18">
        <v>1995880</v>
      </c>
      <c r="I252" s="18">
        <v>3086780</v>
      </c>
      <c r="J252" s="18">
        <f t="shared" si="282"/>
        <v>76913220</v>
      </c>
      <c r="K252" s="18">
        <v>1995880</v>
      </c>
      <c r="L252" s="18">
        <v>3086780</v>
      </c>
      <c r="M252" s="18">
        <v>0</v>
      </c>
      <c r="N252" s="18">
        <v>1090900</v>
      </c>
      <c r="O252" s="18">
        <v>3086780</v>
      </c>
      <c r="P252" s="18">
        <f t="shared" si="291"/>
        <v>0</v>
      </c>
      <c r="Q252" s="18">
        <f t="shared" si="283"/>
        <v>76913220</v>
      </c>
      <c r="R252" s="18">
        <f t="shared" si="292"/>
        <v>3086780</v>
      </c>
      <c r="S252" s="108"/>
      <c r="T252" s="18">
        <v>80000000</v>
      </c>
      <c r="U252" s="18">
        <v>6666666.6699999999</v>
      </c>
      <c r="V252" s="18">
        <v>6666666.6699999999</v>
      </c>
      <c r="W252" s="18">
        <v>6666666.6699999999</v>
      </c>
      <c r="X252" s="18">
        <v>6666666.6699999999</v>
      </c>
      <c r="Y252" s="18">
        <v>6666666.6699999999</v>
      </c>
      <c r="Z252" s="18">
        <v>6666666.6699999999</v>
      </c>
      <c r="AA252" s="18">
        <v>6666666.6699999999</v>
      </c>
      <c r="AB252" s="18">
        <v>6666666.6699999999</v>
      </c>
      <c r="AC252" s="18">
        <v>6666666.6699999999</v>
      </c>
      <c r="AD252" s="18">
        <v>6666666.6699999999</v>
      </c>
      <c r="AE252" s="18">
        <v>6666666.6699999999</v>
      </c>
      <c r="AF252" s="18">
        <v>6666666.6299999999</v>
      </c>
      <c r="AG252" s="18">
        <f t="shared" si="284"/>
        <v>33333333.350000001</v>
      </c>
      <c r="AH252" s="18">
        <f t="shared" si="280"/>
        <v>80000000</v>
      </c>
      <c r="AI252" s="85">
        <f>+'EJEC-GASTOSABRIL 2021'!G253-AH252</f>
        <v>0</v>
      </c>
      <c r="AJ252" s="108"/>
      <c r="AK252" s="18">
        <v>1090900</v>
      </c>
      <c r="AL252" s="18">
        <v>1995880</v>
      </c>
      <c r="AM252" s="18">
        <v>9775700</v>
      </c>
      <c r="AN252" s="18">
        <v>907600</v>
      </c>
      <c r="AO252" s="18"/>
      <c r="AP252" s="18"/>
      <c r="AQ252" s="18"/>
      <c r="AR252" s="18"/>
      <c r="AS252" s="18"/>
      <c r="AT252" s="18"/>
      <c r="AU252" s="18"/>
      <c r="AV252" s="18"/>
      <c r="AW252" s="18">
        <f t="shared" si="285"/>
        <v>13770080</v>
      </c>
      <c r="AX252" s="18">
        <f t="shared" si="311"/>
        <v>13770080</v>
      </c>
      <c r="AY252" s="108"/>
      <c r="AZ252" s="117">
        <f t="shared" si="270"/>
        <v>-0.83636500008181747</v>
      </c>
      <c r="BA252" s="117">
        <f t="shared" si="271"/>
        <v>-0.700618000149691</v>
      </c>
      <c r="BB252" s="117">
        <f t="shared" si="272"/>
        <v>0.4663549992668225</v>
      </c>
      <c r="BC252" s="117">
        <f t="shared" si="273"/>
        <v>-0.86386000006806996</v>
      </c>
      <c r="BD252" s="117">
        <f t="shared" si="274"/>
        <v>-1</v>
      </c>
      <c r="BE252" s="18"/>
      <c r="BF252" s="18"/>
      <c r="BG252" s="18"/>
      <c r="BH252" s="18"/>
      <c r="BI252" s="18"/>
      <c r="BJ252" s="18"/>
      <c r="BK252" s="18"/>
      <c r="BL252" s="117">
        <f t="shared" si="312"/>
        <v>-0.58689760020655124</v>
      </c>
      <c r="BM252" s="117">
        <f t="shared" si="275"/>
        <v>-0.58689760020655124</v>
      </c>
    </row>
    <row r="253" spans="1:65">
      <c r="A253" s="16" t="s">
        <v>445</v>
      </c>
      <c r="B253" s="17" t="s">
        <v>446</v>
      </c>
      <c r="C253" s="18">
        <v>50000000</v>
      </c>
      <c r="D253" s="18">
        <v>0</v>
      </c>
      <c r="E253" s="18">
        <v>0</v>
      </c>
      <c r="F253" s="18">
        <v>0</v>
      </c>
      <c r="G253" s="18">
        <f t="shared" si="281"/>
        <v>50000000</v>
      </c>
      <c r="H253" s="18">
        <v>20800000</v>
      </c>
      <c r="I253" s="18">
        <v>20800000</v>
      </c>
      <c r="J253" s="18">
        <f t="shared" si="282"/>
        <v>29200000</v>
      </c>
      <c r="K253" s="18">
        <v>2595200</v>
      </c>
      <c r="L253" s="18">
        <v>2595200</v>
      </c>
      <c r="M253" s="18">
        <v>0</v>
      </c>
      <c r="N253" s="18">
        <v>0</v>
      </c>
      <c r="O253" s="18">
        <v>20800000</v>
      </c>
      <c r="P253" s="18">
        <f t="shared" si="291"/>
        <v>0</v>
      </c>
      <c r="Q253" s="18">
        <f t="shared" si="283"/>
        <v>29200000</v>
      </c>
      <c r="R253" s="18">
        <f t="shared" si="292"/>
        <v>2595200</v>
      </c>
      <c r="S253" s="108"/>
      <c r="T253" s="18">
        <v>50000000</v>
      </c>
      <c r="U253" s="18">
        <v>0</v>
      </c>
      <c r="V253" s="18">
        <v>0</v>
      </c>
      <c r="W253" s="18">
        <v>50000000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f t="shared" si="284"/>
        <v>50000000</v>
      </c>
      <c r="AH253" s="18">
        <f t="shared" si="280"/>
        <v>50000000</v>
      </c>
      <c r="AI253" s="85">
        <f>+'EJEC-GASTOSABRIL 2021'!G254-AH253</f>
        <v>0</v>
      </c>
      <c r="AJ253" s="108"/>
      <c r="AK253" s="18">
        <v>0</v>
      </c>
      <c r="AL253" s="18">
        <v>2595200</v>
      </c>
      <c r="AM253" s="18">
        <v>484800</v>
      </c>
      <c r="AN253" s="18">
        <v>1572300</v>
      </c>
      <c r="AO253" s="18"/>
      <c r="AP253" s="18"/>
      <c r="AQ253" s="18"/>
      <c r="AR253" s="18"/>
      <c r="AS253" s="18"/>
      <c r="AT253" s="18"/>
      <c r="AU253" s="18"/>
      <c r="AV253" s="18"/>
      <c r="AW253" s="18">
        <f t="shared" si="285"/>
        <v>4652300</v>
      </c>
      <c r="AX253" s="18">
        <f t="shared" si="311"/>
        <v>4652300</v>
      </c>
      <c r="AY253" s="108"/>
      <c r="AZ253" s="117" t="e">
        <f t="shared" si="270"/>
        <v>#DIV/0!</v>
      </c>
      <c r="BA253" s="117" t="e">
        <f t="shared" si="271"/>
        <v>#DIV/0!</v>
      </c>
      <c r="BB253" s="117">
        <f t="shared" si="272"/>
        <v>-0.99030399999999996</v>
      </c>
      <c r="BC253" s="117" t="e">
        <f t="shared" si="273"/>
        <v>#DIV/0!</v>
      </c>
      <c r="BD253" s="117" t="e">
        <f t="shared" si="274"/>
        <v>#DIV/0!</v>
      </c>
      <c r="BE253" s="18"/>
      <c r="BF253" s="18"/>
      <c r="BG253" s="18"/>
      <c r="BH253" s="18"/>
      <c r="BI253" s="18"/>
      <c r="BJ253" s="18"/>
      <c r="BK253" s="18"/>
      <c r="BL253" s="117">
        <f t="shared" si="312"/>
        <v>-0.90695400000000004</v>
      </c>
      <c r="BM253" s="117">
        <f t="shared" si="275"/>
        <v>-0.90695400000000004</v>
      </c>
    </row>
    <row r="254" spans="1:65">
      <c r="A254" s="13" t="s">
        <v>447</v>
      </c>
      <c r="B254" s="14" t="s">
        <v>448</v>
      </c>
      <c r="C254" s="15">
        <f>+C255</f>
        <v>167200000</v>
      </c>
      <c r="D254" s="15">
        <v>0</v>
      </c>
      <c r="E254" s="15">
        <v>0</v>
      </c>
      <c r="F254" s="15">
        <v>0</v>
      </c>
      <c r="G254" s="15">
        <f t="shared" si="281"/>
        <v>167200000</v>
      </c>
      <c r="H254" s="15">
        <f t="shared" ref="H254:AH254" si="336">+H255</f>
        <v>1341948</v>
      </c>
      <c r="I254" s="15">
        <f t="shared" si="336"/>
        <v>1341948</v>
      </c>
      <c r="J254" s="15">
        <f t="shared" si="336"/>
        <v>165858052</v>
      </c>
      <c r="K254" s="15">
        <f t="shared" si="336"/>
        <v>1341948</v>
      </c>
      <c r="L254" s="15">
        <f t="shared" si="336"/>
        <v>1341948</v>
      </c>
      <c r="M254" s="15">
        <f t="shared" si="336"/>
        <v>0</v>
      </c>
      <c r="N254" s="15">
        <f t="shared" si="336"/>
        <v>0</v>
      </c>
      <c r="O254" s="15">
        <f t="shared" si="336"/>
        <v>19165038</v>
      </c>
      <c r="P254" s="15">
        <f t="shared" si="336"/>
        <v>17823090</v>
      </c>
      <c r="Q254" s="15">
        <f t="shared" si="336"/>
        <v>148034962</v>
      </c>
      <c r="R254" s="15">
        <f t="shared" si="336"/>
        <v>1341948</v>
      </c>
      <c r="S254" s="108"/>
      <c r="T254" s="15">
        <f t="shared" si="336"/>
        <v>167200000</v>
      </c>
      <c r="U254" s="15">
        <f t="shared" si="336"/>
        <v>0</v>
      </c>
      <c r="V254" s="15">
        <f t="shared" si="336"/>
        <v>15200000</v>
      </c>
      <c r="W254" s="15">
        <f t="shared" si="336"/>
        <v>15200000</v>
      </c>
      <c r="X254" s="15">
        <f t="shared" si="336"/>
        <v>15200000</v>
      </c>
      <c r="Y254" s="15">
        <f t="shared" si="336"/>
        <v>15200000</v>
      </c>
      <c r="Z254" s="15">
        <f t="shared" si="336"/>
        <v>15200000</v>
      </c>
      <c r="AA254" s="15">
        <f t="shared" si="336"/>
        <v>15200000</v>
      </c>
      <c r="AB254" s="15">
        <f t="shared" si="336"/>
        <v>15200000</v>
      </c>
      <c r="AC254" s="15">
        <f t="shared" si="336"/>
        <v>15200000</v>
      </c>
      <c r="AD254" s="15">
        <f t="shared" si="336"/>
        <v>15200000</v>
      </c>
      <c r="AE254" s="15">
        <f t="shared" si="336"/>
        <v>15200000</v>
      </c>
      <c r="AF254" s="15">
        <f t="shared" si="336"/>
        <v>15200000</v>
      </c>
      <c r="AG254" s="15">
        <f t="shared" si="284"/>
        <v>60800000</v>
      </c>
      <c r="AH254" s="15">
        <f t="shared" si="336"/>
        <v>167200000</v>
      </c>
      <c r="AI254" s="233">
        <f>+'EJEC-GASTOSABRIL 2021'!G255-AH254</f>
        <v>0</v>
      </c>
      <c r="AJ254" s="108"/>
      <c r="AK254" s="15">
        <f t="shared" ref="AK254:AM254" si="337">+AK255</f>
        <v>0</v>
      </c>
      <c r="AL254" s="15">
        <f t="shared" si="337"/>
        <v>1341948</v>
      </c>
      <c r="AM254" s="15">
        <f t="shared" si="337"/>
        <v>0</v>
      </c>
      <c r="AN254" s="15">
        <v>0</v>
      </c>
      <c r="AO254" s="15"/>
      <c r="AP254" s="15"/>
      <c r="AQ254" s="15"/>
      <c r="AR254" s="15"/>
      <c r="AS254" s="15"/>
      <c r="AT254" s="15"/>
      <c r="AU254" s="15"/>
      <c r="AV254" s="15"/>
      <c r="AW254" s="15">
        <f t="shared" si="285"/>
        <v>1341948</v>
      </c>
      <c r="AX254" s="15">
        <f t="shared" si="311"/>
        <v>1341948</v>
      </c>
      <c r="AY254" s="108"/>
      <c r="AZ254" s="116" t="e">
        <f t="shared" si="270"/>
        <v>#DIV/0!</v>
      </c>
      <c r="BA254" s="116">
        <f t="shared" si="271"/>
        <v>-0.91171394736842104</v>
      </c>
      <c r="BB254" s="116">
        <f t="shared" si="272"/>
        <v>-1</v>
      </c>
      <c r="BC254" s="116">
        <f t="shared" si="273"/>
        <v>-1</v>
      </c>
      <c r="BD254" s="116">
        <f t="shared" si="274"/>
        <v>-1</v>
      </c>
      <c r="BE254" s="15"/>
      <c r="BF254" s="15"/>
      <c r="BG254" s="15"/>
      <c r="BH254" s="15"/>
      <c r="BI254" s="15"/>
      <c r="BJ254" s="15"/>
      <c r="BK254" s="15"/>
      <c r="BL254" s="116">
        <f t="shared" si="312"/>
        <v>-0.97792848684210532</v>
      </c>
      <c r="BM254" s="116">
        <f t="shared" si="275"/>
        <v>-0.97792848684210532</v>
      </c>
    </row>
    <row r="255" spans="1:65">
      <c r="A255" s="16" t="s">
        <v>449</v>
      </c>
      <c r="B255" s="17" t="s">
        <v>450</v>
      </c>
      <c r="C255" s="18">
        <v>167200000</v>
      </c>
      <c r="D255" s="18">
        <v>0</v>
      </c>
      <c r="E255" s="18">
        <v>0</v>
      </c>
      <c r="F255" s="18">
        <v>0</v>
      </c>
      <c r="G255" s="18">
        <f t="shared" si="281"/>
        <v>167200000</v>
      </c>
      <c r="H255" s="18">
        <v>1341948</v>
      </c>
      <c r="I255" s="18">
        <v>1341948</v>
      </c>
      <c r="J255" s="18">
        <f t="shared" si="282"/>
        <v>165858052</v>
      </c>
      <c r="K255" s="18">
        <v>1341948</v>
      </c>
      <c r="L255" s="18">
        <v>1341948</v>
      </c>
      <c r="M255" s="18">
        <v>0</v>
      </c>
      <c r="N255" s="18">
        <v>0</v>
      </c>
      <c r="O255" s="18">
        <v>19165038</v>
      </c>
      <c r="P255" s="18">
        <f t="shared" si="291"/>
        <v>17823090</v>
      </c>
      <c r="Q255" s="18">
        <f t="shared" si="283"/>
        <v>148034962</v>
      </c>
      <c r="R255" s="18">
        <f t="shared" si="292"/>
        <v>1341948</v>
      </c>
      <c r="S255" s="108"/>
      <c r="T255" s="18">
        <v>167200000</v>
      </c>
      <c r="U255" s="18"/>
      <c r="V255" s="18">
        <v>15200000</v>
      </c>
      <c r="W255" s="18">
        <v>15200000</v>
      </c>
      <c r="X255" s="18">
        <v>15200000</v>
      </c>
      <c r="Y255" s="18">
        <v>15200000</v>
      </c>
      <c r="Z255" s="18">
        <v>15200000</v>
      </c>
      <c r="AA255" s="18">
        <v>15200000</v>
      </c>
      <c r="AB255" s="18">
        <v>15200000</v>
      </c>
      <c r="AC255" s="18">
        <v>15200000</v>
      </c>
      <c r="AD255" s="18">
        <v>15200000</v>
      </c>
      <c r="AE255" s="18">
        <v>15200000</v>
      </c>
      <c r="AF255" s="18">
        <v>15200000</v>
      </c>
      <c r="AG255" s="18">
        <f t="shared" si="284"/>
        <v>60800000</v>
      </c>
      <c r="AH255" s="18">
        <f t="shared" si="280"/>
        <v>167200000</v>
      </c>
      <c r="AI255" s="85">
        <f>+'EJEC-GASTOSABRIL 2021'!G256-AH255</f>
        <v>0</v>
      </c>
      <c r="AJ255" s="108"/>
      <c r="AK255" s="18">
        <v>0</v>
      </c>
      <c r="AL255" s="18">
        <v>1341948</v>
      </c>
      <c r="AM255" s="18">
        <v>0</v>
      </c>
      <c r="AN255" s="18">
        <v>0</v>
      </c>
      <c r="AO255" s="18"/>
      <c r="AP255" s="18"/>
      <c r="AQ255" s="18"/>
      <c r="AR255" s="18"/>
      <c r="AS255" s="18"/>
      <c r="AT255" s="18"/>
      <c r="AU255" s="18"/>
      <c r="AV255" s="18"/>
      <c r="AW255" s="18">
        <f t="shared" si="285"/>
        <v>1341948</v>
      </c>
      <c r="AX255" s="18">
        <f t="shared" si="311"/>
        <v>1341948</v>
      </c>
      <c r="AY255" s="108"/>
      <c r="AZ255" s="117" t="e">
        <f t="shared" si="270"/>
        <v>#DIV/0!</v>
      </c>
      <c r="BA255" s="117">
        <f t="shared" si="271"/>
        <v>-0.91171394736842104</v>
      </c>
      <c r="BB255" s="117">
        <f t="shared" si="272"/>
        <v>-1</v>
      </c>
      <c r="BC255" s="117">
        <f t="shared" si="273"/>
        <v>-1</v>
      </c>
      <c r="BD255" s="117">
        <f t="shared" si="274"/>
        <v>-1</v>
      </c>
      <c r="BE255" s="18"/>
      <c r="BF255" s="18"/>
      <c r="BG255" s="18"/>
      <c r="BH255" s="18"/>
      <c r="BI255" s="18"/>
      <c r="BJ255" s="18"/>
      <c r="BK255" s="18"/>
      <c r="BL255" s="117">
        <f t="shared" si="312"/>
        <v>-0.97792848684210532</v>
      </c>
      <c r="BM255" s="117">
        <f t="shared" si="275"/>
        <v>-0.97792848684210532</v>
      </c>
    </row>
    <row r="256" spans="1:65">
      <c r="A256" s="13" t="s">
        <v>451</v>
      </c>
      <c r="B256" s="14" t="s">
        <v>89</v>
      </c>
      <c r="C256" s="15">
        <v>185400000</v>
      </c>
      <c r="D256" s="15">
        <v>13000000</v>
      </c>
      <c r="E256" s="15">
        <v>0</v>
      </c>
      <c r="F256" s="15">
        <v>0</v>
      </c>
      <c r="G256" s="15">
        <f t="shared" si="281"/>
        <v>198400000</v>
      </c>
      <c r="H256" s="15">
        <v>12224567</v>
      </c>
      <c r="I256" s="15">
        <v>20632974</v>
      </c>
      <c r="J256" s="15">
        <f t="shared" si="282"/>
        <v>177767026</v>
      </c>
      <c r="K256" s="15">
        <v>14095221</v>
      </c>
      <c r="L256" s="15">
        <f>21160235-1809949</f>
        <v>19350286</v>
      </c>
      <c r="M256" s="15">
        <v>4146904</v>
      </c>
      <c r="N256" s="15">
        <v>20052426</v>
      </c>
      <c r="O256" s="15">
        <v>29827246</v>
      </c>
      <c r="P256" s="15">
        <f t="shared" si="291"/>
        <v>9194272</v>
      </c>
      <c r="Q256" s="15">
        <f t="shared" si="283"/>
        <v>168572754</v>
      </c>
      <c r="R256" s="15">
        <f t="shared" si="292"/>
        <v>19350286</v>
      </c>
      <c r="S256" s="108"/>
      <c r="T256" s="15">
        <v>185400000</v>
      </c>
      <c r="U256" s="15">
        <f>+G256/12</f>
        <v>16533333.333333334</v>
      </c>
      <c r="V256" s="15">
        <v>16533333.333333334</v>
      </c>
      <c r="W256" s="15">
        <v>16533333.333333334</v>
      </c>
      <c r="X256" s="15">
        <v>16533333.333333334</v>
      </c>
      <c r="Y256" s="15">
        <v>16533333.333333334</v>
      </c>
      <c r="Z256" s="15">
        <v>16533333.333333334</v>
      </c>
      <c r="AA256" s="15">
        <v>16533333.333333334</v>
      </c>
      <c r="AB256" s="15">
        <v>16533333.333333334</v>
      </c>
      <c r="AC256" s="15">
        <v>16533333.333333334</v>
      </c>
      <c r="AD256" s="15">
        <v>16533333.333333334</v>
      </c>
      <c r="AE256" s="15">
        <v>16533333.333333334</v>
      </c>
      <c r="AF256" s="15">
        <v>16533333.333333334</v>
      </c>
      <c r="AG256" s="15">
        <f t="shared" si="284"/>
        <v>82666666.666666672</v>
      </c>
      <c r="AH256" s="15">
        <f t="shared" si="280"/>
        <v>198400000.00000003</v>
      </c>
      <c r="AI256" s="233">
        <f>+'EJEC-GASTOSABRIL 2021'!G257-AH256</f>
        <v>0</v>
      </c>
      <c r="AJ256" s="108"/>
      <c r="AK256" s="15">
        <v>5255065</v>
      </c>
      <c r="AL256" s="15">
        <v>14095221</v>
      </c>
      <c r="AM256" s="15">
        <f>13355198+503961</f>
        <v>13859159</v>
      </c>
      <c r="AN256" s="15">
        <v>17910520</v>
      </c>
      <c r="AO256" s="15"/>
      <c r="AP256" s="15"/>
      <c r="AQ256" s="15"/>
      <c r="AR256" s="15"/>
      <c r="AS256" s="15"/>
      <c r="AT256" s="15"/>
      <c r="AU256" s="15"/>
      <c r="AV256" s="15"/>
      <c r="AW256" s="15">
        <f t="shared" si="285"/>
        <v>51119965</v>
      </c>
      <c r="AX256" s="15">
        <f t="shared" ref="AX256:AX287" si="338">SUM(AK256:AV256)</f>
        <v>51119965</v>
      </c>
      <c r="AY256" s="108"/>
      <c r="AZ256" s="116">
        <f t="shared" si="270"/>
        <v>-0.68215332661290329</v>
      </c>
      <c r="BA256" s="116">
        <f t="shared" si="271"/>
        <v>-0.14746647177419359</v>
      </c>
      <c r="BB256" s="116">
        <f t="shared" si="272"/>
        <v>-0.16174441532258069</v>
      </c>
      <c r="BC256" s="116">
        <f t="shared" si="273"/>
        <v>8.3297580645161254E-2</v>
      </c>
      <c r="BD256" s="116">
        <f t="shared" si="274"/>
        <v>-1</v>
      </c>
      <c r="BE256" s="15"/>
      <c r="BF256" s="15"/>
      <c r="BG256" s="15"/>
      <c r="BH256" s="15"/>
      <c r="BI256" s="15"/>
      <c r="BJ256" s="15"/>
      <c r="BK256" s="15"/>
      <c r="BL256" s="116">
        <f t="shared" ref="BL256:BL287" si="339">(AW256-AG256)/AG256</f>
        <v>-0.38161332661290326</v>
      </c>
      <c r="BM256" s="116">
        <f t="shared" si="275"/>
        <v>-0.38161332661290326</v>
      </c>
    </row>
    <row r="257" spans="1:65">
      <c r="A257" s="13" t="s">
        <v>833</v>
      </c>
      <c r="B257" s="14" t="s">
        <v>834</v>
      </c>
      <c r="C257" s="15">
        <f>+C258</f>
        <v>0</v>
      </c>
      <c r="D257" s="15">
        <v>2800000</v>
      </c>
      <c r="E257" s="15">
        <v>0</v>
      </c>
      <c r="F257" s="15">
        <v>0</v>
      </c>
      <c r="G257" s="15">
        <f t="shared" si="281"/>
        <v>2800000</v>
      </c>
      <c r="H257" s="15">
        <f t="shared" ref="H257:AH257" si="340">+H258</f>
        <v>0</v>
      </c>
      <c r="I257" s="15">
        <f t="shared" si="340"/>
        <v>0</v>
      </c>
      <c r="J257" s="15">
        <f t="shared" si="340"/>
        <v>2800000</v>
      </c>
      <c r="K257" s="15">
        <f t="shared" si="340"/>
        <v>0</v>
      </c>
      <c r="L257" s="15">
        <f t="shared" si="340"/>
        <v>0</v>
      </c>
      <c r="M257" s="15">
        <f t="shared" si="340"/>
        <v>0</v>
      </c>
      <c r="N257" s="15">
        <f t="shared" si="340"/>
        <v>0</v>
      </c>
      <c r="O257" s="15">
        <f t="shared" si="340"/>
        <v>0</v>
      </c>
      <c r="P257" s="15">
        <f t="shared" si="340"/>
        <v>0</v>
      </c>
      <c r="Q257" s="15">
        <f t="shared" si="340"/>
        <v>2800000</v>
      </c>
      <c r="R257" s="15">
        <f t="shared" si="340"/>
        <v>0</v>
      </c>
      <c r="S257" s="108"/>
      <c r="T257" s="15">
        <f t="shared" si="340"/>
        <v>2800000</v>
      </c>
      <c r="U257" s="15">
        <f t="shared" si="340"/>
        <v>1400000</v>
      </c>
      <c r="V257" s="15">
        <f t="shared" si="340"/>
        <v>1400000</v>
      </c>
      <c r="W257" s="15">
        <f t="shared" si="340"/>
        <v>0</v>
      </c>
      <c r="X257" s="15">
        <f t="shared" si="340"/>
        <v>0</v>
      </c>
      <c r="Y257" s="15">
        <f t="shared" si="340"/>
        <v>0</v>
      </c>
      <c r="Z257" s="15">
        <f t="shared" si="340"/>
        <v>0</v>
      </c>
      <c r="AA257" s="15">
        <f t="shared" si="340"/>
        <v>0</v>
      </c>
      <c r="AB257" s="15">
        <f t="shared" si="340"/>
        <v>0</v>
      </c>
      <c r="AC257" s="15">
        <f t="shared" si="340"/>
        <v>0</v>
      </c>
      <c r="AD257" s="15">
        <f t="shared" si="340"/>
        <v>0</v>
      </c>
      <c r="AE257" s="15">
        <f t="shared" si="340"/>
        <v>0</v>
      </c>
      <c r="AF257" s="15">
        <f t="shared" si="340"/>
        <v>0</v>
      </c>
      <c r="AG257" s="15">
        <f t="shared" si="284"/>
        <v>2800000</v>
      </c>
      <c r="AH257" s="15">
        <f t="shared" si="340"/>
        <v>2800000</v>
      </c>
      <c r="AI257" s="233">
        <f>+'EJEC-GASTOSABRIL 2021'!G258-AH257</f>
        <v>0</v>
      </c>
      <c r="AJ257" s="108"/>
      <c r="AK257" s="15">
        <f t="shared" ref="AK257:AM257" si="341">+AK258</f>
        <v>0</v>
      </c>
      <c r="AL257" s="15">
        <f t="shared" si="341"/>
        <v>0</v>
      </c>
      <c r="AM257" s="15">
        <f t="shared" si="341"/>
        <v>0</v>
      </c>
      <c r="AN257" s="15">
        <v>0</v>
      </c>
      <c r="AO257" s="15"/>
      <c r="AP257" s="15"/>
      <c r="AQ257" s="15"/>
      <c r="AR257" s="15"/>
      <c r="AS257" s="15"/>
      <c r="AT257" s="15"/>
      <c r="AU257" s="15"/>
      <c r="AV257" s="15"/>
      <c r="AW257" s="15">
        <f t="shared" si="285"/>
        <v>0</v>
      </c>
      <c r="AX257" s="15">
        <f t="shared" si="338"/>
        <v>0</v>
      </c>
      <c r="AY257" s="108"/>
      <c r="AZ257" s="116">
        <f t="shared" si="270"/>
        <v>-1</v>
      </c>
      <c r="BA257" s="116">
        <f t="shared" si="271"/>
        <v>-1</v>
      </c>
      <c r="BB257" s="116" t="e">
        <f t="shared" si="272"/>
        <v>#DIV/0!</v>
      </c>
      <c r="BC257" s="116" t="e">
        <f t="shared" si="273"/>
        <v>#DIV/0!</v>
      </c>
      <c r="BD257" s="116" t="e">
        <f t="shared" si="274"/>
        <v>#DIV/0!</v>
      </c>
      <c r="BE257" s="15"/>
      <c r="BF257" s="15"/>
      <c r="BG257" s="15"/>
      <c r="BH257" s="15"/>
      <c r="BI257" s="15"/>
      <c r="BJ257" s="15"/>
      <c r="BK257" s="15"/>
      <c r="BL257" s="116">
        <f t="shared" si="339"/>
        <v>-1</v>
      </c>
      <c r="BM257" s="116">
        <f t="shared" si="275"/>
        <v>-1</v>
      </c>
    </row>
    <row r="258" spans="1:65">
      <c r="A258" s="16" t="s">
        <v>835</v>
      </c>
      <c r="B258" s="17" t="s">
        <v>834</v>
      </c>
      <c r="C258" s="18"/>
      <c r="D258" s="18">
        <v>2800000</v>
      </c>
      <c r="E258" s="18"/>
      <c r="F258" s="18">
        <v>0</v>
      </c>
      <c r="G258" s="18">
        <f t="shared" si="281"/>
        <v>2800000</v>
      </c>
      <c r="H258" s="18">
        <v>0</v>
      </c>
      <c r="I258" s="18">
        <v>0</v>
      </c>
      <c r="J258" s="18">
        <f t="shared" si="282"/>
        <v>2800000</v>
      </c>
      <c r="K258" s="18">
        <v>0</v>
      </c>
      <c r="L258" s="18">
        <v>0</v>
      </c>
      <c r="M258" s="18"/>
      <c r="N258" s="18"/>
      <c r="O258" s="18">
        <v>0</v>
      </c>
      <c r="P258" s="18">
        <f t="shared" si="291"/>
        <v>0</v>
      </c>
      <c r="Q258" s="18">
        <f t="shared" si="283"/>
        <v>2800000</v>
      </c>
      <c r="R258" s="18">
        <f t="shared" si="292"/>
        <v>0</v>
      </c>
      <c r="S258" s="108"/>
      <c r="T258" s="18">
        <v>2800000</v>
      </c>
      <c r="U258" s="18">
        <v>1400000</v>
      </c>
      <c r="V258" s="18">
        <v>1400000</v>
      </c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>
        <f t="shared" si="284"/>
        <v>2800000</v>
      </c>
      <c r="AH258" s="18">
        <f t="shared" si="280"/>
        <v>2800000</v>
      </c>
      <c r="AI258" s="85">
        <f>+'EJEC-GASTOSABRIL 2021'!G259-AH258</f>
        <v>0</v>
      </c>
      <c r="AJ258" s="108"/>
      <c r="AK258" s="18"/>
      <c r="AL258" s="18">
        <v>0</v>
      </c>
      <c r="AM258" s="18">
        <v>0</v>
      </c>
      <c r="AN258" s="18">
        <v>0</v>
      </c>
      <c r="AO258" s="18"/>
      <c r="AP258" s="18"/>
      <c r="AQ258" s="18"/>
      <c r="AR258" s="18"/>
      <c r="AS258" s="18"/>
      <c r="AT258" s="18"/>
      <c r="AU258" s="18"/>
      <c r="AV258" s="18"/>
      <c r="AW258" s="18">
        <f t="shared" si="285"/>
        <v>0</v>
      </c>
      <c r="AX258" s="18">
        <f t="shared" si="338"/>
        <v>0</v>
      </c>
      <c r="AY258" s="108"/>
      <c r="AZ258" s="117">
        <f t="shared" si="270"/>
        <v>-1</v>
      </c>
      <c r="BA258" s="117">
        <f t="shared" si="271"/>
        <v>-1</v>
      </c>
      <c r="BB258" s="117" t="e">
        <f t="shared" si="272"/>
        <v>#DIV/0!</v>
      </c>
      <c r="BC258" s="117" t="e">
        <f t="shared" si="273"/>
        <v>#DIV/0!</v>
      </c>
      <c r="BD258" s="117" t="e">
        <f t="shared" si="274"/>
        <v>#DIV/0!</v>
      </c>
      <c r="BE258" s="18"/>
      <c r="BF258" s="18"/>
      <c r="BG258" s="18"/>
      <c r="BH258" s="18"/>
      <c r="BI258" s="18"/>
      <c r="BJ258" s="18"/>
      <c r="BK258" s="18"/>
      <c r="BL258" s="117">
        <f t="shared" si="339"/>
        <v>-1</v>
      </c>
      <c r="BM258" s="117">
        <f t="shared" si="275"/>
        <v>-1</v>
      </c>
    </row>
    <row r="259" spans="1:65">
      <c r="A259" s="4" t="s">
        <v>836</v>
      </c>
      <c r="B259" s="5" t="s">
        <v>601</v>
      </c>
      <c r="C259" s="6">
        <f>+C260+C262</f>
        <v>0</v>
      </c>
      <c r="D259" s="6">
        <v>50000000</v>
      </c>
      <c r="E259" s="6">
        <v>0</v>
      </c>
      <c r="F259" s="6">
        <v>100000000</v>
      </c>
      <c r="G259" s="6">
        <f t="shared" si="281"/>
        <v>150000000</v>
      </c>
      <c r="H259" s="6">
        <f t="shared" ref="H259:W259" si="342">+H260+H262</f>
        <v>45406454</v>
      </c>
      <c r="I259" s="6">
        <f t="shared" si="342"/>
        <v>45406454</v>
      </c>
      <c r="J259" s="6">
        <f t="shared" si="342"/>
        <v>104593546</v>
      </c>
      <c r="K259" s="6">
        <f t="shared" si="342"/>
        <v>32418506</v>
      </c>
      <c r="L259" s="6">
        <f t="shared" si="342"/>
        <v>32418506</v>
      </c>
      <c r="M259" s="6">
        <f t="shared" si="342"/>
        <v>0</v>
      </c>
      <c r="N259" s="6">
        <f t="shared" si="342"/>
        <v>0</v>
      </c>
      <c r="O259" s="6">
        <f t="shared" si="342"/>
        <v>45406454</v>
      </c>
      <c r="P259" s="6">
        <f t="shared" si="342"/>
        <v>0</v>
      </c>
      <c r="Q259" s="6">
        <f t="shared" si="342"/>
        <v>104593546</v>
      </c>
      <c r="R259" s="6">
        <f t="shared" si="342"/>
        <v>32418506</v>
      </c>
      <c r="S259" s="108"/>
      <c r="T259" s="6">
        <f t="shared" si="342"/>
        <v>150000000</v>
      </c>
      <c r="U259" s="6">
        <f t="shared" si="342"/>
        <v>0</v>
      </c>
      <c r="V259" s="6">
        <f t="shared" si="342"/>
        <v>21666666.666666668</v>
      </c>
      <c r="W259" s="6">
        <f t="shared" si="342"/>
        <v>41666666.666666672</v>
      </c>
      <c r="X259" s="6">
        <f t="shared" ref="X259:AH259" si="343">+X260+X262</f>
        <v>21666666.666666668</v>
      </c>
      <c r="Y259" s="6">
        <f t="shared" si="343"/>
        <v>21666666.666666668</v>
      </c>
      <c r="Z259" s="6">
        <f t="shared" si="343"/>
        <v>21666666.666666668</v>
      </c>
      <c r="AA259" s="6">
        <f t="shared" si="343"/>
        <v>21666666.666666668</v>
      </c>
      <c r="AB259" s="6">
        <f t="shared" si="343"/>
        <v>0</v>
      </c>
      <c r="AC259" s="6">
        <f t="shared" si="343"/>
        <v>0</v>
      </c>
      <c r="AD259" s="6">
        <f t="shared" si="343"/>
        <v>0</v>
      </c>
      <c r="AE259" s="6">
        <f t="shared" si="343"/>
        <v>0</v>
      </c>
      <c r="AF259" s="6">
        <f t="shared" si="343"/>
        <v>0</v>
      </c>
      <c r="AG259" s="6">
        <f t="shared" si="284"/>
        <v>106666666.66666669</v>
      </c>
      <c r="AH259" s="6">
        <f t="shared" si="343"/>
        <v>150000000</v>
      </c>
      <c r="AI259" s="230">
        <f>+'EJEC-GASTOSABRIL 2021'!G260-AH259</f>
        <v>0</v>
      </c>
      <c r="AJ259" s="108"/>
      <c r="AK259" s="6">
        <f t="shared" ref="AK259:AM259" si="344">+AK260+AK262</f>
        <v>0</v>
      </c>
      <c r="AL259" s="6">
        <f t="shared" si="344"/>
        <v>32418506</v>
      </c>
      <c r="AM259" s="6">
        <f t="shared" si="344"/>
        <v>40643303</v>
      </c>
      <c r="AN259" s="6">
        <v>15326418</v>
      </c>
      <c r="AO259" s="6"/>
      <c r="AP259" s="6">
        <f t="shared" ref="AP259:AV259" si="345">+AP260+AP262</f>
        <v>0</v>
      </c>
      <c r="AQ259" s="6">
        <f t="shared" si="345"/>
        <v>0</v>
      </c>
      <c r="AR259" s="6">
        <f t="shared" si="345"/>
        <v>0</v>
      </c>
      <c r="AS259" s="6">
        <f t="shared" si="345"/>
        <v>0</v>
      </c>
      <c r="AT259" s="6">
        <f t="shared" si="345"/>
        <v>0</v>
      </c>
      <c r="AU259" s="6">
        <f t="shared" si="345"/>
        <v>0</v>
      </c>
      <c r="AV259" s="6">
        <f t="shared" si="345"/>
        <v>0</v>
      </c>
      <c r="AW259" s="6">
        <f t="shared" si="285"/>
        <v>88388227</v>
      </c>
      <c r="AX259" s="6">
        <f t="shared" si="338"/>
        <v>88388227</v>
      </c>
      <c r="AY259" s="108"/>
      <c r="AZ259" s="103" t="e">
        <f t="shared" si="270"/>
        <v>#DIV/0!</v>
      </c>
      <c r="BA259" s="103">
        <f t="shared" si="271"/>
        <v>0.49623873846153838</v>
      </c>
      <c r="BB259" s="103">
        <f t="shared" si="272"/>
        <v>-2.4560728000000115E-2</v>
      </c>
      <c r="BC259" s="103">
        <f t="shared" si="273"/>
        <v>-0.29262686153846157</v>
      </c>
      <c r="BD259" s="103">
        <f t="shared" si="274"/>
        <v>-1</v>
      </c>
      <c r="BE259" s="6"/>
      <c r="BF259" s="6"/>
      <c r="BG259" s="6"/>
      <c r="BH259" s="6"/>
      <c r="BI259" s="6"/>
      <c r="BJ259" s="6"/>
      <c r="BK259" s="6"/>
      <c r="BL259" s="103">
        <f t="shared" si="339"/>
        <v>-0.17136037187500017</v>
      </c>
      <c r="BM259" s="103">
        <f t="shared" si="275"/>
        <v>-0.17136037187500017</v>
      </c>
    </row>
    <row r="260" spans="1:65">
      <c r="A260" s="7" t="s">
        <v>837</v>
      </c>
      <c r="B260" s="8" t="s">
        <v>838</v>
      </c>
      <c r="C260" s="9">
        <f>+C261</f>
        <v>0</v>
      </c>
      <c r="D260" s="9">
        <v>30000000</v>
      </c>
      <c r="E260" s="9">
        <v>0</v>
      </c>
      <c r="F260" s="9">
        <v>100000000</v>
      </c>
      <c r="G260" s="9">
        <f t="shared" si="281"/>
        <v>130000000</v>
      </c>
      <c r="H260" s="9">
        <f t="shared" ref="H260:AH260" si="346">+H261</f>
        <v>26058824</v>
      </c>
      <c r="I260" s="9">
        <f t="shared" si="346"/>
        <v>26058824</v>
      </c>
      <c r="J260" s="9">
        <f t="shared" si="346"/>
        <v>103941176</v>
      </c>
      <c r="K260" s="9">
        <f t="shared" si="346"/>
        <v>32418506</v>
      </c>
      <c r="L260" s="9">
        <f t="shared" si="346"/>
        <v>32418506</v>
      </c>
      <c r="M260" s="9">
        <f t="shared" si="346"/>
        <v>0</v>
      </c>
      <c r="N260" s="9">
        <f t="shared" si="346"/>
        <v>0</v>
      </c>
      <c r="O260" s="9">
        <f t="shared" si="346"/>
        <v>26058824</v>
      </c>
      <c r="P260" s="9">
        <f t="shared" si="346"/>
        <v>0</v>
      </c>
      <c r="Q260" s="9">
        <f t="shared" si="346"/>
        <v>103941176</v>
      </c>
      <c r="R260" s="9">
        <f t="shared" si="346"/>
        <v>32418506</v>
      </c>
      <c r="S260" s="108"/>
      <c r="T260" s="9">
        <f t="shared" si="346"/>
        <v>130000000</v>
      </c>
      <c r="U260" s="9">
        <f t="shared" si="346"/>
        <v>0</v>
      </c>
      <c r="V260" s="9">
        <f t="shared" si="346"/>
        <v>21666666.666666668</v>
      </c>
      <c r="W260" s="9">
        <f t="shared" si="346"/>
        <v>21666666.666666668</v>
      </c>
      <c r="X260" s="9">
        <f t="shared" si="346"/>
        <v>21666666.666666668</v>
      </c>
      <c r="Y260" s="9">
        <f t="shared" si="346"/>
        <v>21666666.666666668</v>
      </c>
      <c r="Z260" s="9">
        <f t="shared" si="346"/>
        <v>21666666.666666668</v>
      </c>
      <c r="AA260" s="9">
        <f t="shared" si="346"/>
        <v>21666666.666666668</v>
      </c>
      <c r="AB260" s="9">
        <f t="shared" si="346"/>
        <v>0</v>
      </c>
      <c r="AC260" s="9">
        <f t="shared" si="346"/>
        <v>0</v>
      </c>
      <c r="AD260" s="9">
        <f t="shared" si="346"/>
        <v>0</v>
      </c>
      <c r="AE260" s="9">
        <f t="shared" si="346"/>
        <v>0</v>
      </c>
      <c r="AF260" s="9">
        <f t="shared" si="346"/>
        <v>0</v>
      </c>
      <c r="AG260" s="9">
        <f t="shared" si="284"/>
        <v>86666666.666666672</v>
      </c>
      <c r="AH260" s="9">
        <f t="shared" si="346"/>
        <v>130000000.00000001</v>
      </c>
      <c r="AI260" s="231">
        <f>+'EJEC-GASTOSABRIL 2021'!G261-AH260</f>
        <v>0</v>
      </c>
      <c r="AJ260" s="108"/>
      <c r="AK260" s="9">
        <f t="shared" ref="AK260:AM260" si="347">+AK261</f>
        <v>0</v>
      </c>
      <c r="AL260" s="9">
        <f t="shared" si="347"/>
        <v>32418506</v>
      </c>
      <c r="AM260" s="9">
        <f t="shared" si="347"/>
        <v>21295673</v>
      </c>
      <c r="AN260" s="9">
        <v>15326418</v>
      </c>
      <c r="AO260" s="9"/>
      <c r="AP260" s="9">
        <f t="shared" ref="AP260:AV260" si="348">+AP261</f>
        <v>0</v>
      </c>
      <c r="AQ260" s="9">
        <f t="shared" si="348"/>
        <v>0</v>
      </c>
      <c r="AR260" s="9">
        <f t="shared" si="348"/>
        <v>0</v>
      </c>
      <c r="AS260" s="9">
        <f t="shared" si="348"/>
        <v>0</v>
      </c>
      <c r="AT260" s="9">
        <f t="shared" si="348"/>
        <v>0</v>
      </c>
      <c r="AU260" s="9">
        <f t="shared" si="348"/>
        <v>0</v>
      </c>
      <c r="AV260" s="9">
        <f t="shared" si="348"/>
        <v>0</v>
      </c>
      <c r="AW260" s="9">
        <f t="shared" si="285"/>
        <v>69040597</v>
      </c>
      <c r="AX260" s="9">
        <f t="shared" si="338"/>
        <v>69040597</v>
      </c>
      <c r="AY260" s="108"/>
      <c r="AZ260" s="114" t="e">
        <f t="shared" si="270"/>
        <v>#DIV/0!</v>
      </c>
      <c r="BA260" s="114">
        <f t="shared" si="271"/>
        <v>0.49623873846153838</v>
      </c>
      <c r="BB260" s="114">
        <f t="shared" si="272"/>
        <v>-1.7122784615384672E-2</v>
      </c>
      <c r="BC260" s="114">
        <f t="shared" si="273"/>
        <v>-0.29262686153846157</v>
      </c>
      <c r="BD260" s="114">
        <f t="shared" si="274"/>
        <v>-1</v>
      </c>
      <c r="BE260" s="9"/>
      <c r="BF260" s="9"/>
      <c r="BG260" s="9"/>
      <c r="BH260" s="9"/>
      <c r="BI260" s="9"/>
      <c r="BJ260" s="9"/>
      <c r="BK260" s="9"/>
      <c r="BL260" s="114">
        <f t="shared" si="339"/>
        <v>-0.20337772692307696</v>
      </c>
      <c r="BM260" s="114">
        <f t="shared" si="275"/>
        <v>-0.20337772692307696</v>
      </c>
    </row>
    <row r="261" spans="1:65">
      <c r="A261" s="16" t="s">
        <v>839</v>
      </c>
      <c r="B261" s="17" t="s">
        <v>840</v>
      </c>
      <c r="C261" s="18">
        <v>0</v>
      </c>
      <c r="D261" s="18">
        <v>30000000</v>
      </c>
      <c r="E261" s="18"/>
      <c r="F261" s="18">
        <v>100000000</v>
      </c>
      <c r="G261" s="18">
        <f t="shared" si="281"/>
        <v>130000000</v>
      </c>
      <c r="H261" s="18">
        <v>26058824</v>
      </c>
      <c r="I261" s="18">
        <v>26058824</v>
      </c>
      <c r="J261" s="18">
        <f t="shared" si="282"/>
        <v>103941176</v>
      </c>
      <c r="K261" s="18">
        <v>32418506</v>
      </c>
      <c r="L261" s="18">
        <v>32418506</v>
      </c>
      <c r="M261" s="18"/>
      <c r="N261" s="18"/>
      <c r="O261" s="18">
        <v>26058824</v>
      </c>
      <c r="P261" s="18">
        <f t="shared" si="291"/>
        <v>0</v>
      </c>
      <c r="Q261" s="18">
        <f t="shared" si="283"/>
        <v>103941176</v>
      </c>
      <c r="R261" s="18">
        <f t="shared" si="292"/>
        <v>32418506</v>
      </c>
      <c r="S261" s="108"/>
      <c r="T261" s="18">
        <v>130000000</v>
      </c>
      <c r="U261" s="18"/>
      <c r="V261" s="18">
        <v>21666666.666666668</v>
      </c>
      <c r="W261" s="18">
        <v>21666666.666666668</v>
      </c>
      <c r="X261" s="18">
        <v>21666666.666666668</v>
      </c>
      <c r="Y261" s="18">
        <v>21666666.666666668</v>
      </c>
      <c r="Z261" s="18">
        <v>21666666.666666668</v>
      </c>
      <c r="AA261" s="18">
        <v>21666666.666666668</v>
      </c>
      <c r="AB261" s="18"/>
      <c r="AC261" s="18"/>
      <c r="AD261" s="18"/>
      <c r="AE261" s="18"/>
      <c r="AF261" s="18"/>
      <c r="AG261" s="18">
        <f t="shared" si="284"/>
        <v>86666666.666666672</v>
      </c>
      <c r="AH261" s="18">
        <f t="shared" si="280"/>
        <v>130000000.00000001</v>
      </c>
      <c r="AI261" s="85">
        <f>+'EJEC-GASTOSABRIL 2021'!G262-AH261</f>
        <v>0</v>
      </c>
      <c r="AJ261" s="108"/>
      <c r="AK261" s="18"/>
      <c r="AL261" s="18">
        <v>32418506</v>
      </c>
      <c r="AM261" s="18">
        <v>21295673</v>
      </c>
      <c r="AN261" s="18">
        <v>15326418</v>
      </c>
      <c r="AO261" s="18"/>
      <c r="AP261" s="18"/>
      <c r="AQ261" s="18"/>
      <c r="AR261" s="18"/>
      <c r="AS261" s="18"/>
      <c r="AT261" s="18"/>
      <c r="AU261" s="18"/>
      <c r="AV261" s="18"/>
      <c r="AW261" s="18">
        <f t="shared" si="285"/>
        <v>69040597</v>
      </c>
      <c r="AX261" s="18">
        <f t="shared" si="338"/>
        <v>69040597</v>
      </c>
      <c r="AY261" s="108"/>
      <c r="AZ261" s="117" t="e">
        <f t="shared" si="270"/>
        <v>#DIV/0!</v>
      </c>
      <c r="BA261" s="117">
        <f t="shared" si="271"/>
        <v>0.49623873846153838</v>
      </c>
      <c r="BB261" s="117">
        <f t="shared" si="272"/>
        <v>-1.7122784615384672E-2</v>
      </c>
      <c r="BC261" s="117">
        <f t="shared" si="273"/>
        <v>-0.29262686153846157</v>
      </c>
      <c r="BD261" s="117">
        <f t="shared" si="274"/>
        <v>-1</v>
      </c>
      <c r="BE261" s="18"/>
      <c r="BF261" s="18"/>
      <c r="BG261" s="18"/>
      <c r="BH261" s="18"/>
      <c r="BI261" s="18"/>
      <c r="BJ261" s="18"/>
      <c r="BK261" s="18"/>
      <c r="BL261" s="117">
        <f t="shared" si="339"/>
        <v>-0.20337772692307696</v>
      </c>
      <c r="BM261" s="117">
        <f t="shared" si="275"/>
        <v>-0.20337772692307696</v>
      </c>
    </row>
    <row r="262" spans="1:65">
      <c r="A262" s="7" t="s">
        <v>841</v>
      </c>
      <c r="B262" s="8" t="s">
        <v>842</v>
      </c>
      <c r="C262" s="9">
        <f>+C263</f>
        <v>0</v>
      </c>
      <c r="D262" s="9">
        <v>20000000</v>
      </c>
      <c r="E262" s="9">
        <v>0</v>
      </c>
      <c r="F262" s="9">
        <v>0</v>
      </c>
      <c r="G262" s="9">
        <f t="shared" si="281"/>
        <v>20000000</v>
      </c>
      <c r="H262" s="9">
        <f t="shared" ref="H262:AF263" si="349">+H263</f>
        <v>19347630</v>
      </c>
      <c r="I262" s="9">
        <f t="shared" si="349"/>
        <v>19347630</v>
      </c>
      <c r="J262" s="9">
        <f t="shared" si="349"/>
        <v>652370</v>
      </c>
      <c r="K262" s="9">
        <f t="shared" si="349"/>
        <v>0</v>
      </c>
      <c r="L262" s="9">
        <f t="shared" si="349"/>
        <v>0</v>
      </c>
      <c r="M262" s="9">
        <f t="shared" si="349"/>
        <v>0</v>
      </c>
      <c r="N262" s="9">
        <f t="shared" si="349"/>
        <v>0</v>
      </c>
      <c r="O262" s="9">
        <f t="shared" si="349"/>
        <v>19347630</v>
      </c>
      <c r="P262" s="9">
        <f t="shared" si="349"/>
        <v>0</v>
      </c>
      <c r="Q262" s="9">
        <f t="shared" si="349"/>
        <v>652370</v>
      </c>
      <c r="R262" s="9">
        <f t="shared" si="349"/>
        <v>0</v>
      </c>
      <c r="S262" s="108"/>
      <c r="T262" s="9">
        <f t="shared" si="349"/>
        <v>20000000</v>
      </c>
      <c r="U262" s="9">
        <f t="shared" si="349"/>
        <v>0</v>
      </c>
      <c r="V262" s="9">
        <f t="shared" si="349"/>
        <v>0</v>
      </c>
      <c r="W262" s="9">
        <f t="shared" si="349"/>
        <v>20000000</v>
      </c>
      <c r="X262" s="9">
        <f t="shared" si="349"/>
        <v>0</v>
      </c>
      <c r="Y262" s="9">
        <f t="shared" si="349"/>
        <v>0</v>
      </c>
      <c r="Z262" s="9">
        <f t="shared" si="349"/>
        <v>0</v>
      </c>
      <c r="AA262" s="9">
        <f t="shared" si="349"/>
        <v>0</v>
      </c>
      <c r="AB262" s="9">
        <f t="shared" si="349"/>
        <v>0</v>
      </c>
      <c r="AC262" s="9">
        <f t="shared" si="349"/>
        <v>0</v>
      </c>
      <c r="AD262" s="9">
        <f t="shared" si="349"/>
        <v>0</v>
      </c>
      <c r="AE262" s="9">
        <f t="shared" si="349"/>
        <v>0</v>
      </c>
      <c r="AF262" s="9">
        <f t="shared" si="349"/>
        <v>0</v>
      </c>
      <c r="AG262" s="9">
        <f t="shared" si="284"/>
        <v>20000000</v>
      </c>
      <c r="AH262" s="9">
        <f t="shared" ref="X262:AH263" si="350">+AH263</f>
        <v>20000000</v>
      </c>
      <c r="AI262" s="231">
        <f>+'EJEC-GASTOSABRIL 2021'!G263-AH262</f>
        <v>0</v>
      </c>
      <c r="AJ262" s="108"/>
      <c r="AK262" s="9">
        <f t="shared" ref="AK262:AM263" si="351">+AK263</f>
        <v>0</v>
      </c>
      <c r="AL262" s="9">
        <f t="shared" si="351"/>
        <v>0</v>
      </c>
      <c r="AM262" s="9">
        <f t="shared" si="351"/>
        <v>19347630</v>
      </c>
      <c r="AN262" s="9">
        <v>0</v>
      </c>
      <c r="AO262" s="9"/>
      <c r="AP262" s="9">
        <f t="shared" ref="AP262:AV263" si="352">+AP263</f>
        <v>0</v>
      </c>
      <c r="AQ262" s="9">
        <f t="shared" si="352"/>
        <v>0</v>
      </c>
      <c r="AR262" s="9">
        <f t="shared" si="352"/>
        <v>0</v>
      </c>
      <c r="AS262" s="9">
        <f t="shared" si="352"/>
        <v>0</v>
      </c>
      <c r="AT262" s="9">
        <f t="shared" si="352"/>
        <v>0</v>
      </c>
      <c r="AU262" s="9">
        <f t="shared" si="352"/>
        <v>0</v>
      </c>
      <c r="AV262" s="9">
        <f t="shared" si="352"/>
        <v>0</v>
      </c>
      <c r="AW262" s="9">
        <f t="shared" si="285"/>
        <v>19347630</v>
      </c>
      <c r="AX262" s="9">
        <f t="shared" si="338"/>
        <v>19347630</v>
      </c>
      <c r="AY262" s="108"/>
      <c r="AZ262" s="114" t="e">
        <f t="shared" si="270"/>
        <v>#DIV/0!</v>
      </c>
      <c r="BA262" s="114" t="e">
        <f t="shared" si="271"/>
        <v>#DIV/0!</v>
      </c>
      <c r="BB262" s="114">
        <f t="shared" si="272"/>
        <v>-3.2618500000000002E-2</v>
      </c>
      <c r="BC262" s="114" t="e">
        <f t="shared" si="273"/>
        <v>#DIV/0!</v>
      </c>
      <c r="BD262" s="114" t="e">
        <f t="shared" si="274"/>
        <v>#DIV/0!</v>
      </c>
      <c r="BE262" s="9"/>
      <c r="BF262" s="9"/>
      <c r="BG262" s="9"/>
      <c r="BH262" s="9"/>
      <c r="BI262" s="9"/>
      <c r="BJ262" s="9"/>
      <c r="BK262" s="9"/>
      <c r="BL262" s="114">
        <f t="shared" si="339"/>
        <v>-3.2618500000000002E-2</v>
      </c>
      <c r="BM262" s="114">
        <f t="shared" si="275"/>
        <v>-3.2618500000000002E-2</v>
      </c>
    </row>
    <row r="263" spans="1:65">
      <c r="A263" s="7" t="s">
        <v>843</v>
      </c>
      <c r="B263" s="8" t="s">
        <v>844</v>
      </c>
      <c r="C263" s="9">
        <f>+C264</f>
        <v>0</v>
      </c>
      <c r="D263" s="9">
        <v>20000000</v>
      </c>
      <c r="E263" s="9">
        <v>0</v>
      </c>
      <c r="F263" s="9">
        <v>0</v>
      </c>
      <c r="G263" s="9">
        <f t="shared" si="281"/>
        <v>20000000</v>
      </c>
      <c r="H263" s="9">
        <f t="shared" si="349"/>
        <v>19347630</v>
      </c>
      <c r="I263" s="9">
        <f t="shared" si="349"/>
        <v>19347630</v>
      </c>
      <c r="J263" s="9">
        <f t="shared" si="349"/>
        <v>652370</v>
      </c>
      <c r="K263" s="9">
        <f t="shared" si="349"/>
        <v>0</v>
      </c>
      <c r="L263" s="9">
        <f t="shared" si="349"/>
        <v>0</v>
      </c>
      <c r="M263" s="9">
        <f t="shared" si="349"/>
        <v>0</v>
      </c>
      <c r="N263" s="9">
        <f t="shared" si="349"/>
        <v>0</v>
      </c>
      <c r="O263" s="9">
        <f t="shared" si="349"/>
        <v>19347630</v>
      </c>
      <c r="P263" s="9">
        <f t="shared" si="349"/>
        <v>0</v>
      </c>
      <c r="Q263" s="9">
        <f t="shared" si="349"/>
        <v>652370</v>
      </c>
      <c r="R263" s="9">
        <f t="shared" si="349"/>
        <v>0</v>
      </c>
      <c r="S263" s="108"/>
      <c r="T263" s="9">
        <f t="shared" si="349"/>
        <v>20000000</v>
      </c>
      <c r="U263" s="9">
        <f t="shared" si="349"/>
        <v>0</v>
      </c>
      <c r="V263" s="9">
        <f t="shared" si="349"/>
        <v>0</v>
      </c>
      <c r="W263" s="9">
        <f t="shared" si="349"/>
        <v>20000000</v>
      </c>
      <c r="X263" s="9">
        <f t="shared" si="350"/>
        <v>0</v>
      </c>
      <c r="Y263" s="9">
        <f t="shared" si="350"/>
        <v>0</v>
      </c>
      <c r="Z263" s="9">
        <f t="shared" si="350"/>
        <v>0</v>
      </c>
      <c r="AA263" s="9">
        <f t="shared" si="350"/>
        <v>0</v>
      </c>
      <c r="AB263" s="9">
        <f t="shared" si="350"/>
        <v>0</v>
      </c>
      <c r="AC263" s="9">
        <f t="shared" si="350"/>
        <v>0</v>
      </c>
      <c r="AD263" s="9">
        <f t="shared" si="350"/>
        <v>0</v>
      </c>
      <c r="AE263" s="9">
        <f t="shared" si="350"/>
        <v>0</v>
      </c>
      <c r="AF263" s="9">
        <f t="shared" si="350"/>
        <v>0</v>
      </c>
      <c r="AG263" s="9">
        <f t="shared" si="284"/>
        <v>20000000</v>
      </c>
      <c r="AH263" s="9">
        <f t="shared" si="350"/>
        <v>20000000</v>
      </c>
      <c r="AI263" s="231">
        <f>+'EJEC-GASTOSABRIL 2021'!G264-AH263</f>
        <v>0</v>
      </c>
      <c r="AJ263" s="108"/>
      <c r="AK263" s="9">
        <f t="shared" si="351"/>
        <v>0</v>
      </c>
      <c r="AL263" s="9">
        <f t="shared" si="351"/>
        <v>0</v>
      </c>
      <c r="AM263" s="9">
        <f t="shared" si="351"/>
        <v>19347630</v>
      </c>
      <c r="AN263" s="9">
        <v>0</v>
      </c>
      <c r="AO263" s="9"/>
      <c r="AP263" s="9">
        <f t="shared" si="352"/>
        <v>0</v>
      </c>
      <c r="AQ263" s="9">
        <f t="shared" si="352"/>
        <v>0</v>
      </c>
      <c r="AR263" s="9">
        <f t="shared" si="352"/>
        <v>0</v>
      </c>
      <c r="AS263" s="9">
        <f t="shared" si="352"/>
        <v>0</v>
      </c>
      <c r="AT263" s="9">
        <f t="shared" si="352"/>
        <v>0</v>
      </c>
      <c r="AU263" s="9">
        <f t="shared" si="352"/>
        <v>0</v>
      </c>
      <c r="AV263" s="9">
        <f t="shared" si="352"/>
        <v>0</v>
      </c>
      <c r="AW263" s="9">
        <f t="shared" si="285"/>
        <v>19347630</v>
      </c>
      <c r="AX263" s="9">
        <f t="shared" si="338"/>
        <v>19347630</v>
      </c>
      <c r="AY263" s="108"/>
      <c r="AZ263" s="114" t="e">
        <f t="shared" si="270"/>
        <v>#DIV/0!</v>
      </c>
      <c r="BA263" s="114" t="e">
        <f t="shared" si="271"/>
        <v>#DIV/0!</v>
      </c>
      <c r="BB263" s="114">
        <f t="shared" si="272"/>
        <v>-3.2618500000000002E-2</v>
      </c>
      <c r="BC263" s="114" t="e">
        <f t="shared" si="273"/>
        <v>#DIV/0!</v>
      </c>
      <c r="BD263" s="114" t="e">
        <f t="shared" si="274"/>
        <v>#DIV/0!</v>
      </c>
      <c r="BE263" s="9"/>
      <c r="BF263" s="9"/>
      <c r="BG263" s="9"/>
      <c r="BH263" s="9"/>
      <c r="BI263" s="9"/>
      <c r="BJ263" s="9"/>
      <c r="BK263" s="9"/>
      <c r="BL263" s="114">
        <f t="shared" si="339"/>
        <v>-3.2618500000000002E-2</v>
      </c>
      <c r="BM263" s="114">
        <f t="shared" si="275"/>
        <v>-3.2618500000000002E-2</v>
      </c>
    </row>
    <row r="264" spans="1:65">
      <c r="A264" s="16" t="s">
        <v>845</v>
      </c>
      <c r="B264" s="17" t="s">
        <v>846</v>
      </c>
      <c r="C264" s="18">
        <v>0</v>
      </c>
      <c r="D264" s="18">
        <v>20000000</v>
      </c>
      <c r="E264" s="18"/>
      <c r="F264" s="18">
        <v>0</v>
      </c>
      <c r="G264" s="18">
        <f t="shared" si="281"/>
        <v>20000000</v>
      </c>
      <c r="H264" s="18">
        <v>19347630</v>
      </c>
      <c r="I264" s="18">
        <v>19347630</v>
      </c>
      <c r="J264" s="18">
        <f t="shared" si="282"/>
        <v>652370</v>
      </c>
      <c r="K264" s="18">
        <v>0</v>
      </c>
      <c r="L264" s="18">
        <v>0</v>
      </c>
      <c r="M264" s="18"/>
      <c r="N264" s="18"/>
      <c r="O264" s="18">
        <v>19347630</v>
      </c>
      <c r="P264" s="18">
        <f t="shared" si="291"/>
        <v>0</v>
      </c>
      <c r="Q264" s="18">
        <f t="shared" si="283"/>
        <v>652370</v>
      </c>
      <c r="R264" s="18">
        <f t="shared" si="292"/>
        <v>0</v>
      </c>
      <c r="S264" s="108"/>
      <c r="T264" s="18">
        <v>20000000</v>
      </c>
      <c r="U264" s="18"/>
      <c r="V264" s="18"/>
      <c r="W264" s="18">
        <f>+T264</f>
        <v>20000000</v>
      </c>
      <c r="X264" s="18"/>
      <c r="Y264" s="18"/>
      <c r="Z264" s="18"/>
      <c r="AA264" s="18"/>
      <c r="AB264" s="18"/>
      <c r="AC264" s="18"/>
      <c r="AD264" s="18"/>
      <c r="AE264" s="18"/>
      <c r="AF264" s="18"/>
      <c r="AG264" s="18">
        <f t="shared" si="284"/>
        <v>20000000</v>
      </c>
      <c r="AH264" s="18">
        <f t="shared" si="280"/>
        <v>20000000</v>
      </c>
      <c r="AI264" s="85">
        <f>+'EJEC-GASTOSABRIL 2021'!G265-AH264</f>
        <v>0</v>
      </c>
      <c r="AJ264" s="108"/>
      <c r="AK264" s="18"/>
      <c r="AL264" s="18">
        <v>0</v>
      </c>
      <c r="AM264" s="18">
        <v>19347630</v>
      </c>
      <c r="AN264" s="18">
        <v>0</v>
      </c>
      <c r="AO264" s="18"/>
      <c r="AP264" s="18"/>
      <c r="AQ264" s="18"/>
      <c r="AR264" s="18"/>
      <c r="AS264" s="18"/>
      <c r="AT264" s="18"/>
      <c r="AU264" s="18"/>
      <c r="AV264" s="18"/>
      <c r="AW264" s="18">
        <f t="shared" si="285"/>
        <v>19347630</v>
      </c>
      <c r="AX264" s="18">
        <f t="shared" si="338"/>
        <v>19347630</v>
      </c>
      <c r="AY264" s="108"/>
      <c r="AZ264" s="117" t="e">
        <f t="shared" ref="AZ264:AZ327" si="353">(AK264-U264)/U264</f>
        <v>#DIV/0!</v>
      </c>
      <c r="BA264" s="117" t="e">
        <f t="shared" ref="BA264:BA327" si="354">(AL264-V264)/V264</f>
        <v>#DIV/0!</v>
      </c>
      <c r="BB264" s="117">
        <f t="shared" ref="BB264:BB327" si="355">(AM264-W264)/W264</f>
        <v>-3.2618500000000002E-2</v>
      </c>
      <c r="BC264" s="117" t="e">
        <f t="shared" ref="BC264:BC327" si="356">(AN264-X264)/X264</f>
        <v>#DIV/0!</v>
      </c>
      <c r="BD264" s="117" t="e">
        <f t="shared" ref="BD264:BD327" si="357">(AO264-Y264)/Y264</f>
        <v>#DIV/0!</v>
      </c>
      <c r="BE264" s="18"/>
      <c r="BF264" s="18"/>
      <c r="BG264" s="18"/>
      <c r="BH264" s="18"/>
      <c r="BI264" s="18"/>
      <c r="BJ264" s="18"/>
      <c r="BK264" s="18"/>
      <c r="BL264" s="117">
        <f t="shared" si="339"/>
        <v>-3.2618500000000002E-2</v>
      </c>
      <c r="BM264" s="117">
        <f t="shared" ref="BM264:BM327" si="358">(AW264-AG264)/AG264</f>
        <v>-3.2618500000000002E-2</v>
      </c>
    </row>
    <row r="265" spans="1:65">
      <c r="A265" s="4" t="s">
        <v>452</v>
      </c>
      <c r="B265" s="5" t="s">
        <v>453</v>
      </c>
      <c r="C265" s="6">
        <f>+C266+C269+C271</f>
        <v>441348635</v>
      </c>
      <c r="D265" s="6">
        <v>0</v>
      </c>
      <c r="E265" s="6">
        <v>0</v>
      </c>
      <c r="F265" s="6">
        <v>0</v>
      </c>
      <c r="G265" s="6">
        <f t="shared" si="281"/>
        <v>441348635</v>
      </c>
      <c r="H265" s="6">
        <f t="shared" ref="H265:W265" si="359">+H266+H269+H271</f>
        <v>319898484</v>
      </c>
      <c r="I265" s="6">
        <f t="shared" si="359"/>
        <v>349108573</v>
      </c>
      <c r="J265" s="6">
        <f t="shared" si="359"/>
        <v>92240062</v>
      </c>
      <c r="K265" s="6">
        <f t="shared" si="359"/>
        <v>321128724</v>
      </c>
      <c r="L265" s="6">
        <f t="shared" si="359"/>
        <v>350338813</v>
      </c>
      <c r="M265" s="6">
        <f t="shared" si="359"/>
        <v>0</v>
      </c>
      <c r="N265" s="6">
        <f t="shared" si="359"/>
        <v>29210089</v>
      </c>
      <c r="O265" s="6">
        <f t="shared" si="359"/>
        <v>364931845</v>
      </c>
      <c r="P265" s="6">
        <f t="shared" si="359"/>
        <v>15823272</v>
      </c>
      <c r="Q265" s="6">
        <f t="shared" si="359"/>
        <v>76416790</v>
      </c>
      <c r="R265" s="6">
        <f t="shared" si="359"/>
        <v>350338813</v>
      </c>
      <c r="S265" s="108"/>
      <c r="T265" s="6">
        <f t="shared" si="359"/>
        <v>441348635</v>
      </c>
      <c r="U265" s="6">
        <f t="shared" si="359"/>
        <v>3333333.33</v>
      </c>
      <c r="V265" s="6">
        <f t="shared" si="359"/>
        <v>63333333.329999998</v>
      </c>
      <c r="W265" s="6">
        <f t="shared" si="359"/>
        <v>92630554.329999998</v>
      </c>
      <c r="X265" s="6">
        <f t="shared" ref="X265:AH265" si="360">+X266+X269+X271</f>
        <v>17493084.329999998</v>
      </c>
      <c r="Y265" s="6">
        <f t="shared" si="360"/>
        <v>3333333.33</v>
      </c>
      <c r="Z265" s="6">
        <f t="shared" si="360"/>
        <v>82630554.329999998</v>
      </c>
      <c r="AA265" s="6">
        <f t="shared" si="360"/>
        <v>3333333.33</v>
      </c>
      <c r="AB265" s="6">
        <f t="shared" si="360"/>
        <v>82630554.329999998</v>
      </c>
      <c r="AC265" s="6">
        <f t="shared" si="360"/>
        <v>3333333.33</v>
      </c>
      <c r="AD265" s="6">
        <f t="shared" si="360"/>
        <v>82630554.329999998</v>
      </c>
      <c r="AE265" s="6">
        <f t="shared" si="360"/>
        <v>3333333.33</v>
      </c>
      <c r="AF265" s="6">
        <f t="shared" si="360"/>
        <v>3333333.37</v>
      </c>
      <c r="AG265" s="6">
        <f t="shared" si="284"/>
        <v>180123638.65000001</v>
      </c>
      <c r="AH265" s="6">
        <f t="shared" si="360"/>
        <v>441348635</v>
      </c>
      <c r="AI265" s="230">
        <f>+'EJEC-GASTOSABRIL 2021'!G266-AH265</f>
        <v>0</v>
      </c>
      <c r="AJ265" s="108"/>
      <c r="AK265" s="6">
        <f t="shared" ref="AK265:AM265" si="361">+AK266+AK269+AK271</f>
        <v>29210089</v>
      </c>
      <c r="AL265" s="6">
        <f t="shared" si="361"/>
        <v>321128724</v>
      </c>
      <c r="AM265" s="6">
        <f t="shared" si="361"/>
        <v>3183948</v>
      </c>
      <c r="AN265" s="6">
        <v>4732906</v>
      </c>
      <c r="AO265" s="6"/>
      <c r="AP265" s="6">
        <f t="shared" ref="AP265:AV265" si="362">+AP266+AP269+AP271</f>
        <v>0</v>
      </c>
      <c r="AQ265" s="6">
        <f t="shared" si="362"/>
        <v>0</v>
      </c>
      <c r="AR265" s="6">
        <f t="shared" si="362"/>
        <v>0</v>
      </c>
      <c r="AS265" s="6">
        <f t="shared" si="362"/>
        <v>0</v>
      </c>
      <c r="AT265" s="6">
        <f t="shared" si="362"/>
        <v>0</v>
      </c>
      <c r="AU265" s="6">
        <f t="shared" si="362"/>
        <v>0</v>
      </c>
      <c r="AV265" s="6">
        <f t="shared" si="362"/>
        <v>0</v>
      </c>
      <c r="AW265" s="6">
        <f t="shared" si="285"/>
        <v>358255667</v>
      </c>
      <c r="AX265" s="6">
        <f t="shared" si="338"/>
        <v>358255667</v>
      </c>
      <c r="AY265" s="108"/>
      <c r="AZ265" s="103">
        <f t="shared" si="353"/>
        <v>7.7630267087630269</v>
      </c>
      <c r="BA265" s="103">
        <f t="shared" si="354"/>
        <v>4.0704535371089712</v>
      </c>
      <c r="BB265" s="103">
        <f t="shared" si="355"/>
        <v>-0.96562745388895055</v>
      </c>
      <c r="BC265" s="103">
        <f t="shared" si="356"/>
        <v>-0.72944130887866132</v>
      </c>
      <c r="BD265" s="103">
        <f t="shared" si="357"/>
        <v>-1</v>
      </c>
      <c r="BE265" s="6"/>
      <c r="BF265" s="6"/>
      <c r="BG265" s="6"/>
      <c r="BH265" s="6"/>
      <c r="BI265" s="6"/>
      <c r="BJ265" s="6"/>
      <c r="BK265" s="6"/>
      <c r="BL265" s="103">
        <f t="shared" si="339"/>
        <v>0.98894309311688999</v>
      </c>
      <c r="BM265" s="103">
        <f t="shared" si="358"/>
        <v>0.98894309311688999</v>
      </c>
    </row>
    <row r="266" spans="1:65">
      <c r="A266" s="7" t="s">
        <v>454</v>
      </c>
      <c r="B266" s="8" t="s">
        <v>455</v>
      </c>
      <c r="C266" s="9">
        <f>+C267</f>
        <v>84159751</v>
      </c>
      <c r="D266" s="9">
        <v>0</v>
      </c>
      <c r="E266" s="9">
        <v>0</v>
      </c>
      <c r="F266" s="9">
        <v>0</v>
      </c>
      <c r="G266" s="9">
        <f t="shared" si="281"/>
        <v>84159751</v>
      </c>
      <c r="H266" s="9">
        <f t="shared" ref="H266:AF267" si="363">+H267</f>
        <v>2209600</v>
      </c>
      <c r="I266" s="9">
        <f t="shared" si="363"/>
        <v>30913689</v>
      </c>
      <c r="J266" s="9">
        <f t="shared" si="363"/>
        <v>53246062</v>
      </c>
      <c r="K266" s="9">
        <f t="shared" si="363"/>
        <v>2209600</v>
      </c>
      <c r="L266" s="9">
        <f t="shared" si="363"/>
        <v>30913689</v>
      </c>
      <c r="M266" s="9">
        <f t="shared" si="363"/>
        <v>0</v>
      </c>
      <c r="N266" s="9">
        <f t="shared" si="363"/>
        <v>28704089</v>
      </c>
      <c r="O266" s="9">
        <f t="shared" si="363"/>
        <v>30913689</v>
      </c>
      <c r="P266" s="9">
        <f t="shared" si="363"/>
        <v>0</v>
      </c>
      <c r="Q266" s="9">
        <f t="shared" si="363"/>
        <v>53246062</v>
      </c>
      <c r="R266" s="9">
        <f t="shared" si="363"/>
        <v>30913689</v>
      </c>
      <c r="S266" s="108"/>
      <c r="T266" s="9">
        <f t="shared" si="363"/>
        <v>84159751</v>
      </c>
      <c r="U266" s="9">
        <f t="shared" si="363"/>
        <v>0</v>
      </c>
      <c r="V266" s="9">
        <f t="shared" si="363"/>
        <v>60000000</v>
      </c>
      <c r="W266" s="9">
        <f t="shared" si="363"/>
        <v>10000000</v>
      </c>
      <c r="X266" s="9">
        <f t="shared" si="363"/>
        <v>14159751</v>
      </c>
      <c r="Y266" s="9">
        <f t="shared" si="363"/>
        <v>0</v>
      </c>
      <c r="Z266" s="9">
        <f t="shared" si="363"/>
        <v>0</v>
      </c>
      <c r="AA266" s="9">
        <f t="shared" si="363"/>
        <v>0</v>
      </c>
      <c r="AB266" s="9">
        <f t="shared" si="363"/>
        <v>0</v>
      </c>
      <c r="AC266" s="9">
        <f t="shared" si="363"/>
        <v>0</v>
      </c>
      <c r="AD266" s="9">
        <f t="shared" si="363"/>
        <v>0</v>
      </c>
      <c r="AE266" s="9">
        <f t="shared" si="363"/>
        <v>0</v>
      </c>
      <c r="AF266" s="9">
        <f t="shared" si="363"/>
        <v>0</v>
      </c>
      <c r="AG266" s="9">
        <f t="shared" si="284"/>
        <v>84159751</v>
      </c>
      <c r="AH266" s="9">
        <f t="shared" ref="X266:AH267" si="364">+AH267</f>
        <v>84159751</v>
      </c>
      <c r="AI266" s="231">
        <f>+'EJEC-GASTOSABRIL 2021'!G267-AH266</f>
        <v>0</v>
      </c>
      <c r="AJ266" s="108"/>
      <c r="AK266" s="9">
        <f t="shared" ref="AK266:AM267" si="365">+AK267</f>
        <v>28704089</v>
      </c>
      <c r="AL266" s="9">
        <f t="shared" si="365"/>
        <v>2209600</v>
      </c>
      <c r="AM266" s="9">
        <f t="shared" si="365"/>
        <v>1036136</v>
      </c>
      <c r="AN266" s="9">
        <v>0</v>
      </c>
      <c r="AO266" s="9"/>
      <c r="AP266" s="9">
        <f t="shared" ref="AP266:AV267" si="366">+AP267</f>
        <v>0</v>
      </c>
      <c r="AQ266" s="9">
        <f t="shared" si="366"/>
        <v>0</v>
      </c>
      <c r="AR266" s="9">
        <f t="shared" si="366"/>
        <v>0</v>
      </c>
      <c r="AS266" s="9">
        <f t="shared" si="366"/>
        <v>0</v>
      </c>
      <c r="AT266" s="9">
        <f t="shared" si="366"/>
        <v>0</v>
      </c>
      <c r="AU266" s="9">
        <f t="shared" si="366"/>
        <v>0</v>
      </c>
      <c r="AV266" s="9">
        <f t="shared" si="366"/>
        <v>0</v>
      </c>
      <c r="AW266" s="9">
        <f t="shared" si="285"/>
        <v>31949825</v>
      </c>
      <c r="AX266" s="9">
        <f t="shared" si="338"/>
        <v>31949825</v>
      </c>
      <c r="AY266" s="108"/>
      <c r="AZ266" s="114" t="e">
        <f t="shared" si="353"/>
        <v>#DIV/0!</v>
      </c>
      <c r="BA266" s="114">
        <f t="shared" si="354"/>
        <v>-0.96317333333333333</v>
      </c>
      <c r="BB266" s="114">
        <f t="shared" si="355"/>
        <v>-0.89638640000000003</v>
      </c>
      <c r="BC266" s="114">
        <f t="shared" si="356"/>
        <v>-1</v>
      </c>
      <c r="BD266" s="114" t="e">
        <f t="shared" si="357"/>
        <v>#DIV/0!</v>
      </c>
      <c r="BE266" s="9"/>
      <c r="BF266" s="9"/>
      <c r="BG266" s="9"/>
      <c r="BH266" s="9"/>
      <c r="BI266" s="9"/>
      <c r="BJ266" s="9"/>
      <c r="BK266" s="9"/>
      <c r="BL266" s="114">
        <f t="shared" si="339"/>
        <v>-0.62036692575290531</v>
      </c>
      <c r="BM266" s="114">
        <f t="shared" si="358"/>
        <v>-0.62036692575290531</v>
      </c>
    </row>
    <row r="267" spans="1:65">
      <c r="A267" s="10" t="s">
        <v>456</v>
      </c>
      <c r="B267" s="11" t="s">
        <v>457</v>
      </c>
      <c r="C267" s="12">
        <f>+C268</f>
        <v>84159751</v>
      </c>
      <c r="D267" s="12">
        <v>0</v>
      </c>
      <c r="E267" s="12">
        <v>0</v>
      </c>
      <c r="F267" s="12">
        <v>0</v>
      </c>
      <c r="G267" s="12">
        <f t="shared" si="281"/>
        <v>84159751</v>
      </c>
      <c r="H267" s="12">
        <f t="shared" si="363"/>
        <v>2209600</v>
      </c>
      <c r="I267" s="12">
        <f t="shared" si="363"/>
        <v>30913689</v>
      </c>
      <c r="J267" s="12">
        <f t="shared" si="363"/>
        <v>53246062</v>
      </c>
      <c r="K267" s="12">
        <f t="shared" si="363"/>
        <v>2209600</v>
      </c>
      <c r="L267" s="12">
        <f t="shared" si="363"/>
        <v>30913689</v>
      </c>
      <c r="M267" s="12">
        <f t="shared" si="363"/>
        <v>0</v>
      </c>
      <c r="N267" s="12">
        <f t="shared" si="363"/>
        <v>28704089</v>
      </c>
      <c r="O267" s="12">
        <f t="shared" si="363"/>
        <v>30913689</v>
      </c>
      <c r="P267" s="12">
        <f t="shared" si="363"/>
        <v>0</v>
      </c>
      <c r="Q267" s="12">
        <f t="shared" si="363"/>
        <v>53246062</v>
      </c>
      <c r="R267" s="12">
        <f t="shared" si="363"/>
        <v>30913689</v>
      </c>
      <c r="S267" s="108"/>
      <c r="T267" s="12">
        <f t="shared" si="363"/>
        <v>84159751</v>
      </c>
      <c r="U267" s="12">
        <f t="shared" si="363"/>
        <v>0</v>
      </c>
      <c r="V267" s="12">
        <f t="shared" si="363"/>
        <v>60000000</v>
      </c>
      <c r="W267" s="12">
        <f t="shared" si="363"/>
        <v>10000000</v>
      </c>
      <c r="X267" s="12">
        <f t="shared" si="364"/>
        <v>14159751</v>
      </c>
      <c r="Y267" s="12">
        <f t="shared" si="364"/>
        <v>0</v>
      </c>
      <c r="Z267" s="12">
        <f t="shared" si="364"/>
        <v>0</v>
      </c>
      <c r="AA267" s="12">
        <f t="shared" si="364"/>
        <v>0</v>
      </c>
      <c r="AB267" s="12">
        <f t="shared" si="364"/>
        <v>0</v>
      </c>
      <c r="AC267" s="12">
        <f t="shared" si="364"/>
        <v>0</v>
      </c>
      <c r="AD267" s="12">
        <f t="shared" si="364"/>
        <v>0</v>
      </c>
      <c r="AE267" s="12">
        <f t="shared" si="364"/>
        <v>0</v>
      </c>
      <c r="AF267" s="12">
        <f t="shared" si="364"/>
        <v>0</v>
      </c>
      <c r="AG267" s="12">
        <f t="shared" si="284"/>
        <v>84159751</v>
      </c>
      <c r="AH267" s="12">
        <f t="shared" si="364"/>
        <v>84159751</v>
      </c>
      <c r="AI267" s="232">
        <f>+'EJEC-GASTOSABRIL 2021'!G268-AH267</f>
        <v>0</v>
      </c>
      <c r="AJ267" s="108"/>
      <c r="AK267" s="12">
        <f t="shared" si="365"/>
        <v>28704089</v>
      </c>
      <c r="AL267" s="12">
        <f t="shared" si="365"/>
        <v>2209600</v>
      </c>
      <c r="AM267" s="12">
        <f t="shared" si="365"/>
        <v>1036136</v>
      </c>
      <c r="AN267" s="12">
        <v>0</v>
      </c>
      <c r="AO267" s="12"/>
      <c r="AP267" s="12">
        <f t="shared" si="366"/>
        <v>0</v>
      </c>
      <c r="AQ267" s="12">
        <f t="shared" si="366"/>
        <v>0</v>
      </c>
      <c r="AR267" s="12">
        <f t="shared" si="366"/>
        <v>0</v>
      </c>
      <c r="AS267" s="12">
        <f t="shared" si="366"/>
        <v>0</v>
      </c>
      <c r="AT267" s="12">
        <f t="shared" si="366"/>
        <v>0</v>
      </c>
      <c r="AU267" s="12">
        <f t="shared" si="366"/>
        <v>0</v>
      </c>
      <c r="AV267" s="12">
        <f t="shared" si="366"/>
        <v>0</v>
      </c>
      <c r="AW267" s="12">
        <f t="shared" si="285"/>
        <v>31949825</v>
      </c>
      <c r="AX267" s="12">
        <f t="shared" si="338"/>
        <v>31949825</v>
      </c>
      <c r="AY267" s="108"/>
      <c r="AZ267" s="115" t="e">
        <f t="shared" si="353"/>
        <v>#DIV/0!</v>
      </c>
      <c r="BA267" s="115">
        <f t="shared" si="354"/>
        <v>-0.96317333333333333</v>
      </c>
      <c r="BB267" s="115">
        <f t="shared" si="355"/>
        <v>-0.89638640000000003</v>
      </c>
      <c r="BC267" s="115">
        <f t="shared" si="356"/>
        <v>-1</v>
      </c>
      <c r="BD267" s="115" t="e">
        <f t="shared" si="357"/>
        <v>#DIV/0!</v>
      </c>
      <c r="BE267" s="12"/>
      <c r="BF267" s="12"/>
      <c r="BG267" s="12"/>
      <c r="BH267" s="12"/>
      <c r="BI267" s="12"/>
      <c r="BJ267" s="12"/>
      <c r="BK267" s="12"/>
      <c r="BL267" s="115">
        <f t="shared" si="339"/>
        <v>-0.62036692575290531</v>
      </c>
      <c r="BM267" s="115">
        <f t="shared" si="358"/>
        <v>-0.62036692575290531</v>
      </c>
    </row>
    <row r="268" spans="1:65">
      <c r="A268" s="16" t="s">
        <v>458</v>
      </c>
      <c r="B268" s="17" t="s">
        <v>459</v>
      </c>
      <c r="C268" s="18">
        <v>84159751</v>
      </c>
      <c r="D268" s="18">
        <v>0</v>
      </c>
      <c r="E268" s="18">
        <v>0</v>
      </c>
      <c r="F268" s="18">
        <v>0</v>
      </c>
      <c r="G268" s="18">
        <f t="shared" si="281"/>
        <v>84159751</v>
      </c>
      <c r="H268" s="18">
        <v>2209600</v>
      </c>
      <c r="I268" s="18">
        <v>30913689</v>
      </c>
      <c r="J268" s="18">
        <f t="shared" si="282"/>
        <v>53246062</v>
      </c>
      <c r="K268" s="18">
        <v>2209600</v>
      </c>
      <c r="L268" s="18">
        <v>30913689</v>
      </c>
      <c r="M268" s="18">
        <v>0</v>
      </c>
      <c r="N268" s="18">
        <v>28704089</v>
      </c>
      <c r="O268" s="18">
        <v>30913689</v>
      </c>
      <c r="P268" s="18">
        <f t="shared" si="291"/>
        <v>0</v>
      </c>
      <c r="Q268" s="18">
        <f t="shared" si="283"/>
        <v>53246062</v>
      </c>
      <c r="R268" s="18">
        <f t="shared" si="292"/>
        <v>30913689</v>
      </c>
      <c r="S268" s="108"/>
      <c r="T268" s="18">
        <v>84159751</v>
      </c>
      <c r="U268" s="18">
        <v>0</v>
      </c>
      <c r="V268" s="18">
        <v>60000000</v>
      </c>
      <c r="W268" s="18">
        <v>10000000</v>
      </c>
      <c r="X268" s="18">
        <f>+T268-V268-W268</f>
        <v>14159751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f t="shared" si="284"/>
        <v>84159751</v>
      </c>
      <c r="AH268" s="18">
        <f t="shared" si="280"/>
        <v>84159751</v>
      </c>
      <c r="AI268" s="85">
        <f>+'EJEC-GASTOSABRIL 2021'!G269-AH268</f>
        <v>0</v>
      </c>
      <c r="AJ268" s="108"/>
      <c r="AK268" s="18">
        <v>28704089</v>
      </c>
      <c r="AL268" s="18">
        <v>2209600</v>
      </c>
      <c r="AM268" s="18">
        <v>1036136</v>
      </c>
      <c r="AN268" s="18">
        <v>0</v>
      </c>
      <c r="AO268" s="18"/>
      <c r="AP268" s="18"/>
      <c r="AQ268" s="18"/>
      <c r="AR268" s="18"/>
      <c r="AS268" s="18"/>
      <c r="AT268" s="18"/>
      <c r="AU268" s="18"/>
      <c r="AV268" s="18"/>
      <c r="AW268" s="18">
        <f t="shared" si="285"/>
        <v>31949825</v>
      </c>
      <c r="AX268" s="18">
        <f t="shared" si="338"/>
        <v>31949825</v>
      </c>
      <c r="AY268" s="108"/>
      <c r="AZ268" s="117" t="e">
        <f t="shared" si="353"/>
        <v>#DIV/0!</v>
      </c>
      <c r="BA268" s="117">
        <f t="shared" si="354"/>
        <v>-0.96317333333333333</v>
      </c>
      <c r="BB268" s="117">
        <f t="shared" si="355"/>
        <v>-0.89638640000000003</v>
      </c>
      <c r="BC268" s="117">
        <f t="shared" si="356"/>
        <v>-1</v>
      </c>
      <c r="BD268" s="117" t="e">
        <f t="shared" si="357"/>
        <v>#DIV/0!</v>
      </c>
      <c r="BE268" s="18"/>
      <c r="BF268" s="18"/>
      <c r="BG268" s="18"/>
      <c r="BH268" s="18"/>
      <c r="BI268" s="18"/>
      <c r="BJ268" s="18"/>
      <c r="BK268" s="18"/>
      <c r="BL268" s="117">
        <f t="shared" si="339"/>
        <v>-0.62036692575290531</v>
      </c>
      <c r="BM268" s="117">
        <f t="shared" si="358"/>
        <v>-0.62036692575290531</v>
      </c>
    </row>
    <row r="269" spans="1:65">
      <c r="A269" s="10" t="s">
        <v>460</v>
      </c>
      <c r="B269" s="11" t="s">
        <v>461</v>
      </c>
      <c r="C269" s="12">
        <f>+C270</f>
        <v>40000000</v>
      </c>
      <c r="D269" s="12">
        <v>0</v>
      </c>
      <c r="E269" s="12">
        <v>0</v>
      </c>
      <c r="F269" s="12">
        <v>0</v>
      </c>
      <c r="G269" s="12">
        <f t="shared" si="281"/>
        <v>40000000</v>
      </c>
      <c r="H269" s="12">
        <f t="shared" ref="H269:AH269" si="367">+H270</f>
        <v>500000</v>
      </c>
      <c r="I269" s="12">
        <f t="shared" si="367"/>
        <v>1006000</v>
      </c>
      <c r="J269" s="12">
        <f t="shared" si="367"/>
        <v>38994000</v>
      </c>
      <c r="K269" s="12">
        <f t="shared" si="367"/>
        <v>1730240</v>
      </c>
      <c r="L269" s="12">
        <f t="shared" si="367"/>
        <v>2236240</v>
      </c>
      <c r="M269" s="12">
        <f t="shared" si="367"/>
        <v>0</v>
      </c>
      <c r="N269" s="12">
        <f t="shared" si="367"/>
        <v>506000</v>
      </c>
      <c r="O269" s="12">
        <f t="shared" si="367"/>
        <v>16829272</v>
      </c>
      <c r="P269" s="12">
        <f t="shared" si="367"/>
        <v>15823272</v>
      </c>
      <c r="Q269" s="12">
        <f t="shared" si="367"/>
        <v>23170728</v>
      </c>
      <c r="R269" s="12">
        <f t="shared" si="367"/>
        <v>2236240</v>
      </c>
      <c r="S269" s="108"/>
      <c r="T269" s="12">
        <f t="shared" si="367"/>
        <v>40000000</v>
      </c>
      <c r="U269" s="12">
        <f t="shared" si="367"/>
        <v>3333333.33</v>
      </c>
      <c r="V269" s="12">
        <f t="shared" si="367"/>
        <v>3333333.33</v>
      </c>
      <c r="W269" s="12">
        <f t="shared" si="367"/>
        <v>3333333.33</v>
      </c>
      <c r="X269" s="12">
        <f t="shared" si="367"/>
        <v>3333333.33</v>
      </c>
      <c r="Y269" s="12">
        <f t="shared" si="367"/>
        <v>3333333.33</v>
      </c>
      <c r="Z269" s="12">
        <f t="shared" si="367"/>
        <v>3333333.33</v>
      </c>
      <c r="AA269" s="12">
        <f t="shared" si="367"/>
        <v>3333333.33</v>
      </c>
      <c r="AB269" s="12">
        <f t="shared" si="367"/>
        <v>3333333.33</v>
      </c>
      <c r="AC269" s="12">
        <f t="shared" si="367"/>
        <v>3333333.33</v>
      </c>
      <c r="AD269" s="12">
        <f t="shared" si="367"/>
        <v>3333333.33</v>
      </c>
      <c r="AE269" s="12">
        <f t="shared" si="367"/>
        <v>3333333.33</v>
      </c>
      <c r="AF269" s="12">
        <f t="shared" si="367"/>
        <v>3333333.37</v>
      </c>
      <c r="AG269" s="12">
        <f t="shared" si="284"/>
        <v>16666666.65</v>
      </c>
      <c r="AH269" s="12">
        <f t="shared" si="367"/>
        <v>39999999.999999993</v>
      </c>
      <c r="AI269" s="232">
        <f>+'EJEC-GASTOSABRIL 2021'!G270-AH269</f>
        <v>0</v>
      </c>
      <c r="AJ269" s="108"/>
      <c r="AK269" s="12">
        <f t="shared" ref="AK269:AM269" si="368">+AK270</f>
        <v>506000</v>
      </c>
      <c r="AL269" s="12">
        <f t="shared" si="368"/>
        <v>1730240</v>
      </c>
      <c r="AM269" s="12">
        <f t="shared" si="368"/>
        <v>2147812</v>
      </c>
      <c r="AN269" s="12">
        <v>4732906</v>
      </c>
      <c r="AO269" s="12"/>
      <c r="AP269" s="12"/>
      <c r="AQ269" s="12"/>
      <c r="AR269" s="12"/>
      <c r="AS269" s="12"/>
      <c r="AT269" s="12"/>
      <c r="AU269" s="12"/>
      <c r="AV269" s="12"/>
      <c r="AW269" s="12">
        <f t="shared" si="285"/>
        <v>9116958</v>
      </c>
      <c r="AX269" s="12">
        <f t="shared" si="338"/>
        <v>9116958</v>
      </c>
      <c r="AY269" s="108"/>
      <c r="AZ269" s="115">
        <f t="shared" si="353"/>
        <v>-0.84819999984820005</v>
      </c>
      <c r="BA269" s="115">
        <f t="shared" si="354"/>
        <v>-0.48092799948092801</v>
      </c>
      <c r="BB269" s="115">
        <f t="shared" si="355"/>
        <v>-0.35565639935565641</v>
      </c>
      <c r="BC269" s="115">
        <f t="shared" si="356"/>
        <v>0.41987180141987179</v>
      </c>
      <c r="BD269" s="115">
        <f t="shared" si="357"/>
        <v>-1</v>
      </c>
      <c r="BE269" s="12"/>
      <c r="BF269" s="12"/>
      <c r="BG269" s="12"/>
      <c r="BH269" s="12"/>
      <c r="BI269" s="12"/>
      <c r="BJ269" s="12"/>
      <c r="BK269" s="12"/>
      <c r="BL269" s="115">
        <f t="shared" si="339"/>
        <v>-0.45298251945298251</v>
      </c>
      <c r="BM269" s="115">
        <f t="shared" si="358"/>
        <v>-0.45298251945298251</v>
      </c>
    </row>
    <row r="270" spans="1:65">
      <c r="A270" s="16" t="s">
        <v>462</v>
      </c>
      <c r="B270" s="17" t="s">
        <v>461</v>
      </c>
      <c r="C270" s="18">
        <v>40000000</v>
      </c>
      <c r="D270" s="18">
        <v>0</v>
      </c>
      <c r="E270" s="18">
        <v>0</v>
      </c>
      <c r="F270" s="18">
        <v>0</v>
      </c>
      <c r="G270" s="18">
        <f t="shared" ref="G270:G331" si="369">+C270+D270-E270+F270</f>
        <v>40000000</v>
      </c>
      <c r="H270" s="18">
        <v>500000</v>
      </c>
      <c r="I270" s="18">
        <v>1006000</v>
      </c>
      <c r="J270" s="18">
        <f>+G270-I270</f>
        <v>38994000</v>
      </c>
      <c r="K270" s="18">
        <v>1730240</v>
      </c>
      <c r="L270" s="18">
        <v>2236240</v>
      </c>
      <c r="M270" s="18">
        <v>0</v>
      </c>
      <c r="N270" s="18">
        <v>506000</v>
      </c>
      <c r="O270" s="18">
        <v>16829272</v>
      </c>
      <c r="P270" s="18">
        <f t="shared" si="291"/>
        <v>15823272</v>
      </c>
      <c r="Q270" s="18">
        <f>+G270-O270</f>
        <v>23170728</v>
      </c>
      <c r="R270" s="18">
        <f t="shared" si="292"/>
        <v>2236240</v>
      </c>
      <c r="S270" s="108"/>
      <c r="T270" s="18">
        <v>40000000</v>
      </c>
      <c r="U270" s="18">
        <v>3333333.33</v>
      </c>
      <c r="V270" s="18">
        <v>3333333.33</v>
      </c>
      <c r="W270" s="18">
        <v>3333333.33</v>
      </c>
      <c r="X270" s="18">
        <v>3333333.33</v>
      </c>
      <c r="Y270" s="18">
        <v>3333333.33</v>
      </c>
      <c r="Z270" s="18">
        <v>3333333.33</v>
      </c>
      <c r="AA270" s="18">
        <v>3333333.33</v>
      </c>
      <c r="AB270" s="18">
        <v>3333333.33</v>
      </c>
      <c r="AC270" s="18">
        <v>3333333.33</v>
      </c>
      <c r="AD270" s="18">
        <v>3333333.33</v>
      </c>
      <c r="AE270" s="18">
        <v>3333333.33</v>
      </c>
      <c r="AF270" s="18">
        <v>3333333.37</v>
      </c>
      <c r="AG270" s="18">
        <f t="shared" ref="AG270:AG333" si="370">+U270+V270+W270+X270+Y270</f>
        <v>16666666.65</v>
      </c>
      <c r="AH270" s="18">
        <f t="shared" ref="AH270:AH344" si="371">SUM(U270:AF270)</f>
        <v>39999999.999999993</v>
      </c>
      <c r="AI270" s="85">
        <f>+'EJEC-GASTOSABRIL 2021'!G271-AH270</f>
        <v>0</v>
      </c>
      <c r="AJ270" s="108"/>
      <c r="AK270" s="18">
        <v>506000</v>
      </c>
      <c r="AL270" s="18">
        <v>1730240</v>
      </c>
      <c r="AM270" s="18">
        <f>4112578-1964766</f>
        <v>2147812</v>
      </c>
      <c r="AN270" s="18">
        <v>4732906</v>
      </c>
      <c r="AO270" s="18"/>
      <c r="AP270" s="18"/>
      <c r="AQ270" s="18"/>
      <c r="AR270" s="18"/>
      <c r="AS270" s="18"/>
      <c r="AT270" s="18"/>
      <c r="AU270" s="18"/>
      <c r="AV270" s="18"/>
      <c r="AW270" s="18">
        <f t="shared" ref="AW270:AW333" si="372">+AK270+AL270+AM270+AN270+AO270</f>
        <v>9116958</v>
      </c>
      <c r="AX270" s="18">
        <f t="shared" si="338"/>
        <v>9116958</v>
      </c>
      <c r="AY270" s="108"/>
      <c r="AZ270" s="117">
        <f t="shared" si="353"/>
        <v>-0.84819999984820005</v>
      </c>
      <c r="BA270" s="117">
        <f t="shared" si="354"/>
        <v>-0.48092799948092801</v>
      </c>
      <c r="BB270" s="117">
        <f t="shared" si="355"/>
        <v>-0.35565639935565641</v>
      </c>
      <c r="BC270" s="117">
        <f t="shared" si="356"/>
        <v>0.41987180141987179</v>
      </c>
      <c r="BD270" s="117">
        <f t="shared" si="357"/>
        <v>-1</v>
      </c>
      <c r="BE270" s="18"/>
      <c r="BF270" s="18"/>
      <c r="BG270" s="18"/>
      <c r="BH270" s="18"/>
      <c r="BI270" s="18"/>
      <c r="BJ270" s="18"/>
      <c r="BK270" s="18"/>
      <c r="BL270" s="117">
        <f t="shared" si="339"/>
        <v>-0.45298251945298251</v>
      </c>
      <c r="BM270" s="117">
        <f t="shared" si="358"/>
        <v>-0.45298251945298251</v>
      </c>
    </row>
    <row r="271" spans="1:65">
      <c r="A271" s="10" t="s">
        <v>463</v>
      </c>
      <c r="B271" s="11" t="s">
        <v>464</v>
      </c>
      <c r="C271" s="12">
        <f>+C272</f>
        <v>317188884</v>
      </c>
      <c r="D271" s="12">
        <v>0</v>
      </c>
      <c r="E271" s="12">
        <v>0</v>
      </c>
      <c r="F271" s="12">
        <v>0</v>
      </c>
      <c r="G271" s="12">
        <f t="shared" si="369"/>
        <v>317188884</v>
      </c>
      <c r="H271" s="12">
        <f t="shared" ref="H271:AH271" si="373">+H272</f>
        <v>317188884</v>
      </c>
      <c r="I271" s="12">
        <f t="shared" si="373"/>
        <v>317188884</v>
      </c>
      <c r="J271" s="12">
        <f t="shared" si="373"/>
        <v>0</v>
      </c>
      <c r="K271" s="12">
        <f t="shared" si="373"/>
        <v>317188884</v>
      </c>
      <c r="L271" s="12">
        <f t="shared" si="373"/>
        <v>317188884</v>
      </c>
      <c r="M271" s="12">
        <f t="shared" si="373"/>
        <v>0</v>
      </c>
      <c r="N271" s="12">
        <f t="shared" si="373"/>
        <v>0</v>
      </c>
      <c r="O271" s="12">
        <f t="shared" si="373"/>
        <v>317188884</v>
      </c>
      <c r="P271" s="12">
        <f t="shared" si="373"/>
        <v>0</v>
      </c>
      <c r="Q271" s="12">
        <f t="shared" si="373"/>
        <v>0</v>
      </c>
      <c r="R271" s="12">
        <f t="shared" si="373"/>
        <v>317188884</v>
      </c>
      <c r="S271" s="108"/>
      <c r="T271" s="12">
        <f t="shared" si="373"/>
        <v>317188884</v>
      </c>
      <c r="U271" s="12">
        <f t="shared" si="373"/>
        <v>0</v>
      </c>
      <c r="V271" s="12">
        <f t="shared" si="373"/>
        <v>0</v>
      </c>
      <c r="W271" s="12">
        <f t="shared" si="373"/>
        <v>79297221</v>
      </c>
      <c r="X271" s="12">
        <f t="shared" si="373"/>
        <v>0</v>
      </c>
      <c r="Y271" s="12">
        <f t="shared" si="373"/>
        <v>0</v>
      </c>
      <c r="Z271" s="12">
        <f t="shared" si="373"/>
        <v>79297221</v>
      </c>
      <c r="AA271" s="12">
        <f t="shared" si="373"/>
        <v>0</v>
      </c>
      <c r="AB271" s="12">
        <f t="shared" si="373"/>
        <v>79297221</v>
      </c>
      <c r="AC271" s="12">
        <f t="shared" si="373"/>
        <v>0</v>
      </c>
      <c r="AD271" s="12">
        <f t="shared" si="373"/>
        <v>79297221</v>
      </c>
      <c r="AE271" s="12">
        <f t="shared" si="373"/>
        <v>0</v>
      </c>
      <c r="AF271" s="12">
        <f t="shared" si="373"/>
        <v>0</v>
      </c>
      <c r="AG271" s="12">
        <f t="shared" si="370"/>
        <v>79297221</v>
      </c>
      <c r="AH271" s="12">
        <f t="shared" si="373"/>
        <v>317188884</v>
      </c>
      <c r="AI271" s="232">
        <f>+'EJEC-GASTOSABRIL 2021'!G272-AH271</f>
        <v>0</v>
      </c>
      <c r="AJ271" s="108"/>
      <c r="AK271" s="12">
        <f t="shared" ref="AK271:AM271" si="374">+AK272</f>
        <v>0</v>
      </c>
      <c r="AL271" s="12">
        <f t="shared" si="374"/>
        <v>317188884</v>
      </c>
      <c r="AM271" s="12">
        <f t="shared" si="374"/>
        <v>0</v>
      </c>
      <c r="AN271" s="12">
        <v>0</v>
      </c>
      <c r="AO271" s="12"/>
      <c r="AP271" s="12"/>
      <c r="AQ271" s="12"/>
      <c r="AR271" s="12"/>
      <c r="AS271" s="12"/>
      <c r="AT271" s="12"/>
      <c r="AU271" s="12"/>
      <c r="AV271" s="12"/>
      <c r="AW271" s="12">
        <f t="shared" si="372"/>
        <v>317188884</v>
      </c>
      <c r="AX271" s="12">
        <f t="shared" si="338"/>
        <v>317188884</v>
      </c>
      <c r="AY271" s="108"/>
      <c r="AZ271" s="115" t="e">
        <f t="shared" si="353"/>
        <v>#DIV/0!</v>
      </c>
      <c r="BA271" s="115" t="e">
        <f t="shared" si="354"/>
        <v>#DIV/0!</v>
      </c>
      <c r="BB271" s="115">
        <f t="shared" si="355"/>
        <v>-1</v>
      </c>
      <c r="BC271" s="115" t="e">
        <f t="shared" si="356"/>
        <v>#DIV/0!</v>
      </c>
      <c r="BD271" s="115" t="e">
        <f t="shared" si="357"/>
        <v>#DIV/0!</v>
      </c>
      <c r="BE271" s="12"/>
      <c r="BF271" s="12"/>
      <c r="BG271" s="12"/>
      <c r="BH271" s="12"/>
      <c r="BI271" s="12"/>
      <c r="BJ271" s="12"/>
      <c r="BK271" s="12"/>
      <c r="BL271" s="115">
        <f t="shared" si="339"/>
        <v>3</v>
      </c>
      <c r="BM271" s="115">
        <f t="shared" si="358"/>
        <v>3</v>
      </c>
    </row>
    <row r="272" spans="1:65">
      <c r="A272" s="16" t="s">
        <v>465</v>
      </c>
      <c r="B272" s="17" t="s">
        <v>466</v>
      </c>
      <c r="C272" s="18">
        <v>317188884</v>
      </c>
      <c r="D272" s="18">
        <v>0</v>
      </c>
      <c r="E272" s="18">
        <v>0</v>
      </c>
      <c r="F272" s="18">
        <v>0</v>
      </c>
      <c r="G272" s="18">
        <f t="shared" si="369"/>
        <v>317188884</v>
      </c>
      <c r="H272" s="18">
        <v>317188884</v>
      </c>
      <c r="I272" s="18">
        <v>317188884</v>
      </c>
      <c r="J272" s="18">
        <f>+G272-I272</f>
        <v>0</v>
      </c>
      <c r="K272" s="18">
        <v>317188884</v>
      </c>
      <c r="L272" s="18">
        <v>317188884</v>
      </c>
      <c r="M272" s="18">
        <v>0</v>
      </c>
      <c r="N272" s="18">
        <v>0</v>
      </c>
      <c r="O272" s="18">
        <v>317188884</v>
      </c>
      <c r="P272" s="18">
        <f>+O272-I272</f>
        <v>0</v>
      </c>
      <c r="Q272" s="18">
        <f>+G272-O272</f>
        <v>0</v>
      </c>
      <c r="R272" s="18">
        <f>+L272</f>
        <v>317188884</v>
      </c>
      <c r="S272" s="108"/>
      <c r="T272" s="18">
        <v>317188884</v>
      </c>
      <c r="U272" s="18">
        <v>0</v>
      </c>
      <c r="V272" s="18">
        <v>0</v>
      </c>
      <c r="W272" s="18">
        <v>79297221</v>
      </c>
      <c r="X272" s="18">
        <v>0</v>
      </c>
      <c r="Y272" s="18">
        <v>0</v>
      </c>
      <c r="Z272" s="18">
        <v>79297221</v>
      </c>
      <c r="AA272" s="18">
        <v>0</v>
      </c>
      <c r="AB272" s="18">
        <v>79297221</v>
      </c>
      <c r="AC272" s="18">
        <v>0</v>
      </c>
      <c r="AD272" s="18">
        <v>79297221</v>
      </c>
      <c r="AE272" s="18">
        <v>0</v>
      </c>
      <c r="AF272" s="18">
        <v>0</v>
      </c>
      <c r="AG272" s="18">
        <f t="shared" si="370"/>
        <v>79297221</v>
      </c>
      <c r="AH272" s="18">
        <f t="shared" si="371"/>
        <v>317188884</v>
      </c>
      <c r="AI272" s="85">
        <f>+'EJEC-GASTOSABRIL 2021'!G273-AH272</f>
        <v>0</v>
      </c>
      <c r="AJ272" s="108"/>
      <c r="AK272" s="18">
        <v>0</v>
      </c>
      <c r="AL272" s="18">
        <v>317188884</v>
      </c>
      <c r="AM272" s="18">
        <v>0</v>
      </c>
      <c r="AN272" s="18">
        <v>0</v>
      </c>
      <c r="AO272" s="18"/>
      <c r="AP272" s="18"/>
      <c r="AQ272" s="18"/>
      <c r="AR272" s="18"/>
      <c r="AS272" s="18"/>
      <c r="AT272" s="18"/>
      <c r="AU272" s="18"/>
      <c r="AV272" s="18"/>
      <c r="AW272" s="18">
        <f t="shared" si="372"/>
        <v>317188884</v>
      </c>
      <c r="AX272" s="18">
        <f t="shared" si="338"/>
        <v>317188884</v>
      </c>
      <c r="AY272" s="108"/>
      <c r="AZ272" s="117" t="e">
        <f t="shared" si="353"/>
        <v>#DIV/0!</v>
      </c>
      <c r="BA272" s="117" t="e">
        <f t="shared" si="354"/>
        <v>#DIV/0!</v>
      </c>
      <c r="BB272" s="117">
        <f t="shared" si="355"/>
        <v>-1</v>
      </c>
      <c r="BC272" s="117" t="e">
        <f t="shared" si="356"/>
        <v>#DIV/0!</v>
      </c>
      <c r="BD272" s="117" t="e">
        <f t="shared" si="357"/>
        <v>#DIV/0!</v>
      </c>
      <c r="BE272" s="18"/>
      <c r="BF272" s="18"/>
      <c r="BG272" s="18"/>
      <c r="BH272" s="18"/>
      <c r="BI272" s="18"/>
      <c r="BJ272" s="18"/>
      <c r="BK272" s="18"/>
      <c r="BL272" s="117">
        <f t="shared" si="339"/>
        <v>3</v>
      </c>
      <c r="BM272" s="117">
        <f t="shared" si="358"/>
        <v>3</v>
      </c>
    </row>
    <row r="273" spans="1:65">
      <c r="A273" s="4">
        <v>3</v>
      </c>
      <c r="B273" s="5" t="s">
        <v>467</v>
      </c>
      <c r="C273" s="6">
        <f t="shared" ref="C273:R273" si="375">+C274+C322+C406+C414+C436+C522</f>
        <v>7379242798</v>
      </c>
      <c r="D273" s="6">
        <f t="shared" si="375"/>
        <v>190109770</v>
      </c>
      <c r="E273" s="6">
        <f t="shared" si="375"/>
        <v>0</v>
      </c>
      <c r="F273" s="6">
        <f t="shared" si="375"/>
        <v>26028258606.669998</v>
      </c>
      <c r="G273" s="6">
        <f t="shared" si="375"/>
        <v>33597611174.669998</v>
      </c>
      <c r="H273" s="6">
        <f t="shared" si="375"/>
        <v>722939475</v>
      </c>
      <c r="I273" s="6">
        <f t="shared" si="375"/>
        <v>793247145</v>
      </c>
      <c r="J273" s="6">
        <f t="shared" si="375"/>
        <v>23325874426.669998</v>
      </c>
      <c r="K273" s="6">
        <f t="shared" si="375"/>
        <v>78784924.5</v>
      </c>
      <c r="L273" s="6">
        <f t="shared" si="375"/>
        <v>99351263.5</v>
      </c>
      <c r="M273" s="6">
        <f t="shared" si="375"/>
        <v>49741331</v>
      </c>
      <c r="N273" s="6">
        <f t="shared" si="375"/>
        <v>178676109</v>
      </c>
      <c r="O273" s="6">
        <f t="shared" si="375"/>
        <v>1214407057.4400001</v>
      </c>
      <c r="P273" s="6">
        <f t="shared" si="375"/>
        <v>421159912.44</v>
      </c>
      <c r="Q273" s="6">
        <f t="shared" si="375"/>
        <v>22904714514.23</v>
      </c>
      <c r="R273" s="6">
        <f t="shared" si="375"/>
        <v>99351263.5</v>
      </c>
      <c r="S273" s="108"/>
      <c r="T273" s="6">
        <f>+T274+T322+T406+T414+T436+T522</f>
        <v>24118121571.669998</v>
      </c>
      <c r="U273" s="6">
        <f>+U274+U322+U406+U414+U436+U522</f>
        <v>43732110.5</v>
      </c>
      <c r="V273" s="6">
        <f>+V274+V322+V406+V414+V436+V522</f>
        <v>55095746.86363636</v>
      </c>
      <c r="W273" s="6">
        <f>+W274+W322+W406+W414+W436+W522</f>
        <v>1705295599.1656365</v>
      </c>
      <c r="X273" s="6">
        <f t="shared" ref="X273:AH273" si="376">+X274+X322+X406+X414+X436+X522</f>
        <v>3540951493.4645252</v>
      </c>
      <c r="Y273" s="6">
        <f t="shared" si="376"/>
        <v>4557890609.8065262</v>
      </c>
      <c r="Z273" s="6">
        <f t="shared" si="376"/>
        <v>3079319681.1398592</v>
      </c>
      <c r="AA273" s="6">
        <f t="shared" si="376"/>
        <v>4042922435.0598583</v>
      </c>
      <c r="AB273" s="6">
        <f t="shared" si="376"/>
        <v>4043806446.3598585</v>
      </c>
      <c r="AC273" s="6">
        <f t="shared" si="376"/>
        <v>3139378996.9148588</v>
      </c>
      <c r="AD273" s="6">
        <f t="shared" si="376"/>
        <v>2921063504.2428589</v>
      </c>
      <c r="AE273" s="6">
        <f t="shared" si="376"/>
        <v>3650093942.2428589</v>
      </c>
      <c r="AF273" s="6">
        <f t="shared" si="376"/>
        <v>2817060608.9095259</v>
      </c>
      <c r="AG273" s="6">
        <f t="shared" si="370"/>
        <v>9902965559.8003235</v>
      </c>
      <c r="AH273" s="6">
        <f t="shared" si="376"/>
        <v>33115557959.169998</v>
      </c>
      <c r="AI273" s="230">
        <f>+AH273-'EJEC-GASTOSABRIL 2021'!G274</f>
        <v>-481053215.5</v>
      </c>
      <c r="AJ273" s="108"/>
      <c r="AK273" s="6">
        <f t="shared" ref="AK273:AM273" si="377">+AK274+AK322+AK406+AK414+AK436+AK522</f>
        <v>20732110.5</v>
      </c>
      <c r="AL273" s="6">
        <f t="shared" si="377"/>
        <v>24963711</v>
      </c>
      <c r="AM273" s="6">
        <f t="shared" si="377"/>
        <v>236401733.63</v>
      </c>
      <c r="AN273" s="6">
        <v>780577062.68000007</v>
      </c>
      <c r="AO273" s="6"/>
      <c r="AP273" s="6">
        <f t="shared" ref="AP273:AV273" si="378">+AP274+AP322+AP406+AP414+AP436+AP522</f>
        <v>0</v>
      </c>
      <c r="AQ273" s="6">
        <f t="shared" si="378"/>
        <v>0</v>
      </c>
      <c r="AR273" s="6">
        <f t="shared" si="378"/>
        <v>0</v>
      </c>
      <c r="AS273" s="6">
        <f t="shared" si="378"/>
        <v>0</v>
      </c>
      <c r="AT273" s="6">
        <f t="shared" si="378"/>
        <v>0</v>
      </c>
      <c r="AU273" s="6">
        <f t="shared" si="378"/>
        <v>0</v>
      </c>
      <c r="AV273" s="6">
        <f t="shared" si="378"/>
        <v>0</v>
      </c>
      <c r="AW273" s="6">
        <f t="shared" si="372"/>
        <v>1062674617.8100001</v>
      </c>
      <c r="AX273" s="6">
        <f t="shared" si="338"/>
        <v>1062674617.8100001</v>
      </c>
      <c r="AY273" s="108"/>
      <c r="AZ273" s="103">
        <f t="shared" si="353"/>
        <v>-0.52592933972395406</v>
      </c>
      <c r="BA273" s="103">
        <f t="shared" si="354"/>
        <v>-0.54690312009408026</v>
      </c>
      <c r="BB273" s="103">
        <f t="shared" si="355"/>
        <v>-0.86137199102274919</v>
      </c>
      <c r="BC273" s="103">
        <f t="shared" si="356"/>
        <v>-0.77955725625705452</v>
      </c>
      <c r="BD273" s="103">
        <f t="shared" si="357"/>
        <v>-1</v>
      </c>
      <c r="BE273" s="6"/>
      <c r="BF273" s="6"/>
      <c r="BG273" s="6"/>
      <c r="BH273" s="6"/>
      <c r="BI273" s="6"/>
      <c r="BJ273" s="6"/>
      <c r="BK273" s="6"/>
      <c r="BL273" s="103">
        <f t="shared" si="339"/>
        <v>-0.8926912740034384</v>
      </c>
      <c r="BM273" s="103">
        <f t="shared" si="358"/>
        <v>-0.8926912740034384</v>
      </c>
    </row>
    <row r="274" spans="1:65">
      <c r="A274" s="7">
        <v>301</v>
      </c>
      <c r="B274" s="8" t="s">
        <v>468</v>
      </c>
      <c r="C274" s="9">
        <f t="shared" ref="C274:R274" si="379">+C275+C277+C284+C291+C295+C313+C319</f>
        <v>3635322968</v>
      </c>
      <c r="D274" s="9">
        <f t="shared" si="379"/>
        <v>12000000</v>
      </c>
      <c r="E274" s="9">
        <f t="shared" si="379"/>
        <v>0</v>
      </c>
      <c r="F274" s="9">
        <f t="shared" si="379"/>
        <v>10604489603</v>
      </c>
      <c r="G274" s="9">
        <f t="shared" si="379"/>
        <v>14251812571</v>
      </c>
      <c r="H274" s="9">
        <f t="shared" si="379"/>
        <v>670648000</v>
      </c>
      <c r="I274" s="9">
        <f t="shared" si="379"/>
        <v>670648000</v>
      </c>
      <c r="J274" s="9">
        <f t="shared" si="379"/>
        <v>4102674968</v>
      </c>
      <c r="K274" s="9">
        <f t="shared" si="379"/>
        <v>0</v>
      </c>
      <c r="L274" s="9">
        <f t="shared" si="379"/>
        <v>0</v>
      </c>
      <c r="M274" s="9">
        <f t="shared" si="379"/>
        <v>0</v>
      </c>
      <c r="N274" s="9">
        <f t="shared" si="379"/>
        <v>0</v>
      </c>
      <c r="O274" s="9">
        <f t="shared" si="379"/>
        <v>745848000</v>
      </c>
      <c r="P274" s="9">
        <f t="shared" si="379"/>
        <v>75200000</v>
      </c>
      <c r="Q274" s="9">
        <f t="shared" si="379"/>
        <v>4027474968</v>
      </c>
      <c r="R274" s="9">
        <f t="shared" si="379"/>
        <v>0</v>
      </c>
      <c r="S274" s="108"/>
      <c r="T274" s="9">
        <f t="shared" ref="T274:W274" si="380">+T275+T277+T284+T291+T295+T313+T319</f>
        <v>4773322968</v>
      </c>
      <c r="U274" s="9">
        <f t="shared" si="380"/>
        <v>0</v>
      </c>
      <c r="V274" s="9">
        <f t="shared" si="380"/>
        <v>0</v>
      </c>
      <c r="W274" s="9">
        <f t="shared" si="380"/>
        <v>1121481057.1000001</v>
      </c>
      <c r="X274" s="9">
        <f t="shared" ref="X274:AH274" si="381">+X275+X277+X284+X291+X295+X313+X319</f>
        <v>1109483057.1000001</v>
      </c>
      <c r="Y274" s="9">
        <f t="shared" si="381"/>
        <v>1240731057.1000001</v>
      </c>
      <c r="Z274" s="9">
        <f t="shared" si="381"/>
        <v>1240731057.1000001</v>
      </c>
      <c r="AA274" s="9">
        <f t="shared" si="381"/>
        <v>1240731057.1000001</v>
      </c>
      <c r="AB274" s="9">
        <f t="shared" si="381"/>
        <v>1659731057.1000001</v>
      </c>
      <c r="AC274" s="9">
        <f t="shared" si="381"/>
        <v>1659731057.1000001</v>
      </c>
      <c r="AD274" s="9">
        <f t="shared" si="381"/>
        <v>1659731057.1000001</v>
      </c>
      <c r="AE274" s="9">
        <f t="shared" si="381"/>
        <v>1659731057.1000001</v>
      </c>
      <c r="AF274" s="9">
        <f t="shared" si="381"/>
        <v>1659731057.1000001</v>
      </c>
      <c r="AG274" s="9">
        <f t="shared" si="370"/>
        <v>3471695171.3000002</v>
      </c>
      <c r="AH274" s="9">
        <f t="shared" si="381"/>
        <v>14251812571</v>
      </c>
      <c r="AI274" s="231">
        <f>+AH274-'EJEC-GASTOSABRIL 2021'!G275</f>
        <v>0</v>
      </c>
      <c r="AJ274" s="108"/>
      <c r="AK274" s="9">
        <f t="shared" ref="AK274:AM274" si="382">+AK275+AK277+AK284+AK291+AK295+AK313+AK319</f>
        <v>0</v>
      </c>
      <c r="AL274" s="9">
        <f t="shared" si="382"/>
        <v>0</v>
      </c>
      <c r="AM274" s="9">
        <f t="shared" si="382"/>
        <v>47692475</v>
      </c>
      <c r="AN274" s="9">
        <v>438626609</v>
      </c>
      <c r="AO274" s="9"/>
      <c r="AP274" s="9">
        <f t="shared" ref="AP274:AV274" si="383">+AP275+AP277+AP284+AP291+AP295+AP313+AP319</f>
        <v>0</v>
      </c>
      <c r="AQ274" s="9">
        <f t="shared" si="383"/>
        <v>0</v>
      </c>
      <c r="AR274" s="9">
        <f t="shared" si="383"/>
        <v>0</v>
      </c>
      <c r="AS274" s="9">
        <f t="shared" si="383"/>
        <v>0</v>
      </c>
      <c r="AT274" s="9">
        <f t="shared" si="383"/>
        <v>0</v>
      </c>
      <c r="AU274" s="9">
        <f t="shared" si="383"/>
        <v>0</v>
      </c>
      <c r="AV274" s="9">
        <f t="shared" si="383"/>
        <v>0</v>
      </c>
      <c r="AW274" s="9">
        <f t="shared" si="372"/>
        <v>486319084</v>
      </c>
      <c r="AX274" s="9">
        <f t="shared" si="338"/>
        <v>486319084</v>
      </c>
      <c r="AY274" s="108"/>
      <c r="AZ274" s="114" t="e">
        <f t="shared" si="353"/>
        <v>#DIV/0!</v>
      </c>
      <c r="BA274" s="114" t="e">
        <f t="shared" si="354"/>
        <v>#DIV/0!</v>
      </c>
      <c r="BB274" s="114">
        <f t="shared" si="355"/>
        <v>-0.95747366868297679</v>
      </c>
      <c r="BC274" s="114">
        <f t="shared" si="356"/>
        <v>-0.60465677579025379</v>
      </c>
      <c r="BD274" s="114">
        <f t="shared" si="357"/>
        <v>-1</v>
      </c>
      <c r="BE274" s="9"/>
      <c r="BF274" s="9"/>
      <c r="BG274" s="9"/>
      <c r="BH274" s="9"/>
      <c r="BI274" s="9"/>
      <c r="BJ274" s="9"/>
      <c r="BK274" s="9"/>
      <c r="BL274" s="114">
        <f t="shared" si="339"/>
        <v>-0.85991884079560632</v>
      </c>
      <c r="BM274" s="114">
        <f t="shared" si="358"/>
        <v>-0.85991884079560632</v>
      </c>
    </row>
    <row r="275" spans="1:65">
      <c r="A275" s="10">
        <v>30101</v>
      </c>
      <c r="B275" s="11" t="s">
        <v>469</v>
      </c>
      <c r="C275" s="12">
        <f>+C276</f>
        <v>1000</v>
      </c>
      <c r="D275" s="12">
        <f>+D276</f>
        <v>0</v>
      </c>
      <c r="E275" s="12">
        <f>+E276</f>
        <v>0</v>
      </c>
      <c r="F275" s="12">
        <f>+F276</f>
        <v>0</v>
      </c>
      <c r="G275" s="12">
        <f>+G276</f>
        <v>1000</v>
      </c>
      <c r="H275" s="12">
        <f t="shared" ref="H275:AH275" si="384">+H276</f>
        <v>0</v>
      </c>
      <c r="I275" s="12">
        <f t="shared" si="384"/>
        <v>0</v>
      </c>
      <c r="J275" s="12">
        <f t="shared" si="384"/>
        <v>1000</v>
      </c>
      <c r="K275" s="12">
        <f t="shared" si="384"/>
        <v>0</v>
      </c>
      <c r="L275" s="12">
        <f t="shared" si="384"/>
        <v>0</v>
      </c>
      <c r="M275" s="12">
        <f t="shared" si="384"/>
        <v>0</v>
      </c>
      <c r="N275" s="12">
        <f t="shared" si="384"/>
        <v>0</v>
      </c>
      <c r="O275" s="12">
        <f t="shared" si="384"/>
        <v>0</v>
      </c>
      <c r="P275" s="12">
        <f t="shared" si="384"/>
        <v>0</v>
      </c>
      <c r="Q275" s="12">
        <f t="shared" si="384"/>
        <v>1000</v>
      </c>
      <c r="R275" s="12">
        <f t="shared" si="384"/>
        <v>0</v>
      </c>
      <c r="S275" s="108"/>
      <c r="T275" s="12">
        <f t="shared" si="384"/>
        <v>1000</v>
      </c>
      <c r="U275" s="12">
        <f t="shared" si="384"/>
        <v>0</v>
      </c>
      <c r="V275" s="12">
        <f t="shared" si="384"/>
        <v>0</v>
      </c>
      <c r="W275" s="12">
        <f t="shared" si="384"/>
        <v>0</v>
      </c>
      <c r="X275" s="12">
        <f t="shared" si="384"/>
        <v>1000</v>
      </c>
      <c r="Y275" s="12">
        <f t="shared" si="384"/>
        <v>0</v>
      </c>
      <c r="Z275" s="12">
        <f t="shared" si="384"/>
        <v>0</v>
      </c>
      <c r="AA275" s="12">
        <f t="shared" si="384"/>
        <v>0</v>
      </c>
      <c r="AB275" s="12">
        <f t="shared" si="384"/>
        <v>0</v>
      </c>
      <c r="AC275" s="12">
        <f t="shared" si="384"/>
        <v>0</v>
      </c>
      <c r="AD275" s="12">
        <f t="shared" si="384"/>
        <v>0</v>
      </c>
      <c r="AE275" s="12">
        <f t="shared" si="384"/>
        <v>0</v>
      </c>
      <c r="AF275" s="12">
        <f t="shared" si="384"/>
        <v>0</v>
      </c>
      <c r="AG275" s="12">
        <f t="shared" si="370"/>
        <v>1000</v>
      </c>
      <c r="AH275" s="12">
        <f t="shared" si="384"/>
        <v>1000</v>
      </c>
      <c r="AI275" s="232">
        <f>+AH275-'EJEC-GASTOSABRIL 2021'!G276</f>
        <v>0</v>
      </c>
      <c r="AJ275" s="108"/>
      <c r="AK275" s="12">
        <f t="shared" ref="AK275:AM275" si="385">+AK276</f>
        <v>0</v>
      </c>
      <c r="AL275" s="12">
        <f t="shared" si="385"/>
        <v>0</v>
      </c>
      <c r="AM275" s="12">
        <f t="shared" si="385"/>
        <v>0</v>
      </c>
      <c r="AN275" s="12">
        <v>0</v>
      </c>
      <c r="AO275" s="12"/>
      <c r="AP275" s="12">
        <f t="shared" ref="AP275:AV275" si="386">+AP276</f>
        <v>0</v>
      </c>
      <c r="AQ275" s="12">
        <f t="shared" si="386"/>
        <v>0</v>
      </c>
      <c r="AR275" s="12">
        <f t="shared" si="386"/>
        <v>0</v>
      </c>
      <c r="AS275" s="12">
        <f t="shared" si="386"/>
        <v>0</v>
      </c>
      <c r="AT275" s="12">
        <f t="shared" si="386"/>
        <v>0</v>
      </c>
      <c r="AU275" s="12">
        <f t="shared" si="386"/>
        <v>0</v>
      </c>
      <c r="AV275" s="12">
        <f t="shared" si="386"/>
        <v>0</v>
      </c>
      <c r="AW275" s="12">
        <f t="shared" si="372"/>
        <v>0</v>
      </c>
      <c r="AX275" s="12">
        <f t="shared" si="338"/>
        <v>0</v>
      </c>
      <c r="AY275" s="108"/>
      <c r="AZ275" s="115" t="e">
        <f t="shared" si="353"/>
        <v>#DIV/0!</v>
      </c>
      <c r="BA275" s="115" t="e">
        <f t="shared" si="354"/>
        <v>#DIV/0!</v>
      </c>
      <c r="BB275" s="115" t="e">
        <f t="shared" si="355"/>
        <v>#DIV/0!</v>
      </c>
      <c r="BC275" s="115">
        <f t="shared" si="356"/>
        <v>-1</v>
      </c>
      <c r="BD275" s="115" t="e">
        <f t="shared" si="357"/>
        <v>#DIV/0!</v>
      </c>
      <c r="BE275" s="12"/>
      <c r="BF275" s="12"/>
      <c r="BG275" s="12"/>
      <c r="BH275" s="12"/>
      <c r="BI275" s="12"/>
      <c r="BJ275" s="12"/>
      <c r="BK275" s="12"/>
      <c r="BL275" s="115">
        <f t="shared" si="339"/>
        <v>-1</v>
      </c>
      <c r="BM275" s="115">
        <f t="shared" si="358"/>
        <v>-1</v>
      </c>
    </row>
    <row r="276" spans="1:65">
      <c r="A276" s="17">
        <v>3010101</v>
      </c>
      <c r="B276" s="17" t="s">
        <v>470</v>
      </c>
      <c r="C276" s="18">
        <v>1000</v>
      </c>
      <c r="D276" s="18">
        <v>0</v>
      </c>
      <c r="E276" s="18">
        <v>0</v>
      </c>
      <c r="F276" s="18">
        <v>0</v>
      </c>
      <c r="G276" s="18">
        <f t="shared" si="369"/>
        <v>1000</v>
      </c>
      <c r="H276" s="18">
        <v>0</v>
      </c>
      <c r="I276" s="18">
        <v>0</v>
      </c>
      <c r="J276" s="18">
        <f>+G276-I276</f>
        <v>1000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f>+O276-I276</f>
        <v>0</v>
      </c>
      <c r="Q276" s="18">
        <f>+G276-O276</f>
        <v>1000</v>
      </c>
      <c r="R276" s="18">
        <f>+L276</f>
        <v>0</v>
      </c>
      <c r="S276" s="108"/>
      <c r="T276" s="18">
        <v>1000</v>
      </c>
      <c r="U276" s="18"/>
      <c r="V276" s="18"/>
      <c r="W276" s="18"/>
      <c r="X276" s="18">
        <v>1000</v>
      </c>
      <c r="Y276" s="18"/>
      <c r="Z276" s="18"/>
      <c r="AA276" s="18"/>
      <c r="AB276" s="18"/>
      <c r="AC276" s="18"/>
      <c r="AD276" s="18"/>
      <c r="AE276" s="18"/>
      <c r="AF276" s="18"/>
      <c r="AG276" s="18">
        <f t="shared" si="370"/>
        <v>1000</v>
      </c>
      <c r="AH276" s="18">
        <f t="shared" si="371"/>
        <v>1000</v>
      </c>
      <c r="AI276" s="85">
        <f>+AH276-'EJEC-GASTOSABRIL 2021'!G277</f>
        <v>0</v>
      </c>
      <c r="AJ276" s="108"/>
      <c r="AK276" s="18">
        <v>0</v>
      </c>
      <c r="AL276" s="18">
        <v>0</v>
      </c>
      <c r="AM276" s="18">
        <v>0</v>
      </c>
      <c r="AN276" s="18">
        <v>0</v>
      </c>
      <c r="AO276" s="18"/>
      <c r="AP276" s="18"/>
      <c r="AQ276" s="18"/>
      <c r="AR276" s="18"/>
      <c r="AS276" s="18"/>
      <c r="AT276" s="18"/>
      <c r="AU276" s="18"/>
      <c r="AV276" s="18"/>
      <c r="AW276" s="18">
        <f t="shared" si="372"/>
        <v>0</v>
      </c>
      <c r="AX276" s="18">
        <f t="shared" si="338"/>
        <v>0</v>
      </c>
      <c r="AY276" s="108"/>
      <c r="AZ276" s="117" t="e">
        <f t="shared" si="353"/>
        <v>#DIV/0!</v>
      </c>
      <c r="BA276" s="117" t="e">
        <f t="shared" si="354"/>
        <v>#DIV/0!</v>
      </c>
      <c r="BB276" s="117" t="e">
        <f t="shared" si="355"/>
        <v>#DIV/0!</v>
      </c>
      <c r="BC276" s="117">
        <f t="shared" si="356"/>
        <v>-1</v>
      </c>
      <c r="BD276" s="117" t="e">
        <f t="shared" si="357"/>
        <v>#DIV/0!</v>
      </c>
      <c r="BE276" s="18"/>
      <c r="BF276" s="18"/>
      <c r="BG276" s="18"/>
      <c r="BH276" s="18"/>
      <c r="BI276" s="18"/>
      <c r="BJ276" s="18"/>
      <c r="BK276" s="18"/>
      <c r="BL276" s="117">
        <f t="shared" si="339"/>
        <v>-1</v>
      </c>
      <c r="BM276" s="117">
        <f t="shared" si="358"/>
        <v>-1</v>
      </c>
    </row>
    <row r="277" spans="1:65">
      <c r="A277" s="10">
        <v>30102</v>
      </c>
      <c r="B277" s="11" t="s">
        <v>471</v>
      </c>
      <c r="C277" s="12">
        <f>+C278+C280+C282</f>
        <v>550001000</v>
      </c>
      <c r="D277" s="12">
        <v>0</v>
      </c>
      <c r="E277" s="12">
        <v>0</v>
      </c>
      <c r="F277" s="12">
        <v>0</v>
      </c>
      <c r="G277" s="12">
        <f t="shared" si="369"/>
        <v>550001000</v>
      </c>
      <c r="H277" s="12">
        <f t="shared" ref="H277:R277" si="387">+H278+H280+H282</f>
        <v>648000</v>
      </c>
      <c r="I277" s="12">
        <f t="shared" si="387"/>
        <v>648000</v>
      </c>
      <c r="J277" s="12">
        <f t="shared" si="387"/>
        <v>549353000</v>
      </c>
      <c r="K277" s="12">
        <f t="shared" si="387"/>
        <v>0</v>
      </c>
      <c r="L277" s="12">
        <f t="shared" si="387"/>
        <v>0</v>
      </c>
      <c r="M277" s="12">
        <f t="shared" si="387"/>
        <v>0</v>
      </c>
      <c r="N277" s="12">
        <f t="shared" si="387"/>
        <v>0</v>
      </c>
      <c r="O277" s="12">
        <f t="shared" si="387"/>
        <v>648000</v>
      </c>
      <c r="P277" s="12">
        <f t="shared" si="387"/>
        <v>0</v>
      </c>
      <c r="Q277" s="12">
        <f t="shared" si="387"/>
        <v>549353000</v>
      </c>
      <c r="R277" s="12">
        <f t="shared" si="387"/>
        <v>0</v>
      </c>
      <c r="S277" s="108"/>
      <c r="T277" s="12">
        <f t="shared" ref="T277:AF277" si="388">+T278+T280+T282</f>
        <v>550001000</v>
      </c>
      <c r="U277" s="12">
        <f t="shared" si="388"/>
        <v>0</v>
      </c>
      <c r="V277" s="12">
        <f t="shared" si="388"/>
        <v>0</v>
      </c>
      <c r="W277" s="12">
        <f t="shared" si="388"/>
        <v>0</v>
      </c>
      <c r="X277" s="12">
        <f t="shared" si="388"/>
        <v>1000</v>
      </c>
      <c r="Y277" s="12">
        <f t="shared" si="388"/>
        <v>12500000</v>
      </c>
      <c r="Z277" s="12">
        <f t="shared" si="388"/>
        <v>12500000</v>
      </c>
      <c r="AA277" s="12">
        <f t="shared" si="388"/>
        <v>12500000</v>
      </c>
      <c r="AB277" s="12">
        <f t="shared" si="388"/>
        <v>102500000</v>
      </c>
      <c r="AC277" s="12">
        <f t="shared" si="388"/>
        <v>102500000</v>
      </c>
      <c r="AD277" s="12">
        <f t="shared" si="388"/>
        <v>102500000</v>
      </c>
      <c r="AE277" s="12">
        <f t="shared" si="388"/>
        <v>102500000</v>
      </c>
      <c r="AF277" s="12">
        <f t="shared" si="388"/>
        <v>102500000</v>
      </c>
      <c r="AG277" s="12">
        <f t="shared" si="370"/>
        <v>12501000</v>
      </c>
      <c r="AH277" s="12">
        <f t="shared" si="371"/>
        <v>550001000</v>
      </c>
      <c r="AI277" s="232">
        <f>+AH277-'EJEC-GASTOSABRIL 2021'!G278</f>
        <v>0</v>
      </c>
      <c r="AJ277" s="108"/>
      <c r="AK277" s="12">
        <f t="shared" ref="AK277:AM277" si="389">+AK278+AK280+AK282</f>
        <v>0</v>
      </c>
      <c r="AL277" s="12">
        <f t="shared" si="389"/>
        <v>0</v>
      </c>
      <c r="AM277" s="12">
        <f t="shared" si="389"/>
        <v>0</v>
      </c>
      <c r="AN277" s="12">
        <v>0</v>
      </c>
      <c r="AO277" s="12"/>
      <c r="AP277" s="12"/>
      <c r="AQ277" s="12"/>
      <c r="AR277" s="12"/>
      <c r="AS277" s="12"/>
      <c r="AT277" s="12"/>
      <c r="AU277" s="12"/>
      <c r="AV277" s="12"/>
      <c r="AW277" s="12">
        <f t="shared" si="372"/>
        <v>0</v>
      </c>
      <c r="AX277" s="12">
        <f t="shared" si="338"/>
        <v>0</v>
      </c>
      <c r="AY277" s="108"/>
      <c r="AZ277" s="115" t="e">
        <f t="shared" si="353"/>
        <v>#DIV/0!</v>
      </c>
      <c r="BA277" s="115" t="e">
        <f t="shared" si="354"/>
        <v>#DIV/0!</v>
      </c>
      <c r="BB277" s="115" t="e">
        <f t="shared" si="355"/>
        <v>#DIV/0!</v>
      </c>
      <c r="BC277" s="115">
        <f t="shared" si="356"/>
        <v>-1</v>
      </c>
      <c r="BD277" s="115">
        <f t="shared" si="357"/>
        <v>-1</v>
      </c>
      <c r="BE277" s="12"/>
      <c r="BF277" s="12"/>
      <c r="BG277" s="12"/>
      <c r="BH277" s="12"/>
      <c r="BI277" s="12"/>
      <c r="BJ277" s="12"/>
      <c r="BK277" s="12"/>
      <c r="BL277" s="115">
        <f t="shared" si="339"/>
        <v>-1</v>
      </c>
      <c r="BM277" s="115">
        <f t="shared" si="358"/>
        <v>-1</v>
      </c>
    </row>
    <row r="278" spans="1:65">
      <c r="A278" s="13">
        <v>3010201</v>
      </c>
      <c r="B278" s="14" t="s">
        <v>472</v>
      </c>
      <c r="C278" s="15">
        <f>+C279</f>
        <v>450000000</v>
      </c>
      <c r="D278" s="15">
        <v>0</v>
      </c>
      <c r="E278" s="15">
        <v>0</v>
      </c>
      <c r="F278" s="15">
        <v>0</v>
      </c>
      <c r="G278" s="15">
        <f t="shared" si="369"/>
        <v>450000000</v>
      </c>
      <c r="H278" s="15">
        <f t="shared" ref="H278:AF278" si="390">+H279</f>
        <v>0</v>
      </c>
      <c r="I278" s="15">
        <f t="shared" si="390"/>
        <v>0</v>
      </c>
      <c r="J278" s="15">
        <f t="shared" si="390"/>
        <v>450000000</v>
      </c>
      <c r="K278" s="15">
        <f t="shared" si="390"/>
        <v>0</v>
      </c>
      <c r="L278" s="15">
        <f t="shared" si="390"/>
        <v>0</v>
      </c>
      <c r="M278" s="15">
        <f t="shared" si="390"/>
        <v>0</v>
      </c>
      <c r="N278" s="15">
        <f t="shared" si="390"/>
        <v>0</v>
      </c>
      <c r="O278" s="15">
        <f t="shared" si="390"/>
        <v>0</v>
      </c>
      <c r="P278" s="15">
        <f t="shared" si="390"/>
        <v>0</v>
      </c>
      <c r="Q278" s="15">
        <f t="shared" si="390"/>
        <v>450000000</v>
      </c>
      <c r="R278" s="15">
        <f t="shared" si="390"/>
        <v>0</v>
      </c>
      <c r="S278" s="108"/>
      <c r="T278" s="15">
        <f t="shared" si="390"/>
        <v>450000000</v>
      </c>
      <c r="U278" s="15">
        <f t="shared" si="390"/>
        <v>0</v>
      </c>
      <c r="V278" s="15">
        <f t="shared" si="390"/>
        <v>0</v>
      </c>
      <c r="W278" s="15">
        <f t="shared" si="390"/>
        <v>0</v>
      </c>
      <c r="X278" s="15">
        <f t="shared" si="390"/>
        <v>0</v>
      </c>
      <c r="Y278" s="15">
        <f t="shared" si="390"/>
        <v>0</v>
      </c>
      <c r="Z278" s="15">
        <f t="shared" si="390"/>
        <v>0</v>
      </c>
      <c r="AA278" s="15">
        <f t="shared" si="390"/>
        <v>0</v>
      </c>
      <c r="AB278" s="15">
        <f t="shared" si="390"/>
        <v>90000000</v>
      </c>
      <c r="AC278" s="15">
        <f t="shared" si="390"/>
        <v>90000000</v>
      </c>
      <c r="AD278" s="15">
        <f t="shared" si="390"/>
        <v>90000000</v>
      </c>
      <c r="AE278" s="15">
        <f t="shared" si="390"/>
        <v>90000000</v>
      </c>
      <c r="AF278" s="15">
        <f t="shared" si="390"/>
        <v>90000000</v>
      </c>
      <c r="AG278" s="15">
        <f t="shared" si="370"/>
        <v>0</v>
      </c>
      <c r="AH278" s="15">
        <f t="shared" si="371"/>
        <v>450000000</v>
      </c>
      <c r="AI278" s="233">
        <f>+AH278-'EJEC-GASTOSABRIL 2021'!G279</f>
        <v>0</v>
      </c>
      <c r="AJ278" s="108"/>
      <c r="AK278" s="15">
        <v>0</v>
      </c>
      <c r="AL278" s="15">
        <v>0</v>
      </c>
      <c r="AM278" s="15">
        <v>0</v>
      </c>
      <c r="AN278" s="15">
        <v>0</v>
      </c>
      <c r="AO278" s="15"/>
      <c r="AP278" s="15"/>
      <c r="AQ278" s="15"/>
      <c r="AR278" s="15"/>
      <c r="AS278" s="15"/>
      <c r="AT278" s="15"/>
      <c r="AU278" s="15"/>
      <c r="AV278" s="15"/>
      <c r="AW278" s="15">
        <f t="shared" si="372"/>
        <v>0</v>
      </c>
      <c r="AX278" s="15">
        <f t="shared" si="338"/>
        <v>0</v>
      </c>
      <c r="AY278" s="108"/>
      <c r="AZ278" s="116" t="e">
        <f t="shared" si="353"/>
        <v>#DIV/0!</v>
      </c>
      <c r="BA278" s="116" t="e">
        <f t="shared" si="354"/>
        <v>#DIV/0!</v>
      </c>
      <c r="BB278" s="116" t="e">
        <f t="shared" si="355"/>
        <v>#DIV/0!</v>
      </c>
      <c r="BC278" s="116" t="e">
        <f t="shared" si="356"/>
        <v>#DIV/0!</v>
      </c>
      <c r="BD278" s="116" t="e">
        <f t="shared" si="357"/>
        <v>#DIV/0!</v>
      </c>
      <c r="BE278" s="15"/>
      <c r="BF278" s="15"/>
      <c r="BG278" s="15"/>
      <c r="BH278" s="15"/>
      <c r="BI278" s="15"/>
      <c r="BJ278" s="15"/>
      <c r="BK278" s="15"/>
      <c r="BL278" s="116" t="e">
        <f t="shared" si="339"/>
        <v>#DIV/0!</v>
      </c>
      <c r="BM278" s="116" t="e">
        <f t="shared" si="358"/>
        <v>#DIV/0!</v>
      </c>
    </row>
    <row r="279" spans="1:65">
      <c r="A279" s="17">
        <v>301020101</v>
      </c>
      <c r="B279" s="17" t="s">
        <v>473</v>
      </c>
      <c r="C279" s="18">
        <v>450000000</v>
      </c>
      <c r="D279" s="18">
        <v>0</v>
      </c>
      <c r="E279" s="18">
        <v>0</v>
      </c>
      <c r="F279" s="18">
        <v>0</v>
      </c>
      <c r="G279" s="18">
        <f t="shared" si="369"/>
        <v>450000000</v>
      </c>
      <c r="H279" s="18">
        <v>0</v>
      </c>
      <c r="I279" s="18">
        <v>0</v>
      </c>
      <c r="J279" s="18">
        <f>+G279-I279</f>
        <v>450000000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f>+O279-I279</f>
        <v>0</v>
      </c>
      <c r="Q279" s="18">
        <f>+G279-O279</f>
        <v>450000000</v>
      </c>
      <c r="R279" s="18">
        <f>+L279</f>
        <v>0</v>
      </c>
      <c r="S279" s="108"/>
      <c r="T279" s="18">
        <v>450000000</v>
      </c>
      <c r="U279" s="18"/>
      <c r="V279" s="18"/>
      <c r="W279" s="18"/>
      <c r="X279" s="18"/>
      <c r="Y279" s="18"/>
      <c r="Z279" s="18"/>
      <c r="AA279" s="18"/>
      <c r="AB279" s="18">
        <v>90000000</v>
      </c>
      <c r="AC279" s="18">
        <v>90000000</v>
      </c>
      <c r="AD279" s="18">
        <v>90000000</v>
      </c>
      <c r="AE279" s="18">
        <v>90000000</v>
      </c>
      <c r="AF279" s="18">
        <v>90000000</v>
      </c>
      <c r="AG279" s="18">
        <f t="shared" si="370"/>
        <v>0</v>
      </c>
      <c r="AH279" s="18">
        <f t="shared" si="371"/>
        <v>450000000</v>
      </c>
      <c r="AI279" s="85">
        <f>+AH279-'EJEC-GASTOSABRIL 2021'!G280</f>
        <v>0</v>
      </c>
      <c r="AJ279" s="108"/>
      <c r="AK279" s="18">
        <v>0</v>
      </c>
      <c r="AL279" s="18">
        <v>0</v>
      </c>
      <c r="AM279" s="18">
        <v>0</v>
      </c>
      <c r="AN279" s="18">
        <v>0</v>
      </c>
      <c r="AO279" s="18"/>
      <c r="AP279" s="18"/>
      <c r="AQ279" s="18"/>
      <c r="AR279" s="18"/>
      <c r="AS279" s="18"/>
      <c r="AT279" s="18"/>
      <c r="AU279" s="18"/>
      <c r="AV279" s="18"/>
      <c r="AW279" s="18">
        <f t="shared" si="372"/>
        <v>0</v>
      </c>
      <c r="AX279" s="18">
        <f t="shared" si="338"/>
        <v>0</v>
      </c>
      <c r="AY279" s="108"/>
      <c r="AZ279" s="117" t="e">
        <f t="shared" si="353"/>
        <v>#DIV/0!</v>
      </c>
      <c r="BA279" s="117" t="e">
        <f t="shared" si="354"/>
        <v>#DIV/0!</v>
      </c>
      <c r="BB279" s="117" t="e">
        <f t="shared" si="355"/>
        <v>#DIV/0!</v>
      </c>
      <c r="BC279" s="117" t="e">
        <f t="shared" si="356"/>
        <v>#DIV/0!</v>
      </c>
      <c r="BD279" s="117" t="e">
        <f t="shared" si="357"/>
        <v>#DIV/0!</v>
      </c>
      <c r="BE279" s="18"/>
      <c r="BF279" s="18"/>
      <c r="BG279" s="18"/>
      <c r="BH279" s="18"/>
      <c r="BI279" s="18"/>
      <c r="BJ279" s="18"/>
      <c r="BK279" s="18"/>
      <c r="BL279" s="117" t="e">
        <f t="shared" si="339"/>
        <v>#DIV/0!</v>
      </c>
      <c r="BM279" s="117" t="e">
        <f t="shared" si="358"/>
        <v>#DIV/0!</v>
      </c>
    </row>
    <row r="280" spans="1:65">
      <c r="A280" s="13">
        <v>3010202</v>
      </c>
      <c r="B280" s="14" t="s">
        <v>474</v>
      </c>
      <c r="C280" s="15">
        <f>+C281</f>
        <v>100000000</v>
      </c>
      <c r="D280" s="15">
        <v>0</v>
      </c>
      <c r="E280" s="15">
        <v>0</v>
      </c>
      <c r="F280" s="15">
        <v>0</v>
      </c>
      <c r="G280" s="15">
        <f t="shared" si="369"/>
        <v>100000000</v>
      </c>
      <c r="H280" s="15">
        <f t="shared" ref="H280:AF280" si="391">+H281</f>
        <v>648000</v>
      </c>
      <c r="I280" s="15">
        <f t="shared" si="391"/>
        <v>648000</v>
      </c>
      <c r="J280" s="15">
        <f t="shared" si="391"/>
        <v>99352000</v>
      </c>
      <c r="K280" s="15">
        <f t="shared" si="391"/>
        <v>0</v>
      </c>
      <c r="L280" s="15">
        <f t="shared" si="391"/>
        <v>0</v>
      </c>
      <c r="M280" s="15">
        <f t="shared" si="391"/>
        <v>0</v>
      </c>
      <c r="N280" s="15">
        <f t="shared" si="391"/>
        <v>0</v>
      </c>
      <c r="O280" s="15">
        <f t="shared" si="391"/>
        <v>648000</v>
      </c>
      <c r="P280" s="15">
        <f t="shared" si="391"/>
        <v>0</v>
      </c>
      <c r="Q280" s="15">
        <f t="shared" si="391"/>
        <v>99352000</v>
      </c>
      <c r="R280" s="15">
        <f t="shared" si="391"/>
        <v>0</v>
      </c>
      <c r="S280" s="108"/>
      <c r="T280" s="15">
        <f t="shared" si="391"/>
        <v>100000000</v>
      </c>
      <c r="U280" s="15">
        <f t="shared" si="391"/>
        <v>0</v>
      </c>
      <c r="V280" s="15">
        <f t="shared" si="391"/>
        <v>0</v>
      </c>
      <c r="W280" s="15">
        <f t="shared" si="391"/>
        <v>0</v>
      </c>
      <c r="X280" s="15">
        <f t="shared" si="391"/>
        <v>0</v>
      </c>
      <c r="Y280" s="15">
        <f t="shared" si="391"/>
        <v>12500000</v>
      </c>
      <c r="Z280" s="15">
        <f t="shared" si="391"/>
        <v>12500000</v>
      </c>
      <c r="AA280" s="15">
        <f t="shared" si="391"/>
        <v>12500000</v>
      </c>
      <c r="AB280" s="15">
        <f t="shared" si="391"/>
        <v>12500000</v>
      </c>
      <c r="AC280" s="15">
        <f t="shared" si="391"/>
        <v>12500000</v>
      </c>
      <c r="AD280" s="15">
        <f t="shared" si="391"/>
        <v>12500000</v>
      </c>
      <c r="AE280" s="15">
        <f t="shared" si="391"/>
        <v>12500000</v>
      </c>
      <c r="AF280" s="15">
        <f t="shared" si="391"/>
        <v>12500000</v>
      </c>
      <c r="AG280" s="15">
        <f t="shared" si="370"/>
        <v>12500000</v>
      </c>
      <c r="AH280" s="15">
        <f t="shared" si="371"/>
        <v>100000000</v>
      </c>
      <c r="AI280" s="233">
        <f>+AH280-'EJEC-GASTOSABRIL 2021'!G281</f>
        <v>0</v>
      </c>
      <c r="AJ280" s="108"/>
      <c r="AK280" s="15">
        <f t="shared" ref="AK280:AM280" si="392">+AK281</f>
        <v>0</v>
      </c>
      <c r="AL280" s="15">
        <f t="shared" si="392"/>
        <v>0</v>
      </c>
      <c r="AM280" s="15">
        <f t="shared" si="392"/>
        <v>0</v>
      </c>
      <c r="AN280" s="15">
        <v>0</v>
      </c>
      <c r="AO280" s="15"/>
      <c r="AP280" s="15"/>
      <c r="AQ280" s="15"/>
      <c r="AR280" s="15"/>
      <c r="AS280" s="15"/>
      <c r="AT280" s="15"/>
      <c r="AU280" s="15"/>
      <c r="AV280" s="15"/>
      <c r="AW280" s="15">
        <f t="shared" si="372"/>
        <v>0</v>
      </c>
      <c r="AX280" s="15">
        <f t="shared" si="338"/>
        <v>0</v>
      </c>
      <c r="AY280" s="108"/>
      <c r="AZ280" s="116" t="e">
        <f t="shared" si="353"/>
        <v>#DIV/0!</v>
      </c>
      <c r="BA280" s="116" t="e">
        <f t="shared" si="354"/>
        <v>#DIV/0!</v>
      </c>
      <c r="BB280" s="116" t="e">
        <f t="shared" si="355"/>
        <v>#DIV/0!</v>
      </c>
      <c r="BC280" s="116" t="e">
        <f t="shared" si="356"/>
        <v>#DIV/0!</v>
      </c>
      <c r="BD280" s="116">
        <f t="shared" si="357"/>
        <v>-1</v>
      </c>
      <c r="BE280" s="15"/>
      <c r="BF280" s="15"/>
      <c r="BG280" s="15"/>
      <c r="BH280" s="15"/>
      <c r="BI280" s="15"/>
      <c r="BJ280" s="15"/>
      <c r="BK280" s="15"/>
      <c r="BL280" s="116">
        <f t="shared" si="339"/>
        <v>-1</v>
      </c>
      <c r="BM280" s="116">
        <f t="shared" si="358"/>
        <v>-1</v>
      </c>
    </row>
    <row r="281" spans="1:65">
      <c r="A281" s="17">
        <v>301020202</v>
      </c>
      <c r="B281" s="17" t="s">
        <v>475</v>
      </c>
      <c r="C281" s="18">
        <v>100000000</v>
      </c>
      <c r="D281" s="18">
        <v>0</v>
      </c>
      <c r="E281" s="18">
        <v>0</v>
      </c>
      <c r="F281" s="18">
        <v>0</v>
      </c>
      <c r="G281" s="18">
        <f t="shared" si="369"/>
        <v>100000000</v>
      </c>
      <c r="H281" s="18">
        <v>648000</v>
      </c>
      <c r="I281" s="18">
        <v>648000</v>
      </c>
      <c r="J281" s="18">
        <f>+G281-I281</f>
        <v>99352000</v>
      </c>
      <c r="K281" s="18">
        <v>0</v>
      </c>
      <c r="L281" s="18">
        <v>0</v>
      </c>
      <c r="M281" s="18">
        <v>0</v>
      </c>
      <c r="N281" s="18">
        <v>0</v>
      </c>
      <c r="O281" s="18">
        <v>648000</v>
      </c>
      <c r="P281" s="18">
        <f>+O281-I281</f>
        <v>0</v>
      </c>
      <c r="Q281" s="18">
        <f>+G281-O281</f>
        <v>99352000</v>
      </c>
      <c r="R281" s="18">
        <f>+L281</f>
        <v>0</v>
      </c>
      <c r="S281" s="108"/>
      <c r="T281" s="18">
        <v>100000000</v>
      </c>
      <c r="U281" s="18"/>
      <c r="V281" s="18"/>
      <c r="W281" s="18"/>
      <c r="X281" s="18"/>
      <c r="Y281" s="18">
        <v>12500000</v>
      </c>
      <c r="Z281" s="18">
        <v>12500000</v>
      </c>
      <c r="AA281" s="18">
        <v>12500000</v>
      </c>
      <c r="AB281" s="18">
        <v>12500000</v>
      </c>
      <c r="AC281" s="18">
        <v>12500000</v>
      </c>
      <c r="AD281" s="18">
        <v>12500000</v>
      </c>
      <c r="AE281" s="18">
        <v>12500000</v>
      </c>
      <c r="AF281" s="18">
        <v>12500000</v>
      </c>
      <c r="AG281" s="18">
        <f t="shared" si="370"/>
        <v>12500000</v>
      </c>
      <c r="AH281" s="18">
        <f t="shared" si="371"/>
        <v>100000000</v>
      </c>
      <c r="AI281" s="85">
        <f>+AH281-'EJEC-GASTOSABRIL 2021'!G282</f>
        <v>0</v>
      </c>
      <c r="AJ281" s="108"/>
      <c r="AK281" s="18">
        <v>0</v>
      </c>
      <c r="AL281" s="18">
        <v>0</v>
      </c>
      <c r="AM281" s="18">
        <v>0</v>
      </c>
      <c r="AN281" s="18">
        <v>0</v>
      </c>
      <c r="AO281" s="18"/>
      <c r="AP281" s="18"/>
      <c r="AQ281" s="18"/>
      <c r="AR281" s="18"/>
      <c r="AS281" s="18"/>
      <c r="AT281" s="18"/>
      <c r="AU281" s="18"/>
      <c r="AV281" s="18"/>
      <c r="AW281" s="18">
        <f t="shared" si="372"/>
        <v>0</v>
      </c>
      <c r="AX281" s="18">
        <f t="shared" si="338"/>
        <v>0</v>
      </c>
      <c r="AY281" s="108"/>
      <c r="AZ281" s="117" t="e">
        <f t="shared" si="353"/>
        <v>#DIV/0!</v>
      </c>
      <c r="BA281" s="117" t="e">
        <f t="shared" si="354"/>
        <v>#DIV/0!</v>
      </c>
      <c r="BB281" s="117" t="e">
        <f t="shared" si="355"/>
        <v>#DIV/0!</v>
      </c>
      <c r="BC281" s="117" t="e">
        <f t="shared" si="356"/>
        <v>#DIV/0!</v>
      </c>
      <c r="BD281" s="117">
        <f t="shared" si="357"/>
        <v>-1</v>
      </c>
      <c r="BE281" s="18"/>
      <c r="BF281" s="18"/>
      <c r="BG281" s="18"/>
      <c r="BH281" s="18"/>
      <c r="BI281" s="18"/>
      <c r="BJ281" s="18"/>
      <c r="BK281" s="18"/>
      <c r="BL281" s="117">
        <f t="shared" si="339"/>
        <v>-1</v>
      </c>
      <c r="BM281" s="117">
        <f t="shared" si="358"/>
        <v>-1</v>
      </c>
    </row>
    <row r="282" spans="1:65">
      <c r="A282" s="13">
        <v>3010203</v>
      </c>
      <c r="B282" s="14" t="s">
        <v>476</v>
      </c>
      <c r="C282" s="15">
        <f>+C283</f>
        <v>1000</v>
      </c>
      <c r="D282" s="15">
        <v>0</v>
      </c>
      <c r="E282" s="15">
        <v>0</v>
      </c>
      <c r="F282" s="15">
        <v>0</v>
      </c>
      <c r="G282" s="15">
        <f t="shared" si="369"/>
        <v>1000</v>
      </c>
      <c r="H282" s="15">
        <f t="shared" ref="H282:AF282" si="393">+H283</f>
        <v>0</v>
      </c>
      <c r="I282" s="15">
        <f t="shared" si="393"/>
        <v>0</v>
      </c>
      <c r="J282" s="15">
        <f t="shared" si="393"/>
        <v>1000</v>
      </c>
      <c r="K282" s="15">
        <f t="shared" si="393"/>
        <v>0</v>
      </c>
      <c r="L282" s="15">
        <f t="shared" si="393"/>
        <v>0</v>
      </c>
      <c r="M282" s="15">
        <f t="shared" si="393"/>
        <v>0</v>
      </c>
      <c r="N282" s="15">
        <f t="shared" si="393"/>
        <v>0</v>
      </c>
      <c r="O282" s="15">
        <f t="shared" si="393"/>
        <v>0</v>
      </c>
      <c r="P282" s="15">
        <f t="shared" si="393"/>
        <v>0</v>
      </c>
      <c r="Q282" s="15">
        <f t="shared" si="393"/>
        <v>1000</v>
      </c>
      <c r="R282" s="15">
        <f t="shared" si="393"/>
        <v>0</v>
      </c>
      <c r="S282" s="108"/>
      <c r="T282" s="15">
        <f t="shared" si="393"/>
        <v>1000</v>
      </c>
      <c r="U282" s="15">
        <f t="shared" si="393"/>
        <v>0</v>
      </c>
      <c r="V282" s="15">
        <f t="shared" si="393"/>
        <v>0</v>
      </c>
      <c r="W282" s="15">
        <f t="shared" si="393"/>
        <v>0</v>
      </c>
      <c r="X282" s="15">
        <f t="shared" si="393"/>
        <v>1000</v>
      </c>
      <c r="Y282" s="15">
        <f t="shared" si="393"/>
        <v>0</v>
      </c>
      <c r="Z282" s="15">
        <f t="shared" si="393"/>
        <v>0</v>
      </c>
      <c r="AA282" s="15">
        <f t="shared" si="393"/>
        <v>0</v>
      </c>
      <c r="AB282" s="15">
        <f t="shared" si="393"/>
        <v>0</v>
      </c>
      <c r="AC282" s="15">
        <f t="shared" si="393"/>
        <v>0</v>
      </c>
      <c r="AD282" s="15">
        <f t="shared" si="393"/>
        <v>0</v>
      </c>
      <c r="AE282" s="15">
        <f t="shared" si="393"/>
        <v>0</v>
      </c>
      <c r="AF282" s="15">
        <f t="shared" si="393"/>
        <v>0</v>
      </c>
      <c r="AG282" s="15">
        <f t="shared" si="370"/>
        <v>1000</v>
      </c>
      <c r="AH282" s="15">
        <f t="shared" si="371"/>
        <v>1000</v>
      </c>
      <c r="AI282" s="233">
        <f>+AH282-'EJEC-GASTOSABRIL 2021'!G283</f>
        <v>0</v>
      </c>
      <c r="AJ282" s="108"/>
      <c r="AK282" s="15">
        <f t="shared" ref="AK282:AM282" si="394">+AK283</f>
        <v>0</v>
      </c>
      <c r="AL282" s="15">
        <f t="shared" si="394"/>
        <v>0</v>
      </c>
      <c r="AM282" s="15">
        <f t="shared" si="394"/>
        <v>0</v>
      </c>
      <c r="AN282" s="15">
        <v>0</v>
      </c>
      <c r="AO282" s="15"/>
      <c r="AP282" s="15"/>
      <c r="AQ282" s="15"/>
      <c r="AR282" s="15"/>
      <c r="AS282" s="15"/>
      <c r="AT282" s="15"/>
      <c r="AU282" s="15"/>
      <c r="AV282" s="15"/>
      <c r="AW282" s="15">
        <f t="shared" si="372"/>
        <v>0</v>
      </c>
      <c r="AX282" s="15">
        <f t="shared" si="338"/>
        <v>0</v>
      </c>
      <c r="AY282" s="108"/>
      <c r="AZ282" s="116" t="e">
        <f t="shared" si="353"/>
        <v>#DIV/0!</v>
      </c>
      <c r="BA282" s="116" t="e">
        <f t="shared" si="354"/>
        <v>#DIV/0!</v>
      </c>
      <c r="BB282" s="116" t="e">
        <f t="shared" si="355"/>
        <v>#DIV/0!</v>
      </c>
      <c r="BC282" s="116">
        <f t="shared" si="356"/>
        <v>-1</v>
      </c>
      <c r="BD282" s="116" t="e">
        <f t="shared" si="357"/>
        <v>#DIV/0!</v>
      </c>
      <c r="BE282" s="15"/>
      <c r="BF282" s="15"/>
      <c r="BG282" s="15"/>
      <c r="BH282" s="15"/>
      <c r="BI282" s="15"/>
      <c r="BJ282" s="15"/>
      <c r="BK282" s="15"/>
      <c r="BL282" s="116">
        <f t="shared" si="339"/>
        <v>-1</v>
      </c>
      <c r="BM282" s="116">
        <f t="shared" si="358"/>
        <v>-1</v>
      </c>
    </row>
    <row r="283" spans="1:65">
      <c r="A283" s="17">
        <v>301020303</v>
      </c>
      <c r="B283" s="17" t="s">
        <v>477</v>
      </c>
      <c r="C283" s="18">
        <v>1000</v>
      </c>
      <c r="D283" s="18">
        <v>0</v>
      </c>
      <c r="E283" s="18">
        <v>0</v>
      </c>
      <c r="F283" s="18">
        <v>0</v>
      </c>
      <c r="G283" s="18">
        <f t="shared" si="369"/>
        <v>1000</v>
      </c>
      <c r="H283" s="18">
        <v>0</v>
      </c>
      <c r="I283" s="18">
        <v>0</v>
      </c>
      <c r="J283" s="18">
        <f>+G283-I283</f>
        <v>1000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f>+O283-I283</f>
        <v>0</v>
      </c>
      <c r="Q283" s="18">
        <f>+G283-O283</f>
        <v>1000</v>
      </c>
      <c r="R283" s="18">
        <f>+L283</f>
        <v>0</v>
      </c>
      <c r="S283" s="108"/>
      <c r="T283" s="18">
        <v>1000</v>
      </c>
      <c r="U283" s="18"/>
      <c r="V283" s="18"/>
      <c r="W283" s="18"/>
      <c r="X283" s="18">
        <v>1000</v>
      </c>
      <c r="Y283" s="18"/>
      <c r="Z283" s="18"/>
      <c r="AA283" s="18"/>
      <c r="AB283" s="18"/>
      <c r="AC283" s="18"/>
      <c r="AD283" s="18"/>
      <c r="AE283" s="18"/>
      <c r="AF283" s="18"/>
      <c r="AG283" s="18">
        <f t="shared" si="370"/>
        <v>1000</v>
      </c>
      <c r="AH283" s="18">
        <f t="shared" si="371"/>
        <v>1000</v>
      </c>
      <c r="AI283" s="85">
        <f>+AH283-'EJEC-GASTOSABRIL 2021'!G284</f>
        <v>0</v>
      </c>
      <c r="AJ283" s="108"/>
      <c r="AK283" s="18">
        <v>0</v>
      </c>
      <c r="AL283" s="18">
        <v>0</v>
      </c>
      <c r="AM283" s="18">
        <v>0</v>
      </c>
      <c r="AN283" s="18">
        <v>0</v>
      </c>
      <c r="AO283" s="18"/>
      <c r="AP283" s="18"/>
      <c r="AQ283" s="18"/>
      <c r="AR283" s="18"/>
      <c r="AS283" s="18"/>
      <c r="AT283" s="18"/>
      <c r="AU283" s="18"/>
      <c r="AV283" s="18"/>
      <c r="AW283" s="18">
        <f t="shared" si="372"/>
        <v>0</v>
      </c>
      <c r="AX283" s="18">
        <f t="shared" si="338"/>
        <v>0</v>
      </c>
      <c r="AY283" s="108"/>
      <c r="AZ283" s="117" t="e">
        <f t="shared" si="353"/>
        <v>#DIV/0!</v>
      </c>
      <c r="BA283" s="117" t="e">
        <f t="shared" si="354"/>
        <v>#DIV/0!</v>
      </c>
      <c r="BB283" s="117" t="e">
        <f t="shared" si="355"/>
        <v>#DIV/0!</v>
      </c>
      <c r="BC283" s="117">
        <f t="shared" si="356"/>
        <v>-1</v>
      </c>
      <c r="BD283" s="117" t="e">
        <f t="shared" si="357"/>
        <v>#DIV/0!</v>
      </c>
      <c r="BE283" s="18"/>
      <c r="BF283" s="18"/>
      <c r="BG283" s="18"/>
      <c r="BH283" s="18"/>
      <c r="BI283" s="18"/>
      <c r="BJ283" s="18"/>
      <c r="BK283" s="18"/>
      <c r="BL283" s="117">
        <f t="shared" si="339"/>
        <v>-1</v>
      </c>
      <c r="BM283" s="117">
        <f t="shared" si="358"/>
        <v>-1</v>
      </c>
    </row>
    <row r="284" spans="1:65">
      <c r="A284" s="10">
        <v>30103</v>
      </c>
      <c r="B284" s="11" t="s">
        <v>478</v>
      </c>
      <c r="C284" s="12">
        <f>+C285</f>
        <v>1230000000</v>
      </c>
      <c r="D284" s="12">
        <v>0</v>
      </c>
      <c r="E284" s="12">
        <v>0</v>
      </c>
      <c r="F284" s="12">
        <v>0</v>
      </c>
      <c r="G284" s="12">
        <f t="shared" si="369"/>
        <v>1230000000</v>
      </c>
      <c r="H284" s="12">
        <f t="shared" ref="H284:AH284" si="395">+H285</f>
        <v>0</v>
      </c>
      <c r="I284" s="12">
        <f t="shared" si="395"/>
        <v>0</v>
      </c>
      <c r="J284" s="12">
        <f t="shared" si="395"/>
        <v>1230000000</v>
      </c>
      <c r="K284" s="12">
        <f t="shared" si="395"/>
        <v>0</v>
      </c>
      <c r="L284" s="12">
        <f t="shared" si="395"/>
        <v>0</v>
      </c>
      <c r="M284" s="12">
        <f t="shared" si="395"/>
        <v>0</v>
      </c>
      <c r="N284" s="12">
        <f t="shared" si="395"/>
        <v>0</v>
      </c>
      <c r="O284" s="12">
        <f t="shared" si="395"/>
        <v>0</v>
      </c>
      <c r="P284" s="12">
        <f t="shared" si="395"/>
        <v>0</v>
      </c>
      <c r="Q284" s="12">
        <f t="shared" si="395"/>
        <v>1230000000</v>
      </c>
      <c r="R284" s="12">
        <f t="shared" si="395"/>
        <v>0</v>
      </c>
      <c r="S284" s="108"/>
      <c r="T284" s="12">
        <f t="shared" si="395"/>
        <v>1230000000</v>
      </c>
      <c r="U284" s="12">
        <f t="shared" si="395"/>
        <v>0</v>
      </c>
      <c r="V284" s="12">
        <f t="shared" si="395"/>
        <v>0</v>
      </c>
      <c r="W284" s="12">
        <f t="shared" si="395"/>
        <v>0</v>
      </c>
      <c r="X284" s="12">
        <f t="shared" si="395"/>
        <v>0</v>
      </c>
      <c r="Y284" s="12">
        <f t="shared" si="395"/>
        <v>25000000</v>
      </c>
      <c r="Z284" s="12">
        <f t="shared" si="395"/>
        <v>25000000</v>
      </c>
      <c r="AA284" s="12">
        <f t="shared" si="395"/>
        <v>25000000</v>
      </c>
      <c r="AB284" s="12">
        <f t="shared" si="395"/>
        <v>231000000</v>
      </c>
      <c r="AC284" s="12">
        <f t="shared" si="395"/>
        <v>231000000</v>
      </c>
      <c r="AD284" s="12">
        <f t="shared" si="395"/>
        <v>231000000</v>
      </c>
      <c r="AE284" s="12">
        <f t="shared" si="395"/>
        <v>231000000</v>
      </c>
      <c r="AF284" s="12">
        <f t="shared" si="395"/>
        <v>231000000</v>
      </c>
      <c r="AG284" s="12">
        <f t="shared" si="370"/>
        <v>25000000</v>
      </c>
      <c r="AH284" s="12">
        <f t="shared" si="395"/>
        <v>1230000000</v>
      </c>
      <c r="AI284" s="232">
        <f>+AH284-'EJEC-GASTOSABRIL 2021'!G285</f>
        <v>0</v>
      </c>
      <c r="AJ284" s="108"/>
      <c r="AK284" s="12">
        <f t="shared" ref="AK284:AM284" si="396">+AK285</f>
        <v>0</v>
      </c>
      <c r="AL284" s="12">
        <f t="shared" si="396"/>
        <v>0</v>
      </c>
      <c r="AM284" s="12">
        <f t="shared" si="396"/>
        <v>0</v>
      </c>
      <c r="AN284" s="12">
        <v>0</v>
      </c>
      <c r="AO284" s="12"/>
      <c r="AP284" s="12"/>
      <c r="AQ284" s="12"/>
      <c r="AR284" s="12"/>
      <c r="AS284" s="12"/>
      <c r="AT284" s="12"/>
      <c r="AU284" s="12"/>
      <c r="AV284" s="12"/>
      <c r="AW284" s="12">
        <f t="shared" si="372"/>
        <v>0</v>
      </c>
      <c r="AX284" s="12">
        <f t="shared" si="338"/>
        <v>0</v>
      </c>
      <c r="AY284" s="108"/>
      <c r="AZ284" s="115" t="e">
        <f t="shared" si="353"/>
        <v>#DIV/0!</v>
      </c>
      <c r="BA284" s="115" t="e">
        <f t="shared" si="354"/>
        <v>#DIV/0!</v>
      </c>
      <c r="BB284" s="115" t="e">
        <f t="shared" si="355"/>
        <v>#DIV/0!</v>
      </c>
      <c r="BC284" s="115" t="e">
        <f t="shared" si="356"/>
        <v>#DIV/0!</v>
      </c>
      <c r="BD284" s="115">
        <f t="shared" si="357"/>
        <v>-1</v>
      </c>
      <c r="BE284" s="12"/>
      <c r="BF284" s="12"/>
      <c r="BG284" s="12"/>
      <c r="BH284" s="12"/>
      <c r="BI284" s="12"/>
      <c r="BJ284" s="12"/>
      <c r="BK284" s="12"/>
      <c r="BL284" s="115">
        <f t="shared" si="339"/>
        <v>-1</v>
      </c>
      <c r="BM284" s="115">
        <f t="shared" si="358"/>
        <v>-1</v>
      </c>
    </row>
    <row r="285" spans="1:65">
      <c r="A285" s="13">
        <v>3010301</v>
      </c>
      <c r="B285" s="14" t="s">
        <v>479</v>
      </c>
      <c r="C285" s="15">
        <f>+C286+C289</f>
        <v>1230000000</v>
      </c>
      <c r="D285" s="15">
        <v>0</v>
      </c>
      <c r="E285" s="15">
        <v>0</v>
      </c>
      <c r="F285" s="15">
        <v>0</v>
      </c>
      <c r="G285" s="15">
        <f t="shared" si="369"/>
        <v>1230000000</v>
      </c>
      <c r="H285" s="15">
        <f t="shared" ref="H285:W285" si="397">+H286+H289</f>
        <v>0</v>
      </c>
      <c r="I285" s="15">
        <f t="shared" si="397"/>
        <v>0</v>
      </c>
      <c r="J285" s="15">
        <f t="shared" si="397"/>
        <v>1230000000</v>
      </c>
      <c r="K285" s="15">
        <f t="shared" si="397"/>
        <v>0</v>
      </c>
      <c r="L285" s="15">
        <f t="shared" si="397"/>
        <v>0</v>
      </c>
      <c r="M285" s="15">
        <f t="shared" si="397"/>
        <v>0</v>
      </c>
      <c r="N285" s="15">
        <f t="shared" si="397"/>
        <v>0</v>
      </c>
      <c r="O285" s="15">
        <f t="shared" si="397"/>
        <v>0</v>
      </c>
      <c r="P285" s="15">
        <f t="shared" si="397"/>
        <v>0</v>
      </c>
      <c r="Q285" s="15">
        <f t="shared" si="397"/>
        <v>1230000000</v>
      </c>
      <c r="R285" s="15">
        <f t="shared" si="397"/>
        <v>0</v>
      </c>
      <c r="S285" s="108"/>
      <c r="T285" s="15">
        <f t="shared" si="397"/>
        <v>1230000000</v>
      </c>
      <c r="U285" s="15">
        <f t="shared" si="397"/>
        <v>0</v>
      </c>
      <c r="V285" s="15">
        <f t="shared" si="397"/>
        <v>0</v>
      </c>
      <c r="W285" s="15">
        <f t="shared" si="397"/>
        <v>0</v>
      </c>
      <c r="X285" s="15">
        <f t="shared" ref="X285:AH285" si="398">+X286+X289</f>
        <v>0</v>
      </c>
      <c r="Y285" s="15">
        <f t="shared" si="398"/>
        <v>25000000</v>
      </c>
      <c r="Z285" s="15">
        <f t="shared" si="398"/>
        <v>25000000</v>
      </c>
      <c r="AA285" s="15">
        <f t="shared" si="398"/>
        <v>25000000</v>
      </c>
      <c r="AB285" s="15">
        <f t="shared" si="398"/>
        <v>231000000</v>
      </c>
      <c r="AC285" s="15">
        <f t="shared" si="398"/>
        <v>231000000</v>
      </c>
      <c r="AD285" s="15">
        <f t="shared" si="398"/>
        <v>231000000</v>
      </c>
      <c r="AE285" s="15">
        <f t="shared" si="398"/>
        <v>231000000</v>
      </c>
      <c r="AF285" s="15">
        <f t="shared" si="398"/>
        <v>231000000</v>
      </c>
      <c r="AG285" s="15">
        <f t="shared" si="370"/>
        <v>25000000</v>
      </c>
      <c r="AH285" s="15">
        <f t="shared" si="398"/>
        <v>1230000000</v>
      </c>
      <c r="AI285" s="233">
        <f>+AH285-'EJEC-GASTOSABRIL 2021'!G286</f>
        <v>0</v>
      </c>
      <c r="AJ285" s="108"/>
      <c r="AK285" s="15">
        <f t="shared" ref="AK285:AM285" si="399">+AK286+AK289</f>
        <v>0</v>
      </c>
      <c r="AL285" s="15">
        <f t="shared" si="399"/>
        <v>0</v>
      </c>
      <c r="AM285" s="15">
        <f t="shared" si="399"/>
        <v>0</v>
      </c>
      <c r="AN285" s="15">
        <v>0</v>
      </c>
      <c r="AO285" s="15"/>
      <c r="AP285" s="15"/>
      <c r="AQ285" s="15"/>
      <c r="AR285" s="15"/>
      <c r="AS285" s="15"/>
      <c r="AT285" s="15"/>
      <c r="AU285" s="15"/>
      <c r="AV285" s="15"/>
      <c r="AW285" s="15">
        <f t="shared" si="372"/>
        <v>0</v>
      </c>
      <c r="AX285" s="15">
        <f t="shared" si="338"/>
        <v>0</v>
      </c>
      <c r="AY285" s="108"/>
      <c r="AZ285" s="116" t="e">
        <f t="shared" si="353"/>
        <v>#DIV/0!</v>
      </c>
      <c r="BA285" s="116" t="e">
        <f t="shared" si="354"/>
        <v>#DIV/0!</v>
      </c>
      <c r="BB285" s="116" t="e">
        <f t="shared" si="355"/>
        <v>#DIV/0!</v>
      </c>
      <c r="BC285" s="116" t="e">
        <f t="shared" si="356"/>
        <v>#DIV/0!</v>
      </c>
      <c r="BD285" s="116">
        <f t="shared" si="357"/>
        <v>-1</v>
      </c>
      <c r="BE285" s="15"/>
      <c r="BF285" s="15"/>
      <c r="BG285" s="15"/>
      <c r="BH285" s="15"/>
      <c r="BI285" s="15"/>
      <c r="BJ285" s="15"/>
      <c r="BK285" s="15"/>
      <c r="BL285" s="116">
        <f t="shared" si="339"/>
        <v>-1</v>
      </c>
      <c r="BM285" s="116">
        <f t="shared" si="358"/>
        <v>-1</v>
      </c>
    </row>
    <row r="286" spans="1:65">
      <c r="A286" s="13">
        <v>301030101</v>
      </c>
      <c r="B286" s="14" t="s">
        <v>480</v>
      </c>
      <c r="C286" s="15">
        <f>+C287+C288</f>
        <v>1100000000</v>
      </c>
      <c r="D286" s="15">
        <v>0</v>
      </c>
      <c r="E286" s="15">
        <v>0</v>
      </c>
      <c r="F286" s="15">
        <v>0</v>
      </c>
      <c r="G286" s="15">
        <f t="shared" si="369"/>
        <v>1100000000</v>
      </c>
      <c r="H286" s="15">
        <f t="shared" ref="H286:W286" si="400">+H287+H288</f>
        <v>0</v>
      </c>
      <c r="I286" s="15">
        <f t="shared" si="400"/>
        <v>0</v>
      </c>
      <c r="J286" s="15">
        <f t="shared" si="400"/>
        <v>1100000000</v>
      </c>
      <c r="K286" s="15">
        <f t="shared" si="400"/>
        <v>0</v>
      </c>
      <c r="L286" s="15">
        <f t="shared" si="400"/>
        <v>0</v>
      </c>
      <c r="M286" s="15">
        <f t="shared" si="400"/>
        <v>0</v>
      </c>
      <c r="N286" s="15">
        <f t="shared" si="400"/>
        <v>0</v>
      </c>
      <c r="O286" s="15">
        <f t="shared" si="400"/>
        <v>0</v>
      </c>
      <c r="P286" s="15">
        <f t="shared" si="400"/>
        <v>0</v>
      </c>
      <c r="Q286" s="15">
        <f t="shared" si="400"/>
        <v>1100000000</v>
      </c>
      <c r="R286" s="15">
        <f t="shared" si="400"/>
        <v>0</v>
      </c>
      <c r="S286" s="108"/>
      <c r="T286" s="15">
        <f t="shared" si="400"/>
        <v>1100000000</v>
      </c>
      <c r="U286" s="15">
        <f t="shared" si="400"/>
        <v>0</v>
      </c>
      <c r="V286" s="15">
        <f t="shared" si="400"/>
        <v>0</v>
      </c>
      <c r="W286" s="15">
        <f t="shared" si="400"/>
        <v>0</v>
      </c>
      <c r="X286" s="15">
        <f t="shared" ref="X286:AH286" si="401">+X287+X288</f>
        <v>0</v>
      </c>
      <c r="Y286" s="15">
        <f t="shared" si="401"/>
        <v>25000000</v>
      </c>
      <c r="Z286" s="15">
        <f t="shared" si="401"/>
        <v>25000000</v>
      </c>
      <c r="AA286" s="15">
        <f t="shared" si="401"/>
        <v>25000000</v>
      </c>
      <c r="AB286" s="15">
        <f t="shared" si="401"/>
        <v>205000000</v>
      </c>
      <c r="AC286" s="15">
        <f t="shared" si="401"/>
        <v>205000000</v>
      </c>
      <c r="AD286" s="15">
        <f t="shared" si="401"/>
        <v>205000000</v>
      </c>
      <c r="AE286" s="15">
        <f t="shared" si="401"/>
        <v>205000000</v>
      </c>
      <c r="AF286" s="15">
        <f t="shared" si="401"/>
        <v>205000000</v>
      </c>
      <c r="AG286" s="15">
        <f t="shared" si="370"/>
        <v>25000000</v>
      </c>
      <c r="AH286" s="15">
        <f t="shared" si="401"/>
        <v>1100000000</v>
      </c>
      <c r="AI286" s="233">
        <f>+AH286-'EJEC-GASTOSABRIL 2021'!G287</f>
        <v>0</v>
      </c>
      <c r="AJ286" s="108"/>
      <c r="AK286" s="15">
        <f t="shared" ref="AK286:AM286" si="402">+AK287+AK288</f>
        <v>0</v>
      </c>
      <c r="AL286" s="15">
        <f t="shared" si="402"/>
        <v>0</v>
      </c>
      <c r="AM286" s="15">
        <f t="shared" si="402"/>
        <v>0</v>
      </c>
      <c r="AN286" s="15">
        <v>0</v>
      </c>
      <c r="AO286" s="15"/>
      <c r="AP286" s="15"/>
      <c r="AQ286" s="15"/>
      <c r="AR286" s="15"/>
      <c r="AS286" s="15"/>
      <c r="AT286" s="15"/>
      <c r="AU286" s="15"/>
      <c r="AV286" s="15"/>
      <c r="AW286" s="15">
        <f t="shared" si="372"/>
        <v>0</v>
      </c>
      <c r="AX286" s="15">
        <f t="shared" si="338"/>
        <v>0</v>
      </c>
      <c r="AY286" s="108"/>
      <c r="AZ286" s="116" t="e">
        <f t="shared" si="353"/>
        <v>#DIV/0!</v>
      </c>
      <c r="BA286" s="116" t="e">
        <f t="shared" si="354"/>
        <v>#DIV/0!</v>
      </c>
      <c r="BB286" s="116" t="e">
        <f t="shared" si="355"/>
        <v>#DIV/0!</v>
      </c>
      <c r="BC286" s="116" t="e">
        <f t="shared" si="356"/>
        <v>#DIV/0!</v>
      </c>
      <c r="BD286" s="116">
        <f t="shared" si="357"/>
        <v>-1</v>
      </c>
      <c r="BE286" s="15"/>
      <c r="BF286" s="15"/>
      <c r="BG286" s="15"/>
      <c r="BH286" s="15"/>
      <c r="BI286" s="15"/>
      <c r="BJ286" s="15"/>
      <c r="BK286" s="15"/>
      <c r="BL286" s="116">
        <f t="shared" si="339"/>
        <v>-1</v>
      </c>
      <c r="BM286" s="116">
        <f t="shared" si="358"/>
        <v>-1</v>
      </c>
    </row>
    <row r="287" spans="1:65">
      <c r="A287" s="17">
        <v>30103010101</v>
      </c>
      <c r="B287" s="17" t="s">
        <v>481</v>
      </c>
      <c r="C287" s="18">
        <v>900000000</v>
      </c>
      <c r="D287" s="18">
        <v>0</v>
      </c>
      <c r="E287" s="18">
        <v>0</v>
      </c>
      <c r="F287" s="18">
        <v>0</v>
      </c>
      <c r="G287" s="18">
        <f t="shared" si="369"/>
        <v>900000000</v>
      </c>
      <c r="H287" s="18">
        <v>0</v>
      </c>
      <c r="I287" s="18">
        <v>0</v>
      </c>
      <c r="J287" s="18">
        <f>+G287-I287</f>
        <v>900000000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f>+O287-I287</f>
        <v>0</v>
      </c>
      <c r="Q287" s="18">
        <f>+G287-O287</f>
        <v>900000000</v>
      </c>
      <c r="R287" s="18">
        <f>+L287</f>
        <v>0</v>
      </c>
      <c r="S287" s="108"/>
      <c r="T287" s="18">
        <v>900000000</v>
      </c>
      <c r="U287" s="18"/>
      <c r="V287" s="18"/>
      <c r="W287" s="18"/>
      <c r="X287" s="18"/>
      <c r="Y287" s="18"/>
      <c r="Z287" s="18"/>
      <c r="AA287" s="18"/>
      <c r="AB287" s="18">
        <v>180000000</v>
      </c>
      <c r="AC287" s="18">
        <v>180000000</v>
      </c>
      <c r="AD287" s="18">
        <v>180000000</v>
      </c>
      <c r="AE287" s="18">
        <v>180000000</v>
      </c>
      <c r="AF287" s="18">
        <v>180000000</v>
      </c>
      <c r="AG287" s="18">
        <f t="shared" si="370"/>
        <v>0</v>
      </c>
      <c r="AH287" s="18">
        <f t="shared" si="371"/>
        <v>900000000</v>
      </c>
      <c r="AI287" s="85">
        <f>+AH287-'EJEC-GASTOSABRIL 2021'!G288</f>
        <v>0</v>
      </c>
      <c r="AJ287" s="108"/>
      <c r="AK287" s="18">
        <v>0</v>
      </c>
      <c r="AL287" s="18">
        <v>0</v>
      </c>
      <c r="AM287" s="18">
        <v>0</v>
      </c>
      <c r="AN287" s="18">
        <v>0</v>
      </c>
      <c r="AO287" s="18"/>
      <c r="AP287" s="18"/>
      <c r="AQ287" s="18"/>
      <c r="AR287" s="18"/>
      <c r="AS287" s="18"/>
      <c r="AT287" s="18"/>
      <c r="AU287" s="18"/>
      <c r="AV287" s="18"/>
      <c r="AW287" s="18">
        <f t="shared" si="372"/>
        <v>0</v>
      </c>
      <c r="AX287" s="18">
        <f t="shared" si="338"/>
        <v>0</v>
      </c>
      <c r="AY287" s="108"/>
      <c r="AZ287" s="117" t="e">
        <f t="shared" si="353"/>
        <v>#DIV/0!</v>
      </c>
      <c r="BA287" s="117" t="e">
        <f t="shared" si="354"/>
        <v>#DIV/0!</v>
      </c>
      <c r="BB287" s="117" t="e">
        <f t="shared" si="355"/>
        <v>#DIV/0!</v>
      </c>
      <c r="BC287" s="117" t="e">
        <f t="shared" si="356"/>
        <v>#DIV/0!</v>
      </c>
      <c r="BD287" s="117" t="e">
        <f t="shared" si="357"/>
        <v>#DIV/0!</v>
      </c>
      <c r="BE287" s="18"/>
      <c r="BF287" s="18"/>
      <c r="BG287" s="18"/>
      <c r="BH287" s="18"/>
      <c r="BI287" s="18"/>
      <c r="BJ287" s="18"/>
      <c r="BK287" s="18"/>
      <c r="BL287" s="117" t="e">
        <f t="shared" si="339"/>
        <v>#DIV/0!</v>
      </c>
      <c r="BM287" s="117" t="e">
        <f t="shared" si="358"/>
        <v>#DIV/0!</v>
      </c>
    </row>
    <row r="288" spans="1:65">
      <c r="A288" s="17">
        <v>30103010102</v>
      </c>
      <c r="B288" s="17" t="s">
        <v>482</v>
      </c>
      <c r="C288" s="18">
        <v>200000000</v>
      </c>
      <c r="D288" s="18">
        <v>0</v>
      </c>
      <c r="E288" s="18">
        <v>0</v>
      </c>
      <c r="F288" s="18">
        <v>0</v>
      </c>
      <c r="G288" s="18">
        <f t="shared" si="369"/>
        <v>200000000</v>
      </c>
      <c r="H288" s="18">
        <v>0</v>
      </c>
      <c r="I288" s="18">
        <v>0</v>
      </c>
      <c r="J288" s="18">
        <f>+G288-I288</f>
        <v>200000000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f>+O288-I288</f>
        <v>0</v>
      </c>
      <c r="Q288" s="18">
        <f>+G288-O288</f>
        <v>200000000</v>
      </c>
      <c r="R288" s="18">
        <f>+L288</f>
        <v>0</v>
      </c>
      <c r="S288" s="108"/>
      <c r="T288" s="18">
        <v>200000000</v>
      </c>
      <c r="U288" s="18"/>
      <c r="V288" s="18"/>
      <c r="W288" s="18"/>
      <c r="X288" s="18"/>
      <c r="Y288" s="18">
        <v>25000000</v>
      </c>
      <c r="Z288" s="18">
        <v>25000000</v>
      </c>
      <c r="AA288" s="18">
        <v>25000000</v>
      </c>
      <c r="AB288" s="18">
        <v>25000000</v>
      </c>
      <c r="AC288" s="18">
        <v>25000000</v>
      </c>
      <c r="AD288" s="18">
        <v>25000000</v>
      </c>
      <c r="AE288" s="18">
        <v>25000000</v>
      </c>
      <c r="AF288" s="18">
        <v>25000000</v>
      </c>
      <c r="AG288" s="18">
        <f t="shared" si="370"/>
        <v>25000000</v>
      </c>
      <c r="AH288" s="18">
        <f t="shared" si="371"/>
        <v>200000000</v>
      </c>
      <c r="AI288" s="85">
        <f>+AH288-'EJEC-GASTOSABRIL 2021'!G289</f>
        <v>0</v>
      </c>
      <c r="AJ288" s="108"/>
      <c r="AK288" s="18">
        <v>0</v>
      </c>
      <c r="AL288" s="18">
        <v>0</v>
      </c>
      <c r="AM288" s="18">
        <v>0</v>
      </c>
      <c r="AN288" s="18">
        <v>0</v>
      </c>
      <c r="AO288" s="18"/>
      <c r="AP288" s="18"/>
      <c r="AQ288" s="18"/>
      <c r="AR288" s="18"/>
      <c r="AS288" s="18"/>
      <c r="AT288" s="18"/>
      <c r="AU288" s="18"/>
      <c r="AV288" s="18"/>
      <c r="AW288" s="18">
        <f t="shared" si="372"/>
        <v>0</v>
      </c>
      <c r="AX288" s="18">
        <f t="shared" ref="AX288:AX299" si="403">SUM(AK288:AV288)</f>
        <v>0</v>
      </c>
      <c r="AY288" s="108"/>
      <c r="AZ288" s="117" t="e">
        <f t="shared" si="353"/>
        <v>#DIV/0!</v>
      </c>
      <c r="BA288" s="117" t="e">
        <f t="shared" si="354"/>
        <v>#DIV/0!</v>
      </c>
      <c r="BB288" s="117" t="e">
        <f t="shared" si="355"/>
        <v>#DIV/0!</v>
      </c>
      <c r="BC288" s="117" t="e">
        <f t="shared" si="356"/>
        <v>#DIV/0!</v>
      </c>
      <c r="BD288" s="117">
        <f t="shared" si="357"/>
        <v>-1</v>
      </c>
      <c r="BE288" s="18"/>
      <c r="BF288" s="18"/>
      <c r="BG288" s="18"/>
      <c r="BH288" s="18"/>
      <c r="BI288" s="18"/>
      <c r="BJ288" s="18"/>
      <c r="BK288" s="18"/>
      <c r="BL288" s="117">
        <f t="shared" ref="BL288:BL299" si="404">(AW288-AG288)/AG288</f>
        <v>-1</v>
      </c>
      <c r="BM288" s="117">
        <f t="shared" si="358"/>
        <v>-1</v>
      </c>
    </row>
    <row r="289" spans="1:66">
      <c r="A289" s="13">
        <v>301030102</v>
      </c>
      <c r="B289" s="14" t="s">
        <v>483</v>
      </c>
      <c r="C289" s="15">
        <f>+C290</f>
        <v>130000000</v>
      </c>
      <c r="D289" s="15">
        <v>0</v>
      </c>
      <c r="E289" s="15">
        <v>0</v>
      </c>
      <c r="F289" s="15">
        <v>0</v>
      </c>
      <c r="G289" s="15">
        <f t="shared" si="369"/>
        <v>130000000</v>
      </c>
      <c r="H289" s="15">
        <f t="shared" ref="H289:AH289" si="405">+H290</f>
        <v>0</v>
      </c>
      <c r="I289" s="15">
        <f t="shared" si="405"/>
        <v>0</v>
      </c>
      <c r="J289" s="15">
        <f t="shared" si="405"/>
        <v>130000000</v>
      </c>
      <c r="K289" s="15">
        <f t="shared" si="405"/>
        <v>0</v>
      </c>
      <c r="L289" s="15">
        <f t="shared" si="405"/>
        <v>0</v>
      </c>
      <c r="M289" s="15">
        <f t="shared" si="405"/>
        <v>0</v>
      </c>
      <c r="N289" s="15">
        <f t="shared" si="405"/>
        <v>0</v>
      </c>
      <c r="O289" s="15">
        <f t="shared" si="405"/>
        <v>0</v>
      </c>
      <c r="P289" s="15">
        <f t="shared" si="405"/>
        <v>0</v>
      </c>
      <c r="Q289" s="15">
        <f t="shared" si="405"/>
        <v>130000000</v>
      </c>
      <c r="R289" s="15">
        <f t="shared" si="405"/>
        <v>0</v>
      </c>
      <c r="S289" s="108"/>
      <c r="T289" s="15">
        <f t="shared" si="405"/>
        <v>130000000</v>
      </c>
      <c r="U289" s="15">
        <f t="shared" si="405"/>
        <v>0</v>
      </c>
      <c r="V289" s="15">
        <f t="shared" si="405"/>
        <v>0</v>
      </c>
      <c r="W289" s="15">
        <f t="shared" si="405"/>
        <v>0</v>
      </c>
      <c r="X289" s="15">
        <f t="shared" si="405"/>
        <v>0</v>
      </c>
      <c r="Y289" s="15">
        <f t="shared" si="405"/>
        <v>0</v>
      </c>
      <c r="Z289" s="15">
        <f t="shared" si="405"/>
        <v>0</v>
      </c>
      <c r="AA289" s="15">
        <f t="shared" si="405"/>
        <v>0</v>
      </c>
      <c r="AB289" s="15">
        <f t="shared" si="405"/>
        <v>26000000</v>
      </c>
      <c r="AC289" s="15">
        <f t="shared" si="405"/>
        <v>26000000</v>
      </c>
      <c r="AD289" s="15">
        <f t="shared" si="405"/>
        <v>26000000</v>
      </c>
      <c r="AE289" s="15">
        <f t="shared" si="405"/>
        <v>26000000</v>
      </c>
      <c r="AF289" s="15">
        <f t="shared" si="405"/>
        <v>26000000</v>
      </c>
      <c r="AG289" s="15">
        <f t="shared" si="370"/>
        <v>0</v>
      </c>
      <c r="AH289" s="15">
        <f t="shared" si="405"/>
        <v>130000000</v>
      </c>
      <c r="AI289" s="233">
        <f>+AH289-'EJEC-GASTOSABRIL 2021'!G290</f>
        <v>0</v>
      </c>
      <c r="AJ289" s="108"/>
      <c r="AK289" s="15">
        <f t="shared" ref="AK289:AM289" si="406">+AK290</f>
        <v>0</v>
      </c>
      <c r="AL289" s="15">
        <f t="shared" si="406"/>
        <v>0</v>
      </c>
      <c r="AM289" s="15">
        <f t="shared" si="406"/>
        <v>0</v>
      </c>
      <c r="AN289" s="15">
        <v>0</v>
      </c>
      <c r="AO289" s="15"/>
      <c r="AP289" s="15"/>
      <c r="AQ289" s="15"/>
      <c r="AR289" s="15"/>
      <c r="AS289" s="15"/>
      <c r="AT289" s="15"/>
      <c r="AU289" s="15"/>
      <c r="AV289" s="15"/>
      <c r="AW289" s="15">
        <f t="shared" si="372"/>
        <v>0</v>
      </c>
      <c r="AX289" s="15">
        <f t="shared" si="403"/>
        <v>0</v>
      </c>
      <c r="AY289" s="108"/>
      <c r="AZ289" s="116" t="e">
        <f t="shared" si="353"/>
        <v>#DIV/0!</v>
      </c>
      <c r="BA289" s="116" t="e">
        <f t="shared" si="354"/>
        <v>#DIV/0!</v>
      </c>
      <c r="BB289" s="116" t="e">
        <f t="shared" si="355"/>
        <v>#DIV/0!</v>
      </c>
      <c r="BC289" s="116" t="e">
        <f t="shared" si="356"/>
        <v>#DIV/0!</v>
      </c>
      <c r="BD289" s="116" t="e">
        <f t="shared" si="357"/>
        <v>#DIV/0!</v>
      </c>
      <c r="BE289" s="15"/>
      <c r="BF289" s="15"/>
      <c r="BG289" s="15"/>
      <c r="BH289" s="15"/>
      <c r="BI289" s="15"/>
      <c r="BJ289" s="15"/>
      <c r="BK289" s="15"/>
      <c r="BL289" s="116" t="e">
        <f t="shared" si="404"/>
        <v>#DIV/0!</v>
      </c>
      <c r="BM289" s="116" t="e">
        <f t="shared" si="358"/>
        <v>#DIV/0!</v>
      </c>
    </row>
    <row r="290" spans="1:66">
      <c r="A290" s="17">
        <v>30103010201</v>
      </c>
      <c r="B290" s="17" t="s">
        <v>484</v>
      </c>
      <c r="C290" s="18">
        <v>130000000</v>
      </c>
      <c r="D290" s="18">
        <v>0</v>
      </c>
      <c r="E290" s="18">
        <v>0</v>
      </c>
      <c r="F290" s="18"/>
      <c r="G290" s="18">
        <f t="shared" si="369"/>
        <v>130000000</v>
      </c>
      <c r="H290" s="18">
        <v>0</v>
      </c>
      <c r="I290" s="18">
        <v>0</v>
      </c>
      <c r="J290" s="18">
        <f>+G290-I290</f>
        <v>130000000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f>+O290-I290</f>
        <v>0</v>
      </c>
      <c r="Q290" s="18">
        <f>+G290-O290</f>
        <v>130000000</v>
      </c>
      <c r="R290" s="18">
        <f>+L290</f>
        <v>0</v>
      </c>
      <c r="S290" s="108"/>
      <c r="T290" s="18">
        <v>130000000</v>
      </c>
      <c r="U290" s="18"/>
      <c r="V290" s="18"/>
      <c r="W290" s="18"/>
      <c r="X290" s="18"/>
      <c r="Y290" s="18"/>
      <c r="Z290" s="18"/>
      <c r="AA290" s="18"/>
      <c r="AB290" s="18">
        <v>26000000</v>
      </c>
      <c r="AC290" s="18">
        <v>26000000</v>
      </c>
      <c r="AD290" s="18">
        <v>26000000</v>
      </c>
      <c r="AE290" s="18">
        <v>26000000</v>
      </c>
      <c r="AF290" s="18">
        <v>26000000</v>
      </c>
      <c r="AG290" s="18">
        <f t="shared" si="370"/>
        <v>0</v>
      </c>
      <c r="AH290" s="18">
        <f t="shared" si="371"/>
        <v>130000000</v>
      </c>
      <c r="AI290" s="85">
        <f>+AH290-'EJEC-GASTOSABRIL 2021'!G291</f>
        <v>0</v>
      </c>
      <c r="AJ290" s="108"/>
      <c r="AK290" s="18">
        <v>0</v>
      </c>
      <c r="AL290" s="18">
        <v>0</v>
      </c>
      <c r="AM290" s="18">
        <v>0</v>
      </c>
      <c r="AN290" s="18">
        <v>0</v>
      </c>
      <c r="AO290" s="18"/>
      <c r="AP290" s="18"/>
      <c r="AQ290" s="18"/>
      <c r="AR290" s="18"/>
      <c r="AS290" s="18"/>
      <c r="AT290" s="18"/>
      <c r="AU290" s="18"/>
      <c r="AV290" s="18"/>
      <c r="AW290" s="18">
        <f t="shared" si="372"/>
        <v>0</v>
      </c>
      <c r="AX290" s="18">
        <f t="shared" si="403"/>
        <v>0</v>
      </c>
      <c r="AY290" s="108"/>
      <c r="AZ290" s="117" t="e">
        <f t="shared" si="353"/>
        <v>#DIV/0!</v>
      </c>
      <c r="BA290" s="117" t="e">
        <f t="shared" si="354"/>
        <v>#DIV/0!</v>
      </c>
      <c r="BB290" s="117" t="e">
        <f t="shared" si="355"/>
        <v>#DIV/0!</v>
      </c>
      <c r="BC290" s="117" t="e">
        <f t="shared" si="356"/>
        <v>#DIV/0!</v>
      </c>
      <c r="BD290" s="117" t="e">
        <f t="shared" si="357"/>
        <v>#DIV/0!</v>
      </c>
      <c r="BE290" s="18"/>
      <c r="BF290" s="18"/>
      <c r="BG290" s="18"/>
      <c r="BH290" s="18"/>
      <c r="BI290" s="18"/>
      <c r="BJ290" s="18"/>
      <c r="BK290" s="18"/>
      <c r="BL290" s="117" t="e">
        <f t="shared" si="404"/>
        <v>#DIV/0!</v>
      </c>
      <c r="BM290" s="117" t="e">
        <f t="shared" si="358"/>
        <v>#DIV/0!</v>
      </c>
    </row>
    <row r="291" spans="1:66">
      <c r="A291" s="10">
        <v>30104</v>
      </c>
      <c r="B291" s="11" t="s">
        <v>485</v>
      </c>
      <c r="C291" s="12">
        <f>+C292+C293+C294</f>
        <v>250000000</v>
      </c>
      <c r="D291" s="12">
        <f>+D292+D293+D294</f>
        <v>0</v>
      </c>
      <c r="E291" s="12">
        <f>+E292+E293+E294</f>
        <v>0</v>
      </c>
      <c r="F291" s="12">
        <f>+F292+F293+F294</f>
        <v>300000000</v>
      </c>
      <c r="G291" s="12">
        <f>+G292+G293+G294</f>
        <v>550000000</v>
      </c>
      <c r="H291" s="12">
        <f t="shared" ref="H291:AH291" si="407">+H292+H293+H294</f>
        <v>100000000</v>
      </c>
      <c r="I291" s="12">
        <f t="shared" si="407"/>
        <v>100000000</v>
      </c>
      <c r="J291" s="12">
        <f t="shared" si="407"/>
        <v>450000000</v>
      </c>
      <c r="K291" s="12">
        <f t="shared" si="407"/>
        <v>0</v>
      </c>
      <c r="L291" s="12">
        <f t="shared" si="407"/>
        <v>0</v>
      </c>
      <c r="M291" s="12">
        <f t="shared" si="407"/>
        <v>0</v>
      </c>
      <c r="N291" s="12">
        <f t="shared" si="407"/>
        <v>0</v>
      </c>
      <c r="O291" s="12">
        <f t="shared" si="407"/>
        <v>172000000</v>
      </c>
      <c r="P291" s="12">
        <f t="shared" si="407"/>
        <v>72000000</v>
      </c>
      <c r="Q291" s="12">
        <f t="shared" si="407"/>
        <v>378000000</v>
      </c>
      <c r="R291" s="12">
        <f t="shared" si="407"/>
        <v>0</v>
      </c>
      <c r="S291" s="108"/>
      <c r="T291" s="12">
        <f t="shared" si="407"/>
        <v>550000000</v>
      </c>
      <c r="U291" s="12">
        <f t="shared" si="407"/>
        <v>0</v>
      </c>
      <c r="V291" s="12">
        <f t="shared" si="407"/>
        <v>0</v>
      </c>
      <c r="W291" s="12">
        <f t="shared" si="407"/>
        <v>30000000</v>
      </c>
      <c r="X291" s="12">
        <f t="shared" si="407"/>
        <v>30000000</v>
      </c>
      <c r="Y291" s="12">
        <f t="shared" si="407"/>
        <v>48750000</v>
      </c>
      <c r="Z291" s="12">
        <f t="shared" si="407"/>
        <v>48750000</v>
      </c>
      <c r="AA291" s="12">
        <f t="shared" si="407"/>
        <v>48750000</v>
      </c>
      <c r="AB291" s="12">
        <f t="shared" si="407"/>
        <v>68750000</v>
      </c>
      <c r="AC291" s="12">
        <f t="shared" si="407"/>
        <v>68750000</v>
      </c>
      <c r="AD291" s="12">
        <f t="shared" si="407"/>
        <v>68750000</v>
      </c>
      <c r="AE291" s="12">
        <f t="shared" si="407"/>
        <v>68750000</v>
      </c>
      <c r="AF291" s="12">
        <f t="shared" si="407"/>
        <v>68750000</v>
      </c>
      <c r="AG291" s="12">
        <f t="shared" si="370"/>
        <v>108750000</v>
      </c>
      <c r="AH291" s="12">
        <f t="shared" si="407"/>
        <v>550000000</v>
      </c>
      <c r="AI291" s="232">
        <f>+AH291-'EJEC-GASTOSABRIL 2021'!G292</f>
        <v>0</v>
      </c>
      <c r="AJ291" s="108"/>
      <c r="AK291" s="12">
        <f t="shared" ref="AK291:AM291" si="408">+AK292+AK293+AK294</f>
        <v>0</v>
      </c>
      <c r="AL291" s="12">
        <f t="shared" si="408"/>
        <v>0</v>
      </c>
      <c r="AM291" s="12">
        <f t="shared" si="408"/>
        <v>22713150</v>
      </c>
      <c r="AN291" s="12">
        <v>23993786</v>
      </c>
      <c r="AO291" s="12"/>
      <c r="AP291" s="12">
        <f t="shared" ref="AP291:AV291" si="409">+AP292+AP293+AP294</f>
        <v>0</v>
      </c>
      <c r="AQ291" s="12">
        <f t="shared" si="409"/>
        <v>0</v>
      </c>
      <c r="AR291" s="12">
        <f t="shared" si="409"/>
        <v>0</v>
      </c>
      <c r="AS291" s="12">
        <f t="shared" si="409"/>
        <v>0</v>
      </c>
      <c r="AT291" s="12">
        <f t="shared" si="409"/>
        <v>0</v>
      </c>
      <c r="AU291" s="12">
        <f t="shared" si="409"/>
        <v>0</v>
      </c>
      <c r="AV291" s="12">
        <f t="shared" si="409"/>
        <v>0</v>
      </c>
      <c r="AW291" s="12">
        <f t="shared" si="372"/>
        <v>46706936</v>
      </c>
      <c r="AX291" s="12">
        <f t="shared" si="403"/>
        <v>46706936</v>
      </c>
      <c r="AY291" s="108"/>
      <c r="AZ291" s="115" t="e">
        <f t="shared" si="353"/>
        <v>#DIV/0!</v>
      </c>
      <c r="BA291" s="115" t="e">
        <f t="shared" si="354"/>
        <v>#DIV/0!</v>
      </c>
      <c r="BB291" s="115">
        <f t="shared" si="355"/>
        <v>-0.242895</v>
      </c>
      <c r="BC291" s="115">
        <f t="shared" si="356"/>
        <v>-0.20020713333333334</v>
      </c>
      <c r="BD291" s="115">
        <f t="shared" si="357"/>
        <v>-1</v>
      </c>
      <c r="BE291" s="12"/>
      <c r="BF291" s="12"/>
      <c r="BG291" s="12"/>
      <c r="BH291" s="12"/>
      <c r="BI291" s="12"/>
      <c r="BJ291" s="12"/>
      <c r="BK291" s="12"/>
      <c r="BL291" s="115">
        <f t="shared" si="404"/>
        <v>-0.57051093333333336</v>
      </c>
      <c r="BM291" s="115">
        <f t="shared" si="358"/>
        <v>-0.57051093333333336</v>
      </c>
    </row>
    <row r="292" spans="1:66">
      <c r="A292" s="17">
        <v>3010401</v>
      </c>
      <c r="B292" s="17" t="s">
        <v>486</v>
      </c>
      <c r="C292" s="18">
        <v>100000000</v>
      </c>
      <c r="D292" s="18">
        <v>0</v>
      </c>
      <c r="E292" s="18">
        <v>0</v>
      </c>
      <c r="F292" s="18">
        <v>0</v>
      </c>
      <c r="G292" s="18">
        <f t="shared" si="369"/>
        <v>100000000</v>
      </c>
      <c r="H292" s="18">
        <v>0</v>
      </c>
      <c r="I292" s="18">
        <v>0</v>
      </c>
      <c r="J292" s="18">
        <f>+G292-I292</f>
        <v>100000000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f>+O292-I292</f>
        <v>0</v>
      </c>
      <c r="Q292" s="18">
        <f>+G292-O292</f>
        <v>100000000</v>
      </c>
      <c r="R292" s="18">
        <f>+L292</f>
        <v>0</v>
      </c>
      <c r="S292" s="108"/>
      <c r="T292" s="18">
        <v>100000000</v>
      </c>
      <c r="U292" s="18"/>
      <c r="V292" s="18"/>
      <c r="W292" s="18"/>
      <c r="X292" s="18"/>
      <c r="Y292" s="18"/>
      <c r="Z292" s="18"/>
      <c r="AA292" s="18"/>
      <c r="AB292" s="18">
        <v>20000000</v>
      </c>
      <c r="AC292" s="18">
        <v>20000000</v>
      </c>
      <c r="AD292" s="18">
        <v>20000000</v>
      </c>
      <c r="AE292" s="18">
        <v>20000000</v>
      </c>
      <c r="AF292" s="18">
        <v>20000000</v>
      </c>
      <c r="AG292" s="18">
        <f t="shared" si="370"/>
        <v>0</v>
      </c>
      <c r="AH292" s="18">
        <f t="shared" si="371"/>
        <v>100000000</v>
      </c>
      <c r="AI292" s="85">
        <f>+AH292-'EJEC-GASTOSABRIL 2021'!G293</f>
        <v>0</v>
      </c>
      <c r="AJ292" s="108"/>
      <c r="AK292" s="18">
        <v>0</v>
      </c>
      <c r="AL292" s="18">
        <v>0</v>
      </c>
      <c r="AM292" s="18">
        <v>0</v>
      </c>
      <c r="AN292" s="18">
        <v>0</v>
      </c>
      <c r="AO292" s="18"/>
      <c r="AP292" s="18"/>
      <c r="AQ292" s="18"/>
      <c r="AR292" s="18"/>
      <c r="AS292" s="18"/>
      <c r="AT292" s="18"/>
      <c r="AU292" s="18"/>
      <c r="AV292" s="18"/>
      <c r="AW292" s="18">
        <f t="shared" si="372"/>
        <v>0</v>
      </c>
      <c r="AX292" s="18">
        <f t="shared" si="403"/>
        <v>0</v>
      </c>
      <c r="AY292" s="108"/>
      <c r="AZ292" s="117" t="e">
        <f t="shared" si="353"/>
        <v>#DIV/0!</v>
      </c>
      <c r="BA292" s="117" t="e">
        <f t="shared" si="354"/>
        <v>#DIV/0!</v>
      </c>
      <c r="BB292" s="117" t="e">
        <f t="shared" si="355"/>
        <v>#DIV/0!</v>
      </c>
      <c r="BC292" s="117" t="e">
        <f t="shared" si="356"/>
        <v>#DIV/0!</v>
      </c>
      <c r="BD292" s="117" t="e">
        <f t="shared" si="357"/>
        <v>#DIV/0!</v>
      </c>
      <c r="BE292" s="18"/>
      <c r="BF292" s="18"/>
      <c r="BG292" s="18"/>
      <c r="BH292" s="18"/>
      <c r="BI292" s="18"/>
      <c r="BJ292" s="18"/>
      <c r="BK292" s="18"/>
      <c r="BL292" s="117" t="e">
        <f t="shared" si="404"/>
        <v>#DIV/0!</v>
      </c>
      <c r="BM292" s="117" t="e">
        <f t="shared" si="358"/>
        <v>#DIV/0!</v>
      </c>
    </row>
    <row r="293" spans="1:66">
      <c r="A293" s="17">
        <v>3010402</v>
      </c>
      <c r="B293" s="17" t="s">
        <v>487</v>
      </c>
      <c r="C293" s="18">
        <v>150000000</v>
      </c>
      <c r="D293" s="18"/>
      <c r="E293" s="18"/>
      <c r="F293" s="18">
        <v>0</v>
      </c>
      <c r="G293" s="18">
        <f t="shared" si="369"/>
        <v>150000000</v>
      </c>
      <c r="H293" s="18">
        <v>0</v>
      </c>
      <c r="I293" s="18">
        <v>0</v>
      </c>
      <c r="J293" s="18">
        <f>+G293-I293</f>
        <v>150000000</v>
      </c>
      <c r="K293" s="18">
        <v>0</v>
      </c>
      <c r="L293" s="18">
        <v>0</v>
      </c>
      <c r="M293" s="18">
        <v>0</v>
      </c>
      <c r="N293" s="18">
        <v>0</v>
      </c>
      <c r="O293" s="18">
        <v>27000000</v>
      </c>
      <c r="P293" s="18">
        <f>+O293-I293</f>
        <v>27000000</v>
      </c>
      <c r="Q293" s="18">
        <f>+G293-O293</f>
        <v>123000000</v>
      </c>
      <c r="R293" s="18">
        <f>+L293</f>
        <v>0</v>
      </c>
      <c r="S293" s="108"/>
      <c r="T293" s="18">
        <v>150000000</v>
      </c>
      <c r="U293" s="18"/>
      <c r="V293" s="18"/>
      <c r="W293" s="18"/>
      <c r="X293" s="18"/>
      <c r="Y293" s="18">
        <v>18750000</v>
      </c>
      <c r="Z293" s="18">
        <v>18750000</v>
      </c>
      <c r="AA293" s="18">
        <v>18750000</v>
      </c>
      <c r="AB293" s="18">
        <v>18750000</v>
      </c>
      <c r="AC293" s="18">
        <v>18750000</v>
      </c>
      <c r="AD293" s="18">
        <v>18750000</v>
      </c>
      <c r="AE293" s="18">
        <v>18750000</v>
      </c>
      <c r="AF293" s="18">
        <v>18750000</v>
      </c>
      <c r="AG293" s="18">
        <f t="shared" si="370"/>
        <v>18750000</v>
      </c>
      <c r="AH293" s="18">
        <f t="shared" si="371"/>
        <v>150000000</v>
      </c>
      <c r="AI293" s="85">
        <f>+AH293-'EJEC-GASTOSABRIL 2021'!G294</f>
        <v>0</v>
      </c>
      <c r="AJ293" s="108"/>
      <c r="AK293" s="18">
        <v>0</v>
      </c>
      <c r="AL293" s="18">
        <v>0</v>
      </c>
      <c r="AM293" s="18">
        <v>0</v>
      </c>
      <c r="AN293" s="18">
        <v>0</v>
      </c>
      <c r="AO293" s="18"/>
      <c r="AP293" s="18"/>
      <c r="AQ293" s="18"/>
      <c r="AR293" s="18"/>
      <c r="AS293" s="18"/>
      <c r="AT293" s="18"/>
      <c r="AU293" s="18"/>
      <c r="AV293" s="18"/>
      <c r="AW293" s="18">
        <f t="shared" si="372"/>
        <v>0</v>
      </c>
      <c r="AX293" s="18">
        <f t="shared" si="403"/>
        <v>0</v>
      </c>
      <c r="AY293" s="108"/>
      <c r="AZ293" s="117" t="e">
        <f t="shared" si="353"/>
        <v>#DIV/0!</v>
      </c>
      <c r="BA293" s="117" t="e">
        <f t="shared" si="354"/>
        <v>#DIV/0!</v>
      </c>
      <c r="BB293" s="117" t="e">
        <f t="shared" si="355"/>
        <v>#DIV/0!</v>
      </c>
      <c r="BC293" s="117" t="e">
        <f t="shared" si="356"/>
        <v>#DIV/0!</v>
      </c>
      <c r="BD293" s="117">
        <f t="shared" si="357"/>
        <v>-1</v>
      </c>
      <c r="BE293" s="18"/>
      <c r="BF293" s="18"/>
      <c r="BG293" s="18"/>
      <c r="BH293" s="18"/>
      <c r="BI293" s="18"/>
      <c r="BJ293" s="18"/>
      <c r="BK293" s="18"/>
      <c r="BL293" s="117">
        <f t="shared" si="404"/>
        <v>-1</v>
      </c>
      <c r="BM293" s="117">
        <f t="shared" si="358"/>
        <v>-1</v>
      </c>
    </row>
    <row r="294" spans="1:66">
      <c r="A294" s="17">
        <v>3010403</v>
      </c>
      <c r="B294" s="17" t="s">
        <v>847</v>
      </c>
      <c r="C294" s="18"/>
      <c r="D294" s="18">
        <v>0</v>
      </c>
      <c r="E294" s="18">
        <v>0</v>
      </c>
      <c r="F294" s="18">
        <v>300000000</v>
      </c>
      <c r="G294" s="18">
        <f t="shared" si="369"/>
        <v>300000000</v>
      </c>
      <c r="H294" s="18">
        <v>100000000</v>
      </c>
      <c r="I294" s="18">
        <v>100000000</v>
      </c>
      <c r="J294" s="18">
        <f>+G294-I294</f>
        <v>200000000</v>
      </c>
      <c r="K294" s="18">
        <v>0</v>
      </c>
      <c r="L294" s="18">
        <v>0</v>
      </c>
      <c r="M294" s="18"/>
      <c r="N294" s="18"/>
      <c r="O294" s="18">
        <v>145000000</v>
      </c>
      <c r="P294" s="18">
        <f>+O294-I294</f>
        <v>45000000</v>
      </c>
      <c r="Q294" s="18">
        <f>+G294-O294</f>
        <v>155000000</v>
      </c>
      <c r="R294" s="18">
        <f>+L294</f>
        <v>0</v>
      </c>
      <c r="S294" s="108"/>
      <c r="T294" s="18">
        <v>300000000</v>
      </c>
      <c r="U294" s="18"/>
      <c r="V294" s="18"/>
      <c r="W294" s="18">
        <v>30000000</v>
      </c>
      <c r="X294" s="18">
        <v>30000000</v>
      </c>
      <c r="Y294" s="18">
        <v>30000000</v>
      </c>
      <c r="Z294" s="18">
        <v>30000000</v>
      </c>
      <c r="AA294" s="18">
        <v>30000000</v>
      </c>
      <c r="AB294" s="18">
        <v>30000000</v>
      </c>
      <c r="AC294" s="18">
        <v>30000000</v>
      </c>
      <c r="AD294" s="18">
        <v>30000000</v>
      </c>
      <c r="AE294" s="18">
        <v>30000000</v>
      </c>
      <c r="AF294" s="18">
        <v>30000000</v>
      </c>
      <c r="AG294" s="18">
        <f t="shared" si="370"/>
        <v>90000000</v>
      </c>
      <c r="AH294" s="18">
        <f t="shared" si="371"/>
        <v>300000000</v>
      </c>
      <c r="AI294" s="85">
        <f>+AH294-'EJEC-GASTOSABRIL 2021'!G295</f>
        <v>0</v>
      </c>
      <c r="AJ294" s="108"/>
      <c r="AK294" s="18"/>
      <c r="AL294" s="18">
        <v>0</v>
      </c>
      <c r="AM294" s="18">
        <v>22713150</v>
      </c>
      <c r="AN294" s="18">
        <v>23993786</v>
      </c>
      <c r="AO294" s="18"/>
      <c r="AP294" s="18"/>
      <c r="AQ294" s="18"/>
      <c r="AR294" s="18"/>
      <c r="AS294" s="18"/>
      <c r="AT294" s="18"/>
      <c r="AU294" s="18"/>
      <c r="AV294" s="18"/>
      <c r="AW294" s="18">
        <f t="shared" si="372"/>
        <v>46706936</v>
      </c>
      <c r="AX294" s="18">
        <f t="shared" si="403"/>
        <v>46706936</v>
      </c>
      <c r="AY294" s="108"/>
      <c r="AZ294" s="117" t="e">
        <f t="shared" si="353"/>
        <v>#DIV/0!</v>
      </c>
      <c r="BA294" s="117" t="e">
        <f t="shared" si="354"/>
        <v>#DIV/0!</v>
      </c>
      <c r="BB294" s="117">
        <f t="shared" si="355"/>
        <v>-0.242895</v>
      </c>
      <c r="BC294" s="117">
        <f t="shared" si="356"/>
        <v>-0.20020713333333334</v>
      </c>
      <c r="BD294" s="117">
        <f t="shared" si="357"/>
        <v>-1</v>
      </c>
      <c r="BE294" s="18"/>
      <c r="BF294" s="18"/>
      <c r="BG294" s="18"/>
      <c r="BH294" s="18"/>
      <c r="BI294" s="18"/>
      <c r="BJ294" s="18"/>
      <c r="BK294" s="18"/>
      <c r="BL294" s="117">
        <f t="shared" si="404"/>
        <v>-0.48103404444444442</v>
      </c>
      <c r="BM294" s="117">
        <f t="shared" si="358"/>
        <v>-0.48103404444444442</v>
      </c>
    </row>
    <row r="295" spans="1:66">
      <c r="A295" s="10">
        <v>30105</v>
      </c>
      <c r="B295" s="11" t="s">
        <v>488</v>
      </c>
      <c r="C295" s="12">
        <f>+C296</f>
        <v>840320968</v>
      </c>
      <c r="D295" s="12">
        <f>+D296</f>
        <v>0</v>
      </c>
      <c r="E295" s="12">
        <f>+E296</f>
        <v>0</v>
      </c>
      <c r="F295" s="12">
        <f>+F296</f>
        <v>10304489603</v>
      </c>
      <c r="G295" s="12">
        <f>+G296</f>
        <v>11144810571</v>
      </c>
      <c r="H295" s="12">
        <f t="shared" ref="H295:AH295" si="410">+H296</f>
        <v>570000000</v>
      </c>
      <c r="I295" s="12">
        <f t="shared" si="410"/>
        <v>570000000</v>
      </c>
      <c r="J295" s="12">
        <f t="shared" si="410"/>
        <v>1096320968</v>
      </c>
      <c r="K295" s="12">
        <f t="shared" si="410"/>
        <v>0</v>
      </c>
      <c r="L295" s="12">
        <f t="shared" si="410"/>
        <v>0</v>
      </c>
      <c r="M295" s="12">
        <f t="shared" si="410"/>
        <v>0</v>
      </c>
      <c r="N295" s="12">
        <f t="shared" si="410"/>
        <v>0</v>
      </c>
      <c r="O295" s="12">
        <f t="shared" si="410"/>
        <v>570000000</v>
      </c>
      <c r="P295" s="12">
        <f t="shared" si="410"/>
        <v>0</v>
      </c>
      <c r="Q295" s="12">
        <f t="shared" si="410"/>
        <v>1096320968</v>
      </c>
      <c r="R295" s="12">
        <f t="shared" si="410"/>
        <v>0</v>
      </c>
      <c r="S295" s="108"/>
      <c r="T295" s="12">
        <f t="shared" si="410"/>
        <v>1666320968</v>
      </c>
      <c r="U295" s="12">
        <f t="shared" si="410"/>
        <v>0</v>
      </c>
      <c r="V295" s="12">
        <f t="shared" si="410"/>
        <v>0</v>
      </c>
      <c r="W295" s="12">
        <f t="shared" si="410"/>
        <v>1079481057.1000001</v>
      </c>
      <c r="X295" s="12">
        <f t="shared" si="410"/>
        <v>1079481057.1000001</v>
      </c>
      <c r="Y295" s="12">
        <f t="shared" si="410"/>
        <v>1079481057.1000001</v>
      </c>
      <c r="Z295" s="12">
        <f t="shared" si="410"/>
        <v>1079481057.1000001</v>
      </c>
      <c r="AA295" s="12">
        <f t="shared" si="410"/>
        <v>1079481057.1000001</v>
      </c>
      <c r="AB295" s="12">
        <f t="shared" si="410"/>
        <v>1149481057.1000001</v>
      </c>
      <c r="AC295" s="12">
        <f t="shared" si="410"/>
        <v>1149481057.1000001</v>
      </c>
      <c r="AD295" s="12">
        <f t="shared" si="410"/>
        <v>1149481057.1000001</v>
      </c>
      <c r="AE295" s="12">
        <f t="shared" si="410"/>
        <v>1149481057.1000001</v>
      </c>
      <c r="AF295" s="12">
        <f t="shared" si="410"/>
        <v>1149481057.1000001</v>
      </c>
      <c r="AG295" s="12">
        <f t="shared" si="370"/>
        <v>3238443171.3000002</v>
      </c>
      <c r="AH295" s="12">
        <f t="shared" si="410"/>
        <v>11144810571</v>
      </c>
      <c r="AI295" s="232">
        <f>+AH295-'EJEC-GASTOSABRIL 2021'!G296</f>
        <v>0</v>
      </c>
      <c r="AJ295" s="108"/>
      <c r="AK295" s="12">
        <f t="shared" ref="AK295:AM295" si="411">+AK296</f>
        <v>0</v>
      </c>
      <c r="AL295" s="12">
        <f t="shared" si="411"/>
        <v>0</v>
      </c>
      <c r="AM295" s="12">
        <f t="shared" si="411"/>
        <v>24979325</v>
      </c>
      <c r="AN295" s="12">
        <v>414632823</v>
      </c>
      <c r="AO295" s="12"/>
      <c r="AP295" s="12"/>
      <c r="AQ295" s="12"/>
      <c r="AR295" s="12"/>
      <c r="AS295" s="12"/>
      <c r="AT295" s="12"/>
      <c r="AU295" s="12"/>
      <c r="AV295" s="12"/>
      <c r="AW295" s="12">
        <f t="shared" si="372"/>
        <v>439612148</v>
      </c>
      <c r="AX295" s="12">
        <f t="shared" si="403"/>
        <v>439612148</v>
      </c>
      <c r="AY295" s="108"/>
      <c r="AZ295" s="115" t="e">
        <f t="shared" si="353"/>
        <v>#DIV/0!</v>
      </c>
      <c r="BA295" s="115" t="e">
        <f t="shared" si="354"/>
        <v>#DIV/0!</v>
      </c>
      <c r="BB295" s="115">
        <f t="shared" si="355"/>
        <v>-0.97685987647888295</v>
      </c>
      <c r="BC295" s="115">
        <f t="shared" si="356"/>
        <v>-0.61589615651626062</v>
      </c>
      <c r="BD295" s="115">
        <f t="shared" si="357"/>
        <v>-1</v>
      </c>
      <c r="BE295" s="12"/>
      <c r="BF295" s="12"/>
      <c r="BG295" s="12"/>
      <c r="BH295" s="12"/>
      <c r="BI295" s="12"/>
      <c r="BJ295" s="12"/>
      <c r="BK295" s="12"/>
      <c r="BL295" s="115">
        <f t="shared" si="404"/>
        <v>-0.86425201099838123</v>
      </c>
      <c r="BM295" s="115">
        <f t="shared" si="358"/>
        <v>-0.86425201099838123</v>
      </c>
    </row>
    <row r="296" spans="1:66">
      <c r="A296" s="13">
        <v>3010501</v>
      </c>
      <c r="B296" s="14" t="s">
        <v>489</v>
      </c>
      <c r="C296" s="15">
        <f>SUM(C297:C312)</f>
        <v>840320968</v>
      </c>
      <c r="D296" s="15">
        <f>SUM(D297:D312)</f>
        <v>0</v>
      </c>
      <c r="E296" s="15">
        <f>SUM(E297:E312)</f>
        <v>0</v>
      </c>
      <c r="F296" s="15">
        <f>SUM(F297:F312)</f>
        <v>10304489603</v>
      </c>
      <c r="G296" s="15">
        <f>SUM(G297:G312)</f>
        <v>11144810571</v>
      </c>
      <c r="H296" s="15">
        <f t="shared" ref="H296:T296" si="412">+H297+H298+H299</f>
        <v>570000000</v>
      </c>
      <c r="I296" s="15">
        <f t="shared" si="412"/>
        <v>570000000</v>
      </c>
      <c r="J296" s="15">
        <f t="shared" si="412"/>
        <v>1096320968</v>
      </c>
      <c r="K296" s="15">
        <f t="shared" si="412"/>
        <v>0</v>
      </c>
      <c r="L296" s="15">
        <f t="shared" si="412"/>
        <v>0</v>
      </c>
      <c r="M296" s="15">
        <f t="shared" si="412"/>
        <v>0</v>
      </c>
      <c r="N296" s="15">
        <f t="shared" si="412"/>
        <v>0</v>
      </c>
      <c r="O296" s="15">
        <f t="shared" si="412"/>
        <v>570000000</v>
      </c>
      <c r="P296" s="15">
        <f t="shared" si="412"/>
        <v>0</v>
      </c>
      <c r="Q296" s="15">
        <f t="shared" si="412"/>
        <v>1096320968</v>
      </c>
      <c r="R296" s="15">
        <f t="shared" si="412"/>
        <v>0</v>
      </c>
      <c r="S296" s="108"/>
      <c r="T296" s="15">
        <f t="shared" si="412"/>
        <v>1666320968</v>
      </c>
      <c r="U296" s="15">
        <f t="shared" ref="U296:W296" si="413">SUM(U297:U312)</f>
        <v>0</v>
      </c>
      <c r="V296" s="15">
        <f t="shared" si="413"/>
        <v>0</v>
      </c>
      <c r="W296" s="15">
        <f t="shared" si="413"/>
        <v>1079481057.1000001</v>
      </c>
      <c r="X296" s="15">
        <f t="shared" ref="X296:AH296" si="414">SUM(X297:X312)</f>
        <v>1079481057.1000001</v>
      </c>
      <c r="Y296" s="15">
        <f t="shared" si="414"/>
        <v>1079481057.1000001</v>
      </c>
      <c r="Z296" s="15">
        <f t="shared" si="414"/>
        <v>1079481057.1000001</v>
      </c>
      <c r="AA296" s="15">
        <f t="shared" si="414"/>
        <v>1079481057.1000001</v>
      </c>
      <c r="AB296" s="15">
        <f t="shared" si="414"/>
        <v>1149481057.1000001</v>
      </c>
      <c r="AC296" s="15">
        <f t="shared" si="414"/>
        <v>1149481057.1000001</v>
      </c>
      <c r="AD296" s="15">
        <f t="shared" si="414"/>
        <v>1149481057.1000001</v>
      </c>
      <c r="AE296" s="15">
        <f t="shared" si="414"/>
        <v>1149481057.1000001</v>
      </c>
      <c r="AF296" s="15">
        <f t="shared" si="414"/>
        <v>1149481057.1000001</v>
      </c>
      <c r="AG296" s="15">
        <f t="shared" si="370"/>
        <v>3238443171.3000002</v>
      </c>
      <c r="AH296" s="15">
        <f t="shared" si="414"/>
        <v>11144810571</v>
      </c>
      <c r="AI296" s="233">
        <f>+AH296-'EJEC-GASTOSABRIL 2021'!G297</f>
        <v>0</v>
      </c>
      <c r="AJ296" s="108"/>
      <c r="AK296" s="15">
        <f t="shared" ref="AK296:AM296" si="415">SUM(AK297:AK312)</f>
        <v>0</v>
      </c>
      <c r="AL296" s="15">
        <f t="shared" si="415"/>
        <v>0</v>
      </c>
      <c r="AM296" s="15">
        <f t="shared" si="415"/>
        <v>24979325</v>
      </c>
      <c r="AN296" s="15">
        <v>414632823</v>
      </c>
      <c r="AO296" s="15"/>
      <c r="AP296" s="15"/>
      <c r="AQ296" s="15"/>
      <c r="AR296" s="15"/>
      <c r="AS296" s="15"/>
      <c r="AT296" s="15"/>
      <c r="AU296" s="15"/>
      <c r="AV296" s="15"/>
      <c r="AW296" s="15">
        <f t="shared" si="372"/>
        <v>439612148</v>
      </c>
      <c r="AX296" s="15">
        <f t="shared" si="403"/>
        <v>439612148</v>
      </c>
      <c r="AY296" s="108"/>
      <c r="AZ296" s="116" t="e">
        <f t="shared" si="353"/>
        <v>#DIV/0!</v>
      </c>
      <c r="BA296" s="116" t="e">
        <f t="shared" si="354"/>
        <v>#DIV/0!</v>
      </c>
      <c r="BB296" s="116">
        <f t="shared" si="355"/>
        <v>-0.97685987647888295</v>
      </c>
      <c r="BC296" s="116">
        <f t="shared" si="356"/>
        <v>-0.61589615651626062</v>
      </c>
      <c r="BD296" s="116">
        <f t="shared" si="357"/>
        <v>-1</v>
      </c>
      <c r="BE296" s="15"/>
      <c r="BF296" s="15"/>
      <c r="BG296" s="15"/>
      <c r="BH296" s="15"/>
      <c r="BI296" s="15"/>
      <c r="BJ296" s="15"/>
      <c r="BK296" s="15"/>
      <c r="BL296" s="116">
        <f t="shared" si="404"/>
        <v>-0.86425201099838123</v>
      </c>
      <c r="BM296" s="116">
        <f t="shared" si="358"/>
        <v>-0.86425201099838123</v>
      </c>
    </row>
    <row r="297" spans="1:66">
      <c r="A297" s="17">
        <v>301050101</v>
      </c>
      <c r="B297" s="17" t="s">
        <v>490</v>
      </c>
      <c r="C297" s="18">
        <v>350000000</v>
      </c>
      <c r="D297" s="18">
        <v>0</v>
      </c>
      <c r="E297" s="18">
        <v>0</v>
      </c>
      <c r="F297" s="18">
        <v>0</v>
      </c>
      <c r="G297" s="18">
        <v>350000000</v>
      </c>
      <c r="H297" s="18">
        <v>0</v>
      </c>
      <c r="I297" s="18">
        <v>0</v>
      </c>
      <c r="J297" s="18">
        <f>+G297-I297</f>
        <v>350000000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f>+O297-I297</f>
        <v>0</v>
      </c>
      <c r="Q297" s="18">
        <f>+G297-O297</f>
        <v>350000000</v>
      </c>
      <c r="R297" s="18">
        <f>+L297</f>
        <v>0</v>
      </c>
      <c r="S297" s="108"/>
      <c r="T297" s="18">
        <v>350000000</v>
      </c>
      <c r="U297" s="18"/>
      <c r="V297" s="18"/>
      <c r="W297" s="18"/>
      <c r="X297" s="18"/>
      <c r="Y297" s="18"/>
      <c r="Z297" s="18"/>
      <c r="AA297" s="18"/>
      <c r="AB297" s="18">
        <v>70000000</v>
      </c>
      <c r="AC297" s="18">
        <v>70000000</v>
      </c>
      <c r="AD297" s="18">
        <v>70000000</v>
      </c>
      <c r="AE297" s="18">
        <v>70000000</v>
      </c>
      <c r="AF297" s="18">
        <v>70000000</v>
      </c>
      <c r="AG297" s="18">
        <f t="shared" si="370"/>
        <v>0</v>
      </c>
      <c r="AH297" s="18">
        <f t="shared" si="371"/>
        <v>350000000</v>
      </c>
      <c r="AI297" s="85">
        <f>+AH297-'EJEC-GASTOSABRIL 2021'!G298</f>
        <v>0</v>
      </c>
      <c r="AJ297" s="108"/>
      <c r="AK297" s="18">
        <v>0</v>
      </c>
      <c r="AL297" s="18">
        <v>0</v>
      </c>
      <c r="AM297" s="18">
        <v>0</v>
      </c>
      <c r="AN297" s="18">
        <v>0</v>
      </c>
      <c r="AO297" s="18"/>
      <c r="AP297" s="18"/>
      <c r="AQ297" s="18"/>
      <c r="AR297" s="18"/>
      <c r="AS297" s="18"/>
      <c r="AT297" s="18"/>
      <c r="AU297" s="18"/>
      <c r="AV297" s="18"/>
      <c r="AW297" s="18">
        <f t="shared" si="372"/>
        <v>0</v>
      </c>
      <c r="AX297" s="18">
        <f t="shared" si="403"/>
        <v>0</v>
      </c>
      <c r="AY297" s="108"/>
      <c r="AZ297" s="117" t="e">
        <f t="shared" si="353"/>
        <v>#DIV/0!</v>
      </c>
      <c r="BA297" s="117" t="e">
        <f t="shared" si="354"/>
        <v>#DIV/0!</v>
      </c>
      <c r="BB297" s="117" t="e">
        <f t="shared" si="355"/>
        <v>#DIV/0!</v>
      </c>
      <c r="BC297" s="117" t="e">
        <f t="shared" si="356"/>
        <v>#DIV/0!</v>
      </c>
      <c r="BD297" s="117" t="e">
        <f t="shared" si="357"/>
        <v>#DIV/0!</v>
      </c>
      <c r="BE297" s="18"/>
      <c r="BF297" s="18"/>
      <c r="BG297" s="18"/>
      <c r="BH297" s="18"/>
      <c r="BI297" s="18"/>
      <c r="BJ297" s="18"/>
      <c r="BK297" s="18"/>
      <c r="BL297" s="117" t="e">
        <f t="shared" si="404"/>
        <v>#DIV/0!</v>
      </c>
      <c r="BM297" s="117" t="e">
        <f t="shared" si="358"/>
        <v>#DIV/0!</v>
      </c>
    </row>
    <row r="298" spans="1:66">
      <c r="A298" s="17">
        <v>301050102</v>
      </c>
      <c r="B298" s="17" t="s">
        <v>491</v>
      </c>
      <c r="C298" s="18">
        <v>490320968</v>
      </c>
      <c r="D298" s="18">
        <v>0</v>
      </c>
      <c r="E298" s="18">
        <v>0</v>
      </c>
      <c r="F298" s="18">
        <v>0</v>
      </c>
      <c r="G298" s="18">
        <v>490320968</v>
      </c>
      <c r="H298" s="18">
        <v>0</v>
      </c>
      <c r="I298" s="18">
        <v>0</v>
      </c>
      <c r="J298" s="18">
        <f>+G298-I298</f>
        <v>490320968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f>+O298-I298</f>
        <v>0</v>
      </c>
      <c r="Q298" s="18">
        <f>+G298-O298</f>
        <v>490320968</v>
      </c>
      <c r="R298" s="18">
        <f>+L298</f>
        <v>0</v>
      </c>
      <c r="S298" s="108"/>
      <c r="T298" s="18">
        <v>490320968</v>
      </c>
      <c r="U298" s="18"/>
      <c r="V298" s="18"/>
      <c r="W298" s="18">
        <f>+G298/10</f>
        <v>49032096.799999997</v>
      </c>
      <c r="X298" s="18">
        <v>49032096.799999997</v>
      </c>
      <c r="Y298" s="18">
        <v>49032096.799999997</v>
      </c>
      <c r="Z298" s="18">
        <v>49032096.799999997</v>
      </c>
      <c r="AA298" s="18">
        <v>49032096.799999997</v>
      </c>
      <c r="AB298" s="18">
        <v>49032096.799999997</v>
      </c>
      <c r="AC298" s="18">
        <v>49032096.799999997</v>
      </c>
      <c r="AD298" s="18">
        <v>49032096.799999997</v>
      </c>
      <c r="AE298" s="18">
        <v>49032096.799999997</v>
      </c>
      <c r="AF298" s="18">
        <v>49032096.799999997</v>
      </c>
      <c r="AG298" s="18">
        <f t="shared" si="370"/>
        <v>147096290.39999998</v>
      </c>
      <c r="AH298" s="18">
        <f t="shared" si="371"/>
        <v>490320968.00000006</v>
      </c>
      <c r="AI298" s="85">
        <f>+AH298-'EJEC-GASTOSABRIL 2021'!G299</f>
        <v>0</v>
      </c>
      <c r="AJ298" s="108"/>
      <c r="AK298" s="18">
        <v>0</v>
      </c>
      <c r="AL298" s="18">
        <v>0</v>
      </c>
      <c r="AM298" s="18">
        <v>0</v>
      </c>
      <c r="AN298" s="18">
        <v>0</v>
      </c>
      <c r="AO298" s="18"/>
      <c r="AP298" s="18"/>
      <c r="AQ298" s="18"/>
      <c r="AR298" s="18"/>
      <c r="AS298" s="18"/>
      <c r="AT298" s="18"/>
      <c r="AU298" s="18"/>
      <c r="AV298" s="18"/>
      <c r="AW298" s="18">
        <f t="shared" si="372"/>
        <v>0</v>
      </c>
      <c r="AX298" s="18">
        <f t="shared" si="403"/>
        <v>0</v>
      </c>
      <c r="AY298" s="108"/>
      <c r="AZ298" s="117" t="e">
        <f t="shared" si="353"/>
        <v>#DIV/0!</v>
      </c>
      <c r="BA298" s="117" t="e">
        <f t="shared" si="354"/>
        <v>#DIV/0!</v>
      </c>
      <c r="BB298" s="117">
        <f t="shared" si="355"/>
        <v>-1</v>
      </c>
      <c r="BC298" s="117">
        <f t="shared" si="356"/>
        <v>-1</v>
      </c>
      <c r="BD298" s="117">
        <f t="shared" si="357"/>
        <v>-1</v>
      </c>
      <c r="BE298" s="18"/>
      <c r="BF298" s="18"/>
      <c r="BG298" s="18"/>
      <c r="BH298" s="18"/>
      <c r="BI298" s="18"/>
      <c r="BJ298" s="18"/>
      <c r="BK298" s="18"/>
      <c r="BL298" s="117">
        <f t="shared" si="404"/>
        <v>-1</v>
      </c>
      <c r="BM298" s="117">
        <f t="shared" si="358"/>
        <v>-1</v>
      </c>
    </row>
    <row r="299" spans="1:66">
      <c r="A299" s="17">
        <v>301050104</v>
      </c>
      <c r="B299" s="17" t="s">
        <v>808</v>
      </c>
      <c r="C299" s="18"/>
      <c r="D299" s="18"/>
      <c r="E299" s="18"/>
      <c r="F299" s="18">
        <v>826000000</v>
      </c>
      <c r="G299" s="18">
        <v>826000000</v>
      </c>
      <c r="H299" s="18">
        <v>570000000</v>
      </c>
      <c r="I299" s="18">
        <v>570000000</v>
      </c>
      <c r="J299" s="18">
        <f>+G299-I299</f>
        <v>256000000</v>
      </c>
      <c r="K299" s="18">
        <v>0</v>
      </c>
      <c r="L299" s="18">
        <v>0</v>
      </c>
      <c r="M299" s="18"/>
      <c r="N299" s="18"/>
      <c r="O299" s="18">
        <v>570000000</v>
      </c>
      <c r="P299" s="18">
        <f>+O299-I299</f>
        <v>0</v>
      </c>
      <c r="Q299" s="18">
        <f>+G299-O299</f>
        <v>256000000</v>
      </c>
      <c r="R299" s="18">
        <f>+L299</f>
        <v>0</v>
      </c>
      <c r="S299" s="108"/>
      <c r="T299" s="18">
        <v>826000000</v>
      </c>
      <c r="U299" s="18"/>
      <c r="V299" s="18"/>
      <c r="W299" s="18">
        <f t="shared" ref="W299:W312" si="416">+G299/10</f>
        <v>82600000</v>
      </c>
      <c r="X299" s="18">
        <v>82600000</v>
      </c>
      <c r="Y299" s="18">
        <v>82600000</v>
      </c>
      <c r="Z299" s="18">
        <v>82600000</v>
      </c>
      <c r="AA299" s="18">
        <v>82600000</v>
      </c>
      <c r="AB299" s="18">
        <v>82600000</v>
      </c>
      <c r="AC299" s="18">
        <v>82600000</v>
      </c>
      <c r="AD299" s="18">
        <v>82600000</v>
      </c>
      <c r="AE299" s="18">
        <v>82600000</v>
      </c>
      <c r="AF299" s="18">
        <v>82600000</v>
      </c>
      <c r="AG299" s="18">
        <f t="shared" si="370"/>
        <v>247800000</v>
      </c>
      <c r="AH299" s="18">
        <f t="shared" si="371"/>
        <v>826000000</v>
      </c>
      <c r="AI299" s="85">
        <f>+AH299-'EJEC-GASTOSABRIL 2021'!G300</f>
        <v>0</v>
      </c>
      <c r="AJ299" s="108"/>
      <c r="AK299" s="18"/>
      <c r="AL299" s="18">
        <v>0</v>
      </c>
      <c r="AM299" s="18">
        <v>10000000</v>
      </c>
      <c r="AN299" s="18">
        <v>83000000</v>
      </c>
      <c r="AO299" s="18"/>
      <c r="AP299" s="18"/>
      <c r="AQ299" s="18"/>
      <c r="AR299" s="18"/>
      <c r="AS299" s="18"/>
      <c r="AT299" s="18"/>
      <c r="AU299" s="18"/>
      <c r="AV299" s="18"/>
      <c r="AW299" s="18">
        <f t="shared" si="372"/>
        <v>93000000</v>
      </c>
      <c r="AX299" s="18">
        <f t="shared" si="403"/>
        <v>93000000</v>
      </c>
      <c r="AY299" s="108"/>
      <c r="AZ299" s="117" t="e">
        <f t="shared" si="353"/>
        <v>#DIV/0!</v>
      </c>
      <c r="BA299" s="117" t="e">
        <f t="shared" si="354"/>
        <v>#DIV/0!</v>
      </c>
      <c r="BB299" s="117">
        <f t="shared" si="355"/>
        <v>-0.87893462469733652</v>
      </c>
      <c r="BC299" s="117">
        <f t="shared" si="356"/>
        <v>4.8426150121065378E-3</v>
      </c>
      <c r="BD299" s="117">
        <f t="shared" si="357"/>
        <v>-1</v>
      </c>
      <c r="BE299" s="18"/>
      <c r="BF299" s="18"/>
      <c r="BG299" s="18"/>
      <c r="BH299" s="18"/>
      <c r="BI299" s="18"/>
      <c r="BJ299" s="18"/>
      <c r="BK299" s="18"/>
      <c r="BL299" s="117">
        <f t="shared" si="404"/>
        <v>-0.62469733656174331</v>
      </c>
      <c r="BM299" s="117">
        <f t="shared" si="358"/>
        <v>-0.62469733656174331</v>
      </c>
    </row>
    <row r="300" spans="1:66">
      <c r="A300" s="17">
        <v>301050105</v>
      </c>
      <c r="B300" s="17" t="s">
        <v>1030</v>
      </c>
      <c r="C300" s="18"/>
      <c r="D300" s="18"/>
      <c r="E300" s="18"/>
      <c r="F300" s="18">
        <v>1144604746</v>
      </c>
      <c r="G300" s="18">
        <v>1144604746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08"/>
      <c r="T300" s="18"/>
      <c r="U300" s="18"/>
      <c r="V300" s="18"/>
      <c r="W300" s="18">
        <f t="shared" si="416"/>
        <v>114460474.59999999</v>
      </c>
      <c r="X300" s="18">
        <v>114460474.59999999</v>
      </c>
      <c r="Y300" s="18">
        <v>114460474.59999999</v>
      </c>
      <c r="Z300" s="18">
        <v>114460474.59999999</v>
      </c>
      <c r="AA300" s="18">
        <v>114460474.59999999</v>
      </c>
      <c r="AB300" s="18">
        <v>114460474.59999999</v>
      </c>
      <c r="AC300" s="18">
        <v>114460474.59999999</v>
      </c>
      <c r="AD300" s="18">
        <v>114460474.59999999</v>
      </c>
      <c r="AE300" s="18">
        <v>114460474.59999999</v>
      </c>
      <c r="AF300" s="18">
        <v>114460474.59999999</v>
      </c>
      <c r="AG300" s="18">
        <f t="shared" si="370"/>
        <v>343381423.79999995</v>
      </c>
      <c r="AH300" s="18">
        <f t="shared" si="371"/>
        <v>1144604746</v>
      </c>
      <c r="AI300" s="85">
        <f>+AH300-'EJEC-GASTOSABRIL 2021'!G301</f>
        <v>0</v>
      </c>
      <c r="AJ300" s="108"/>
      <c r="AK300" s="18"/>
      <c r="AL300" s="18"/>
      <c r="AM300" s="18">
        <v>0</v>
      </c>
      <c r="AN300" s="18">
        <v>16384359</v>
      </c>
      <c r="AO300" s="18"/>
      <c r="AP300" s="18"/>
      <c r="AQ300" s="18"/>
      <c r="AR300" s="18"/>
      <c r="AS300" s="18"/>
      <c r="AT300" s="18"/>
      <c r="AU300" s="18"/>
      <c r="AV300" s="18"/>
      <c r="AW300" s="18">
        <f t="shared" si="372"/>
        <v>16384359</v>
      </c>
      <c r="AX300" s="18"/>
      <c r="AY300" s="108"/>
      <c r="AZ300" s="117" t="e">
        <f t="shared" si="353"/>
        <v>#DIV/0!</v>
      </c>
      <c r="BA300" s="117" t="e">
        <f t="shared" si="354"/>
        <v>#DIV/0!</v>
      </c>
      <c r="BB300" s="117">
        <f t="shared" si="355"/>
        <v>-1</v>
      </c>
      <c r="BC300" s="117">
        <f t="shared" si="356"/>
        <v>-0.85685574817632282</v>
      </c>
      <c r="BD300" s="117">
        <f t="shared" si="357"/>
        <v>-1</v>
      </c>
      <c r="BE300" s="18"/>
      <c r="BF300" s="18"/>
      <c r="BG300" s="18"/>
      <c r="BH300" s="18"/>
      <c r="BI300" s="18"/>
      <c r="BJ300" s="18"/>
      <c r="BK300" s="18"/>
      <c r="BL300" s="117"/>
      <c r="BM300" s="117">
        <f t="shared" si="358"/>
        <v>-0.95228524939210757</v>
      </c>
      <c r="BN300" s="201"/>
    </row>
    <row r="301" spans="1:66">
      <c r="A301" s="17">
        <v>301050106</v>
      </c>
      <c r="B301" s="17" t="s">
        <v>1031</v>
      </c>
      <c r="C301" s="18"/>
      <c r="D301" s="18"/>
      <c r="E301" s="18"/>
      <c r="F301" s="18">
        <v>665859103</v>
      </c>
      <c r="G301" s="18">
        <v>665859103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08"/>
      <c r="T301" s="18"/>
      <c r="U301" s="18"/>
      <c r="V301" s="18"/>
      <c r="W301" s="18">
        <f t="shared" si="416"/>
        <v>66585910.299999997</v>
      </c>
      <c r="X301" s="18">
        <v>66585910.299999997</v>
      </c>
      <c r="Y301" s="18">
        <v>66585910.299999997</v>
      </c>
      <c r="Z301" s="18">
        <v>66585910.299999997</v>
      </c>
      <c r="AA301" s="18">
        <v>66585910.299999997</v>
      </c>
      <c r="AB301" s="18">
        <v>66585910.299999997</v>
      </c>
      <c r="AC301" s="18">
        <v>66585910.299999997</v>
      </c>
      <c r="AD301" s="18">
        <v>66585910.299999997</v>
      </c>
      <c r="AE301" s="18">
        <v>66585910.299999997</v>
      </c>
      <c r="AF301" s="18">
        <v>66585910.299999997</v>
      </c>
      <c r="AG301" s="18">
        <f t="shared" si="370"/>
        <v>199757730.89999998</v>
      </c>
      <c r="AH301" s="18">
        <f t="shared" si="371"/>
        <v>665859103</v>
      </c>
      <c r="AI301" s="85">
        <f>+AH301-'EJEC-GASTOSABRIL 2021'!G302</f>
        <v>0</v>
      </c>
      <c r="AJ301" s="108"/>
      <c r="AK301" s="18"/>
      <c r="AL301" s="18"/>
      <c r="AM301" s="18">
        <v>0</v>
      </c>
      <c r="AN301" s="18">
        <v>182100</v>
      </c>
      <c r="AO301" s="18"/>
      <c r="AP301" s="18"/>
      <c r="AQ301" s="18"/>
      <c r="AR301" s="18"/>
      <c r="AS301" s="18"/>
      <c r="AT301" s="18"/>
      <c r="AU301" s="18"/>
      <c r="AV301" s="18"/>
      <c r="AW301" s="18">
        <f t="shared" si="372"/>
        <v>182100</v>
      </c>
      <c r="AX301" s="18"/>
      <c r="AY301" s="108"/>
      <c r="AZ301" s="117" t="e">
        <f t="shared" si="353"/>
        <v>#DIV/0!</v>
      </c>
      <c r="BA301" s="117" t="e">
        <f t="shared" si="354"/>
        <v>#DIV/0!</v>
      </c>
      <c r="BB301" s="117">
        <f t="shared" si="355"/>
        <v>-1</v>
      </c>
      <c r="BC301" s="117">
        <f t="shared" si="356"/>
        <v>-0.99726518719681756</v>
      </c>
      <c r="BD301" s="117">
        <f t="shared" si="357"/>
        <v>-1</v>
      </c>
      <c r="BE301" s="18"/>
      <c r="BF301" s="18"/>
      <c r="BG301" s="18"/>
      <c r="BH301" s="18"/>
      <c r="BI301" s="18"/>
      <c r="BJ301" s="18"/>
      <c r="BK301" s="18"/>
      <c r="BL301" s="117"/>
      <c r="BM301" s="117">
        <f t="shared" si="358"/>
        <v>-0.99908839573227248</v>
      </c>
      <c r="BN301" s="201"/>
    </row>
    <row r="302" spans="1:66">
      <c r="A302" s="17">
        <v>301050107</v>
      </c>
      <c r="B302" s="17" t="s">
        <v>1032</v>
      </c>
      <c r="C302" s="18"/>
      <c r="D302" s="18"/>
      <c r="E302" s="18"/>
      <c r="F302" s="18">
        <v>107374450</v>
      </c>
      <c r="G302" s="18">
        <v>107374450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08"/>
      <c r="T302" s="18"/>
      <c r="U302" s="18"/>
      <c r="V302" s="18"/>
      <c r="W302" s="18">
        <f t="shared" si="416"/>
        <v>10737445</v>
      </c>
      <c r="X302" s="18">
        <v>10737445</v>
      </c>
      <c r="Y302" s="18">
        <v>10737445</v>
      </c>
      <c r="Z302" s="18">
        <v>10737445</v>
      </c>
      <c r="AA302" s="18">
        <v>10737445</v>
      </c>
      <c r="AB302" s="18">
        <v>10737445</v>
      </c>
      <c r="AC302" s="18">
        <v>10737445</v>
      </c>
      <c r="AD302" s="18">
        <v>10737445</v>
      </c>
      <c r="AE302" s="18">
        <v>10737445</v>
      </c>
      <c r="AF302" s="18">
        <v>10737445</v>
      </c>
      <c r="AG302" s="18">
        <f t="shared" si="370"/>
        <v>32212335</v>
      </c>
      <c r="AH302" s="18">
        <f t="shared" si="371"/>
        <v>107374450</v>
      </c>
      <c r="AI302" s="85">
        <f>+AH302-'EJEC-GASTOSABRIL 2021'!G303</f>
        <v>0</v>
      </c>
      <c r="AJ302" s="108"/>
      <c r="AK302" s="18"/>
      <c r="AL302" s="18"/>
      <c r="AM302" s="18">
        <v>0</v>
      </c>
      <c r="AN302" s="18">
        <v>3629000</v>
      </c>
      <c r="AO302" s="18"/>
      <c r="AP302" s="18"/>
      <c r="AQ302" s="18"/>
      <c r="AR302" s="18"/>
      <c r="AS302" s="18"/>
      <c r="AT302" s="18"/>
      <c r="AU302" s="18"/>
      <c r="AV302" s="18"/>
      <c r="AW302" s="18">
        <f t="shared" si="372"/>
        <v>3629000</v>
      </c>
      <c r="AX302" s="18"/>
      <c r="AY302" s="108"/>
      <c r="AZ302" s="117" t="e">
        <f t="shared" si="353"/>
        <v>#DIV/0!</v>
      </c>
      <c r="BA302" s="117" t="e">
        <f t="shared" si="354"/>
        <v>#DIV/0!</v>
      </c>
      <c r="BB302" s="117">
        <f t="shared" si="355"/>
        <v>-1</v>
      </c>
      <c r="BC302" s="117">
        <f t="shared" si="356"/>
        <v>-0.66202387998262158</v>
      </c>
      <c r="BD302" s="117">
        <f t="shared" si="357"/>
        <v>-1</v>
      </c>
      <c r="BE302" s="18"/>
      <c r="BF302" s="18"/>
      <c r="BG302" s="18"/>
      <c r="BH302" s="18"/>
      <c r="BI302" s="18"/>
      <c r="BJ302" s="18"/>
      <c r="BK302" s="18"/>
      <c r="BL302" s="117"/>
      <c r="BM302" s="117">
        <f t="shared" si="358"/>
        <v>-0.88734129332754053</v>
      </c>
      <c r="BN302" s="201"/>
    </row>
    <row r="303" spans="1:66">
      <c r="A303" s="17">
        <v>301050108</v>
      </c>
      <c r="B303" s="17" t="s">
        <v>1033</v>
      </c>
      <c r="C303" s="18"/>
      <c r="D303" s="18"/>
      <c r="E303" s="18"/>
      <c r="F303" s="18">
        <v>1245327514</v>
      </c>
      <c r="G303" s="18">
        <v>1245327514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08"/>
      <c r="T303" s="18"/>
      <c r="U303" s="18"/>
      <c r="V303" s="18"/>
      <c r="W303" s="18">
        <f t="shared" si="416"/>
        <v>124532751.40000001</v>
      </c>
      <c r="X303" s="18">
        <v>124532751.40000001</v>
      </c>
      <c r="Y303" s="18">
        <v>124532751.40000001</v>
      </c>
      <c r="Z303" s="18">
        <v>124532751.40000001</v>
      </c>
      <c r="AA303" s="18">
        <v>124532751.40000001</v>
      </c>
      <c r="AB303" s="18">
        <v>124532751.40000001</v>
      </c>
      <c r="AC303" s="18">
        <v>124532751.40000001</v>
      </c>
      <c r="AD303" s="18">
        <v>124532751.40000001</v>
      </c>
      <c r="AE303" s="18">
        <v>124532751.40000001</v>
      </c>
      <c r="AF303" s="18">
        <v>124532751.40000001</v>
      </c>
      <c r="AG303" s="18">
        <f t="shared" si="370"/>
        <v>373598254.20000005</v>
      </c>
      <c r="AH303" s="18">
        <f t="shared" si="371"/>
        <v>1245327514</v>
      </c>
      <c r="AI303" s="85">
        <f>+AH303-'EJEC-GASTOSABRIL 2021'!G304</f>
        <v>0</v>
      </c>
      <c r="AJ303" s="108"/>
      <c r="AK303" s="18"/>
      <c r="AL303" s="18"/>
      <c r="AM303" s="18">
        <v>2800000</v>
      </c>
      <c r="AN303" s="18">
        <v>7851771</v>
      </c>
      <c r="AO303" s="18"/>
      <c r="AP303" s="18"/>
      <c r="AQ303" s="18"/>
      <c r="AR303" s="18"/>
      <c r="AS303" s="18"/>
      <c r="AT303" s="18"/>
      <c r="AU303" s="18"/>
      <c r="AV303" s="18"/>
      <c r="AW303" s="18">
        <f t="shared" si="372"/>
        <v>10651771</v>
      </c>
      <c r="AX303" s="18"/>
      <c r="AY303" s="108"/>
      <c r="AZ303" s="117" t="e">
        <f t="shared" si="353"/>
        <v>#DIV/0!</v>
      </c>
      <c r="BA303" s="117" t="e">
        <f t="shared" si="354"/>
        <v>#DIV/0!</v>
      </c>
      <c r="BB303" s="117">
        <f t="shared" si="355"/>
        <v>-0.97751595489120457</v>
      </c>
      <c r="BC303" s="117">
        <f t="shared" si="356"/>
        <v>-0.93695015237573875</v>
      </c>
      <c r="BD303" s="117">
        <f t="shared" si="357"/>
        <v>-1</v>
      </c>
      <c r="BE303" s="18"/>
      <c r="BF303" s="18"/>
      <c r="BG303" s="18"/>
      <c r="BH303" s="18"/>
      <c r="BI303" s="18"/>
      <c r="BJ303" s="18"/>
      <c r="BK303" s="18"/>
      <c r="BL303" s="117"/>
      <c r="BM303" s="117">
        <f t="shared" si="358"/>
        <v>-0.97148870242231444</v>
      </c>
      <c r="BN303" s="201"/>
    </row>
    <row r="304" spans="1:66">
      <c r="A304" s="17">
        <v>301050109</v>
      </c>
      <c r="B304" s="17" t="s">
        <v>1034</v>
      </c>
      <c r="C304" s="18"/>
      <c r="D304" s="18"/>
      <c r="E304" s="18"/>
      <c r="F304" s="18">
        <v>371254407</v>
      </c>
      <c r="G304" s="18">
        <v>371254407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08"/>
      <c r="T304" s="18"/>
      <c r="U304" s="18"/>
      <c r="V304" s="18"/>
      <c r="W304" s="18">
        <f t="shared" si="416"/>
        <v>37125440.700000003</v>
      </c>
      <c r="X304" s="18">
        <v>37125440.700000003</v>
      </c>
      <c r="Y304" s="18">
        <v>37125440.700000003</v>
      </c>
      <c r="Z304" s="18">
        <v>37125440.700000003</v>
      </c>
      <c r="AA304" s="18">
        <v>37125440.700000003</v>
      </c>
      <c r="AB304" s="18">
        <v>37125440.700000003</v>
      </c>
      <c r="AC304" s="18">
        <v>37125440.700000003</v>
      </c>
      <c r="AD304" s="18">
        <v>37125440.700000003</v>
      </c>
      <c r="AE304" s="18">
        <v>37125440.700000003</v>
      </c>
      <c r="AF304" s="18">
        <v>37125440.700000003</v>
      </c>
      <c r="AG304" s="18">
        <f t="shared" si="370"/>
        <v>111376322.10000001</v>
      </c>
      <c r="AH304" s="18">
        <f t="shared" si="371"/>
        <v>371254406.99999994</v>
      </c>
      <c r="AI304" s="85">
        <f>+AH304-'EJEC-GASTOSABRIL 2021'!G305</f>
        <v>0</v>
      </c>
      <c r="AJ304" s="108"/>
      <c r="AK304" s="18"/>
      <c r="AL304" s="18"/>
      <c r="AM304" s="18">
        <v>0</v>
      </c>
      <c r="AN304" s="18">
        <v>1655353</v>
      </c>
      <c r="AO304" s="18"/>
      <c r="AP304" s="18"/>
      <c r="AQ304" s="18"/>
      <c r="AR304" s="18"/>
      <c r="AS304" s="18"/>
      <c r="AT304" s="18"/>
      <c r="AU304" s="18"/>
      <c r="AV304" s="18"/>
      <c r="AW304" s="18">
        <f t="shared" si="372"/>
        <v>1655353</v>
      </c>
      <c r="AX304" s="18"/>
      <c r="AY304" s="108"/>
      <c r="AZ304" s="117" t="e">
        <f t="shared" si="353"/>
        <v>#DIV/0!</v>
      </c>
      <c r="BA304" s="117" t="e">
        <f t="shared" si="354"/>
        <v>#DIV/0!</v>
      </c>
      <c r="BB304" s="117">
        <f t="shared" si="355"/>
        <v>-1</v>
      </c>
      <c r="BC304" s="117">
        <f t="shared" si="356"/>
        <v>-0.9554118962956849</v>
      </c>
      <c r="BD304" s="117">
        <f t="shared" si="357"/>
        <v>-1</v>
      </c>
      <c r="BE304" s="18"/>
      <c r="BF304" s="18"/>
      <c r="BG304" s="18"/>
      <c r="BH304" s="18"/>
      <c r="BI304" s="18"/>
      <c r="BJ304" s="18"/>
      <c r="BK304" s="18"/>
      <c r="BL304" s="117"/>
      <c r="BM304" s="117">
        <f t="shared" si="358"/>
        <v>-0.98513729876522826</v>
      </c>
      <c r="BN304" s="201"/>
    </row>
    <row r="305" spans="1:66">
      <c r="A305" s="17">
        <v>301050110</v>
      </c>
      <c r="B305" s="17" t="s">
        <v>1035</v>
      </c>
      <c r="C305" s="18"/>
      <c r="D305" s="18"/>
      <c r="E305" s="18"/>
      <c r="F305" s="18">
        <v>286263055</v>
      </c>
      <c r="G305" s="18">
        <v>286263055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08"/>
      <c r="T305" s="18"/>
      <c r="U305" s="18"/>
      <c r="V305" s="18"/>
      <c r="W305" s="18">
        <f t="shared" si="416"/>
        <v>28626305.5</v>
      </c>
      <c r="X305" s="18">
        <v>28626305.5</v>
      </c>
      <c r="Y305" s="18">
        <v>28626305.5</v>
      </c>
      <c r="Z305" s="18">
        <v>28626305.5</v>
      </c>
      <c r="AA305" s="18">
        <v>28626305.5</v>
      </c>
      <c r="AB305" s="18">
        <v>28626305.5</v>
      </c>
      <c r="AC305" s="18">
        <v>28626305.5</v>
      </c>
      <c r="AD305" s="18">
        <v>28626305.5</v>
      </c>
      <c r="AE305" s="18">
        <v>28626305.5</v>
      </c>
      <c r="AF305" s="18">
        <v>28626305.5</v>
      </c>
      <c r="AG305" s="18">
        <f t="shared" si="370"/>
        <v>85878916.5</v>
      </c>
      <c r="AH305" s="18">
        <f t="shared" si="371"/>
        <v>286263055</v>
      </c>
      <c r="AI305" s="85">
        <f>+AH305-'EJEC-GASTOSABRIL 2021'!G306</f>
        <v>0</v>
      </c>
      <c r="AJ305" s="108"/>
      <c r="AK305" s="18"/>
      <c r="AL305" s="18"/>
      <c r="AM305" s="18">
        <v>0</v>
      </c>
      <c r="AN305" s="18">
        <v>0</v>
      </c>
      <c r="AO305" s="18"/>
      <c r="AP305" s="18"/>
      <c r="AQ305" s="18"/>
      <c r="AR305" s="18"/>
      <c r="AS305" s="18"/>
      <c r="AT305" s="18"/>
      <c r="AU305" s="18"/>
      <c r="AV305" s="18"/>
      <c r="AW305" s="18">
        <f t="shared" si="372"/>
        <v>0</v>
      </c>
      <c r="AX305" s="18"/>
      <c r="AY305" s="108"/>
      <c r="AZ305" s="117" t="e">
        <f t="shared" si="353"/>
        <v>#DIV/0!</v>
      </c>
      <c r="BA305" s="117" t="e">
        <f t="shared" si="354"/>
        <v>#DIV/0!</v>
      </c>
      <c r="BB305" s="117">
        <f t="shared" si="355"/>
        <v>-1</v>
      </c>
      <c r="BC305" s="117">
        <f t="shared" si="356"/>
        <v>-1</v>
      </c>
      <c r="BD305" s="117">
        <f t="shared" si="357"/>
        <v>-1</v>
      </c>
      <c r="BE305" s="18"/>
      <c r="BF305" s="18"/>
      <c r="BG305" s="18"/>
      <c r="BH305" s="18"/>
      <c r="BI305" s="18"/>
      <c r="BJ305" s="18"/>
      <c r="BK305" s="18"/>
      <c r="BL305" s="117"/>
      <c r="BM305" s="117">
        <f t="shared" si="358"/>
        <v>-1</v>
      </c>
      <c r="BN305" s="201"/>
    </row>
    <row r="306" spans="1:66">
      <c r="A306" s="17">
        <v>301050111</v>
      </c>
      <c r="B306" s="17" t="s">
        <v>1036</v>
      </c>
      <c r="C306" s="18"/>
      <c r="D306" s="18"/>
      <c r="E306" s="18"/>
      <c r="F306" s="18">
        <v>121350004</v>
      </c>
      <c r="G306" s="18">
        <v>121350004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08"/>
      <c r="T306" s="18"/>
      <c r="U306" s="18"/>
      <c r="V306" s="18"/>
      <c r="W306" s="18">
        <f t="shared" si="416"/>
        <v>12135000.4</v>
      </c>
      <c r="X306" s="18">
        <v>12135000.4</v>
      </c>
      <c r="Y306" s="18">
        <v>12135000.4</v>
      </c>
      <c r="Z306" s="18">
        <v>12135000.4</v>
      </c>
      <c r="AA306" s="18">
        <v>12135000.4</v>
      </c>
      <c r="AB306" s="18">
        <v>12135000.4</v>
      </c>
      <c r="AC306" s="18">
        <v>12135000.4</v>
      </c>
      <c r="AD306" s="18">
        <v>12135000.4</v>
      </c>
      <c r="AE306" s="18">
        <v>12135000.4</v>
      </c>
      <c r="AF306" s="18">
        <v>12135000.4</v>
      </c>
      <c r="AG306" s="18">
        <f t="shared" si="370"/>
        <v>36405001.200000003</v>
      </c>
      <c r="AH306" s="18">
        <f t="shared" si="371"/>
        <v>121350004.00000003</v>
      </c>
      <c r="AI306" s="85">
        <f>+AH306-'EJEC-GASTOSABRIL 2021'!G307</f>
        <v>0</v>
      </c>
      <c r="AJ306" s="108"/>
      <c r="AK306" s="18"/>
      <c r="AL306" s="18"/>
      <c r="AM306" s="18">
        <v>0</v>
      </c>
      <c r="AN306" s="18">
        <v>9300239</v>
      </c>
      <c r="AO306" s="18"/>
      <c r="AP306" s="18"/>
      <c r="AQ306" s="18"/>
      <c r="AR306" s="18"/>
      <c r="AS306" s="18"/>
      <c r="AT306" s="18"/>
      <c r="AU306" s="18"/>
      <c r="AV306" s="18"/>
      <c r="AW306" s="18">
        <f t="shared" si="372"/>
        <v>9300239</v>
      </c>
      <c r="AX306" s="18"/>
      <c r="AY306" s="108"/>
      <c r="AZ306" s="117" t="e">
        <f t="shared" si="353"/>
        <v>#DIV/0!</v>
      </c>
      <c r="BA306" s="117" t="e">
        <f t="shared" si="354"/>
        <v>#DIV/0!</v>
      </c>
      <c r="BB306" s="117">
        <f t="shared" si="355"/>
        <v>-1</v>
      </c>
      <c r="BC306" s="117">
        <f t="shared" si="356"/>
        <v>-0.23360208541896713</v>
      </c>
      <c r="BD306" s="117">
        <f t="shared" si="357"/>
        <v>-1</v>
      </c>
      <c r="BE306" s="18"/>
      <c r="BF306" s="18"/>
      <c r="BG306" s="18"/>
      <c r="BH306" s="18"/>
      <c r="BI306" s="18"/>
      <c r="BJ306" s="18"/>
      <c r="BK306" s="18"/>
      <c r="BL306" s="117"/>
      <c r="BM306" s="117">
        <f t="shared" si="358"/>
        <v>-0.74453402847298911</v>
      </c>
      <c r="BN306" s="201"/>
    </row>
    <row r="307" spans="1:66">
      <c r="A307" s="17">
        <v>301050112</v>
      </c>
      <c r="B307" s="17" t="s">
        <v>1037</v>
      </c>
      <c r="C307" s="18"/>
      <c r="D307" s="18"/>
      <c r="E307" s="18"/>
      <c r="F307" s="18">
        <v>306450351</v>
      </c>
      <c r="G307" s="18">
        <v>306450351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08"/>
      <c r="T307" s="18"/>
      <c r="U307" s="18"/>
      <c r="V307" s="18"/>
      <c r="W307" s="18">
        <f t="shared" si="416"/>
        <v>30645035.100000001</v>
      </c>
      <c r="X307" s="18">
        <v>30645035.100000001</v>
      </c>
      <c r="Y307" s="18">
        <v>30645035.100000001</v>
      </c>
      <c r="Z307" s="18">
        <v>30645035.100000001</v>
      </c>
      <c r="AA307" s="18">
        <v>30645035.100000001</v>
      </c>
      <c r="AB307" s="18">
        <v>30645035.100000001</v>
      </c>
      <c r="AC307" s="18">
        <v>30645035.100000001</v>
      </c>
      <c r="AD307" s="18">
        <v>30645035.100000001</v>
      </c>
      <c r="AE307" s="18">
        <v>30645035.100000001</v>
      </c>
      <c r="AF307" s="18">
        <v>30645035.100000001</v>
      </c>
      <c r="AG307" s="18">
        <f t="shared" si="370"/>
        <v>91935105.300000012</v>
      </c>
      <c r="AH307" s="18">
        <f t="shared" si="371"/>
        <v>306450351</v>
      </c>
      <c r="AI307" s="85">
        <f>+AH307-'EJEC-GASTOSABRIL 2021'!G308</f>
        <v>0</v>
      </c>
      <c r="AJ307" s="108"/>
      <c r="AK307" s="18"/>
      <c r="AL307" s="18"/>
      <c r="AM307" s="18">
        <v>7002042</v>
      </c>
      <c r="AN307" s="18">
        <v>3090577</v>
      </c>
      <c r="AO307" s="18"/>
      <c r="AP307" s="18"/>
      <c r="AQ307" s="18"/>
      <c r="AR307" s="18"/>
      <c r="AS307" s="18"/>
      <c r="AT307" s="18"/>
      <c r="AU307" s="18"/>
      <c r="AV307" s="18"/>
      <c r="AW307" s="18">
        <f t="shared" si="372"/>
        <v>10092619</v>
      </c>
      <c r="AX307" s="18"/>
      <c r="AY307" s="108"/>
      <c r="AZ307" s="117" t="e">
        <f t="shared" si="353"/>
        <v>#DIV/0!</v>
      </c>
      <c r="BA307" s="117" t="e">
        <f t="shared" si="354"/>
        <v>#DIV/0!</v>
      </c>
      <c r="BB307" s="117">
        <f t="shared" si="355"/>
        <v>-0.77151137281614668</v>
      </c>
      <c r="BC307" s="117">
        <f t="shared" si="356"/>
        <v>-0.89914917734912303</v>
      </c>
      <c r="BD307" s="117">
        <f t="shared" si="357"/>
        <v>-1</v>
      </c>
      <c r="BE307" s="18"/>
      <c r="BF307" s="18"/>
      <c r="BG307" s="18"/>
      <c r="BH307" s="18"/>
      <c r="BI307" s="18"/>
      <c r="BJ307" s="18"/>
      <c r="BK307" s="18"/>
      <c r="BL307" s="117"/>
      <c r="BM307" s="117">
        <f t="shared" si="358"/>
        <v>-0.89022018338842324</v>
      </c>
      <c r="BN307" s="201"/>
    </row>
    <row r="308" spans="1:66">
      <c r="A308" s="17">
        <v>301050113</v>
      </c>
      <c r="B308" s="17" t="s">
        <v>1038</v>
      </c>
      <c r="C308" s="18"/>
      <c r="D308" s="18"/>
      <c r="E308" s="18"/>
      <c r="F308" s="18">
        <v>91151532</v>
      </c>
      <c r="G308" s="18">
        <v>91151532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08"/>
      <c r="T308" s="18"/>
      <c r="U308" s="18"/>
      <c r="V308" s="18"/>
      <c r="W308" s="18">
        <f t="shared" si="416"/>
        <v>9115153.1999999993</v>
      </c>
      <c r="X308" s="18">
        <v>9115153.1999999993</v>
      </c>
      <c r="Y308" s="18">
        <v>9115153.1999999993</v>
      </c>
      <c r="Z308" s="18">
        <v>9115153.1999999993</v>
      </c>
      <c r="AA308" s="18">
        <v>9115153.1999999993</v>
      </c>
      <c r="AB308" s="18">
        <v>9115153.1999999993</v>
      </c>
      <c r="AC308" s="18">
        <v>9115153.1999999993</v>
      </c>
      <c r="AD308" s="18">
        <v>9115153.1999999993</v>
      </c>
      <c r="AE308" s="18">
        <v>9115153.1999999993</v>
      </c>
      <c r="AF308" s="18">
        <v>9115153.1999999993</v>
      </c>
      <c r="AG308" s="18">
        <f t="shared" si="370"/>
        <v>27345459.599999998</v>
      </c>
      <c r="AH308" s="18">
        <f t="shared" si="371"/>
        <v>91151532.000000015</v>
      </c>
      <c r="AI308" s="85">
        <f>+AH308-'EJEC-GASTOSABRIL 2021'!G309</f>
        <v>0</v>
      </c>
      <c r="AJ308" s="108"/>
      <c r="AK308" s="18"/>
      <c r="AL308" s="18"/>
      <c r="AM308" s="18">
        <v>0</v>
      </c>
      <c r="AN308" s="18">
        <v>27894843</v>
      </c>
      <c r="AO308" s="18"/>
      <c r="AP308" s="18"/>
      <c r="AQ308" s="18"/>
      <c r="AR308" s="18"/>
      <c r="AS308" s="18"/>
      <c r="AT308" s="18"/>
      <c r="AU308" s="18"/>
      <c r="AV308" s="18"/>
      <c r="AW308" s="18">
        <f t="shared" si="372"/>
        <v>27894843</v>
      </c>
      <c r="AX308" s="18"/>
      <c r="AY308" s="108"/>
      <c r="AZ308" s="117" t="e">
        <f t="shared" si="353"/>
        <v>#DIV/0!</v>
      </c>
      <c r="BA308" s="117" t="e">
        <f t="shared" si="354"/>
        <v>#DIV/0!</v>
      </c>
      <c r="BB308" s="117">
        <f t="shared" si="355"/>
        <v>-1</v>
      </c>
      <c r="BC308" s="117">
        <f t="shared" si="356"/>
        <v>2.0602714389923804</v>
      </c>
      <c r="BD308" s="117">
        <f t="shared" si="357"/>
        <v>-1</v>
      </c>
      <c r="BE308" s="18"/>
      <c r="BF308" s="18"/>
      <c r="BG308" s="18"/>
      <c r="BH308" s="18"/>
      <c r="BI308" s="18"/>
      <c r="BJ308" s="18"/>
      <c r="BK308" s="18"/>
      <c r="BL308" s="117"/>
      <c r="BM308" s="117">
        <f t="shared" si="358"/>
        <v>2.0090479664126849E-2</v>
      </c>
      <c r="BN308" s="201"/>
    </row>
    <row r="309" spans="1:66">
      <c r="A309" s="17">
        <v>301050114</v>
      </c>
      <c r="B309" s="17" t="s">
        <v>1029</v>
      </c>
      <c r="C309" s="18"/>
      <c r="D309" s="18"/>
      <c r="E309" s="18"/>
      <c r="F309" s="18">
        <v>2485020407</v>
      </c>
      <c r="G309" s="18">
        <v>2485020407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08"/>
      <c r="T309" s="18"/>
      <c r="U309" s="18"/>
      <c r="V309" s="18"/>
      <c r="W309" s="18">
        <f t="shared" si="416"/>
        <v>248502040.69999999</v>
      </c>
      <c r="X309" s="18">
        <v>248502040.69999999</v>
      </c>
      <c r="Y309" s="18">
        <v>248502040.69999999</v>
      </c>
      <c r="Z309" s="18">
        <v>248502040.69999999</v>
      </c>
      <c r="AA309" s="18">
        <v>248502040.69999999</v>
      </c>
      <c r="AB309" s="18">
        <v>248502040.69999999</v>
      </c>
      <c r="AC309" s="18">
        <v>248502040.69999999</v>
      </c>
      <c r="AD309" s="18">
        <v>248502040.69999999</v>
      </c>
      <c r="AE309" s="18">
        <v>248502040.69999999</v>
      </c>
      <c r="AF309" s="18">
        <v>248502040.69999999</v>
      </c>
      <c r="AG309" s="18">
        <f t="shared" si="370"/>
        <v>745506122.0999999</v>
      </c>
      <c r="AH309" s="18">
        <f t="shared" si="371"/>
        <v>2485020407</v>
      </c>
      <c r="AI309" s="85">
        <f>+AH309-'EJEC-GASTOSABRIL 2021'!G310</f>
        <v>0</v>
      </c>
      <c r="AJ309" s="108"/>
      <c r="AK309" s="18"/>
      <c r="AL309" s="18"/>
      <c r="AM309" s="18">
        <v>0</v>
      </c>
      <c r="AN309" s="18">
        <v>16720000</v>
      </c>
      <c r="AO309" s="18"/>
      <c r="AP309" s="18"/>
      <c r="AQ309" s="18"/>
      <c r="AR309" s="18"/>
      <c r="AS309" s="18"/>
      <c r="AT309" s="18"/>
      <c r="AU309" s="18"/>
      <c r="AV309" s="18"/>
      <c r="AW309" s="18">
        <f t="shared" si="372"/>
        <v>16720000</v>
      </c>
      <c r="AX309" s="18"/>
      <c r="AY309" s="108"/>
      <c r="AZ309" s="117" t="e">
        <f t="shared" si="353"/>
        <v>#DIV/0!</v>
      </c>
      <c r="BA309" s="117" t="e">
        <f t="shared" si="354"/>
        <v>#DIV/0!</v>
      </c>
      <c r="BB309" s="117">
        <f t="shared" si="355"/>
        <v>-1</v>
      </c>
      <c r="BC309" s="117">
        <f t="shared" si="356"/>
        <v>-0.93271685032081908</v>
      </c>
      <c r="BD309" s="117">
        <f t="shared" si="357"/>
        <v>-1</v>
      </c>
      <c r="BE309" s="18"/>
      <c r="BF309" s="18"/>
      <c r="BG309" s="18"/>
      <c r="BH309" s="18"/>
      <c r="BI309" s="18"/>
      <c r="BJ309" s="18"/>
      <c r="BK309" s="18"/>
      <c r="BL309" s="117"/>
      <c r="BM309" s="117">
        <f t="shared" si="358"/>
        <v>-0.97757228344027303</v>
      </c>
      <c r="BN309" s="201"/>
    </row>
    <row r="310" spans="1:66">
      <c r="A310" s="17">
        <v>301050115</v>
      </c>
      <c r="B310" s="17" t="s">
        <v>960</v>
      </c>
      <c r="C310" s="18"/>
      <c r="D310" s="18"/>
      <c r="E310" s="18"/>
      <c r="F310" s="18">
        <v>286719532</v>
      </c>
      <c r="G310" s="18">
        <v>286719532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08"/>
      <c r="T310" s="18"/>
      <c r="U310" s="18"/>
      <c r="V310" s="18"/>
      <c r="W310" s="18">
        <f t="shared" si="416"/>
        <v>28671953.199999999</v>
      </c>
      <c r="X310" s="18">
        <v>28671953.199999999</v>
      </c>
      <c r="Y310" s="18">
        <v>28671953.199999999</v>
      </c>
      <c r="Z310" s="18">
        <v>28671953.199999999</v>
      </c>
      <c r="AA310" s="18">
        <v>28671953.199999999</v>
      </c>
      <c r="AB310" s="18">
        <v>28671953.199999999</v>
      </c>
      <c r="AC310" s="18">
        <v>28671953.199999999</v>
      </c>
      <c r="AD310" s="18">
        <v>28671953.199999999</v>
      </c>
      <c r="AE310" s="18">
        <v>28671953.199999999</v>
      </c>
      <c r="AF310" s="18">
        <v>28671953.199999999</v>
      </c>
      <c r="AG310" s="18">
        <f t="shared" si="370"/>
        <v>86015859.599999994</v>
      </c>
      <c r="AH310" s="18">
        <f t="shared" si="371"/>
        <v>286719531.99999994</v>
      </c>
      <c r="AI310" s="85">
        <f>+AH310-'EJEC-GASTOSABRIL 2021'!G311</f>
        <v>0</v>
      </c>
      <c r="AJ310" s="108"/>
      <c r="AK310" s="18"/>
      <c r="AL310" s="18"/>
      <c r="AM310" s="18">
        <v>0</v>
      </c>
      <c r="AN310" s="18">
        <v>5862</v>
      </c>
      <c r="AO310" s="18"/>
      <c r="AP310" s="18"/>
      <c r="AQ310" s="18"/>
      <c r="AR310" s="18"/>
      <c r="AS310" s="18"/>
      <c r="AT310" s="18"/>
      <c r="AU310" s="18"/>
      <c r="AV310" s="18"/>
      <c r="AW310" s="18">
        <f t="shared" si="372"/>
        <v>5862</v>
      </c>
      <c r="AX310" s="18"/>
      <c r="AY310" s="108"/>
      <c r="AZ310" s="117" t="e">
        <f t="shared" si="353"/>
        <v>#DIV/0!</v>
      </c>
      <c r="BA310" s="117" t="e">
        <f t="shared" si="354"/>
        <v>#DIV/0!</v>
      </c>
      <c r="BB310" s="117">
        <f t="shared" si="355"/>
        <v>-1</v>
      </c>
      <c r="BC310" s="117">
        <f t="shared" si="356"/>
        <v>-0.99979554933146308</v>
      </c>
      <c r="BD310" s="117">
        <f t="shared" si="357"/>
        <v>-1</v>
      </c>
      <c r="BE310" s="18"/>
      <c r="BF310" s="18"/>
      <c r="BG310" s="18"/>
      <c r="BH310" s="18"/>
      <c r="BI310" s="18"/>
      <c r="BJ310" s="18"/>
      <c r="BK310" s="18"/>
      <c r="BL310" s="117"/>
      <c r="BM310" s="117">
        <f t="shared" si="358"/>
        <v>-0.99993184977715432</v>
      </c>
      <c r="BN310" s="201"/>
    </row>
    <row r="311" spans="1:66">
      <c r="A311" s="17">
        <v>301050116</v>
      </c>
      <c r="B311" s="17" t="s">
        <v>808</v>
      </c>
      <c r="C311" s="18"/>
      <c r="D311" s="18"/>
      <c r="E311" s="18"/>
      <c r="F311" s="18">
        <v>1050838556</v>
      </c>
      <c r="G311" s="18">
        <v>1050838556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08"/>
      <c r="T311" s="18"/>
      <c r="U311" s="18"/>
      <c r="V311" s="18"/>
      <c r="W311" s="18">
        <f t="shared" si="416"/>
        <v>105083855.59999999</v>
      </c>
      <c r="X311" s="18">
        <v>105083855.59999999</v>
      </c>
      <c r="Y311" s="18">
        <v>105083855.59999999</v>
      </c>
      <c r="Z311" s="18">
        <v>105083855.59999999</v>
      </c>
      <c r="AA311" s="18">
        <v>105083855.59999999</v>
      </c>
      <c r="AB311" s="18">
        <v>105083855.59999999</v>
      </c>
      <c r="AC311" s="18">
        <v>105083855.59999999</v>
      </c>
      <c r="AD311" s="18">
        <v>105083855.59999999</v>
      </c>
      <c r="AE311" s="18">
        <v>105083855.59999999</v>
      </c>
      <c r="AF311" s="18">
        <v>105083855.59999999</v>
      </c>
      <c r="AG311" s="18">
        <f t="shared" si="370"/>
        <v>315251566.79999995</v>
      </c>
      <c r="AH311" s="18">
        <f t="shared" si="371"/>
        <v>1050838556.0000001</v>
      </c>
      <c r="AI311" s="85">
        <f>+AH311-'EJEC-GASTOSABRIL 2021'!G312</f>
        <v>0</v>
      </c>
      <c r="AJ311" s="108"/>
      <c r="AK311" s="18"/>
      <c r="AL311" s="18"/>
      <c r="AM311" s="18">
        <v>1932283</v>
      </c>
      <c r="AN311" s="18">
        <v>12804314</v>
      </c>
      <c r="AO311" s="18"/>
      <c r="AP311" s="18"/>
      <c r="AQ311" s="18"/>
      <c r="AR311" s="18"/>
      <c r="AS311" s="18"/>
      <c r="AT311" s="18"/>
      <c r="AU311" s="18"/>
      <c r="AV311" s="18"/>
      <c r="AW311" s="18">
        <f t="shared" si="372"/>
        <v>14736597</v>
      </c>
      <c r="AX311" s="18"/>
      <c r="AY311" s="108"/>
      <c r="AZ311" s="117" t="e">
        <f t="shared" si="353"/>
        <v>#DIV/0!</v>
      </c>
      <c r="BA311" s="117" t="e">
        <f t="shared" si="354"/>
        <v>#DIV/0!</v>
      </c>
      <c r="BB311" s="117">
        <f t="shared" si="355"/>
        <v>-0.98161198988210707</v>
      </c>
      <c r="BC311" s="117">
        <f t="shared" si="356"/>
        <v>-0.87815146363929186</v>
      </c>
      <c r="BD311" s="117">
        <f t="shared" si="357"/>
        <v>-1</v>
      </c>
      <c r="BE311" s="18"/>
      <c r="BF311" s="18"/>
      <c r="BG311" s="18"/>
      <c r="BH311" s="18"/>
      <c r="BI311" s="18"/>
      <c r="BJ311" s="18"/>
      <c r="BK311" s="18"/>
      <c r="BL311" s="117"/>
      <c r="BM311" s="117">
        <f t="shared" si="358"/>
        <v>-0.95325448450713302</v>
      </c>
      <c r="BN311" s="201"/>
    </row>
    <row r="312" spans="1:66">
      <c r="A312" s="17">
        <v>301050117</v>
      </c>
      <c r="B312" s="17" t="s">
        <v>1039</v>
      </c>
      <c r="C312" s="18"/>
      <c r="D312" s="18"/>
      <c r="E312" s="18"/>
      <c r="F312" s="18">
        <v>1316275946</v>
      </c>
      <c r="G312" s="18">
        <v>1316275946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08"/>
      <c r="T312" s="18"/>
      <c r="U312" s="18"/>
      <c r="V312" s="18"/>
      <c r="W312" s="18">
        <f t="shared" si="416"/>
        <v>131627594.59999999</v>
      </c>
      <c r="X312" s="18">
        <v>131627594.59999999</v>
      </c>
      <c r="Y312" s="18">
        <v>131627594.59999999</v>
      </c>
      <c r="Z312" s="18">
        <v>131627594.59999999</v>
      </c>
      <c r="AA312" s="18">
        <v>131627594.59999999</v>
      </c>
      <c r="AB312" s="18">
        <v>131627594.59999999</v>
      </c>
      <c r="AC312" s="18">
        <v>131627594.59999999</v>
      </c>
      <c r="AD312" s="18">
        <v>131627594.59999999</v>
      </c>
      <c r="AE312" s="18">
        <v>131627594.59999999</v>
      </c>
      <c r="AF312" s="18">
        <v>131627594.59999999</v>
      </c>
      <c r="AG312" s="18">
        <f t="shared" si="370"/>
        <v>394882783.79999995</v>
      </c>
      <c r="AH312" s="18">
        <f t="shared" si="371"/>
        <v>1316275946</v>
      </c>
      <c r="AI312" s="85">
        <f>+AH312-'EJEC-GASTOSABRIL 2021'!G313</f>
        <v>0</v>
      </c>
      <c r="AJ312" s="108"/>
      <c r="AK312" s="18"/>
      <c r="AL312" s="18"/>
      <c r="AM312" s="18">
        <v>3245000</v>
      </c>
      <c r="AN312" s="18">
        <v>232114405</v>
      </c>
      <c r="AO312" s="18"/>
      <c r="AP312" s="18"/>
      <c r="AQ312" s="18"/>
      <c r="AR312" s="18"/>
      <c r="AS312" s="18"/>
      <c r="AT312" s="18"/>
      <c r="AU312" s="18"/>
      <c r="AV312" s="18"/>
      <c r="AW312" s="18">
        <f t="shared" si="372"/>
        <v>235359405</v>
      </c>
      <c r="AX312" s="18"/>
      <c r="AY312" s="108"/>
      <c r="AZ312" s="117" t="e">
        <f t="shared" si="353"/>
        <v>#DIV/0!</v>
      </c>
      <c r="BA312" s="117" t="e">
        <f t="shared" si="354"/>
        <v>#DIV/0!</v>
      </c>
      <c r="BB312" s="117">
        <f t="shared" si="355"/>
        <v>-0.97534711463913659</v>
      </c>
      <c r="BC312" s="117">
        <f t="shared" si="356"/>
        <v>0.76341750911248518</v>
      </c>
      <c r="BD312" s="117">
        <f t="shared" si="357"/>
        <v>-1</v>
      </c>
      <c r="BE312" s="18"/>
      <c r="BF312" s="18"/>
      <c r="BG312" s="18"/>
      <c r="BH312" s="18"/>
      <c r="BI312" s="18"/>
      <c r="BJ312" s="18"/>
      <c r="BK312" s="18"/>
      <c r="BL312" s="117"/>
      <c r="BM312" s="117">
        <f t="shared" si="358"/>
        <v>-0.40397653517555043</v>
      </c>
      <c r="BN312" s="201"/>
    </row>
    <row r="313" spans="1:66">
      <c r="A313" s="10">
        <v>30106</v>
      </c>
      <c r="B313" s="11" t="s">
        <v>492</v>
      </c>
      <c r="C313" s="12">
        <f>+C314</f>
        <v>565000000</v>
      </c>
      <c r="D313" s="12">
        <f t="shared" ref="D313:G314" si="417">+D314</f>
        <v>12000000</v>
      </c>
      <c r="E313" s="12">
        <f t="shared" si="417"/>
        <v>0</v>
      </c>
      <c r="F313" s="12">
        <f t="shared" si="417"/>
        <v>0</v>
      </c>
      <c r="G313" s="12">
        <f t="shared" si="417"/>
        <v>577000000</v>
      </c>
      <c r="H313" s="12">
        <f t="shared" ref="H313:T314" si="418">+H314</f>
        <v>0</v>
      </c>
      <c r="I313" s="12">
        <f t="shared" si="418"/>
        <v>0</v>
      </c>
      <c r="J313" s="12">
        <f t="shared" si="418"/>
        <v>577000000</v>
      </c>
      <c r="K313" s="12">
        <f t="shared" si="418"/>
        <v>0</v>
      </c>
      <c r="L313" s="12">
        <f t="shared" si="418"/>
        <v>0</v>
      </c>
      <c r="M313" s="12">
        <f t="shared" si="418"/>
        <v>0</v>
      </c>
      <c r="N313" s="12">
        <f t="shared" si="418"/>
        <v>0</v>
      </c>
      <c r="O313" s="12">
        <f t="shared" si="418"/>
        <v>3200000</v>
      </c>
      <c r="P313" s="12">
        <f t="shared" si="418"/>
        <v>3200000</v>
      </c>
      <c r="Q313" s="12">
        <f t="shared" si="418"/>
        <v>573800000</v>
      </c>
      <c r="R313" s="12">
        <f t="shared" si="418"/>
        <v>0</v>
      </c>
      <c r="S313" s="108"/>
      <c r="T313" s="12">
        <f t="shared" si="418"/>
        <v>577000000</v>
      </c>
      <c r="U313" s="12">
        <f t="shared" ref="U313:AH314" si="419">+U314</f>
        <v>0</v>
      </c>
      <c r="V313" s="12">
        <f t="shared" si="419"/>
        <v>0</v>
      </c>
      <c r="W313" s="12">
        <f t="shared" si="419"/>
        <v>12000000</v>
      </c>
      <c r="X313" s="12">
        <f t="shared" si="419"/>
        <v>0</v>
      </c>
      <c r="Y313" s="12">
        <f t="shared" si="419"/>
        <v>50000000</v>
      </c>
      <c r="Z313" s="12">
        <f t="shared" si="419"/>
        <v>50000000</v>
      </c>
      <c r="AA313" s="12">
        <f t="shared" si="419"/>
        <v>50000000</v>
      </c>
      <c r="AB313" s="12">
        <f t="shared" si="419"/>
        <v>83000000</v>
      </c>
      <c r="AC313" s="12">
        <f t="shared" si="419"/>
        <v>83000000</v>
      </c>
      <c r="AD313" s="12">
        <f t="shared" si="419"/>
        <v>83000000</v>
      </c>
      <c r="AE313" s="12">
        <f t="shared" si="419"/>
        <v>83000000</v>
      </c>
      <c r="AF313" s="12">
        <f t="shared" si="419"/>
        <v>83000000</v>
      </c>
      <c r="AG313" s="12">
        <f t="shared" si="370"/>
        <v>62000000</v>
      </c>
      <c r="AH313" s="12">
        <f t="shared" si="419"/>
        <v>577000000</v>
      </c>
      <c r="AI313" s="232">
        <f>+AH313-'EJEC-GASTOSABRIL 2021'!G314</f>
        <v>0</v>
      </c>
      <c r="AJ313" s="108"/>
      <c r="AK313" s="12">
        <f t="shared" ref="AK313:AM314" si="420">+AK314</f>
        <v>0</v>
      </c>
      <c r="AL313" s="12">
        <f t="shared" si="420"/>
        <v>0</v>
      </c>
      <c r="AM313" s="12">
        <f t="shared" si="420"/>
        <v>0</v>
      </c>
      <c r="AN313" s="12">
        <v>0</v>
      </c>
      <c r="AO313" s="12"/>
      <c r="AP313" s="12"/>
      <c r="AQ313" s="12"/>
      <c r="AR313" s="12"/>
      <c r="AS313" s="12"/>
      <c r="AT313" s="12"/>
      <c r="AU313" s="12"/>
      <c r="AV313" s="12"/>
      <c r="AW313" s="12">
        <f t="shared" si="372"/>
        <v>0</v>
      </c>
      <c r="AX313" s="12">
        <f t="shared" ref="AX313:AX376" si="421">SUM(AK313:AV313)</f>
        <v>0</v>
      </c>
      <c r="AY313" s="108"/>
      <c r="AZ313" s="115" t="e">
        <f t="shared" si="353"/>
        <v>#DIV/0!</v>
      </c>
      <c r="BA313" s="115" t="e">
        <f t="shared" si="354"/>
        <v>#DIV/0!</v>
      </c>
      <c r="BB313" s="115">
        <f t="shared" si="355"/>
        <v>-1</v>
      </c>
      <c r="BC313" s="115" t="e">
        <f t="shared" si="356"/>
        <v>#DIV/0!</v>
      </c>
      <c r="BD313" s="115">
        <f t="shared" si="357"/>
        <v>-1</v>
      </c>
      <c r="BE313" s="12"/>
      <c r="BF313" s="12"/>
      <c r="BG313" s="12"/>
      <c r="BH313" s="12"/>
      <c r="BI313" s="12"/>
      <c r="BJ313" s="12"/>
      <c r="BK313" s="12"/>
      <c r="BL313" s="115">
        <f t="shared" ref="BL313:BL344" si="422">(AW313-AG313)/AG313</f>
        <v>-1</v>
      </c>
      <c r="BM313" s="115">
        <f t="shared" si="358"/>
        <v>-1</v>
      </c>
    </row>
    <row r="314" spans="1:66">
      <c r="A314" s="13">
        <v>3010601</v>
      </c>
      <c r="B314" s="14" t="s">
        <v>493</v>
      </c>
      <c r="C314" s="15">
        <f>+C315</f>
        <v>565000000</v>
      </c>
      <c r="D314" s="15">
        <f t="shared" si="417"/>
        <v>12000000</v>
      </c>
      <c r="E314" s="15">
        <f t="shared" si="417"/>
        <v>0</v>
      </c>
      <c r="F314" s="15">
        <f t="shared" si="417"/>
        <v>0</v>
      </c>
      <c r="G314" s="15">
        <f t="shared" si="417"/>
        <v>577000000</v>
      </c>
      <c r="H314" s="15">
        <f t="shared" si="418"/>
        <v>0</v>
      </c>
      <c r="I314" s="15">
        <f t="shared" si="418"/>
        <v>0</v>
      </c>
      <c r="J314" s="15">
        <f t="shared" si="418"/>
        <v>577000000</v>
      </c>
      <c r="K314" s="15">
        <f t="shared" si="418"/>
        <v>0</v>
      </c>
      <c r="L314" s="15">
        <f t="shared" si="418"/>
        <v>0</v>
      </c>
      <c r="M314" s="15">
        <f t="shared" si="418"/>
        <v>0</v>
      </c>
      <c r="N314" s="15">
        <f t="shared" si="418"/>
        <v>0</v>
      </c>
      <c r="O314" s="15">
        <f t="shared" si="418"/>
        <v>3200000</v>
      </c>
      <c r="P314" s="15">
        <f t="shared" si="418"/>
        <v>3200000</v>
      </c>
      <c r="Q314" s="15">
        <f t="shared" si="418"/>
        <v>573800000</v>
      </c>
      <c r="R314" s="15">
        <f t="shared" si="418"/>
        <v>0</v>
      </c>
      <c r="S314" s="108"/>
      <c r="T314" s="15">
        <f t="shared" si="418"/>
        <v>577000000</v>
      </c>
      <c r="U314" s="15">
        <f t="shared" si="419"/>
        <v>0</v>
      </c>
      <c r="V314" s="15">
        <f t="shared" si="419"/>
        <v>0</v>
      </c>
      <c r="W314" s="15">
        <f t="shared" si="419"/>
        <v>12000000</v>
      </c>
      <c r="X314" s="15">
        <f t="shared" si="419"/>
        <v>0</v>
      </c>
      <c r="Y314" s="15">
        <f t="shared" si="419"/>
        <v>50000000</v>
      </c>
      <c r="Z314" s="15">
        <f t="shared" si="419"/>
        <v>50000000</v>
      </c>
      <c r="AA314" s="15">
        <f t="shared" si="419"/>
        <v>50000000</v>
      </c>
      <c r="AB314" s="15">
        <f t="shared" si="419"/>
        <v>83000000</v>
      </c>
      <c r="AC314" s="15">
        <f t="shared" si="419"/>
        <v>83000000</v>
      </c>
      <c r="AD314" s="15">
        <f t="shared" si="419"/>
        <v>83000000</v>
      </c>
      <c r="AE314" s="15">
        <f t="shared" si="419"/>
        <v>83000000</v>
      </c>
      <c r="AF314" s="15">
        <f t="shared" si="419"/>
        <v>83000000</v>
      </c>
      <c r="AG314" s="15">
        <f t="shared" si="370"/>
        <v>62000000</v>
      </c>
      <c r="AH314" s="15">
        <f t="shared" si="419"/>
        <v>577000000</v>
      </c>
      <c r="AI314" s="233">
        <f>+AH314-'EJEC-GASTOSABRIL 2021'!G315</f>
        <v>0</v>
      </c>
      <c r="AJ314" s="108"/>
      <c r="AK314" s="15">
        <f t="shared" si="420"/>
        <v>0</v>
      </c>
      <c r="AL314" s="15">
        <f t="shared" si="420"/>
        <v>0</v>
      </c>
      <c r="AM314" s="15">
        <f t="shared" si="420"/>
        <v>0</v>
      </c>
      <c r="AN314" s="15">
        <v>0</v>
      </c>
      <c r="AO314" s="15"/>
      <c r="AP314" s="15"/>
      <c r="AQ314" s="15"/>
      <c r="AR314" s="15"/>
      <c r="AS314" s="15"/>
      <c r="AT314" s="15"/>
      <c r="AU314" s="15"/>
      <c r="AV314" s="15"/>
      <c r="AW314" s="15">
        <f t="shared" si="372"/>
        <v>0</v>
      </c>
      <c r="AX314" s="15">
        <f t="shared" si="421"/>
        <v>0</v>
      </c>
      <c r="AY314" s="108"/>
      <c r="AZ314" s="116" t="e">
        <f t="shared" si="353"/>
        <v>#DIV/0!</v>
      </c>
      <c r="BA314" s="116" t="e">
        <f t="shared" si="354"/>
        <v>#DIV/0!</v>
      </c>
      <c r="BB314" s="116">
        <f t="shared" si="355"/>
        <v>-1</v>
      </c>
      <c r="BC314" s="116" t="e">
        <f t="shared" si="356"/>
        <v>#DIV/0!</v>
      </c>
      <c r="BD314" s="116">
        <f t="shared" si="357"/>
        <v>-1</v>
      </c>
      <c r="BE314" s="15"/>
      <c r="BF314" s="15"/>
      <c r="BG314" s="15"/>
      <c r="BH314" s="15"/>
      <c r="BI314" s="15"/>
      <c r="BJ314" s="15"/>
      <c r="BK314" s="15"/>
      <c r="BL314" s="116">
        <f t="shared" si="422"/>
        <v>-1</v>
      </c>
      <c r="BM314" s="116">
        <f t="shared" si="358"/>
        <v>-1</v>
      </c>
    </row>
    <row r="315" spans="1:66">
      <c r="A315" s="13">
        <v>301060101</v>
      </c>
      <c r="B315" s="14" t="s">
        <v>494</v>
      </c>
      <c r="C315" s="15">
        <f>+C316+C317+C318</f>
        <v>565000000</v>
      </c>
      <c r="D315" s="15">
        <f>+D316+D317+D318</f>
        <v>12000000</v>
      </c>
      <c r="E315" s="15">
        <f>+E316+E317+E318</f>
        <v>0</v>
      </c>
      <c r="F315" s="15">
        <f>+F316+F317+F318</f>
        <v>0</v>
      </c>
      <c r="G315" s="15">
        <f>+G316+G317+G318</f>
        <v>577000000</v>
      </c>
      <c r="H315" s="15">
        <f t="shared" ref="H315:T315" si="423">+H316+H317+H318</f>
        <v>0</v>
      </c>
      <c r="I315" s="15">
        <f t="shared" si="423"/>
        <v>0</v>
      </c>
      <c r="J315" s="15">
        <f t="shared" si="423"/>
        <v>577000000</v>
      </c>
      <c r="K315" s="15">
        <f t="shared" si="423"/>
        <v>0</v>
      </c>
      <c r="L315" s="15">
        <f t="shared" si="423"/>
        <v>0</v>
      </c>
      <c r="M315" s="15">
        <f t="shared" si="423"/>
        <v>0</v>
      </c>
      <c r="N315" s="15">
        <f t="shared" si="423"/>
        <v>0</v>
      </c>
      <c r="O315" s="15">
        <f t="shared" si="423"/>
        <v>3200000</v>
      </c>
      <c r="P315" s="15">
        <f t="shared" si="423"/>
        <v>3200000</v>
      </c>
      <c r="Q315" s="15">
        <f t="shared" si="423"/>
        <v>573800000</v>
      </c>
      <c r="R315" s="15">
        <f t="shared" si="423"/>
        <v>0</v>
      </c>
      <c r="S315" s="108"/>
      <c r="T315" s="15">
        <f t="shared" si="423"/>
        <v>577000000</v>
      </c>
      <c r="U315" s="15">
        <f t="shared" ref="U315:W315" si="424">+U316+U317+U318</f>
        <v>0</v>
      </c>
      <c r="V315" s="15">
        <f t="shared" si="424"/>
        <v>0</v>
      </c>
      <c r="W315" s="15">
        <f t="shared" si="424"/>
        <v>12000000</v>
      </c>
      <c r="X315" s="15">
        <f t="shared" ref="X315:AH315" si="425">+X316+X317+X318</f>
        <v>0</v>
      </c>
      <c r="Y315" s="15">
        <f t="shared" si="425"/>
        <v>50000000</v>
      </c>
      <c r="Z315" s="15">
        <f t="shared" si="425"/>
        <v>50000000</v>
      </c>
      <c r="AA315" s="15">
        <f t="shared" si="425"/>
        <v>50000000</v>
      </c>
      <c r="AB315" s="15">
        <f t="shared" si="425"/>
        <v>83000000</v>
      </c>
      <c r="AC315" s="15">
        <f t="shared" si="425"/>
        <v>83000000</v>
      </c>
      <c r="AD315" s="15">
        <f t="shared" si="425"/>
        <v>83000000</v>
      </c>
      <c r="AE315" s="15">
        <f t="shared" si="425"/>
        <v>83000000</v>
      </c>
      <c r="AF315" s="15">
        <f t="shared" si="425"/>
        <v>83000000</v>
      </c>
      <c r="AG315" s="15">
        <f t="shared" si="370"/>
        <v>62000000</v>
      </c>
      <c r="AH315" s="15">
        <f t="shared" si="425"/>
        <v>577000000</v>
      </c>
      <c r="AI315" s="233">
        <f>+AH315-'EJEC-GASTOSABRIL 2021'!G316</f>
        <v>0</v>
      </c>
      <c r="AJ315" s="108"/>
      <c r="AK315" s="15">
        <f t="shared" ref="AK315:AM315" si="426">+AK316+AK317+AK318</f>
        <v>0</v>
      </c>
      <c r="AL315" s="15">
        <f t="shared" si="426"/>
        <v>0</v>
      </c>
      <c r="AM315" s="15">
        <f t="shared" si="426"/>
        <v>0</v>
      </c>
      <c r="AN315" s="15">
        <v>0</v>
      </c>
      <c r="AO315" s="15"/>
      <c r="AP315" s="15"/>
      <c r="AQ315" s="15"/>
      <c r="AR315" s="15"/>
      <c r="AS315" s="15"/>
      <c r="AT315" s="15"/>
      <c r="AU315" s="15"/>
      <c r="AV315" s="15"/>
      <c r="AW315" s="15">
        <f t="shared" si="372"/>
        <v>0</v>
      </c>
      <c r="AX315" s="15">
        <f t="shared" si="421"/>
        <v>0</v>
      </c>
      <c r="AY315" s="108"/>
      <c r="AZ315" s="116" t="e">
        <f t="shared" si="353"/>
        <v>#DIV/0!</v>
      </c>
      <c r="BA315" s="116" t="e">
        <f t="shared" si="354"/>
        <v>#DIV/0!</v>
      </c>
      <c r="BB315" s="116">
        <f t="shared" si="355"/>
        <v>-1</v>
      </c>
      <c r="BC315" s="116" t="e">
        <f t="shared" si="356"/>
        <v>#DIV/0!</v>
      </c>
      <c r="BD315" s="116">
        <f t="shared" si="357"/>
        <v>-1</v>
      </c>
      <c r="BE315" s="15"/>
      <c r="BF315" s="15"/>
      <c r="BG315" s="15"/>
      <c r="BH315" s="15"/>
      <c r="BI315" s="15"/>
      <c r="BJ315" s="15"/>
      <c r="BK315" s="15"/>
      <c r="BL315" s="116">
        <f t="shared" si="422"/>
        <v>-1</v>
      </c>
      <c r="BM315" s="116">
        <f t="shared" si="358"/>
        <v>-1</v>
      </c>
    </row>
    <row r="316" spans="1:66">
      <c r="A316" s="17">
        <v>30106010101</v>
      </c>
      <c r="B316" s="17" t="s">
        <v>495</v>
      </c>
      <c r="C316" s="18">
        <v>165000000</v>
      </c>
      <c r="D316" s="18">
        <v>0</v>
      </c>
      <c r="E316" s="18">
        <v>0</v>
      </c>
      <c r="F316" s="18">
        <v>0</v>
      </c>
      <c r="G316" s="18">
        <f t="shared" si="369"/>
        <v>165000000</v>
      </c>
      <c r="H316" s="18">
        <v>0</v>
      </c>
      <c r="I316" s="18">
        <v>0</v>
      </c>
      <c r="J316" s="18">
        <f>+G316-I316</f>
        <v>165000000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f>+O316-I316</f>
        <v>0</v>
      </c>
      <c r="Q316" s="18">
        <f>+G316-O316</f>
        <v>165000000</v>
      </c>
      <c r="R316" s="18">
        <f>+L316</f>
        <v>0</v>
      </c>
      <c r="S316" s="108"/>
      <c r="T316" s="18">
        <v>165000000</v>
      </c>
      <c r="U316" s="18"/>
      <c r="V316" s="18"/>
      <c r="W316" s="18"/>
      <c r="X316" s="18"/>
      <c r="Y316" s="18"/>
      <c r="Z316" s="18"/>
      <c r="AA316" s="18"/>
      <c r="AB316" s="18">
        <v>33000000</v>
      </c>
      <c r="AC316" s="18">
        <v>33000000</v>
      </c>
      <c r="AD316" s="18">
        <v>33000000</v>
      </c>
      <c r="AE316" s="18">
        <v>33000000</v>
      </c>
      <c r="AF316" s="18">
        <v>33000000</v>
      </c>
      <c r="AG316" s="18">
        <f t="shared" si="370"/>
        <v>0</v>
      </c>
      <c r="AH316" s="18">
        <f t="shared" si="371"/>
        <v>165000000</v>
      </c>
      <c r="AI316" s="85">
        <f>+AH316-'EJEC-GASTOSABRIL 2021'!G317</f>
        <v>0</v>
      </c>
      <c r="AJ316" s="108"/>
      <c r="AK316" s="18">
        <v>0</v>
      </c>
      <c r="AL316" s="18">
        <v>0</v>
      </c>
      <c r="AM316" s="18">
        <v>0</v>
      </c>
      <c r="AN316" s="18">
        <v>0</v>
      </c>
      <c r="AO316" s="18"/>
      <c r="AP316" s="18"/>
      <c r="AQ316" s="18"/>
      <c r="AR316" s="18"/>
      <c r="AS316" s="18"/>
      <c r="AT316" s="18"/>
      <c r="AU316" s="18"/>
      <c r="AV316" s="18"/>
      <c r="AW316" s="18">
        <f t="shared" si="372"/>
        <v>0</v>
      </c>
      <c r="AX316" s="18">
        <f t="shared" si="421"/>
        <v>0</v>
      </c>
      <c r="AY316" s="108"/>
      <c r="AZ316" s="117" t="e">
        <f t="shared" si="353"/>
        <v>#DIV/0!</v>
      </c>
      <c r="BA316" s="117" t="e">
        <f t="shared" si="354"/>
        <v>#DIV/0!</v>
      </c>
      <c r="BB316" s="117" t="e">
        <f t="shared" si="355"/>
        <v>#DIV/0!</v>
      </c>
      <c r="BC316" s="117" t="e">
        <f t="shared" si="356"/>
        <v>#DIV/0!</v>
      </c>
      <c r="BD316" s="117" t="e">
        <f t="shared" si="357"/>
        <v>#DIV/0!</v>
      </c>
      <c r="BE316" s="18"/>
      <c r="BF316" s="18"/>
      <c r="BG316" s="18"/>
      <c r="BH316" s="18"/>
      <c r="BI316" s="18"/>
      <c r="BJ316" s="18"/>
      <c r="BK316" s="18"/>
      <c r="BL316" s="117" t="e">
        <f t="shared" si="422"/>
        <v>#DIV/0!</v>
      </c>
      <c r="BM316" s="117" t="e">
        <f t="shared" si="358"/>
        <v>#DIV/0!</v>
      </c>
    </row>
    <row r="317" spans="1:66">
      <c r="A317" s="17">
        <v>30106010102</v>
      </c>
      <c r="B317" s="17" t="s">
        <v>496</v>
      </c>
      <c r="C317" s="18">
        <v>400000000</v>
      </c>
      <c r="D317" s="18">
        <v>0</v>
      </c>
      <c r="E317" s="18"/>
      <c r="F317" s="18">
        <v>0</v>
      </c>
      <c r="G317" s="18">
        <f t="shared" si="369"/>
        <v>400000000</v>
      </c>
      <c r="H317" s="18">
        <v>0</v>
      </c>
      <c r="I317" s="18">
        <v>0</v>
      </c>
      <c r="J317" s="18">
        <f>+G317-I317</f>
        <v>400000000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f>+O317-I317</f>
        <v>0</v>
      </c>
      <c r="Q317" s="18">
        <f>+G317-O317</f>
        <v>400000000</v>
      </c>
      <c r="R317" s="18">
        <f>+L317</f>
        <v>0</v>
      </c>
      <c r="S317" s="108"/>
      <c r="T317" s="18">
        <v>400000000</v>
      </c>
      <c r="U317" s="18"/>
      <c r="V317" s="18"/>
      <c r="W317" s="18"/>
      <c r="X317" s="18"/>
      <c r="Y317" s="18">
        <v>50000000</v>
      </c>
      <c r="Z317" s="18">
        <v>50000000</v>
      </c>
      <c r="AA317" s="18">
        <v>50000000</v>
      </c>
      <c r="AB317" s="18">
        <v>50000000</v>
      </c>
      <c r="AC317" s="18">
        <v>50000000</v>
      </c>
      <c r="AD317" s="18">
        <v>50000000</v>
      </c>
      <c r="AE317" s="18">
        <v>50000000</v>
      </c>
      <c r="AF317" s="18">
        <v>50000000</v>
      </c>
      <c r="AG317" s="18">
        <f t="shared" si="370"/>
        <v>50000000</v>
      </c>
      <c r="AH317" s="18">
        <f t="shared" si="371"/>
        <v>400000000</v>
      </c>
      <c r="AI317" s="85">
        <f>+AH317-'EJEC-GASTOSABRIL 2021'!G318</f>
        <v>0</v>
      </c>
      <c r="AJ317" s="108"/>
      <c r="AK317" s="18">
        <v>0</v>
      </c>
      <c r="AL317" s="18">
        <v>0</v>
      </c>
      <c r="AM317" s="18">
        <v>0</v>
      </c>
      <c r="AN317" s="18">
        <v>0</v>
      </c>
      <c r="AO317" s="18"/>
      <c r="AP317" s="18"/>
      <c r="AQ317" s="18"/>
      <c r="AR317" s="18"/>
      <c r="AS317" s="18"/>
      <c r="AT317" s="18"/>
      <c r="AU317" s="18"/>
      <c r="AV317" s="18"/>
      <c r="AW317" s="18">
        <f t="shared" si="372"/>
        <v>0</v>
      </c>
      <c r="AX317" s="18">
        <f t="shared" si="421"/>
        <v>0</v>
      </c>
      <c r="AY317" s="108"/>
      <c r="AZ317" s="117" t="e">
        <f t="shared" si="353"/>
        <v>#DIV/0!</v>
      </c>
      <c r="BA317" s="117" t="e">
        <f t="shared" si="354"/>
        <v>#DIV/0!</v>
      </c>
      <c r="BB317" s="117" t="e">
        <f t="shared" si="355"/>
        <v>#DIV/0!</v>
      </c>
      <c r="BC317" s="117" t="e">
        <f t="shared" si="356"/>
        <v>#DIV/0!</v>
      </c>
      <c r="BD317" s="117">
        <f t="shared" si="357"/>
        <v>-1</v>
      </c>
      <c r="BE317" s="18"/>
      <c r="BF317" s="18"/>
      <c r="BG317" s="18"/>
      <c r="BH317" s="18"/>
      <c r="BI317" s="18"/>
      <c r="BJ317" s="18"/>
      <c r="BK317" s="18"/>
      <c r="BL317" s="117">
        <f t="shared" si="422"/>
        <v>-1</v>
      </c>
      <c r="BM317" s="117">
        <f t="shared" si="358"/>
        <v>-1</v>
      </c>
    </row>
    <row r="318" spans="1:66">
      <c r="A318" s="17">
        <v>30106010103</v>
      </c>
      <c r="B318" s="17" t="s">
        <v>848</v>
      </c>
      <c r="C318" s="18"/>
      <c r="D318" s="18">
        <v>12000000</v>
      </c>
      <c r="E318" s="18">
        <v>0</v>
      </c>
      <c r="F318" s="18">
        <v>0</v>
      </c>
      <c r="G318" s="18">
        <f t="shared" si="369"/>
        <v>12000000</v>
      </c>
      <c r="H318" s="18">
        <v>0</v>
      </c>
      <c r="I318" s="18">
        <v>0</v>
      </c>
      <c r="J318" s="18">
        <f>+G318-I318</f>
        <v>12000000</v>
      </c>
      <c r="K318" s="18">
        <v>0</v>
      </c>
      <c r="L318" s="18">
        <v>0</v>
      </c>
      <c r="M318" s="18"/>
      <c r="N318" s="18"/>
      <c r="O318" s="18">
        <v>3200000</v>
      </c>
      <c r="P318" s="18">
        <f>+O318-I318</f>
        <v>3200000</v>
      </c>
      <c r="Q318" s="18">
        <f>+G318-O318</f>
        <v>8800000</v>
      </c>
      <c r="R318" s="18">
        <f>+L318</f>
        <v>0</v>
      </c>
      <c r="S318" s="108"/>
      <c r="T318" s="18">
        <v>12000000</v>
      </c>
      <c r="U318" s="18"/>
      <c r="V318" s="18"/>
      <c r="W318" s="18">
        <v>12000000</v>
      </c>
      <c r="X318" s="18"/>
      <c r="Y318" s="18"/>
      <c r="Z318" s="18"/>
      <c r="AA318" s="18"/>
      <c r="AB318" s="18"/>
      <c r="AC318" s="18"/>
      <c r="AD318" s="18"/>
      <c r="AE318" s="18"/>
      <c r="AF318" s="18"/>
      <c r="AG318" s="18">
        <f t="shared" si="370"/>
        <v>12000000</v>
      </c>
      <c r="AH318" s="18">
        <f t="shared" si="371"/>
        <v>12000000</v>
      </c>
      <c r="AI318" s="85">
        <f>+AH318-'EJEC-GASTOSABRIL 2021'!G319</f>
        <v>0</v>
      </c>
      <c r="AJ318" s="108"/>
      <c r="AK318" s="18"/>
      <c r="AL318" s="18">
        <v>0</v>
      </c>
      <c r="AM318" s="18">
        <v>0</v>
      </c>
      <c r="AN318" s="18">
        <v>0</v>
      </c>
      <c r="AO318" s="18"/>
      <c r="AP318" s="18"/>
      <c r="AQ318" s="18"/>
      <c r="AR318" s="18"/>
      <c r="AS318" s="18"/>
      <c r="AT318" s="18"/>
      <c r="AU318" s="18"/>
      <c r="AV318" s="18"/>
      <c r="AW318" s="18">
        <f t="shared" si="372"/>
        <v>0</v>
      </c>
      <c r="AX318" s="18">
        <f t="shared" si="421"/>
        <v>0</v>
      </c>
      <c r="AY318" s="108"/>
      <c r="AZ318" s="117" t="e">
        <f t="shared" si="353"/>
        <v>#DIV/0!</v>
      </c>
      <c r="BA318" s="117" t="e">
        <f t="shared" si="354"/>
        <v>#DIV/0!</v>
      </c>
      <c r="BB318" s="117">
        <f t="shared" si="355"/>
        <v>-1</v>
      </c>
      <c r="BC318" s="117" t="e">
        <f t="shared" si="356"/>
        <v>#DIV/0!</v>
      </c>
      <c r="BD318" s="117" t="e">
        <f t="shared" si="357"/>
        <v>#DIV/0!</v>
      </c>
      <c r="BE318" s="18"/>
      <c r="BF318" s="18"/>
      <c r="BG318" s="18"/>
      <c r="BH318" s="18"/>
      <c r="BI318" s="18"/>
      <c r="BJ318" s="18"/>
      <c r="BK318" s="18"/>
      <c r="BL318" s="117">
        <f t="shared" si="422"/>
        <v>-1</v>
      </c>
      <c r="BM318" s="117">
        <f t="shared" si="358"/>
        <v>-1</v>
      </c>
    </row>
    <row r="319" spans="1:66">
      <c r="A319" s="10">
        <v>30107</v>
      </c>
      <c r="B319" s="11" t="s">
        <v>497</v>
      </c>
      <c r="C319" s="12">
        <f>+C320</f>
        <v>200000000</v>
      </c>
      <c r="D319" s="12">
        <v>0</v>
      </c>
      <c r="E319" s="12">
        <v>0</v>
      </c>
      <c r="F319" s="12">
        <v>0</v>
      </c>
      <c r="G319" s="12">
        <f t="shared" si="369"/>
        <v>200000000</v>
      </c>
      <c r="H319" s="12">
        <f t="shared" ref="H319:AF320" si="427">+H320</f>
        <v>0</v>
      </c>
      <c r="I319" s="12">
        <f t="shared" si="427"/>
        <v>0</v>
      </c>
      <c r="J319" s="12">
        <f t="shared" si="427"/>
        <v>200000000</v>
      </c>
      <c r="K319" s="12">
        <f t="shared" si="427"/>
        <v>0</v>
      </c>
      <c r="L319" s="12">
        <f t="shared" si="427"/>
        <v>0</v>
      </c>
      <c r="M319" s="12">
        <f t="shared" si="427"/>
        <v>0</v>
      </c>
      <c r="N319" s="12">
        <f t="shared" si="427"/>
        <v>0</v>
      </c>
      <c r="O319" s="12">
        <f t="shared" si="427"/>
        <v>0</v>
      </c>
      <c r="P319" s="12">
        <f t="shared" si="427"/>
        <v>0</v>
      </c>
      <c r="Q319" s="12">
        <f t="shared" si="427"/>
        <v>200000000</v>
      </c>
      <c r="R319" s="12">
        <f t="shared" si="427"/>
        <v>0</v>
      </c>
      <c r="S319" s="108"/>
      <c r="T319" s="12">
        <f t="shared" si="427"/>
        <v>200000000</v>
      </c>
      <c r="U319" s="12">
        <f t="shared" si="427"/>
        <v>0</v>
      </c>
      <c r="V319" s="12">
        <f t="shared" si="427"/>
        <v>0</v>
      </c>
      <c r="W319" s="12">
        <f t="shared" si="427"/>
        <v>0</v>
      </c>
      <c r="X319" s="12">
        <f t="shared" si="427"/>
        <v>0</v>
      </c>
      <c r="Y319" s="12">
        <f t="shared" si="427"/>
        <v>25000000</v>
      </c>
      <c r="Z319" s="12">
        <f t="shared" si="427"/>
        <v>25000000</v>
      </c>
      <c r="AA319" s="12">
        <f t="shared" si="427"/>
        <v>25000000</v>
      </c>
      <c r="AB319" s="12">
        <f t="shared" si="427"/>
        <v>25000000</v>
      </c>
      <c r="AC319" s="12">
        <f t="shared" si="427"/>
        <v>25000000</v>
      </c>
      <c r="AD319" s="12">
        <f t="shared" si="427"/>
        <v>25000000</v>
      </c>
      <c r="AE319" s="12">
        <f t="shared" si="427"/>
        <v>25000000</v>
      </c>
      <c r="AF319" s="12">
        <f t="shared" si="427"/>
        <v>25000000</v>
      </c>
      <c r="AG319" s="12">
        <f t="shared" si="370"/>
        <v>25000000</v>
      </c>
      <c r="AH319" s="12">
        <f t="shared" ref="X319:AH320" si="428">+AH320</f>
        <v>200000000</v>
      </c>
      <c r="AI319" s="232">
        <f>+AH319-'EJEC-GASTOSABRIL 2021'!G320</f>
        <v>0</v>
      </c>
      <c r="AJ319" s="108"/>
      <c r="AK319" s="12">
        <f t="shared" ref="AK319:AM320" si="429">+AK320</f>
        <v>0</v>
      </c>
      <c r="AL319" s="12">
        <f t="shared" si="429"/>
        <v>0</v>
      </c>
      <c r="AM319" s="12">
        <f t="shared" si="429"/>
        <v>0</v>
      </c>
      <c r="AN319" s="12">
        <v>0</v>
      </c>
      <c r="AO319" s="12"/>
      <c r="AP319" s="12"/>
      <c r="AQ319" s="12"/>
      <c r="AR319" s="12"/>
      <c r="AS319" s="12"/>
      <c r="AT319" s="12"/>
      <c r="AU319" s="12"/>
      <c r="AV319" s="12"/>
      <c r="AW319" s="12">
        <f t="shared" si="372"/>
        <v>0</v>
      </c>
      <c r="AX319" s="12">
        <f t="shared" si="421"/>
        <v>0</v>
      </c>
      <c r="AY319" s="108"/>
      <c r="AZ319" s="115" t="e">
        <f t="shared" si="353"/>
        <v>#DIV/0!</v>
      </c>
      <c r="BA319" s="115" t="e">
        <f t="shared" si="354"/>
        <v>#DIV/0!</v>
      </c>
      <c r="BB319" s="115" t="e">
        <f t="shared" si="355"/>
        <v>#DIV/0!</v>
      </c>
      <c r="BC319" s="115" t="e">
        <f t="shared" si="356"/>
        <v>#DIV/0!</v>
      </c>
      <c r="BD319" s="115">
        <f t="shared" si="357"/>
        <v>-1</v>
      </c>
      <c r="BE319" s="12"/>
      <c r="BF319" s="12"/>
      <c r="BG319" s="12"/>
      <c r="BH319" s="12"/>
      <c r="BI319" s="12"/>
      <c r="BJ319" s="12"/>
      <c r="BK319" s="12"/>
      <c r="BL319" s="115">
        <f t="shared" si="422"/>
        <v>-1</v>
      </c>
      <c r="BM319" s="115">
        <f t="shared" si="358"/>
        <v>-1</v>
      </c>
    </row>
    <row r="320" spans="1:66">
      <c r="A320" s="13">
        <v>3010701</v>
      </c>
      <c r="B320" s="14" t="s">
        <v>498</v>
      </c>
      <c r="C320" s="15">
        <f>+C321</f>
        <v>200000000</v>
      </c>
      <c r="D320" s="15">
        <v>0</v>
      </c>
      <c r="E320" s="15">
        <v>0</v>
      </c>
      <c r="F320" s="15">
        <v>0</v>
      </c>
      <c r="G320" s="15">
        <f t="shared" si="369"/>
        <v>200000000</v>
      </c>
      <c r="H320" s="15">
        <f t="shared" si="427"/>
        <v>0</v>
      </c>
      <c r="I320" s="15">
        <f t="shared" si="427"/>
        <v>0</v>
      </c>
      <c r="J320" s="15">
        <f t="shared" si="427"/>
        <v>200000000</v>
      </c>
      <c r="K320" s="15">
        <f t="shared" si="427"/>
        <v>0</v>
      </c>
      <c r="L320" s="15">
        <f t="shared" si="427"/>
        <v>0</v>
      </c>
      <c r="M320" s="15">
        <f t="shared" si="427"/>
        <v>0</v>
      </c>
      <c r="N320" s="15">
        <f t="shared" si="427"/>
        <v>0</v>
      </c>
      <c r="O320" s="15">
        <f t="shared" si="427"/>
        <v>0</v>
      </c>
      <c r="P320" s="15">
        <f t="shared" si="427"/>
        <v>0</v>
      </c>
      <c r="Q320" s="15">
        <f t="shared" si="427"/>
        <v>200000000</v>
      </c>
      <c r="R320" s="15">
        <f t="shared" si="427"/>
        <v>0</v>
      </c>
      <c r="S320" s="108"/>
      <c r="T320" s="15">
        <f t="shared" si="427"/>
        <v>200000000</v>
      </c>
      <c r="U320" s="15">
        <f t="shared" si="427"/>
        <v>0</v>
      </c>
      <c r="V320" s="15">
        <f t="shared" si="427"/>
        <v>0</v>
      </c>
      <c r="W320" s="15">
        <f t="shared" si="427"/>
        <v>0</v>
      </c>
      <c r="X320" s="15">
        <f t="shared" si="428"/>
        <v>0</v>
      </c>
      <c r="Y320" s="15">
        <f t="shared" si="428"/>
        <v>25000000</v>
      </c>
      <c r="Z320" s="15">
        <f t="shared" si="428"/>
        <v>25000000</v>
      </c>
      <c r="AA320" s="15">
        <f t="shared" si="428"/>
        <v>25000000</v>
      </c>
      <c r="AB320" s="15">
        <f t="shared" si="428"/>
        <v>25000000</v>
      </c>
      <c r="AC320" s="15">
        <f t="shared" si="428"/>
        <v>25000000</v>
      </c>
      <c r="AD320" s="15">
        <f t="shared" si="428"/>
        <v>25000000</v>
      </c>
      <c r="AE320" s="15">
        <f t="shared" si="428"/>
        <v>25000000</v>
      </c>
      <c r="AF320" s="15">
        <f t="shared" si="428"/>
        <v>25000000</v>
      </c>
      <c r="AG320" s="15">
        <f t="shared" si="370"/>
        <v>25000000</v>
      </c>
      <c r="AH320" s="15">
        <f t="shared" si="428"/>
        <v>200000000</v>
      </c>
      <c r="AI320" s="233">
        <f>+AH320-'EJEC-GASTOSABRIL 2021'!G321</f>
        <v>0</v>
      </c>
      <c r="AJ320" s="108"/>
      <c r="AK320" s="15">
        <f t="shared" si="429"/>
        <v>0</v>
      </c>
      <c r="AL320" s="15">
        <f t="shared" si="429"/>
        <v>0</v>
      </c>
      <c r="AM320" s="15">
        <f t="shared" si="429"/>
        <v>0</v>
      </c>
      <c r="AN320" s="15">
        <v>0</v>
      </c>
      <c r="AO320" s="15"/>
      <c r="AP320" s="15"/>
      <c r="AQ320" s="15"/>
      <c r="AR320" s="15"/>
      <c r="AS320" s="15"/>
      <c r="AT320" s="15"/>
      <c r="AU320" s="15"/>
      <c r="AV320" s="15"/>
      <c r="AW320" s="15">
        <f t="shared" si="372"/>
        <v>0</v>
      </c>
      <c r="AX320" s="15">
        <f t="shared" si="421"/>
        <v>0</v>
      </c>
      <c r="AY320" s="108"/>
      <c r="AZ320" s="116" t="e">
        <f t="shared" si="353"/>
        <v>#DIV/0!</v>
      </c>
      <c r="BA320" s="116" t="e">
        <f t="shared" si="354"/>
        <v>#DIV/0!</v>
      </c>
      <c r="BB320" s="116" t="e">
        <f t="shared" si="355"/>
        <v>#DIV/0!</v>
      </c>
      <c r="BC320" s="116" t="e">
        <f t="shared" si="356"/>
        <v>#DIV/0!</v>
      </c>
      <c r="BD320" s="116">
        <f t="shared" si="357"/>
        <v>-1</v>
      </c>
      <c r="BE320" s="15"/>
      <c r="BF320" s="15"/>
      <c r="BG320" s="15"/>
      <c r="BH320" s="15"/>
      <c r="BI320" s="15"/>
      <c r="BJ320" s="15"/>
      <c r="BK320" s="15"/>
      <c r="BL320" s="116">
        <f t="shared" si="422"/>
        <v>-1</v>
      </c>
      <c r="BM320" s="116">
        <f t="shared" si="358"/>
        <v>-1</v>
      </c>
    </row>
    <row r="321" spans="1:66">
      <c r="A321" s="17">
        <v>301070102</v>
      </c>
      <c r="B321" s="17" t="s">
        <v>499</v>
      </c>
      <c r="C321" s="18">
        <v>200000000</v>
      </c>
      <c r="D321" s="18"/>
      <c r="E321" s="18">
        <v>0</v>
      </c>
      <c r="F321" s="18"/>
      <c r="G321" s="18">
        <f t="shared" si="369"/>
        <v>200000000</v>
      </c>
      <c r="H321" s="18">
        <v>0</v>
      </c>
      <c r="I321" s="18">
        <v>0</v>
      </c>
      <c r="J321" s="18">
        <f>+G321-I321</f>
        <v>200000000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f>+O321-I321</f>
        <v>0</v>
      </c>
      <c r="Q321" s="18">
        <f>+G321-O321</f>
        <v>200000000</v>
      </c>
      <c r="R321" s="18">
        <f>+L321</f>
        <v>0</v>
      </c>
      <c r="S321" s="108"/>
      <c r="T321" s="18">
        <v>200000000</v>
      </c>
      <c r="U321" s="18"/>
      <c r="V321" s="18"/>
      <c r="W321" s="18"/>
      <c r="X321" s="18"/>
      <c r="Y321" s="18">
        <v>25000000</v>
      </c>
      <c r="Z321" s="18">
        <v>25000000</v>
      </c>
      <c r="AA321" s="18">
        <v>25000000</v>
      </c>
      <c r="AB321" s="18">
        <v>25000000</v>
      </c>
      <c r="AC321" s="18">
        <v>25000000</v>
      </c>
      <c r="AD321" s="18">
        <v>25000000</v>
      </c>
      <c r="AE321" s="18">
        <v>25000000</v>
      </c>
      <c r="AF321" s="18">
        <v>25000000</v>
      </c>
      <c r="AG321" s="18">
        <f t="shared" si="370"/>
        <v>25000000</v>
      </c>
      <c r="AH321" s="18">
        <f t="shared" si="371"/>
        <v>200000000</v>
      </c>
      <c r="AI321" s="85">
        <f>+AH321-'EJEC-GASTOSABRIL 2021'!G322</f>
        <v>0</v>
      </c>
      <c r="AJ321" s="108"/>
      <c r="AK321" s="18">
        <v>0</v>
      </c>
      <c r="AL321" s="18">
        <v>0</v>
      </c>
      <c r="AM321" s="18">
        <v>0</v>
      </c>
      <c r="AN321" s="18">
        <v>0</v>
      </c>
      <c r="AO321" s="18"/>
      <c r="AP321" s="18"/>
      <c r="AQ321" s="18"/>
      <c r="AR321" s="18"/>
      <c r="AS321" s="18"/>
      <c r="AT321" s="18"/>
      <c r="AU321" s="18"/>
      <c r="AV321" s="18"/>
      <c r="AW321" s="18">
        <f t="shared" si="372"/>
        <v>0</v>
      </c>
      <c r="AX321" s="18">
        <f t="shared" si="421"/>
        <v>0</v>
      </c>
      <c r="AY321" s="108"/>
      <c r="AZ321" s="117" t="e">
        <f t="shared" si="353"/>
        <v>#DIV/0!</v>
      </c>
      <c r="BA321" s="117" t="e">
        <f t="shared" si="354"/>
        <v>#DIV/0!</v>
      </c>
      <c r="BB321" s="117" t="e">
        <f t="shared" si="355"/>
        <v>#DIV/0!</v>
      </c>
      <c r="BC321" s="117" t="e">
        <f t="shared" si="356"/>
        <v>#DIV/0!</v>
      </c>
      <c r="BD321" s="117">
        <f t="shared" si="357"/>
        <v>-1</v>
      </c>
      <c r="BE321" s="18"/>
      <c r="BF321" s="18"/>
      <c r="BG321" s="18"/>
      <c r="BH321" s="18"/>
      <c r="BI321" s="18"/>
      <c r="BJ321" s="18"/>
      <c r="BK321" s="18"/>
      <c r="BL321" s="117">
        <f t="shared" si="422"/>
        <v>-1</v>
      </c>
      <c r="BM321" s="117">
        <f t="shared" si="358"/>
        <v>-1</v>
      </c>
    </row>
    <row r="322" spans="1:66">
      <c r="A322" s="7">
        <v>302</v>
      </c>
      <c r="B322" s="8" t="s">
        <v>500</v>
      </c>
      <c r="C322" s="9">
        <f>+C323+C366+C374+C383+C395+C401+C404</f>
        <v>2353916830</v>
      </c>
      <c r="D322" s="9">
        <f>+D323+D366+D374+D383+D395+D401+D404</f>
        <v>173109770</v>
      </c>
      <c r="E322" s="9">
        <f>+E323+E366+E374+E383+E395+E401+E404</f>
        <v>0</v>
      </c>
      <c r="F322" s="9">
        <f>+F323+F366+F374+F383+F395+F401+F404</f>
        <v>1134125979</v>
      </c>
      <c r="G322" s="9">
        <f>+G323+G366+G374+G383+G395+G401+G404</f>
        <v>3661152579</v>
      </c>
      <c r="H322" s="9">
        <f t="shared" ref="H322:R322" si="430">+H323+H366+H374+H383+H395+H401+H404</f>
        <v>52291475</v>
      </c>
      <c r="I322" s="9">
        <f t="shared" si="430"/>
        <v>119084597</v>
      </c>
      <c r="J322" s="9">
        <f t="shared" si="430"/>
        <v>3542067982</v>
      </c>
      <c r="K322" s="9">
        <f t="shared" si="430"/>
        <v>59235308</v>
      </c>
      <c r="L322" s="9">
        <f t="shared" si="430"/>
        <v>76287099</v>
      </c>
      <c r="M322" s="9">
        <f t="shared" si="430"/>
        <v>49741331</v>
      </c>
      <c r="N322" s="9">
        <f t="shared" si="430"/>
        <v>75161561</v>
      </c>
      <c r="O322" s="9">
        <f t="shared" si="430"/>
        <v>130350658</v>
      </c>
      <c r="P322" s="9">
        <f t="shared" si="430"/>
        <v>11266061</v>
      </c>
      <c r="Q322" s="9">
        <f t="shared" si="430"/>
        <v>3530801921</v>
      </c>
      <c r="R322" s="9">
        <f t="shared" si="430"/>
        <v>76287099</v>
      </c>
      <c r="S322" s="108"/>
      <c r="T322" s="9">
        <f>+T323+T366+T374+T383+T395+T401+T404</f>
        <v>3660152579</v>
      </c>
      <c r="U322" s="9">
        <f t="shared" ref="U322:W322" si="431">+U323+U366+U374+U383+U395+U401+U404</f>
        <v>43732110.5</v>
      </c>
      <c r="V322" s="9">
        <f t="shared" si="431"/>
        <v>43732110.5</v>
      </c>
      <c r="W322" s="9">
        <f t="shared" si="431"/>
        <v>61169605.700000003</v>
      </c>
      <c r="X322" s="9">
        <f t="shared" ref="X322:AH322" si="432">+X323+X366+X374+X383+X395+X401+X404</f>
        <v>224615771.75555557</v>
      </c>
      <c r="Y322" s="9">
        <f t="shared" si="432"/>
        <v>227327529.25555557</v>
      </c>
      <c r="Z322" s="9">
        <f t="shared" si="432"/>
        <v>227327529.25555557</v>
      </c>
      <c r="AA322" s="9">
        <f t="shared" si="432"/>
        <v>247327529.25555554</v>
      </c>
      <c r="AB322" s="9">
        <f t="shared" si="432"/>
        <v>703152430.05555558</v>
      </c>
      <c r="AC322" s="9">
        <f t="shared" si="432"/>
        <v>477310672.55555558</v>
      </c>
      <c r="AD322" s="9">
        <f t="shared" si="432"/>
        <v>468152430.05555558</v>
      </c>
      <c r="AE322" s="9">
        <f t="shared" si="432"/>
        <v>468152430.05555558</v>
      </c>
      <c r="AF322" s="9">
        <f t="shared" si="432"/>
        <v>468152430.05555558</v>
      </c>
      <c r="AG322" s="9">
        <f t="shared" si="370"/>
        <v>600577127.71111107</v>
      </c>
      <c r="AH322" s="9">
        <f t="shared" si="432"/>
        <v>3179099363.5</v>
      </c>
      <c r="AI322" s="231">
        <f>+AH322-'EJEC-GASTOSABRIL 2021'!G323</f>
        <v>-481053215.5</v>
      </c>
      <c r="AJ322" s="108"/>
      <c r="AK322" s="9">
        <f t="shared" ref="AK322:AM322" si="433">+AK323+AK366+AK374+AK383+AK395+AK401+AK404</f>
        <v>20732110.5</v>
      </c>
      <c r="AL322" s="9">
        <f t="shared" si="433"/>
        <v>24963711</v>
      </c>
      <c r="AM322" s="9">
        <f t="shared" si="433"/>
        <v>92041791.229999989</v>
      </c>
      <c r="AN322" s="9">
        <v>247258482</v>
      </c>
      <c r="AO322" s="9"/>
      <c r="AP322" s="9">
        <f t="shared" ref="AP322:AV322" si="434">+AP323+AP366+AP374+AP383+AP395+AP401+AP404</f>
        <v>0</v>
      </c>
      <c r="AQ322" s="9">
        <f t="shared" si="434"/>
        <v>0</v>
      </c>
      <c r="AR322" s="9">
        <f t="shared" si="434"/>
        <v>0</v>
      </c>
      <c r="AS322" s="9">
        <f t="shared" si="434"/>
        <v>0</v>
      </c>
      <c r="AT322" s="9">
        <f t="shared" si="434"/>
        <v>0</v>
      </c>
      <c r="AU322" s="9">
        <f t="shared" si="434"/>
        <v>0</v>
      </c>
      <c r="AV322" s="9">
        <f t="shared" si="434"/>
        <v>0</v>
      </c>
      <c r="AW322" s="9">
        <f t="shared" si="372"/>
        <v>384996094.73000002</v>
      </c>
      <c r="AX322" s="9">
        <f t="shared" si="421"/>
        <v>384996094.73000002</v>
      </c>
      <c r="AY322" s="108"/>
      <c r="AZ322" s="114">
        <f t="shared" si="353"/>
        <v>-0.52592933972395406</v>
      </c>
      <c r="BA322" s="114">
        <f t="shared" si="354"/>
        <v>-0.42916747637871261</v>
      </c>
      <c r="BB322" s="114">
        <f t="shared" si="355"/>
        <v>0.50469812869825292</v>
      </c>
      <c r="BC322" s="114">
        <f t="shared" si="356"/>
        <v>0.10080641295788435</v>
      </c>
      <c r="BD322" s="114">
        <f t="shared" si="357"/>
        <v>-1</v>
      </c>
      <c r="BE322" s="9"/>
      <c r="BF322" s="9"/>
      <c r="BG322" s="9"/>
      <c r="BH322" s="9"/>
      <c r="BI322" s="9"/>
      <c r="BJ322" s="9"/>
      <c r="BK322" s="9"/>
      <c r="BL322" s="114">
        <f t="shared" si="422"/>
        <v>-0.35895644877906441</v>
      </c>
      <c r="BM322" s="114">
        <f t="shared" si="358"/>
        <v>-0.35895644877906441</v>
      </c>
    </row>
    <row r="323" spans="1:66">
      <c r="A323" s="10">
        <v>30201</v>
      </c>
      <c r="B323" s="11" t="s">
        <v>501</v>
      </c>
      <c r="C323" s="12">
        <f>+C324</f>
        <v>1938910830</v>
      </c>
      <c r="D323" s="12">
        <f>+D324</f>
        <v>75000000</v>
      </c>
      <c r="E323" s="12">
        <f>+E324</f>
        <v>0</v>
      </c>
      <c r="F323" s="12">
        <f>+F324</f>
        <v>814374952</v>
      </c>
      <c r="G323" s="12">
        <f>+G324</f>
        <v>2828285782</v>
      </c>
      <c r="H323" s="12">
        <f t="shared" ref="H323:AH323" si="435">+H324</f>
        <v>48391869</v>
      </c>
      <c r="I323" s="12">
        <f t="shared" si="435"/>
        <v>65443660</v>
      </c>
      <c r="J323" s="12">
        <f t="shared" si="435"/>
        <v>2762842122</v>
      </c>
      <c r="K323" s="12">
        <f t="shared" si="435"/>
        <v>46761224</v>
      </c>
      <c r="L323" s="12">
        <f t="shared" si="435"/>
        <v>63813015</v>
      </c>
      <c r="M323" s="12">
        <f t="shared" si="435"/>
        <v>0</v>
      </c>
      <c r="N323" s="12">
        <f t="shared" si="435"/>
        <v>17051791</v>
      </c>
      <c r="O323" s="12">
        <f t="shared" si="435"/>
        <v>68009560</v>
      </c>
      <c r="P323" s="12">
        <f t="shared" si="435"/>
        <v>2565900</v>
      </c>
      <c r="Q323" s="12">
        <f t="shared" si="435"/>
        <v>2760276222</v>
      </c>
      <c r="R323" s="12">
        <f t="shared" si="435"/>
        <v>63813015</v>
      </c>
      <c r="S323" s="108"/>
      <c r="T323" s="12">
        <f t="shared" si="435"/>
        <v>2827285782</v>
      </c>
      <c r="U323" s="12">
        <f t="shared" si="435"/>
        <v>43732110.5</v>
      </c>
      <c r="V323" s="12">
        <f t="shared" si="435"/>
        <v>43732110.5</v>
      </c>
      <c r="W323" s="12">
        <f t="shared" si="435"/>
        <v>61169605.700000003</v>
      </c>
      <c r="X323" s="12">
        <f t="shared" si="435"/>
        <v>132725272.36666667</v>
      </c>
      <c r="Y323" s="12">
        <f t="shared" si="435"/>
        <v>175225272.36666667</v>
      </c>
      <c r="Z323" s="12">
        <f t="shared" si="435"/>
        <v>175225272.36666667</v>
      </c>
      <c r="AA323" s="12">
        <f t="shared" si="435"/>
        <v>195225272.36666664</v>
      </c>
      <c r="AB323" s="12">
        <f t="shared" si="435"/>
        <v>588050173.16666663</v>
      </c>
      <c r="AC323" s="12">
        <f t="shared" si="435"/>
        <v>353050173.16666669</v>
      </c>
      <c r="AD323" s="12">
        <f t="shared" si="435"/>
        <v>353050173.16666669</v>
      </c>
      <c r="AE323" s="12">
        <f t="shared" si="435"/>
        <v>353050173.16666669</v>
      </c>
      <c r="AF323" s="12">
        <f t="shared" si="435"/>
        <v>353050173.16666669</v>
      </c>
      <c r="AG323" s="12">
        <f t="shared" si="370"/>
        <v>456584371.43333334</v>
      </c>
      <c r="AH323" s="12">
        <f t="shared" si="435"/>
        <v>2346232566.5</v>
      </c>
      <c r="AI323" s="232">
        <f>+AH323-'EJEC-GASTOSABRIL 2021'!G324</f>
        <v>-481053215.5</v>
      </c>
      <c r="AJ323" s="108"/>
      <c r="AK323" s="12">
        <f t="shared" ref="AK323:AM323" si="436">+AK324</f>
        <v>20732110.5</v>
      </c>
      <c r="AL323" s="12">
        <f t="shared" si="436"/>
        <v>24963711</v>
      </c>
      <c r="AM323" s="12">
        <f t="shared" si="436"/>
        <v>47542110.229999997</v>
      </c>
      <c r="AN323" s="12">
        <v>246767880</v>
      </c>
      <c r="AO323" s="12"/>
      <c r="AP323" s="12">
        <f t="shared" ref="AP323:AV323" si="437">+AP324</f>
        <v>0</v>
      </c>
      <c r="AQ323" s="12">
        <f t="shared" si="437"/>
        <v>0</v>
      </c>
      <c r="AR323" s="12">
        <f t="shared" si="437"/>
        <v>0</v>
      </c>
      <c r="AS323" s="12">
        <f t="shared" si="437"/>
        <v>0</v>
      </c>
      <c r="AT323" s="12">
        <f t="shared" si="437"/>
        <v>0</v>
      </c>
      <c r="AU323" s="12">
        <f t="shared" si="437"/>
        <v>0</v>
      </c>
      <c r="AV323" s="12">
        <f t="shared" si="437"/>
        <v>0</v>
      </c>
      <c r="AW323" s="12">
        <f t="shared" si="372"/>
        <v>340005811.73000002</v>
      </c>
      <c r="AX323" s="12">
        <f t="shared" si="421"/>
        <v>340005811.73000002</v>
      </c>
      <c r="AY323" s="108"/>
      <c r="AZ323" s="115">
        <f t="shared" si="353"/>
        <v>-0.52592933972395406</v>
      </c>
      <c r="BA323" s="115">
        <f t="shared" si="354"/>
        <v>-0.42916747637871261</v>
      </c>
      <c r="BB323" s="115">
        <f t="shared" si="355"/>
        <v>-0.22278213688076798</v>
      </c>
      <c r="BC323" s="115">
        <f t="shared" si="356"/>
        <v>0.85923807576208511</v>
      </c>
      <c r="BD323" s="115">
        <f t="shared" si="357"/>
        <v>-1</v>
      </c>
      <c r="BE323" s="12"/>
      <c r="BF323" s="12"/>
      <c r="BG323" s="12"/>
      <c r="BH323" s="12"/>
      <c r="BI323" s="12"/>
      <c r="BJ323" s="12"/>
      <c r="BK323" s="12"/>
      <c r="BL323" s="115">
        <f t="shared" si="422"/>
        <v>-0.25532752979994444</v>
      </c>
      <c r="BM323" s="115">
        <f t="shared" si="358"/>
        <v>-0.25532752979994444</v>
      </c>
    </row>
    <row r="324" spans="1:66">
      <c r="A324" s="13">
        <v>3020101</v>
      </c>
      <c r="B324" s="14" t="s">
        <v>502</v>
      </c>
      <c r="C324" s="15">
        <f>+C325+C328+C332+C336+C340+C343+C346+C350+C353+C356+C358+C362+C365</f>
        <v>1938910830</v>
      </c>
      <c r="D324" s="15">
        <f>+D325+D328+D332+D336+D340+D343+D346+D350+D353+D356+D358+D362+D365</f>
        <v>75000000</v>
      </c>
      <c r="E324" s="15">
        <f>+E325+E328+E332+E336+E340+E343+E346+E350+E353+E356+E358+E362+E365</f>
        <v>0</v>
      </c>
      <c r="F324" s="15">
        <f>+F325+F328+F332+F336+F340+F343+F346+F350+F353+F356+F358+F362+F365</f>
        <v>814374952</v>
      </c>
      <c r="G324" s="15">
        <f>+G325+G328+G332+G336+G340+G343+G346+G350+G353+G356+G358+G362+G365</f>
        <v>2828285782</v>
      </c>
      <c r="H324" s="15">
        <f t="shared" ref="H324:R324" si="438">+H325+H328+H332+H336+H340+H343+H346+H350+H353+H356+H358+H362+H365</f>
        <v>48391869</v>
      </c>
      <c r="I324" s="15">
        <f t="shared" si="438"/>
        <v>65443660</v>
      </c>
      <c r="J324" s="15">
        <f t="shared" si="438"/>
        <v>2762842122</v>
      </c>
      <c r="K324" s="15">
        <f t="shared" si="438"/>
        <v>46761224</v>
      </c>
      <c r="L324" s="15">
        <f t="shared" si="438"/>
        <v>63813015</v>
      </c>
      <c r="M324" s="15">
        <f t="shared" si="438"/>
        <v>0</v>
      </c>
      <c r="N324" s="15">
        <f t="shared" si="438"/>
        <v>17051791</v>
      </c>
      <c r="O324" s="15">
        <f t="shared" si="438"/>
        <v>68009560</v>
      </c>
      <c r="P324" s="15">
        <f t="shared" si="438"/>
        <v>2565900</v>
      </c>
      <c r="Q324" s="15">
        <f t="shared" si="438"/>
        <v>2760276222</v>
      </c>
      <c r="R324" s="15">
        <f t="shared" si="438"/>
        <v>63813015</v>
      </c>
      <c r="S324" s="108"/>
      <c r="T324" s="15">
        <f t="shared" ref="T324:W324" si="439">+T325+T328+T332+T336+T340+T343+T346+T350+T353+T356+T358+T362+T365</f>
        <v>2827285782</v>
      </c>
      <c r="U324" s="15">
        <f t="shared" si="439"/>
        <v>43732110.5</v>
      </c>
      <c r="V324" s="15">
        <f t="shared" si="439"/>
        <v>43732110.5</v>
      </c>
      <c r="W324" s="15">
        <f t="shared" si="439"/>
        <v>61169605.700000003</v>
      </c>
      <c r="X324" s="15">
        <f t="shared" ref="X324:AH324" si="440">+X325+X328+X332+X336+X340+X343+X346+X350+X353+X356+X358+X362+X365</f>
        <v>132725272.36666667</v>
      </c>
      <c r="Y324" s="15">
        <f t="shared" si="440"/>
        <v>175225272.36666667</v>
      </c>
      <c r="Z324" s="15">
        <f t="shared" si="440"/>
        <v>175225272.36666667</v>
      </c>
      <c r="AA324" s="15">
        <f t="shared" si="440"/>
        <v>195225272.36666664</v>
      </c>
      <c r="AB324" s="15">
        <f t="shared" si="440"/>
        <v>588050173.16666663</v>
      </c>
      <c r="AC324" s="15">
        <f t="shared" si="440"/>
        <v>353050173.16666669</v>
      </c>
      <c r="AD324" s="15">
        <f t="shared" si="440"/>
        <v>353050173.16666669</v>
      </c>
      <c r="AE324" s="15">
        <f t="shared" si="440"/>
        <v>353050173.16666669</v>
      </c>
      <c r="AF324" s="15">
        <f t="shared" si="440"/>
        <v>353050173.16666669</v>
      </c>
      <c r="AG324" s="15">
        <f t="shared" si="370"/>
        <v>456584371.43333334</v>
      </c>
      <c r="AH324" s="15">
        <f t="shared" si="440"/>
        <v>2346232566.5</v>
      </c>
      <c r="AI324" s="233">
        <f>+AH324-'EJEC-GASTOSABRIL 2021'!G325</f>
        <v>-481053215.5</v>
      </c>
      <c r="AJ324" s="108"/>
      <c r="AK324" s="15">
        <f t="shared" ref="AK324:AM324" si="441">+AK325+AK328+AK332+AK336+AK340+AK343+AK346+AK350+AK353+AK356+AK358+AK362+AK365</f>
        <v>20732110.5</v>
      </c>
      <c r="AL324" s="15">
        <f t="shared" si="441"/>
        <v>24963711</v>
      </c>
      <c r="AM324" s="15">
        <f t="shared" si="441"/>
        <v>47542110.229999997</v>
      </c>
      <c r="AN324" s="15">
        <v>246767880</v>
      </c>
      <c r="AO324" s="15"/>
      <c r="AP324" s="15">
        <f t="shared" ref="AP324:AV324" si="442">+AP325+AP328+AP332+AP336+AP340+AP343+AP346+AP350+AP353+AP356+AP358+AP362+AP365</f>
        <v>0</v>
      </c>
      <c r="AQ324" s="15">
        <f t="shared" si="442"/>
        <v>0</v>
      </c>
      <c r="AR324" s="15">
        <f t="shared" si="442"/>
        <v>0</v>
      </c>
      <c r="AS324" s="15">
        <f t="shared" si="442"/>
        <v>0</v>
      </c>
      <c r="AT324" s="15">
        <f t="shared" si="442"/>
        <v>0</v>
      </c>
      <c r="AU324" s="15">
        <f t="shared" si="442"/>
        <v>0</v>
      </c>
      <c r="AV324" s="15">
        <f t="shared" si="442"/>
        <v>0</v>
      </c>
      <c r="AW324" s="15">
        <f t="shared" si="372"/>
        <v>340005811.73000002</v>
      </c>
      <c r="AX324" s="15">
        <f t="shared" si="421"/>
        <v>340005811.73000002</v>
      </c>
      <c r="AY324" s="108"/>
      <c r="AZ324" s="116">
        <f t="shared" si="353"/>
        <v>-0.52592933972395406</v>
      </c>
      <c r="BA324" s="116">
        <f t="shared" si="354"/>
        <v>-0.42916747637871261</v>
      </c>
      <c r="BB324" s="116">
        <f t="shared" si="355"/>
        <v>-0.22278213688076798</v>
      </c>
      <c r="BC324" s="116">
        <f t="shared" si="356"/>
        <v>0.85923807576208511</v>
      </c>
      <c r="BD324" s="116">
        <f t="shared" si="357"/>
        <v>-1</v>
      </c>
      <c r="BE324" s="15"/>
      <c r="BF324" s="15"/>
      <c r="BG324" s="15"/>
      <c r="BH324" s="15"/>
      <c r="BI324" s="15"/>
      <c r="BJ324" s="15"/>
      <c r="BK324" s="15"/>
      <c r="BL324" s="116">
        <f t="shared" si="422"/>
        <v>-0.25532752979994444</v>
      </c>
      <c r="BM324" s="116">
        <f t="shared" si="358"/>
        <v>-0.25532752979994444</v>
      </c>
    </row>
    <row r="325" spans="1:66">
      <c r="A325" s="13">
        <v>302010101</v>
      </c>
      <c r="B325" s="14" t="s">
        <v>503</v>
      </c>
      <c r="C325" s="15">
        <f>+C326+C327</f>
        <v>100000000</v>
      </c>
      <c r="D325" s="15">
        <f>+D326+D327</f>
        <v>0</v>
      </c>
      <c r="E325" s="15">
        <f>+E326+E327</f>
        <v>0</v>
      </c>
      <c r="F325" s="15">
        <f>+F326+F327</f>
        <v>0</v>
      </c>
      <c r="G325" s="15">
        <f>+G326+G327</f>
        <v>100000000</v>
      </c>
      <c r="H325" s="15">
        <f t="shared" ref="H325:W325" si="443">+H326+H327</f>
        <v>0</v>
      </c>
      <c r="I325" s="15">
        <f t="shared" si="443"/>
        <v>0</v>
      </c>
      <c r="J325" s="15">
        <f t="shared" si="443"/>
        <v>100000000</v>
      </c>
      <c r="K325" s="15">
        <f t="shared" si="443"/>
        <v>0</v>
      </c>
      <c r="L325" s="15">
        <f t="shared" si="443"/>
        <v>0</v>
      </c>
      <c r="M325" s="15">
        <f t="shared" si="443"/>
        <v>0</v>
      </c>
      <c r="N325" s="15">
        <f t="shared" si="443"/>
        <v>0</v>
      </c>
      <c r="O325" s="15">
        <f t="shared" si="443"/>
        <v>0</v>
      </c>
      <c r="P325" s="15">
        <f t="shared" si="443"/>
        <v>0</v>
      </c>
      <c r="Q325" s="15">
        <f t="shared" si="443"/>
        <v>100000000</v>
      </c>
      <c r="R325" s="15">
        <f t="shared" si="443"/>
        <v>0</v>
      </c>
      <c r="S325" s="108"/>
      <c r="T325" s="15">
        <f t="shared" si="443"/>
        <v>100000000</v>
      </c>
      <c r="U325" s="15">
        <f t="shared" si="443"/>
        <v>0</v>
      </c>
      <c r="V325" s="15">
        <f t="shared" si="443"/>
        <v>0</v>
      </c>
      <c r="W325" s="15">
        <f t="shared" si="443"/>
        <v>0</v>
      </c>
      <c r="X325" s="15">
        <f t="shared" ref="X325:AH325" si="444">+X326+X327</f>
        <v>0</v>
      </c>
      <c r="Y325" s="15">
        <f t="shared" si="444"/>
        <v>7500000</v>
      </c>
      <c r="Z325" s="15">
        <f t="shared" si="444"/>
        <v>7500000</v>
      </c>
      <c r="AA325" s="15">
        <f t="shared" si="444"/>
        <v>7500000</v>
      </c>
      <c r="AB325" s="15">
        <f t="shared" si="444"/>
        <v>15500000</v>
      </c>
      <c r="AC325" s="15">
        <f t="shared" si="444"/>
        <v>15500000</v>
      </c>
      <c r="AD325" s="15">
        <f t="shared" si="444"/>
        <v>15500000</v>
      </c>
      <c r="AE325" s="15">
        <f t="shared" si="444"/>
        <v>15500000</v>
      </c>
      <c r="AF325" s="15">
        <f t="shared" si="444"/>
        <v>15500000</v>
      </c>
      <c r="AG325" s="15">
        <f t="shared" si="370"/>
        <v>7500000</v>
      </c>
      <c r="AH325" s="15">
        <f t="shared" si="444"/>
        <v>100000000</v>
      </c>
      <c r="AI325" s="233">
        <f>+AH325-'EJEC-GASTOSABRIL 2021'!G326</f>
        <v>0</v>
      </c>
      <c r="AJ325" s="108"/>
      <c r="AK325" s="15">
        <f t="shared" ref="AK325:AM325" si="445">+AK326+AK327</f>
        <v>0</v>
      </c>
      <c r="AL325" s="15">
        <f t="shared" si="445"/>
        <v>0</v>
      </c>
      <c r="AM325" s="15">
        <f t="shared" si="445"/>
        <v>0</v>
      </c>
      <c r="AN325" s="15">
        <v>0</v>
      </c>
      <c r="AO325" s="15"/>
      <c r="AP325" s="15">
        <f t="shared" ref="AP325:AV325" si="446">+AP326+AP327</f>
        <v>0</v>
      </c>
      <c r="AQ325" s="15">
        <f t="shared" si="446"/>
        <v>0</v>
      </c>
      <c r="AR325" s="15">
        <f t="shared" si="446"/>
        <v>0</v>
      </c>
      <c r="AS325" s="15">
        <f t="shared" si="446"/>
        <v>0</v>
      </c>
      <c r="AT325" s="15">
        <f t="shared" si="446"/>
        <v>0</v>
      </c>
      <c r="AU325" s="15">
        <f t="shared" si="446"/>
        <v>0</v>
      </c>
      <c r="AV325" s="15">
        <f t="shared" si="446"/>
        <v>0</v>
      </c>
      <c r="AW325" s="15">
        <f t="shared" si="372"/>
        <v>0</v>
      </c>
      <c r="AX325" s="15">
        <f t="shared" si="421"/>
        <v>0</v>
      </c>
      <c r="AY325" s="108"/>
      <c r="AZ325" s="116" t="e">
        <f t="shared" si="353"/>
        <v>#DIV/0!</v>
      </c>
      <c r="BA325" s="116" t="e">
        <f t="shared" si="354"/>
        <v>#DIV/0!</v>
      </c>
      <c r="BB325" s="116" t="e">
        <f t="shared" si="355"/>
        <v>#DIV/0!</v>
      </c>
      <c r="BC325" s="116" t="e">
        <f t="shared" si="356"/>
        <v>#DIV/0!</v>
      </c>
      <c r="BD325" s="116">
        <f t="shared" si="357"/>
        <v>-1</v>
      </c>
      <c r="BE325" s="15"/>
      <c r="BF325" s="15"/>
      <c r="BG325" s="15"/>
      <c r="BH325" s="15"/>
      <c r="BI325" s="15"/>
      <c r="BJ325" s="15"/>
      <c r="BK325" s="15"/>
      <c r="BL325" s="116">
        <f t="shared" si="422"/>
        <v>-1</v>
      </c>
      <c r="BM325" s="116">
        <f t="shared" si="358"/>
        <v>-1</v>
      </c>
    </row>
    <row r="326" spans="1:66">
      <c r="A326" s="17">
        <v>30201010101</v>
      </c>
      <c r="B326" s="17" t="s">
        <v>504</v>
      </c>
      <c r="C326" s="18">
        <v>40000000</v>
      </c>
      <c r="D326" s="18">
        <v>0</v>
      </c>
      <c r="E326" s="18">
        <v>0</v>
      </c>
      <c r="F326" s="18">
        <v>0</v>
      </c>
      <c r="G326" s="18">
        <f t="shared" si="369"/>
        <v>40000000</v>
      </c>
      <c r="H326" s="18">
        <v>0</v>
      </c>
      <c r="I326" s="18">
        <v>0</v>
      </c>
      <c r="J326" s="18">
        <f>+G326-I326</f>
        <v>40000000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f>+O326-I326</f>
        <v>0</v>
      </c>
      <c r="Q326" s="18">
        <f>+G326-O326</f>
        <v>40000000</v>
      </c>
      <c r="R326" s="18">
        <f>+L326</f>
        <v>0</v>
      </c>
      <c r="S326" s="108"/>
      <c r="T326" s="18">
        <v>40000000</v>
      </c>
      <c r="U326" s="18"/>
      <c r="V326" s="18"/>
      <c r="W326" s="18"/>
      <c r="X326" s="18"/>
      <c r="Y326" s="18"/>
      <c r="Z326" s="18"/>
      <c r="AA326" s="18"/>
      <c r="AB326" s="18">
        <v>8000000</v>
      </c>
      <c r="AC326" s="18">
        <v>8000000</v>
      </c>
      <c r="AD326" s="18">
        <v>8000000</v>
      </c>
      <c r="AE326" s="18">
        <v>8000000</v>
      </c>
      <c r="AF326" s="18">
        <v>8000000</v>
      </c>
      <c r="AG326" s="18">
        <f t="shared" si="370"/>
        <v>0</v>
      </c>
      <c r="AH326" s="18">
        <f t="shared" si="371"/>
        <v>40000000</v>
      </c>
      <c r="AI326" s="85">
        <f>+AH326-'EJEC-GASTOSABRIL 2021'!G327</f>
        <v>0</v>
      </c>
      <c r="AJ326" s="108"/>
      <c r="AK326" s="18">
        <v>0</v>
      </c>
      <c r="AL326" s="18">
        <v>0</v>
      </c>
      <c r="AM326" s="18">
        <v>0</v>
      </c>
      <c r="AN326" s="18">
        <v>0</v>
      </c>
      <c r="AO326" s="18"/>
      <c r="AP326" s="18"/>
      <c r="AQ326" s="18"/>
      <c r="AR326" s="18"/>
      <c r="AS326" s="18"/>
      <c r="AT326" s="18"/>
      <c r="AU326" s="18"/>
      <c r="AV326" s="18"/>
      <c r="AW326" s="18">
        <f t="shared" si="372"/>
        <v>0</v>
      </c>
      <c r="AX326" s="18">
        <f t="shared" si="421"/>
        <v>0</v>
      </c>
      <c r="AY326" s="108"/>
      <c r="AZ326" s="117" t="e">
        <f t="shared" si="353"/>
        <v>#DIV/0!</v>
      </c>
      <c r="BA326" s="117" t="e">
        <f t="shared" si="354"/>
        <v>#DIV/0!</v>
      </c>
      <c r="BB326" s="117" t="e">
        <f t="shared" si="355"/>
        <v>#DIV/0!</v>
      </c>
      <c r="BC326" s="117" t="e">
        <f t="shared" si="356"/>
        <v>#DIV/0!</v>
      </c>
      <c r="BD326" s="117" t="e">
        <f t="shared" si="357"/>
        <v>#DIV/0!</v>
      </c>
      <c r="BE326" s="18"/>
      <c r="BF326" s="18"/>
      <c r="BG326" s="18"/>
      <c r="BH326" s="18"/>
      <c r="BI326" s="18"/>
      <c r="BJ326" s="18"/>
      <c r="BK326" s="18"/>
      <c r="BL326" s="117" t="e">
        <f t="shared" si="422"/>
        <v>#DIV/0!</v>
      </c>
      <c r="BM326" s="117" t="e">
        <f t="shared" si="358"/>
        <v>#DIV/0!</v>
      </c>
    </row>
    <row r="327" spans="1:66">
      <c r="A327" s="17">
        <v>30201010102</v>
      </c>
      <c r="B327" s="17" t="s">
        <v>505</v>
      </c>
      <c r="C327" s="18">
        <v>60000000</v>
      </c>
      <c r="D327" s="18">
        <v>0</v>
      </c>
      <c r="E327" s="18">
        <v>0</v>
      </c>
      <c r="F327" s="18">
        <v>0</v>
      </c>
      <c r="G327" s="18">
        <f t="shared" si="369"/>
        <v>60000000</v>
      </c>
      <c r="H327" s="18">
        <v>0</v>
      </c>
      <c r="I327" s="18">
        <v>0</v>
      </c>
      <c r="J327" s="18">
        <f>+G327-I327</f>
        <v>60000000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f>+O327-I327</f>
        <v>0</v>
      </c>
      <c r="Q327" s="18">
        <f>+G327-O327</f>
        <v>60000000</v>
      </c>
      <c r="R327" s="18">
        <f>+L327</f>
        <v>0</v>
      </c>
      <c r="S327" s="108"/>
      <c r="T327" s="18">
        <v>60000000</v>
      </c>
      <c r="U327" s="18"/>
      <c r="V327" s="18"/>
      <c r="W327" s="18"/>
      <c r="X327" s="18"/>
      <c r="Y327" s="18">
        <v>7500000</v>
      </c>
      <c r="Z327" s="18">
        <v>7500000</v>
      </c>
      <c r="AA327" s="18">
        <v>7500000</v>
      </c>
      <c r="AB327" s="18">
        <v>7500000</v>
      </c>
      <c r="AC327" s="18">
        <v>7500000</v>
      </c>
      <c r="AD327" s="18">
        <v>7500000</v>
      </c>
      <c r="AE327" s="18">
        <v>7500000</v>
      </c>
      <c r="AF327" s="18">
        <v>7500000</v>
      </c>
      <c r="AG327" s="18">
        <f t="shared" si="370"/>
        <v>7500000</v>
      </c>
      <c r="AH327" s="18">
        <f t="shared" si="371"/>
        <v>60000000</v>
      </c>
      <c r="AI327" s="85">
        <f>+AH327-'EJEC-GASTOSABRIL 2021'!G328</f>
        <v>0</v>
      </c>
      <c r="AJ327" s="108"/>
      <c r="AK327" s="18">
        <v>0</v>
      </c>
      <c r="AL327" s="18">
        <v>0</v>
      </c>
      <c r="AM327" s="18">
        <v>0</v>
      </c>
      <c r="AN327" s="18">
        <v>0</v>
      </c>
      <c r="AO327" s="18"/>
      <c r="AP327" s="18"/>
      <c r="AQ327" s="18"/>
      <c r="AR327" s="18"/>
      <c r="AS327" s="18"/>
      <c r="AT327" s="18"/>
      <c r="AU327" s="18"/>
      <c r="AV327" s="18"/>
      <c r="AW327" s="18">
        <f t="shared" si="372"/>
        <v>0</v>
      </c>
      <c r="AX327" s="18">
        <f t="shared" si="421"/>
        <v>0</v>
      </c>
      <c r="AY327" s="108"/>
      <c r="AZ327" s="117" t="e">
        <f t="shared" si="353"/>
        <v>#DIV/0!</v>
      </c>
      <c r="BA327" s="117" t="e">
        <f t="shared" si="354"/>
        <v>#DIV/0!</v>
      </c>
      <c r="BB327" s="117" t="e">
        <f t="shared" si="355"/>
        <v>#DIV/0!</v>
      </c>
      <c r="BC327" s="117" t="e">
        <f t="shared" si="356"/>
        <v>#DIV/0!</v>
      </c>
      <c r="BD327" s="117">
        <f t="shared" si="357"/>
        <v>-1</v>
      </c>
      <c r="BE327" s="18"/>
      <c r="BF327" s="18"/>
      <c r="BG327" s="18"/>
      <c r="BH327" s="18"/>
      <c r="BI327" s="18"/>
      <c r="BJ327" s="18"/>
      <c r="BK327" s="18"/>
      <c r="BL327" s="117">
        <f t="shared" si="422"/>
        <v>-1</v>
      </c>
      <c r="BM327" s="117">
        <f t="shared" si="358"/>
        <v>-1</v>
      </c>
    </row>
    <row r="328" spans="1:66">
      <c r="A328" s="13">
        <v>302010102</v>
      </c>
      <c r="B328" s="14" t="s">
        <v>506</v>
      </c>
      <c r="C328" s="15">
        <f>+C329+C330+C331</f>
        <v>165000000</v>
      </c>
      <c r="D328" s="15">
        <f>+D329+D330+D331</f>
        <v>0</v>
      </c>
      <c r="E328" s="15">
        <f>+E329+E330+E331</f>
        <v>0</v>
      </c>
      <c r="F328" s="15">
        <f>+F329+F330+F331</f>
        <v>0</v>
      </c>
      <c r="G328" s="15">
        <f>+G329+G330+G331</f>
        <v>165000000</v>
      </c>
      <c r="H328" s="15">
        <f t="shared" ref="H328:T328" si="447">+H329+H330</f>
        <v>0</v>
      </c>
      <c r="I328" s="15">
        <f t="shared" si="447"/>
        <v>0</v>
      </c>
      <c r="J328" s="15">
        <f t="shared" si="447"/>
        <v>165000000</v>
      </c>
      <c r="K328" s="15">
        <f t="shared" si="447"/>
        <v>0</v>
      </c>
      <c r="L328" s="15">
        <f t="shared" si="447"/>
        <v>0</v>
      </c>
      <c r="M328" s="15">
        <f t="shared" si="447"/>
        <v>0</v>
      </c>
      <c r="N328" s="15">
        <f t="shared" si="447"/>
        <v>0</v>
      </c>
      <c r="O328" s="15">
        <f t="shared" si="447"/>
        <v>0</v>
      </c>
      <c r="P328" s="15">
        <f t="shared" si="447"/>
        <v>0</v>
      </c>
      <c r="Q328" s="15">
        <f t="shared" si="447"/>
        <v>165000000</v>
      </c>
      <c r="R328" s="15">
        <f t="shared" si="447"/>
        <v>0</v>
      </c>
      <c r="S328" s="108"/>
      <c r="T328" s="15">
        <f t="shared" si="447"/>
        <v>165000000</v>
      </c>
      <c r="U328" s="15">
        <f t="shared" ref="U328:AH328" si="448">+U329+U330+U331</f>
        <v>0</v>
      </c>
      <c r="V328" s="15">
        <f t="shared" si="448"/>
        <v>0</v>
      </c>
      <c r="W328" s="15">
        <f t="shared" si="448"/>
        <v>0</v>
      </c>
      <c r="X328" s="15">
        <f t="shared" si="448"/>
        <v>0</v>
      </c>
      <c r="Y328" s="15">
        <f t="shared" si="448"/>
        <v>18750000</v>
      </c>
      <c r="Z328" s="15">
        <f t="shared" si="448"/>
        <v>18750000</v>
      </c>
      <c r="AA328" s="15">
        <f t="shared" si="448"/>
        <v>18750000</v>
      </c>
      <c r="AB328" s="15">
        <f t="shared" si="448"/>
        <v>21750000</v>
      </c>
      <c r="AC328" s="15">
        <f t="shared" si="448"/>
        <v>21750000</v>
      </c>
      <c r="AD328" s="15">
        <f t="shared" si="448"/>
        <v>21750000</v>
      </c>
      <c r="AE328" s="15">
        <f t="shared" si="448"/>
        <v>21750000</v>
      </c>
      <c r="AF328" s="15">
        <f t="shared" si="448"/>
        <v>21750000</v>
      </c>
      <c r="AG328" s="15">
        <f t="shared" si="370"/>
        <v>18750000</v>
      </c>
      <c r="AH328" s="15">
        <f t="shared" si="448"/>
        <v>165000000</v>
      </c>
      <c r="AI328" s="233">
        <f>+AH328-'EJEC-GASTOSABRIL 2021'!G329</f>
        <v>0</v>
      </c>
      <c r="AJ328" s="108"/>
      <c r="AK328" s="15">
        <f t="shared" ref="AK328:AM328" si="449">+AK329+AK330+AK331</f>
        <v>0</v>
      </c>
      <c r="AL328" s="15">
        <f t="shared" si="449"/>
        <v>0</v>
      </c>
      <c r="AM328" s="15">
        <f t="shared" si="449"/>
        <v>0</v>
      </c>
      <c r="AN328" s="15">
        <v>0</v>
      </c>
      <c r="AO328" s="15"/>
      <c r="AP328" s="15"/>
      <c r="AQ328" s="15"/>
      <c r="AR328" s="15"/>
      <c r="AS328" s="15"/>
      <c r="AT328" s="15"/>
      <c r="AU328" s="15"/>
      <c r="AV328" s="15"/>
      <c r="AW328" s="15">
        <f t="shared" si="372"/>
        <v>0</v>
      </c>
      <c r="AX328" s="15">
        <f t="shared" si="421"/>
        <v>0</v>
      </c>
      <c r="AY328" s="108"/>
      <c r="AZ328" s="116" t="e">
        <f t="shared" ref="AZ328:AZ391" si="450">(AK328-U328)/U328</f>
        <v>#DIV/0!</v>
      </c>
      <c r="BA328" s="116" t="e">
        <f t="shared" ref="BA328:BA391" si="451">(AL328-V328)/V328</f>
        <v>#DIV/0!</v>
      </c>
      <c r="BB328" s="116" t="e">
        <f t="shared" ref="BB328:BB391" si="452">(AM328-W328)/W328</f>
        <v>#DIV/0!</v>
      </c>
      <c r="BC328" s="116" t="e">
        <f t="shared" ref="BC328:BC391" si="453">(AN328-X328)/X328</f>
        <v>#DIV/0!</v>
      </c>
      <c r="BD328" s="116">
        <f t="shared" ref="BD328:BD391" si="454">(AO328-Y328)/Y328</f>
        <v>-1</v>
      </c>
      <c r="BE328" s="15"/>
      <c r="BF328" s="15"/>
      <c r="BG328" s="15"/>
      <c r="BH328" s="15"/>
      <c r="BI328" s="15"/>
      <c r="BJ328" s="15"/>
      <c r="BK328" s="15"/>
      <c r="BL328" s="116">
        <f t="shared" si="422"/>
        <v>-1</v>
      </c>
      <c r="BM328" s="116">
        <f t="shared" ref="BM328:BM391" si="455">(AW328-AG328)/AG328</f>
        <v>-1</v>
      </c>
    </row>
    <row r="329" spans="1:66">
      <c r="A329" s="17">
        <v>30201010201</v>
      </c>
      <c r="B329" s="17" t="s">
        <v>507</v>
      </c>
      <c r="C329" s="18">
        <v>15000000</v>
      </c>
      <c r="D329" s="18">
        <v>0</v>
      </c>
      <c r="E329" s="18">
        <v>0</v>
      </c>
      <c r="F329" s="18">
        <v>0</v>
      </c>
      <c r="G329" s="18">
        <f t="shared" si="369"/>
        <v>15000000</v>
      </c>
      <c r="H329" s="18">
        <v>0</v>
      </c>
      <c r="I329" s="18">
        <v>0</v>
      </c>
      <c r="J329" s="18">
        <f>+G329-I329</f>
        <v>15000000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f>+O329-I329</f>
        <v>0</v>
      </c>
      <c r="Q329" s="18">
        <f>+G329-O329</f>
        <v>15000000</v>
      </c>
      <c r="R329" s="18">
        <f>+L329</f>
        <v>0</v>
      </c>
      <c r="S329" s="108"/>
      <c r="T329" s="18">
        <v>15000000</v>
      </c>
      <c r="U329" s="18"/>
      <c r="V329" s="18"/>
      <c r="W329" s="18"/>
      <c r="X329" s="18"/>
      <c r="Y329" s="18"/>
      <c r="Z329" s="18"/>
      <c r="AA329" s="18"/>
      <c r="AB329" s="18">
        <v>3000000</v>
      </c>
      <c r="AC329" s="18">
        <v>3000000</v>
      </c>
      <c r="AD329" s="18">
        <v>3000000</v>
      </c>
      <c r="AE329" s="18">
        <v>3000000</v>
      </c>
      <c r="AF329" s="18">
        <v>3000000</v>
      </c>
      <c r="AG329" s="18">
        <f t="shared" si="370"/>
        <v>0</v>
      </c>
      <c r="AH329" s="18">
        <f t="shared" si="371"/>
        <v>15000000</v>
      </c>
      <c r="AI329" s="85">
        <f>+AH329-'EJEC-GASTOSABRIL 2021'!G330</f>
        <v>0</v>
      </c>
      <c r="AJ329" s="108"/>
      <c r="AK329" s="18">
        <v>0</v>
      </c>
      <c r="AL329" s="18">
        <v>0</v>
      </c>
      <c r="AM329" s="18">
        <v>0</v>
      </c>
      <c r="AN329" s="18">
        <v>0</v>
      </c>
      <c r="AO329" s="18"/>
      <c r="AP329" s="18"/>
      <c r="AQ329" s="18"/>
      <c r="AR329" s="18"/>
      <c r="AS329" s="18"/>
      <c r="AT329" s="18"/>
      <c r="AU329" s="18"/>
      <c r="AV329" s="18"/>
      <c r="AW329" s="18">
        <f t="shared" si="372"/>
        <v>0</v>
      </c>
      <c r="AX329" s="18">
        <f t="shared" si="421"/>
        <v>0</v>
      </c>
      <c r="AY329" s="108"/>
      <c r="AZ329" s="117" t="e">
        <f t="shared" si="450"/>
        <v>#DIV/0!</v>
      </c>
      <c r="BA329" s="117" t="e">
        <f t="shared" si="451"/>
        <v>#DIV/0!</v>
      </c>
      <c r="BB329" s="117" t="e">
        <f t="shared" si="452"/>
        <v>#DIV/0!</v>
      </c>
      <c r="BC329" s="117" t="e">
        <f t="shared" si="453"/>
        <v>#DIV/0!</v>
      </c>
      <c r="BD329" s="117" t="e">
        <f t="shared" si="454"/>
        <v>#DIV/0!</v>
      </c>
      <c r="BE329" s="18"/>
      <c r="BF329" s="18"/>
      <c r="BG329" s="18"/>
      <c r="BH329" s="18"/>
      <c r="BI329" s="18"/>
      <c r="BJ329" s="18"/>
      <c r="BK329" s="18"/>
      <c r="BL329" s="117" t="e">
        <f t="shared" si="422"/>
        <v>#DIV/0!</v>
      </c>
      <c r="BM329" s="117" t="e">
        <f t="shared" si="455"/>
        <v>#DIV/0!</v>
      </c>
    </row>
    <row r="330" spans="1:66">
      <c r="A330" s="17">
        <v>30201010202</v>
      </c>
      <c r="B330" s="17" t="s">
        <v>508</v>
      </c>
      <c r="C330" s="18">
        <v>150000000</v>
      </c>
      <c r="D330" s="18">
        <v>0</v>
      </c>
      <c r="E330" s="18">
        <v>0</v>
      </c>
      <c r="F330" s="18">
        <v>0</v>
      </c>
      <c r="G330" s="18">
        <f t="shared" si="369"/>
        <v>150000000</v>
      </c>
      <c r="H330" s="18">
        <v>0</v>
      </c>
      <c r="I330" s="18">
        <v>0</v>
      </c>
      <c r="J330" s="18">
        <f>+G330-I330</f>
        <v>150000000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f>+O330-I330</f>
        <v>0</v>
      </c>
      <c r="Q330" s="18">
        <f>+G330-O330</f>
        <v>150000000</v>
      </c>
      <c r="R330" s="18">
        <f>+L330</f>
        <v>0</v>
      </c>
      <c r="S330" s="108"/>
      <c r="T330" s="18">
        <v>150000000</v>
      </c>
      <c r="U330" s="18"/>
      <c r="V330" s="18"/>
      <c r="W330" s="18"/>
      <c r="X330" s="18"/>
      <c r="Y330" s="18">
        <v>18750000</v>
      </c>
      <c r="Z330" s="18">
        <v>18750000</v>
      </c>
      <c r="AA330" s="18">
        <v>18750000</v>
      </c>
      <c r="AB330" s="18">
        <v>18750000</v>
      </c>
      <c r="AC330" s="18">
        <v>18750000</v>
      </c>
      <c r="AD330" s="18">
        <v>18750000</v>
      </c>
      <c r="AE330" s="18">
        <v>18750000</v>
      </c>
      <c r="AF330" s="18">
        <v>18750000</v>
      </c>
      <c r="AG330" s="18">
        <f t="shared" si="370"/>
        <v>18750000</v>
      </c>
      <c r="AH330" s="18">
        <f t="shared" si="371"/>
        <v>150000000</v>
      </c>
      <c r="AI330" s="85">
        <f>+AH330-'EJEC-GASTOSABRIL 2021'!G331</f>
        <v>0</v>
      </c>
      <c r="AJ330" s="108"/>
      <c r="AK330" s="18">
        <v>0</v>
      </c>
      <c r="AL330" s="18">
        <v>0</v>
      </c>
      <c r="AM330" s="18">
        <v>0</v>
      </c>
      <c r="AN330" s="18">
        <v>0</v>
      </c>
      <c r="AO330" s="18"/>
      <c r="AP330" s="18"/>
      <c r="AQ330" s="18"/>
      <c r="AR330" s="18"/>
      <c r="AS330" s="18"/>
      <c r="AT330" s="18"/>
      <c r="AU330" s="18"/>
      <c r="AV330" s="18"/>
      <c r="AW330" s="18">
        <f t="shared" si="372"/>
        <v>0</v>
      </c>
      <c r="AX330" s="18">
        <f t="shared" si="421"/>
        <v>0</v>
      </c>
      <c r="AY330" s="108"/>
      <c r="AZ330" s="117" t="e">
        <f t="shared" si="450"/>
        <v>#DIV/0!</v>
      </c>
      <c r="BA330" s="117" t="e">
        <f t="shared" si="451"/>
        <v>#DIV/0!</v>
      </c>
      <c r="BB330" s="117" t="e">
        <f t="shared" si="452"/>
        <v>#DIV/0!</v>
      </c>
      <c r="BC330" s="117" t="e">
        <f t="shared" si="453"/>
        <v>#DIV/0!</v>
      </c>
      <c r="BD330" s="117">
        <f t="shared" si="454"/>
        <v>-1</v>
      </c>
      <c r="BE330" s="18"/>
      <c r="BF330" s="18"/>
      <c r="BG330" s="18"/>
      <c r="BH330" s="18"/>
      <c r="BI330" s="18"/>
      <c r="BJ330" s="18"/>
      <c r="BK330" s="18"/>
      <c r="BL330" s="117">
        <f t="shared" si="422"/>
        <v>-1</v>
      </c>
      <c r="BM330" s="117">
        <f t="shared" si="455"/>
        <v>-1</v>
      </c>
    </row>
    <row r="331" spans="1:66">
      <c r="A331" s="17">
        <v>30201010203</v>
      </c>
      <c r="B331" s="17" t="s">
        <v>1087</v>
      </c>
      <c r="C331" s="18"/>
      <c r="D331" s="18">
        <v>0</v>
      </c>
      <c r="E331" s="18">
        <v>0</v>
      </c>
      <c r="F331" s="18"/>
      <c r="G331" s="18">
        <f t="shared" si="369"/>
        <v>0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0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>
        <f t="shared" si="370"/>
        <v>0</v>
      </c>
      <c r="AH331" s="18">
        <f t="shared" si="371"/>
        <v>0</v>
      </c>
      <c r="AI331" s="85"/>
      <c r="AJ331" s="108"/>
      <c r="AK331" s="18"/>
      <c r="AL331" s="18"/>
      <c r="AM331" s="18">
        <v>0</v>
      </c>
      <c r="AN331" s="18"/>
      <c r="AO331" s="18"/>
      <c r="AP331" s="18"/>
      <c r="AQ331" s="18"/>
      <c r="AR331" s="18"/>
      <c r="AS331" s="18"/>
      <c r="AT331" s="18"/>
      <c r="AU331" s="18"/>
      <c r="AV331" s="18"/>
      <c r="AW331" s="18">
        <f t="shared" si="372"/>
        <v>0</v>
      </c>
      <c r="AX331" s="18">
        <f t="shared" si="421"/>
        <v>0</v>
      </c>
      <c r="AY331" s="108"/>
      <c r="AZ331" s="117" t="e">
        <f t="shared" si="450"/>
        <v>#DIV/0!</v>
      </c>
      <c r="BA331" s="117" t="e">
        <f t="shared" si="451"/>
        <v>#DIV/0!</v>
      </c>
      <c r="BB331" s="117" t="e">
        <f t="shared" si="452"/>
        <v>#DIV/0!</v>
      </c>
      <c r="BC331" s="117" t="e">
        <f t="shared" si="453"/>
        <v>#DIV/0!</v>
      </c>
      <c r="BD331" s="117" t="e">
        <f t="shared" si="454"/>
        <v>#DIV/0!</v>
      </c>
      <c r="BE331" s="18"/>
      <c r="BF331" s="18"/>
      <c r="BG331" s="18"/>
      <c r="BH331" s="18"/>
      <c r="BI331" s="18"/>
      <c r="BJ331" s="18"/>
      <c r="BK331" s="18"/>
      <c r="BL331" s="117" t="e">
        <f t="shared" si="422"/>
        <v>#DIV/0!</v>
      </c>
      <c r="BM331" s="117" t="e">
        <f t="shared" si="455"/>
        <v>#DIV/0!</v>
      </c>
      <c r="BN331" s="294"/>
    </row>
    <row r="332" spans="1:66">
      <c r="A332" s="13">
        <v>302010103</v>
      </c>
      <c r="B332" s="14" t="s">
        <v>509</v>
      </c>
      <c r="C332" s="15">
        <f>+C333+C334+C335</f>
        <v>849124504</v>
      </c>
      <c r="D332" s="15">
        <f>+D333+D334+D335</f>
        <v>1000000</v>
      </c>
      <c r="E332" s="15">
        <f>+E333+E334+E335</f>
        <v>0</v>
      </c>
      <c r="F332" s="15">
        <f>+F333+F334+F335</f>
        <v>134374952</v>
      </c>
      <c r="G332" s="15">
        <f>+G333+G334+G335</f>
        <v>984499456</v>
      </c>
      <c r="H332" s="15">
        <f t="shared" ref="H332:AH332" si="456">+H333+H334+H335</f>
        <v>0</v>
      </c>
      <c r="I332" s="15">
        <f t="shared" si="456"/>
        <v>0</v>
      </c>
      <c r="J332" s="15">
        <f t="shared" si="456"/>
        <v>984499456</v>
      </c>
      <c r="K332" s="15">
        <f t="shared" si="456"/>
        <v>0</v>
      </c>
      <c r="L332" s="15">
        <f t="shared" si="456"/>
        <v>0</v>
      </c>
      <c r="M332" s="15">
        <f t="shared" si="456"/>
        <v>0</v>
      </c>
      <c r="N332" s="15">
        <f t="shared" si="456"/>
        <v>0</v>
      </c>
      <c r="O332" s="15">
        <f t="shared" si="456"/>
        <v>0</v>
      </c>
      <c r="P332" s="15">
        <f t="shared" si="456"/>
        <v>0</v>
      </c>
      <c r="Q332" s="15">
        <f t="shared" si="456"/>
        <v>984499456</v>
      </c>
      <c r="R332" s="15">
        <f t="shared" si="456"/>
        <v>0</v>
      </c>
      <c r="S332" s="108"/>
      <c r="T332" s="15">
        <f t="shared" si="456"/>
        <v>983499456</v>
      </c>
      <c r="U332" s="15">
        <f t="shared" si="456"/>
        <v>0</v>
      </c>
      <c r="V332" s="15">
        <f t="shared" si="456"/>
        <v>0</v>
      </c>
      <c r="W332" s="15">
        <f t="shared" si="456"/>
        <v>13437495.199999999</v>
      </c>
      <c r="X332" s="15">
        <f t="shared" si="456"/>
        <v>13437495.199999999</v>
      </c>
      <c r="Y332" s="15">
        <f t="shared" si="456"/>
        <v>32187495.199999999</v>
      </c>
      <c r="Z332" s="15">
        <f t="shared" si="456"/>
        <v>32187495.199999999</v>
      </c>
      <c r="AA332" s="15">
        <f t="shared" si="456"/>
        <v>32187495.199999999</v>
      </c>
      <c r="AB332" s="15">
        <f t="shared" si="456"/>
        <v>172012396</v>
      </c>
      <c r="AC332" s="15">
        <f t="shared" si="456"/>
        <v>172012396</v>
      </c>
      <c r="AD332" s="15">
        <f t="shared" si="456"/>
        <v>172012396</v>
      </c>
      <c r="AE332" s="15">
        <f t="shared" si="456"/>
        <v>172012396</v>
      </c>
      <c r="AF332" s="15">
        <f t="shared" si="456"/>
        <v>172012396</v>
      </c>
      <c r="AG332" s="15">
        <f t="shared" si="370"/>
        <v>59062485.599999994</v>
      </c>
      <c r="AH332" s="15">
        <f t="shared" si="456"/>
        <v>983499456</v>
      </c>
      <c r="AI332" s="233">
        <f>+AH332-'EJEC-GASTOSABRIL 2021'!G332</f>
        <v>0</v>
      </c>
      <c r="AJ332" s="108"/>
      <c r="AK332" s="15">
        <f t="shared" ref="AK332:AM332" si="457">+AK333+AK334+AK335</f>
        <v>0</v>
      </c>
      <c r="AL332" s="15">
        <f t="shared" si="457"/>
        <v>0</v>
      </c>
      <c r="AM332" s="15">
        <f t="shared" si="457"/>
        <v>0</v>
      </c>
      <c r="AN332" s="15">
        <v>5160000</v>
      </c>
      <c r="AO332" s="15"/>
      <c r="AP332" s="15"/>
      <c r="AQ332" s="15"/>
      <c r="AR332" s="15"/>
      <c r="AS332" s="15"/>
      <c r="AT332" s="15"/>
      <c r="AU332" s="15"/>
      <c r="AV332" s="15"/>
      <c r="AW332" s="15">
        <f t="shared" si="372"/>
        <v>5160000</v>
      </c>
      <c r="AX332" s="15">
        <f t="shared" si="421"/>
        <v>5160000</v>
      </c>
      <c r="AY332" s="108"/>
      <c r="AZ332" s="116" t="e">
        <f t="shared" si="450"/>
        <v>#DIV/0!</v>
      </c>
      <c r="BA332" s="116" t="e">
        <f t="shared" si="451"/>
        <v>#DIV/0!</v>
      </c>
      <c r="BB332" s="116">
        <f t="shared" si="452"/>
        <v>-1</v>
      </c>
      <c r="BC332" s="116">
        <f t="shared" si="453"/>
        <v>-0.61599986283157893</v>
      </c>
      <c r="BD332" s="116">
        <f t="shared" si="454"/>
        <v>-1</v>
      </c>
      <c r="BE332" s="15"/>
      <c r="BF332" s="15"/>
      <c r="BG332" s="15"/>
      <c r="BH332" s="15"/>
      <c r="BI332" s="15"/>
      <c r="BJ332" s="15"/>
      <c r="BK332" s="15"/>
      <c r="BL332" s="116">
        <f t="shared" si="422"/>
        <v>-0.91263489933447706</v>
      </c>
      <c r="BM332" s="116">
        <f t="shared" si="455"/>
        <v>-0.91263489933447706</v>
      </c>
    </row>
    <row r="333" spans="1:66">
      <c r="A333" s="17">
        <v>30201010301</v>
      </c>
      <c r="B333" s="17" t="s">
        <v>510</v>
      </c>
      <c r="C333" s="18">
        <v>699124504</v>
      </c>
      <c r="D333" s="18"/>
      <c r="E333" s="18"/>
      <c r="F333" s="18">
        <v>0</v>
      </c>
      <c r="G333" s="18">
        <f t="shared" ref="G333:G396" si="458">+C333+D333-E333+F333</f>
        <v>699124504</v>
      </c>
      <c r="H333" s="18">
        <v>0</v>
      </c>
      <c r="I333" s="18">
        <v>0</v>
      </c>
      <c r="J333" s="18">
        <f>+G333-I333</f>
        <v>699124504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f>+O333-I333</f>
        <v>0</v>
      </c>
      <c r="Q333" s="18">
        <f>+G333-O333</f>
        <v>699124504</v>
      </c>
      <c r="R333" s="18">
        <f>+L333</f>
        <v>0</v>
      </c>
      <c r="S333" s="108"/>
      <c r="T333" s="18">
        <v>699124504</v>
      </c>
      <c r="U333" s="18"/>
      <c r="V333" s="18"/>
      <c r="W333" s="18"/>
      <c r="X333" s="18"/>
      <c r="Y333" s="18"/>
      <c r="Z333" s="18"/>
      <c r="AA333" s="18"/>
      <c r="AB333" s="18">
        <v>139824900.80000001</v>
      </c>
      <c r="AC333" s="18">
        <v>139824900.80000001</v>
      </c>
      <c r="AD333" s="18">
        <v>139824900.80000001</v>
      </c>
      <c r="AE333" s="18">
        <v>139824900.80000001</v>
      </c>
      <c r="AF333" s="18">
        <v>139824900.80000001</v>
      </c>
      <c r="AG333" s="18">
        <f t="shared" si="370"/>
        <v>0</v>
      </c>
      <c r="AH333" s="18">
        <f t="shared" si="371"/>
        <v>699124504</v>
      </c>
      <c r="AI333" s="233">
        <f>+AH333-'EJEC-GASTOSABRIL 2021'!G333</f>
        <v>0</v>
      </c>
      <c r="AJ333" s="108"/>
      <c r="AK333" s="18">
        <v>0</v>
      </c>
      <c r="AL333" s="18">
        <v>0</v>
      </c>
      <c r="AM333" s="18">
        <v>0</v>
      </c>
      <c r="AN333" s="18">
        <v>0</v>
      </c>
      <c r="AO333" s="18"/>
      <c r="AP333" s="18"/>
      <c r="AQ333" s="18"/>
      <c r="AR333" s="18"/>
      <c r="AS333" s="18"/>
      <c r="AT333" s="18"/>
      <c r="AU333" s="18"/>
      <c r="AV333" s="18"/>
      <c r="AW333" s="18">
        <f t="shared" si="372"/>
        <v>0</v>
      </c>
      <c r="AX333" s="18">
        <f t="shared" si="421"/>
        <v>0</v>
      </c>
      <c r="AY333" s="108"/>
      <c r="AZ333" s="117" t="e">
        <f t="shared" si="450"/>
        <v>#DIV/0!</v>
      </c>
      <c r="BA333" s="117" t="e">
        <f t="shared" si="451"/>
        <v>#DIV/0!</v>
      </c>
      <c r="BB333" s="117" t="e">
        <f t="shared" si="452"/>
        <v>#DIV/0!</v>
      </c>
      <c r="BC333" s="117" t="e">
        <f t="shared" si="453"/>
        <v>#DIV/0!</v>
      </c>
      <c r="BD333" s="117" t="e">
        <f t="shared" si="454"/>
        <v>#DIV/0!</v>
      </c>
      <c r="BE333" s="18"/>
      <c r="BF333" s="18"/>
      <c r="BG333" s="18"/>
      <c r="BH333" s="18"/>
      <c r="BI333" s="18"/>
      <c r="BJ333" s="18"/>
      <c r="BK333" s="18"/>
      <c r="BL333" s="117" t="e">
        <f t="shared" si="422"/>
        <v>#DIV/0!</v>
      </c>
      <c r="BM333" s="117" t="e">
        <f t="shared" si="455"/>
        <v>#DIV/0!</v>
      </c>
    </row>
    <row r="334" spans="1:66">
      <c r="A334" s="17">
        <v>30201010302</v>
      </c>
      <c r="B334" s="17" t="s">
        <v>511</v>
      </c>
      <c r="C334" s="18">
        <v>150000000</v>
      </c>
      <c r="D334" s="18">
        <v>0</v>
      </c>
      <c r="E334" s="18">
        <v>0</v>
      </c>
      <c r="F334" s="18">
        <v>0</v>
      </c>
      <c r="G334" s="18">
        <f t="shared" si="458"/>
        <v>150000000</v>
      </c>
      <c r="H334" s="18">
        <v>0</v>
      </c>
      <c r="I334" s="18">
        <v>0</v>
      </c>
      <c r="J334" s="18">
        <f>+G334-I334</f>
        <v>150000000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f>+O334-I334</f>
        <v>0</v>
      </c>
      <c r="Q334" s="18">
        <f>+G334-O334</f>
        <v>150000000</v>
      </c>
      <c r="R334" s="18">
        <f>+L334</f>
        <v>0</v>
      </c>
      <c r="S334" s="108"/>
      <c r="T334" s="18">
        <v>150000000</v>
      </c>
      <c r="U334" s="18"/>
      <c r="V334" s="18"/>
      <c r="W334" s="18"/>
      <c r="X334" s="18"/>
      <c r="Y334" s="18">
        <v>18750000</v>
      </c>
      <c r="Z334" s="18">
        <v>18750000</v>
      </c>
      <c r="AA334" s="18">
        <v>18750000</v>
      </c>
      <c r="AB334" s="18">
        <v>18750000</v>
      </c>
      <c r="AC334" s="18">
        <v>18750000</v>
      </c>
      <c r="AD334" s="18">
        <v>18750000</v>
      </c>
      <c r="AE334" s="18">
        <v>18750000</v>
      </c>
      <c r="AF334" s="18">
        <v>18750000</v>
      </c>
      <c r="AG334" s="18">
        <f t="shared" ref="AG334:AG397" si="459">+U334+V334+W334+X334+Y334</f>
        <v>18750000</v>
      </c>
      <c r="AH334" s="18">
        <f t="shared" si="371"/>
        <v>150000000</v>
      </c>
      <c r="AI334" s="233">
        <f>+AH334-'EJEC-GASTOSABRIL 2021'!G334</f>
        <v>0</v>
      </c>
      <c r="AJ334" s="108"/>
      <c r="AK334" s="18">
        <v>0</v>
      </c>
      <c r="AL334" s="18">
        <v>0</v>
      </c>
      <c r="AM334" s="18">
        <v>0</v>
      </c>
      <c r="AN334" s="18">
        <v>0</v>
      </c>
      <c r="AO334" s="18"/>
      <c r="AP334" s="18"/>
      <c r="AQ334" s="18"/>
      <c r="AR334" s="18"/>
      <c r="AS334" s="18"/>
      <c r="AT334" s="18"/>
      <c r="AU334" s="18"/>
      <c r="AV334" s="18"/>
      <c r="AW334" s="18">
        <f t="shared" ref="AW334:AW397" si="460">+AK334+AL334+AM334+AN334+AO334</f>
        <v>0</v>
      </c>
      <c r="AX334" s="18">
        <f t="shared" si="421"/>
        <v>0</v>
      </c>
      <c r="AY334" s="108"/>
      <c r="AZ334" s="117" t="e">
        <f t="shared" si="450"/>
        <v>#DIV/0!</v>
      </c>
      <c r="BA334" s="117" t="e">
        <f t="shared" si="451"/>
        <v>#DIV/0!</v>
      </c>
      <c r="BB334" s="117" t="e">
        <f t="shared" si="452"/>
        <v>#DIV/0!</v>
      </c>
      <c r="BC334" s="117" t="e">
        <f t="shared" si="453"/>
        <v>#DIV/0!</v>
      </c>
      <c r="BD334" s="117">
        <f t="shared" si="454"/>
        <v>-1</v>
      </c>
      <c r="BE334" s="18"/>
      <c r="BF334" s="18"/>
      <c r="BG334" s="18"/>
      <c r="BH334" s="18"/>
      <c r="BI334" s="18"/>
      <c r="BJ334" s="18"/>
      <c r="BK334" s="18"/>
      <c r="BL334" s="117">
        <f t="shared" si="422"/>
        <v>-1</v>
      </c>
      <c r="BM334" s="117">
        <f t="shared" si="455"/>
        <v>-1</v>
      </c>
    </row>
    <row r="335" spans="1:66">
      <c r="A335" s="17">
        <v>30201010303</v>
      </c>
      <c r="B335" s="17" t="s">
        <v>849</v>
      </c>
      <c r="C335" s="18"/>
      <c r="D335" s="18">
        <v>1000000</v>
      </c>
      <c r="E335" s="18">
        <v>0</v>
      </c>
      <c r="F335" s="18">
        <v>134374952</v>
      </c>
      <c r="G335" s="18">
        <f t="shared" si="458"/>
        <v>135374952</v>
      </c>
      <c r="H335" s="18">
        <v>0</v>
      </c>
      <c r="I335" s="18">
        <v>0</v>
      </c>
      <c r="J335" s="18">
        <f>+G335-I335</f>
        <v>135374952</v>
      </c>
      <c r="K335" s="18">
        <v>0</v>
      </c>
      <c r="L335" s="18">
        <v>0</v>
      </c>
      <c r="M335" s="18"/>
      <c r="N335" s="18"/>
      <c r="O335" s="18">
        <v>0</v>
      </c>
      <c r="P335" s="18">
        <f>+O335-I335</f>
        <v>0</v>
      </c>
      <c r="Q335" s="18">
        <f>+G335-O335</f>
        <v>135374952</v>
      </c>
      <c r="R335" s="18">
        <f>+L335</f>
        <v>0</v>
      </c>
      <c r="S335" s="108"/>
      <c r="T335" s="18">
        <v>134374952</v>
      </c>
      <c r="U335" s="18"/>
      <c r="V335" s="18"/>
      <c r="W335" s="18">
        <v>13437495.199999999</v>
      </c>
      <c r="X335" s="18">
        <v>13437495.199999999</v>
      </c>
      <c r="Y335" s="18">
        <v>13437495.199999999</v>
      </c>
      <c r="Z335" s="18">
        <v>13437495.199999999</v>
      </c>
      <c r="AA335" s="18">
        <v>13437495.199999999</v>
      </c>
      <c r="AB335" s="18">
        <v>13437495.199999999</v>
      </c>
      <c r="AC335" s="18">
        <v>13437495.199999999</v>
      </c>
      <c r="AD335" s="18">
        <v>13437495.199999999</v>
      </c>
      <c r="AE335" s="18">
        <v>13437495.199999999</v>
      </c>
      <c r="AF335" s="18">
        <v>13437495.199999999</v>
      </c>
      <c r="AG335" s="18">
        <f t="shared" si="459"/>
        <v>40312485.599999994</v>
      </c>
      <c r="AH335" s="18">
        <f t="shared" si="371"/>
        <v>134374952</v>
      </c>
      <c r="AI335" s="233">
        <f>+AH335-'EJEC-GASTOSABRIL 2021'!G335</f>
        <v>0</v>
      </c>
      <c r="AJ335" s="108"/>
      <c r="AK335" s="18"/>
      <c r="AL335" s="18">
        <v>0</v>
      </c>
      <c r="AM335" s="18">
        <v>0</v>
      </c>
      <c r="AN335" s="18">
        <v>5160000</v>
      </c>
      <c r="AO335" s="18"/>
      <c r="AP335" s="18"/>
      <c r="AQ335" s="18"/>
      <c r="AR335" s="18"/>
      <c r="AS335" s="18"/>
      <c r="AT335" s="18"/>
      <c r="AU335" s="18"/>
      <c r="AV335" s="18"/>
      <c r="AW335" s="18">
        <f t="shared" si="460"/>
        <v>5160000</v>
      </c>
      <c r="AX335" s="18">
        <f t="shared" si="421"/>
        <v>5160000</v>
      </c>
      <c r="AY335" s="108"/>
      <c r="AZ335" s="117" t="e">
        <f t="shared" si="450"/>
        <v>#DIV/0!</v>
      </c>
      <c r="BA335" s="117" t="e">
        <f t="shared" si="451"/>
        <v>#DIV/0!</v>
      </c>
      <c r="BB335" s="117">
        <f t="shared" si="452"/>
        <v>-1</v>
      </c>
      <c r="BC335" s="117">
        <f t="shared" si="453"/>
        <v>-0.61599986283157893</v>
      </c>
      <c r="BD335" s="117">
        <f t="shared" si="454"/>
        <v>-1</v>
      </c>
      <c r="BE335" s="18"/>
      <c r="BF335" s="18"/>
      <c r="BG335" s="18"/>
      <c r="BH335" s="18"/>
      <c r="BI335" s="18"/>
      <c r="BJ335" s="18"/>
      <c r="BK335" s="18"/>
      <c r="BL335" s="117">
        <f t="shared" si="422"/>
        <v>-0.8719999542771929</v>
      </c>
      <c r="BM335" s="117">
        <f t="shared" si="455"/>
        <v>-0.8719999542771929</v>
      </c>
    </row>
    <row r="336" spans="1:66">
      <c r="A336" s="13">
        <v>302010104</v>
      </c>
      <c r="B336" s="14" t="s">
        <v>512</v>
      </c>
      <c r="C336" s="15">
        <f>+C337+C338+C339</f>
        <v>45000000</v>
      </c>
      <c r="D336" s="15">
        <f>+D337+D338+D339</f>
        <v>1000000</v>
      </c>
      <c r="E336" s="15">
        <f>+E337+E338+E339</f>
        <v>0</v>
      </c>
      <c r="F336" s="15">
        <f>+F337+F338+F339</f>
        <v>0</v>
      </c>
      <c r="G336" s="15">
        <f>+G337+G338+G339</f>
        <v>46000000</v>
      </c>
      <c r="H336" s="15">
        <f t="shared" ref="H336:AH336" si="461">+H337+H338+H339</f>
        <v>424500</v>
      </c>
      <c r="I336" s="15">
        <f t="shared" si="461"/>
        <v>424500</v>
      </c>
      <c r="J336" s="15">
        <f t="shared" si="461"/>
        <v>45575500</v>
      </c>
      <c r="K336" s="15">
        <f t="shared" si="461"/>
        <v>0</v>
      </c>
      <c r="L336" s="15">
        <f t="shared" si="461"/>
        <v>0</v>
      </c>
      <c r="M336" s="15">
        <f t="shared" si="461"/>
        <v>0</v>
      </c>
      <c r="N336" s="15">
        <f t="shared" si="461"/>
        <v>0</v>
      </c>
      <c r="O336" s="15">
        <f t="shared" si="461"/>
        <v>990400</v>
      </c>
      <c r="P336" s="15">
        <f t="shared" si="461"/>
        <v>565900</v>
      </c>
      <c r="Q336" s="15">
        <f t="shared" si="461"/>
        <v>45009600</v>
      </c>
      <c r="R336" s="15">
        <f t="shared" si="461"/>
        <v>0</v>
      </c>
      <c r="S336" s="108"/>
      <c r="T336" s="15">
        <f t="shared" si="461"/>
        <v>46000000</v>
      </c>
      <c r="U336" s="15">
        <f t="shared" si="461"/>
        <v>0</v>
      </c>
      <c r="V336" s="15">
        <f t="shared" si="461"/>
        <v>0</v>
      </c>
      <c r="W336" s="15">
        <f t="shared" si="461"/>
        <v>1000000</v>
      </c>
      <c r="X336" s="15">
        <f t="shared" si="461"/>
        <v>0</v>
      </c>
      <c r="Y336" s="15">
        <f t="shared" si="461"/>
        <v>5000000</v>
      </c>
      <c r="Z336" s="15">
        <f t="shared" si="461"/>
        <v>5000000</v>
      </c>
      <c r="AA336" s="15">
        <f t="shared" si="461"/>
        <v>5000000</v>
      </c>
      <c r="AB336" s="15">
        <f t="shared" si="461"/>
        <v>10000000</v>
      </c>
      <c r="AC336" s="15">
        <f t="shared" si="461"/>
        <v>5000000</v>
      </c>
      <c r="AD336" s="15">
        <f t="shared" si="461"/>
        <v>5000000</v>
      </c>
      <c r="AE336" s="15">
        <f t="shared" si="461"/>
        <v>5000000</v>
      </c>
      <c r="AF336" s="15">
        <f t="shared" si="461"/>
        <v>5000000</v>
      </c>
      <c r="AG336" s="15">
        <f t="shared" si="459"/>
        <v>6000000</v>
      </c>
      <c r="AH336" s="15">
        <f t="shared" si="461"/>
        <v>46000000</v>
      </c>
      <c r="AI336" s="233">
        <f>+AH336-'EJEC-GASTOSABRIL 2021'!G336</f>
        <v>0</v>
      </c>
      <c r="AJ336" s="108"/>
      <c r="AK336" s="15">
        <f t="shared" ref="AK336:AM336" si="462">+AK337+AK338+AK339</f>
        <v>0</v>
      </c>
      <c r="AL336" s="15">
        <f t="shared" si="462"/>
        <v>0</v>
      </c>
      <c r="AM336" s="15">
        <f t="shared" si="462"/>
        <v>0</v>
      </c>
      <c r="AN336" s="15">
        <v>990400</v>
      </c>
      <c r="AO336" s="15"/>
      <c r="AP336" s="15"/>
      <c r="AQ336" s="15"/>
      <c r="AR336" s="15"/>
      <c r="AS336" s="15"/>
      <c r="AT336" s="15"/>
      <c r="AU336" s="15"/>
      <c r="AV336" s="15"/>
      <c r="AW336" s="15">
        <f t="shared" si="460"/>
        <v>990400</v>
      </c>
      <c r="AX336" s="15">
        <f t="shared" si="421"/>
        <v>990400</v>
      </c>
      <c r="AY336" s="108"/>
      <c r="AZ336" s="116" t="e">
        <f t="shared" si="450"/>
        <v>#DIV/0!</v>
      </c>
      <c r="BA336" s="116" t="e">
        <f t="shared" si="451"/>
        <v>#DIV/0!</v>
      </c>
      <c r="BB336" s="116">
        <f t="shared" si="452"/>
        <v>-1</v>
      </c>
      <c r="BC336" s="116" t="e">
        <f t="shared" si="453"/>
        <v>#DIV/0!</v>
      </c>
      <c r="BD336" s="116">
        <f t="shared" si="454"/>
        <v>-1</v>
      </c>
      <c r="BE336" s="15"/>
      <c r="BF336" s="15"/>
      <c r="BG336" s="15"/>
      <c r="BH336" s="15"/>
      <c r="BI336" s="15"/>
      <c r="BJ336" s="15"/>
      <c r="BK336" s="15"/>
      <c r="BL336" s="116">
        <f t="shared" si="422"/>
        <v>-0.83493333333333331</v>
      </c>
      <c r="BM336" s="116">
        <f t="shared" si="455"/>
        <v>-0.83493333333333331</v>
      </c>
    </row>
    <row r="337" spans="1:66">
      <c r="A337" s="17">
        <v>30201010401</v>
      </c>
      <c r="B337" s="17" t="s">
        <v>513</v>
      </c>
      <c r="C337" s="18">
        <v>5000000</v>
      </c>
      <c r="D337" s="18">
        <v>0</v>
      </c>
      <c r="E337" s="18"/>
      <c r="F337" s="18">
        <v>0</v>
      </c>
      <c r="G337" s="18">
        <f t="shared" si="458"/>
        <v>5000000</v>
      </c>
      <c r="H337" s="18">
        <v>0</v>
      </c>
      <c r="I337" s="18">
        <v>0</v>
      </c>
      <c r="J337" s="18">
        <f>+G337-I337</f>
        <v>5000000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f>+O337-I337</f>
        <v>0</v>
      </c>
      <c r="Q337" s="18">
        <f>+G337-O337</f>
        <v>5000000</v>
      </c>
      <c r="R337" s="18">
        <f>+L337</f>
        <v>0</v>
      </c>
      <c r="S337" s="108"/>
      <c r="T337" s="18">
        <v>5000000</v>
      </c>
      <c r="U337" s="18"/>
      <c r="V337" s="18"/>
      <c r="W337" s="18"/>
      <c r="X337" s="18"/>
      <c r="Y337" s="18"/>
      <c r="Z337" s="18"/>
      <c r="AA337" s="18"/>
      <c r="AB337" s="18">
        <v>5000000</v>
      </c>
      <c r="AC337" s="18"/>
      <c r="AD337" s="18"/>
      <c r="AE337" s="18"/>
      <c r="AF337" s="18"/>
      <c r="AG337" s="18">
        <f t="shared" si="459"/>
        <v>0</v>
      </c>
      <c r="AH337" s="18">
        <f t="shared" si="371"/>
        <v>5000000</v>
      </c>
      <c r="AI337" s="233">
        <f>+AH337-'EJEC-GASTOSABRIL 2021'!G337</f>
        <v>0</v>
      </c>
      <c r="AJ337" s="108"/>
      <c r="AK337" s="18">
        <v>0</v>
      </c>
      <c r="AL337" s="18">
        <v>0</v>
      </c>
      <c r="AM337" s="18">
        <v>0</v>
      </c>
      <c r="AN337" s="18">
        <v>0</v>
      </c>
      <c r="AO337" s="18"/>
      <c r="AP337" s="18"/>
      <c r="AQ337" s="18"/>
      <c r="AR337" s="18"/>
      <c r="AS337" s="18"/>
      <c r="AT337" s="18"/>
      <c r="AU337" s="18"/>
      <c r="AV337" s="18"/>
      <c r="AW337" s="18">
        <f t="shared" si="460"/>
        <v>0</v>
      </c>
      <c r="AX337" s="18">
        <f t="shared" si="421"/>
        <v>0</v>
      </c>
      <c r="AY337" s="108"/>
      <c r="AZ337" s="117" t="e">
        <f t="shared" si="450"/>
        <v>#DIV/0!</v>
      </c>
      <c r="BA337" s="117" t="e">
        <f t="shared" si="451"/>
        <v>#DIV/0!</v>
      </c>
      <c r="BB337" s="117" t="e">
        <f t="shared" si="452"/>
        <v>#DIV/0!</v>
      </c>
      <c r="BC337" s="117" t="e">
        <f t="shared" si="453"/>
        <v>#DIV/0!</v>
      </c>
      <c r="BD337" s="117" t="e">
        <f t="shared" si="454"/>
        <v>#DIV/0!</v>
      </c>
      <c r="BE337" s="18"/>
      <c r="BF337" s="18"/>
      <c r="BG337" s="18"/>
      <c r="BH337" s="18"/>
      <c r="BI337" s="18"/>
      <c r="BJ337" s="18"/>
      <c r="BK337" s="18"/>
      <c r="BL337" s="117" t="e">
        <f t="shared" si="422"/>
        <v>#DIV/0!</v>
      </c>
      <c r="BM337" s="117" t="e">
        <f t="shared" si="455"/>
        <v>#DIV/0!</v>
      </c>
    </row>
    <row r="338" spans="1:66">
      <c r="A338" s="17">
        <v>30201010402</v>
      </c>
      <c r="B338" s="17" t="s">
        <v>514</v>
      </c>
      <c r="C338" s="18">
        <v>40000000</v>
      </c>
      <c r="D338" s="18">
        <v>0</v>
      </c>
      <c r="E338" s="18">
        <v>0</v>
      </c>
      <c r="F338" s="18">
        <v>0</v>
      </c>
      <c r="G338" s="18">
        <f t="shared" si="458"/>
        <v>40000000</v>
      </c>
      <c r="H338" s="18">
        <v>0</v>
      </c>
      <c r="I338" s="18">
        <v>0</v>
      </c>
      <c r="J338" s="18">
        <f>+G338-I338</f>
        <v>40000000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f>+O338-I338</f>
        <v>0</v>
      </c>
      <c r="Q338" s="18">
        <f>+G338-O338</f>
        <v>40000000</v>
      </c>
      <c r="R338" s="18">
        <f>+L338</f>
        <v>0</v>
      </c>
      <c r="S338" s="108"/>
      <c r="T338" s="18">
        <v>40000000</v>
      </c>
      <c r="U338" s="18"/>
      <c r="V338" s="18"/>
      <c r="W338" s="18"/>
      <c r="X338" s="18"/>
      <c r="Y338" s="18">
        <v>5000000</v>
      </c>
      <c r="Z338" s="18">
        <v>5000000</v>
      </c>
      <c r="AA338" s="18">
        <v>5000000</v>
      </c>
      <c r="AB338" s="18">
        <v>5000000</v>
      </c>
      <c r="AC338" s="18">
        <v>5000000</v>
      </c>
      <c r="AD338" s="18">
        <v>5000000</v>
      </c>
      <c r="AE338" s="18">
        <v>5000000</v>
      </c>
      <c r="AF338" s="18">
        <v>5000000</v>
      </c>
      <c r="AG338" s="18">
        <f t="shared" si="459"/>
        <v>5000000</v>
      </c>
      <c r="AH338" s="18">
        <f t="shared" si="371"/>
        <v>40000000</v>
      </c>
      <c r="AI338" s="233">
        <f>+AH338-'EJEC-GASTOSABRIL 2021'!G338</f>
        <v>0</v>
      </c>
      <c r="AJ338" s="108"/>
      <c r="AK338" s="18">
        <v>0</v>
      </c>
      <c r="AL338" s="18">
        <v>0</v>
      </c>
      <c r="AM338" s="18">
        <v>0</v>
      </c>
      <c r="AN338" s="18">
        <v>0</v>
      </c>
      <c r="AO338" s="18"/>
      <c r="AP338" s="18"/>
      <c r="AQ338" s="18"/>
      <c r="AR338" s="18"/>
      <c r="AS338" s="18"/>
      <c r="AT338" s="18"/>
      <c r="AU338" s="18"/>
      <c r="AV338" s="18"/>
      <c r="AW338" s="18">
        <f t="shared" si="460"/>
        <v>0</v>
      </c>
      <c r="AX338" s="18">
        <f t="shared" si="421"/>
        <v>0</v>
      </c>
      <c r="AY338" s="108"/>
      <c r="AZ338" s="117" t="e">
        <f t="shared" si="450"/>
        <v>#DIV/0!</v>
      </c>
      <c r="BA338" s="117" t="e">
        <f t="shared" si="451"/>
        <v>#DIV/0!</v>
      </c>
      <c r="BB338" s="117" t="e">
        <f t="shared" si="452"/>
        <v>#DIV/0!</v>
      </c>
      <c r="BC338" s="117" t="e">
        <f t="shared" si="453"/>
        <v>#DIV/0!</v>
      </c>
      <c r="BD338" s="117">
        <f t="shared" si="454"/>
        <v>-1</v>
      </c>
      <c r="BE338" s="18"/>
      <c r="BF338" s="18"/>
      <c r="BG338" s="18"/>
      <c r="BH338" s="18"/>
      <c r="BI338" s="18"/>
      <c r="BJ338" s="18"/>
      <c r="BK338" s="18"/>
      <c r="BL338" s="117">
        <f t="shared" si="422"/>
        <v>-1</v>
      </c>
      <c r="BM338" s="117">
        <f t="shared" si="455"/>
        <v>-1</v>
      </c>
    </row>
    <row r="339" spans="1:66">
      <c r="A339" s="17">
        <v>30201010403</v>
      </c>
      <c r="B339" s="17" t="s">
        <v>850</v>
      </c>
      <c r="C339" s="18"/>
      <c r="D339" s="18">
        <v>1000000</v>
      </c>
      <c r="E339" s="18">
        <v>0</v>
      </c>
      <c r="F339" s="18">
        <v>0</v>
      </c>
      <c r="G339" s="18">
        <f t="shared" si="458"/>
        <v>1000000</v>
      </c>
      <c r="H339" s="18">
        <v>424500</v>
      </c>
      <c r="I339" s="18">
        <v>424500</v>
      </c>
      <c r="J339" s="18">
        <f>+G339-I339</f>
        <v>575500</v>
      </c>
      <c r="K339" s="18">
        <v>0</v>
      </c>
      <c r="L339" s="18">
        <v>0</v>
      </c>
      <c r="M339" s="18"/>
      <c r="N339" s="18"/>
      <c r="O339" s="18">
        <v>990400</v>
      </c>
      <c r="P339" s="18">
        <f>+O339-I339</f>
        <v>565900</v>
      </c>
      <c r="Q339" s="18">
        <f>+G339-O339</f>
        <v>9600</v>
      </c>
      <c r="R339" s="18">
        <f>+L339</f>
        <v>0</v>
      </c>
      <c r="S339" s="108"/>
      <c r="T339" s="18">
        <v>1000000</v>
      </c>
      <c r="U339" s="18"/>
      <c r="V339" s="18"/>
      <c r="W339" s="18">
        <v>1000000</v>
      </c>
      <c r="X339" s="18"/>
      <c r="Y339" s="18"/>
      <c r="Z339" s="18"/>
      <c r="AA339" s="18"/>
      <c r="AB339" s="18"/>
      <c r="AC339" s="18"/>
      <c r="AD339" s="18"/>
      <c r="AE339" s="18"/>
      <c r="AF339" s="18"/>
      <c r="AG339" s="18">
        <f t="shared" si="459"/>
        <v>1000000</v>
      </c>
      <c r="AH339" s="18">
        <f t="shared" si="371"/>
        <v>1000000</v>
      </c>
      <c r="AI339" s="233">
        <f>+AH339-'EJEC-GASTOSABRIL 2021'!G339</f>
        <v>0</v>
      </c>
      <c r="AJ339" s="108"/>
      <c r="AK339" s="18"/>
      <c r="AL339" s="18">
        <v>0</v>
      </c>
      <c r="AM339" s="18">
        <v>0</v>
      </c>
      <c r="AN339" s="18">
        <v>990400</v>
      </c>
      <c r="AO339" s="18"/>
      <c r="AP339" s="18"/>
      <c r="AQ339" s="18"/>
      <c r="AR339" s="18"/>
      <c r="AS339" s="18"/>
      <c r="AT339" s="18"/>
      <c r="AU339" s="18"/>
      <c r="AV339" s="18"/>
      <c r="AW339" s="18">
        <f t="shared" si="460"/>
        <v>990400</v>
      </c>
      <c r="AX339" s="18">
        <f t="shared" si="421"/>
        <v>990400</v>
      </c>
      <c r="AY339" s="108"/>
      <c r="AZ339" s="117" t="e">
        <f t="shared" si="450"/>
        <v>#DIV/0!</v>
      </c>
      <c r="BA339" s="117" t="e">
        <f t="shared" si="451"/>
        <v>#DIV/0!</v>
      </c>
      <c r="BB339" s="117">
        <f t="shared" si="452"/>
        <v>-1</v>
      </c>
      <c r="BC339" s="117" t="e">
        <f t="shared" si="453"/>
        <v>#DIV/0!</v>
      </c>
      <c r="BD339" s="117" t="e">
        <f t="shared" si="454"/>
        <v>#DIV/0!</v>
      </c>
      <c r="BE339" s="18"/>
      <c r="BF339" s="18"/>
      <c r="BG339" s="18"/>
      <c r="BH339" s="18"/>
      <c r="BI339" s="18"/>
      <c r="BJ339" s="18"/>
      <c r="BK339" s="18"/>
      <c r="BL339" s="117">
        <f t="shared" si="422"/>
        <v>-9.5999999999999992E-3</v>
      </c>
      <c r="BM339" s="117">
        <f t="shared" si="455"/>
        <v>-9.5999999999999992E-3</v>
      </c>
    </row>
    <row r="340" spans="1:66">
      <c r="A340" s="13">
        <v>302010105</v>
      </c>
      <c r="B340" s="14" t="s">
        <v>515</v>
      </c>
      <c r="C340" s="15">
        <f>+C341+C342</f>
        <v>130000000</v>
      </c>
      <c r="D340" s="15">
        <f>+D341+D342</f>
        <v>3000000</v>
      </c>
      <c r="E340" s="15">
        <f>+E341+E342</f>
        <v>0</v>
      </c>
      <c r="F340" s="15">
        <f>+F341+F342</f>
        <v>0</v>
      </c>
      <c r="G340" s="15">
        <f>+G341+G342</f>
        <v>133000000</v>
      </c>
      <c r="H340" s="15">
        <f t="shared" ref="H340:AH340" si="463">+H341+H342</f>
        <v>2633409</v>
      </c>
      <c r="I340" s="15">
        <f t="shared" si="463"/>
        <v>2633409</v>
      </c>
      <c r="J340" s="15">
        <f t="shared" si="463"/>
        <v>130366591</v>
      </c>
      <c r="K340" s="15">
        <f t="shared" si="463"/>
        <v>2633409</v>
      </c>
      <c r="L340" s="15">
        <f t="shared" si="463"/>
        <v>2633409</v>
      </c>
      <c r="M340" s="15">
        <f t="shared" si="463"/>
        <v>0</v>
      </c>
      <c r="N340" s="15">
        <f t="shared" si="463"/>
        <v>0</v>
      </c>
      <c r="O340" s="15">
        <f t="shared" si="463"/>
        <v>2633409</v>
      </c>
      <c r="P340" s="15">
        <f t="shared" si="463"/>
        <v>0</v>
      </c>
      <c r="Q340" s="15">
        <f t="shared" si="463"/>
        <v>130366591</v>
      </c>
      <c r="R340" s="15">
        <f t="shared" si="463"/>
        <v>2633409</v>
      </c>
      <c r="S340" s="108"/>
      <c r="T340" s="15">
        <f t="shared" si="463"/>
        <v>133000000</v>
      </c>
      <c r="U340" s="15">
        <f t="shared" si="463"/>
        <v>0</v>
      </c>
      <c r="V340" s="15">
        <f t="shared" si="463"/>
        <v>0</v>
      </c>
      <c r="W340" s="15">
        <f t="shared" si="463"/>
        <v>3000000</v>
      </c>
      <c r="X340" s="15">
        <f t="shared" si="463"/>
        <v>0</v>
      </c>
      <c r="Y340" s="15">
        <f t="shared" si="463"/>
        <v>0</v>
      </c>
      <c r="Z340" s="15">
        <f t="shared" si="463"/>
        <v>0</v>
      </c>
      <c r="AA340" s="15">
        <f t="shared" si="463"/>
        <v>0</v>
      </c>
      <c r="AB340" s="15">
        <f t="shared" si="463"/>
        <v>130000000</v>
      </c>
      <c r="AC340" s="15">
        <f t="shared" si="463"/>
        <v>0</v>
      </c>
      <c r="AD340" s="15">
        <f t="shared" si="463"/>
        <v>0</v>
      </c>
      <c r="AE340" s="15">
        <f t="shared" si="463"/>
        <v>0</v>
      </c>
      <c r="AF340" s="15">
        <f t="shared" si="463"/>
        <v>0</v>
      </c>
      <c r="AG340" s="15">
        <f t="shared" si="459"/>
        <v>3000000</v>
      </c>
      <c r="AH340" s="15">
        <f t="shared" si="463"/>
        <v>133000000</v>
      </c>
      <c r="AI340" s="233">
        <f>+AH340-'EJEC-GASTOSABRIL 2021'!G340</f>
        <v>0</v>
      </c>
      <c r="AJ340" s="108"/>
      <c r="AK340" s="15">
        <f t="shared" ref="AK340:AM340" si="464">+AK341+AK342</f>
        <v>0</v>
      </c>
      <c r="AL340" s="15">
        <f t="shared" si="464"/>
        <v>2633409</v>
      </c>
      <c r="AM340" s="15">
        <f t="shared" si="464"/>
        <v>0</v>
      </c>
      <c r="AN340" s="15">
        <v>0</v>
      </c>
      <c r="AO340" s="15"/>
      <c r="AP340" s="15">
        <f t="shared" ref="AP340:AV340" si="465">+AP341+AP342</f>
        <v>0</v>
      </c>
      <c r="AQ340" s="15">
        <f t="shared" si="465"/>
        <v>0</v>
      </c>
      <c r="AR340" s="15">
        <f t="shared" si="465"/>
        <v>0</v>
      </c>
      <c r="AS340" s="15">
        <f t="shared" si="465"/>
        <v>0</v>
      </c>
      <c r="AT340" s="15">
        <f t="shared" si="465"/>
        <v>0</v>
      </c>
      <c r="AU340" s="15">
        <f t="shared" si="465"/>
        <v>0</v>
      </c>
      <c r="AV340" s="15">
        <f t="shared" si="465"/>
        <v>0</v>
      </c>
      <c r="AW340" s="15">
        <f t="shared" si="460"/>
        <v>2633409</v>
      </c>
      <c r="AX340" s="15">
        <f t="shared" si="421"/>
        <v>2633409</v>
      </c>
      <c r="AY340" s="108"/>
      <c r="AZ340" s="116" t="e">
        <f t="shared" si="450"/>
        <v>#DIV/0!</v>
      </c>
      <c r="BA340" s="116" t="e">
        <f t="shared" si="451"/>
        <v>#DIV/0!</v>
      </c>
      <c r="BB340" s="116">
        <f t="shared" si="452"/>
        <v>-1</v>
      </c>
      <c r="BC340" s="116" t="e">
        <f t="shared" si="453"/>
        <v>#DIV/0!</v>
      </c>
      <c r="BD340" s="116" t="e">
        <f t="shared" si="454"/>
        <v>#DIV/0!</v>
      </c>
      <c r="BE340" s="15"/>
      <c r="BF340" s="15"/>
      <c r="BG340" s="15"/>
      <c r="BH340" s="15"/>
      <c r="BI340" s="15"/>
      <c r="BJ340" s="15"/>
      <c r="BK340" s="15"/>
      <c r="BL340" s="116">
        <f t="shared" si="422"/>
        <v>-0.122197</v>
      </c>
      <c r="BM340" s="116">
        <f t="shared" si="455"/>
        <v>-0.122197</v>
      </c>
    </row>
    <row r="341" spans="1:66">
      <c r="A341" s="17">
        <v>30201010501</v>
      </c>
      <c r="B341" s="17" t="s">
        <v>516</v>
      </c>
      <c r="C341" s="18">
        <v>130000000</v>
      </c>
      <c r="D341" s="18">
        <v>0</v>
      </c>
      <c r="E341" s="18">
        <v>0</v>
      </c>
      <c r="F341" s="18">
        <v>0</v>
      </c>
      <c r="G341" s="18">
        <f t="shared" si="458"/>
        <v>130000000</v>
      </c>
      <c r="H341" s="18">
        <v>0</v>
      </c>
      <c r="I341" s="18">
        <v>0</v>
      </c>
      <c r="J341" s="18">
        <f>+G341-I341</f>
        <v>130000000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f>+O341-I341</f>
        <v>0</v>
      </c>
      <c r="Q341" s="18">
        <f>+G341-O341</f>
        <v>130000000</v>
      </c>
      <c r="R341" s="18">
        <f>+L341</f>
        <v>0</v>
      </c>
      <c r="S341" s="108"/>
      <c r="T341" s="18">
        <v>130000000</v>
      </c>
      <c r="U341" s="18"/>
      <c r="V341" s="18"/>
      <c r="W341" s="18"/>
      <c r="X341" s="18"/>
      <c r="Y341" s="18"/>
      <c r="Z341" s="18"/>
      <c r="AA341" s="18"/>
      <c r="AB341" s="18">
        <v>130000000</v>
      </c>
      <c r="AC341" s="18"/>
      <c r="AD341" s="18"/>
      <c r="AE341" s="18"/>
      <c r="AF341" s="18"/>
      <c r="AG341" s="18">
        <f t="shared" si="459"/>
        <v>0</v>
      </c>
      <c r="AH341" s="18">
        <f t="shared" si="371"/>
        <v>130000000</v>
      </c>
      <c r="AI341" s="85"/>
      <c r="AJ341" s="108"/>
      <c r="AK341" s="18">
        <v>0</v>
      </c>
      <c r="AL341" s="18">
        <v>0</v>
      </c>
      <c r="AM341" s="18">
        <v>0</v>
      </c>
      <c r="AN341" s="18">
        <v>0</v>
      </c>
      <c r="AO341" s="18"/>
      <c r="AP341" s="18"/>
      <c r="AQ341" s="18"/>
      <c r="AR341" s="18"/>
      <c r="AS341" s="18"/>
      <c r="AT341" s="18"/>
      <c r="AU341" s="18"/>
      <c r="AV341" s="18"/>
      <c r="AW341" s="18">
        <f t="shared" si="460"/>
        <v>0</v>
      </c>
      <c r="AX341" s="18">
        <f t="shared" si="421"/>
        <v>0</v>
      </c>
      <c r="AY341" s="108"/>
      <c r="AZ341" s="117" t="e">
        <f t="shared" si="450"/>
        <v>#DIV/0!</v>
      </c>
      <c r="BA341" s="117" t="e">
        <f t="shared" si="451"/>
        <v>#DIV/0!</v>
      </c>
      <c r="BB341" s="117" t="e">
        <f t="shared" si="452"/>
        <v>#DIV/0!</v>
      </c>
      <c r="BC341" s="117" t="e">
        <f t="shared" si="453"/>
        <v>#DIV/0!</v>
      </c>
      <c r="BD341" s="117" t="e">
        <f t="shared" si="454"/>
        <v>#DIV/0!</v>
      </c>
      <c r="BE341" s="18"/>
      <c r="BF341" s="18"/>
      <c r="BG341" s="18"/>
      <c r="BH341" s="18"/>
      <c r="BI341" s="18"/>
      <c r="BJ341" s="18"/>
      <c r="BK341" s="18"/>
      <c r="BL341" s="117" t="e">
        <f t="shared" si="422"/>
        <v>#DIV/0!</v>
      </c>
      <c r="BM341" s="117" t="e">
        <f t="shared" si="455"/>
        <v>#DIV/0!</v>
      </c>
    </row>
    <row r="342" spans="1:66">
      <c r="A342" s="17">
        <v>30201010503</v>
      </c>
      <c r="B342" s="17" t="s">
        <v>851</v>
      </c>
      <c r="C342" s="18"/>
      <c r="D342" s="18">
        <v>3000000</v>
      </c>
      <c r="E342" s="18">
        <v>0</v>
      </c>
      <c r="F342" s="18">
        <v>0</v>
      </c>
      <c r="G342" s="18">
        <f t="shared" si="458"/>
        <v>3000000</v>
      </c>
      <c r="H342" s="18">
        <v>2633409</v>
      </c>
      <c r="I342" s="18">
        <v>2633409</v>
      </c>
      <c r="J342" s="18">
        <f>+G342-I342</f>
        <v>366591</v>
      </c>
      <c r="K342" s="18">
        <v>2633409</v>
      </c>
      <c r="L342" s="18">
        <v>2633409</v>
      </c>
      <c r="M342" s="18"/>
      <c r="N342" s="18"/>
      <c r="O342" s="18">
        <v>2633409</v>
      </c>
      <c r="P342" s="18">
        <f>+O342-I342</f>
        <v>0</v>
      </c>
      <c r="Q342" s="18">
        <f>+G342-O342</f>
        <v>366591</v>
      </c>
      <c r="R342" s="18">
        <f>+L342</f>
        <v>2633409</v>
      </c>
      <c r="S342" s="108"/>
      <c r="T342" s="18">
        <v>3000000</v>
      </c>
      <c r="U342" s="18"/>
      <c r="V342" s="18"/>
      <c r="W342" s="18">
        <v>3000000</v>
      </c>
      <c r="X342" s="18"/>
      <c r="Y342" s="18"/>
      <c r="Z342" s="18"/>
      <c r="AA342" s="18"/>
      <c r="AB342" s="18"/>
      <c r="AC342" s="18"/>
      <c r="AD342" s="18"/>
      <c r="AE342" s="18"/>
      <c r="AF342" s="18"/>
      <c r="AG342" s="18">
        <f t="shared" si="459"/>
        <v>3000000</v>
      </c>
      <c r="AH342" s="18">
        <f t="shared" si="371"/>
        <v>3000000</v>
      </c>
      <c r="AI342" s="85"/>
      <c r="AJ342" s="108"/>
      <c r="AK342" s="18"/>
      <c r="AL342" s="18">
        <v>2633409</v>
      </c>
      <c r="AM342" s="18"/>
      <c r="AN342" s="18">
        <v>0</v>
      </c>
      <c r="AO342" s="18"/>
      <c r="AP342" s="18"/>
      <c r="AQ342" s="18"/>
      <c r="AR342" s="18"/>
      <c r="AS342" s="18"/>
      <c r="AT342" s="18"/>
      <c r="AU342" s="18"/>
      <c r="AV342" s="18"/>
      <c r="AW342" s="18">
        <f t="shared" si="460"/>
        <v>2633409</v>
      </c>
      <c r="AX342" s="18">
        <f t="shared" si="421"/>
        <v>2633409</v>
      </c>
      <c r="AY342" s="108"/>
      <c r="AZ342" s="117" t="e">
        <f t="shared" si="450"/>
        <v>#DIV/0!</v>
      </c>
      <c r="BA342" s="117" t="e">
        <f t="shared" si="451"/>
        <v>#DIV/0!</v>
      </c>
      <c r="BB342" s="117">
        <f t="shared" si="452"/>
        <v>-1</v>
      </c>
      <c r="BC342" s="117" t="e">
        <f t="shared" si="453"/>
        <v>#DIV/0!</v>
      </c>
      <c r="BD342" s="117" t="e">
        <f t="shared" si="454"/>
        <v>#DIV/0!</v>
      </c>
      <c r="BE342" s="18"/>
      <c r="BF342" s="18"/>
      <c r="BG342" s="18"/>
      <c r="BH342" s="18"/>
      <c r="BI342" s="18"/>
      <c r="BJ342" s="18"/>
      <c r="BK342" s="18"/>
      <c r="BL342" s="117">
        <f t="shared" si="422"/>
        <v>-0.122197</v>
      </c>
      <c r="BM342" s="117">
        <f t="shared" si="455"/>
        <v>-0.122197</v>
      </c>
    </row>
    <row r="343" spans="1:66">
      <c r="A343" s="13">
        <v>302010106</v>
      </c>
      <c r="B343" s="14" t="s">
        <v>517</v>
      </c>
      <c r="C343" s="15">
        <f>+C344+C345</f>
        <v>60000000</v>
      </c>
      <c r="D343" s="15">
        <f>+D344+D345</f>
        <v>0</v>
      </c>
      <c r="E343" s="15">
        <f>+E344+E345</f>
        <v>0</v>
      </c>
      <c r="F343" s="15">
        <f>+F344+F345</f>
        <v>0</v>
      </c>
      <c r="G343" s="15">
        <f>+G344+G345</f>
        <v>60000000</v>
      </c>
      <c r="H343" s="15">
        <f t="shared" ref="H343:AH343" si="466">+H344+H345</f>
        <v>0</v>
      </c>
      <c r="I343" s="15">
        <f t="shared" si="466"/>
        <v>0</v>
      </c>
      <c r="J343" s="15">
        <f t="shared" si="466"/>
        <v>60000000</v>
      </c>
      <c r="K343" s="15">
        <f t="shared" si="466"/>
        <v>0</v>
      </c>
      <c r="L343" s="15">
        <f t="shared" si="466"/>
        <v>0</v>
      </c>
      <c r="M343" s="15">
        <f t="shared" si="466"/>
        <v>0</v>
      </c>
      <c r="N343" s="15">
        <f t="shared" si="466"/>
        <v>0</v>
      </c>
      <c r="O343" s="15">
        <f t="shared" si="466"/>
        <v>0</v>
      </c>
      <c r="P343" s="15">
        <f t="shared" si="466"/>
        <v>0</v>
      </c>
      <c r="Q343" s="15">
        <f t="shared" si="466"/>
        <v>60000000</v>
      </c>
      <c r="R343" s="15">
        <f t="shared" si="466"/>
        <v>0</v>
      </c>
      <c r="S343" s="108"/>
      <c r="T343" s="15">
        <f t="shared" si="466"/>
        <v>60000000</v>
      </c>
      <c r="U343" s="15">
        <f t="shared" si="466"/>
        <v>0</v>
      </c>
      <c r="V343" s="15">
        <f t="shared" si="466"/>
        <v>0</v>
      </c>
      <c r="W343" s="15">
        <f t="shared" si="466"/>
        <v>0</v>
      </c>
      <c r="X343" s="15">
        <f t="shared" si="466"/>
        <v>0</v>
      </c>
      <c r="Y343" s="15">
        <f t="shared" si="466"/>
        <v>6250000</v>
      </c>
      <c r="Z343" s="15">
        <f t="shared" si="466"/>
        <v>6250000</v>
      </c>
      <c r="AA343" s="15">
        <f t="shared" si="466"/>
        <v>6250000</v>
      </c>
      <c r="AB343" s="15">
        <f t="shared" si="466"/>
        <v>8250000</v>
      </c>
      <c r="AC343" s="15">
        <f t="shared" si="466"/>
        <v>8250000</v>
      </c>
      <c r="AD343" s="15">
        <f t="shared" si="466"/>
        <v>8250000</v>
      </c>
      <c r="AE343" s="15">
        <f t="shared" si="466"/>
        <v>8250000</v>
      </c>
      <c r="AF343" s="15">
        <f t="shared" si="466"/>
        <v>8250000</v>
      </c>
      <c r="AG343" s="15">
        <f t="shared" si="459"/>
        <v>6250000</v>
      </c>
      <c r="AH343" s="15">
        <f t="shared" si="466"/>
        <v>60000000</v>
      </c>
      <c r="AI343" s="233"/>
      <c r="AJ343" s="108"/>
      <c r="AK343" s="15">
        <f t="shared" ref="AK343:AM343" si="467">+AK344+AK345</f>
        <v>0</v>
      </c>
      <c r="AL343" s="15">
        <f t="shared" si="467"/>
        <v>0</v>
      </c>
      <c r="AM343" s="15">
        <f t="shared" si="467"/>
        <v>0</v>
      </c>
      <c r="AN343" s="15">
        <v>0</v>
      </c>
      <c r="AO343" s="15"/>
      <c r="AP343" s="15"/>
      <c r="AQ343" s="15"/>
      <c r="AR343" s="15"/>
      <c r="AS343" s="15"/>
      <c r="AT343" s="15"/>
      <c r="AU343" s="15"/>
      <c r="AV343" s="15"/>
      <c r="AW343" s="15">
        <f t="shared" si="460"/>
        <v>0</v>
      </c>
      <c r="AX343" s="15">
        <f t="shared" si="421"/>
        <v>0</v>
      </c>
      <c r="AY343" s="108"/>
      <c r="AZ343" s="116" t="e">
        <f t="shared" si="450"/>
        <v>#DIV/0!</v>
      </c>
      <c r="BA343" s="116" t="e">
        <f t="shared" si="451"/>
        <v>#DIV/0!</v>
      </c>
      <c r="BB343" s="116" t="e">
        <f t="shared" si="452"/>
        <v>#DIV/0!</v>
      </c>
      <c r="BC343" s="116" t="e">
        <f t="shared" si="453"/>
        <v>#DIV/0!</v>
      </c>
      <c r="BD343" s="116">
        <f t="shared" si="454"/>
        <v>-1</v>
      </c>
      <c r="BE343" s="15"/>
      <c r="BF343" s="15"/>
      <c r="BG343" s="15"/>
      <c r="BH343" s="15"/>
      <c r="BI343" s="15"/>
      <c r="BJ343" s="15"/>
      <c r="BK343" s="15"/>
      <c r="BL343" s="116">
        <f t="shared" si="422"/>
        <v>-1</v>
      </c>
      <c r="BM343" s="116">
        <f t="shared" si="455"/>
        <v>-1</v>
      </c>
    </row>
    <row r="344" spans="1:66">
      <c r="A344" s="17">
        <v>30201010601</v>
      </c>
      <c r="B344" s="17" t="s">
        <v>518</v>
      </c>
      <c r="C344" s="18">
        <v>10000000</v>
      </c>
      <c r="D344" s="18"/>
      <c r="E344" s="18">
        <v>0</v>
      </c>
      <c r="F344" s="18">
        <v>0</v>
      </c>
      <c r="G344" s="18">
        <f t="shared" si="458"/>
        <v>10000000</v>
      </c>
      <c r="H344" s="18">
        <v>0</v>
      </c>
      <c r="I344" s="18">
        <v>0</v>
      </c>
      <c r="J344" s="18">
        <f>+G344-I344</f>
        <v>10000000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f>+O344-I344</f>
        <v>0</v>
      </c>
      <c r="Q344" s="18">
        <f>+G344-O344</f>
        <v>10000000</v>
      </c>
      <c r="R344" s="18">
        <f>+L344</f>
        <v>0</v>
      </c>
      <c r="S344" s="108"/>
      <c r="T344" s="18">
        <v>10000000</v>
      </c>
      <c r="U344" s="18"/>
      <c r="V344" s="18"/>
      <c r="W344" s="18"/>
      <c r="X344" s="18"/>
      <c r="Y344" s="18"/>
      <c r="Z344" s="18"/>
      <c r="AA344" s="18"/>
      <c r="AB344" s="18">
        <v>2000000</v>
      </c>
      <c r="AC344" s="18">
        <v>2000000</v>
      </c>
      <c r="AD344" s="18">
        <v>2000000</v>
      </c>
      <c r="AE344" s="18">
        <v>2000000</v>
      </c>
      <c r="AF344" s="18">
        <v>2000000</v>
      </c>
      <c r="AG344" s="18">
        <f t="shared" si="459"/>
        <v>0</v>
      </c>
      <c r="AH344" s="18">
        <f t="shared" si="371"/>
        <v>10000000</v>
      </c>
      <c r="AI344" s="85"/>
      <c r="AJ344" s="108"/>
      <c r="AK344" s="18">
        <v>0</v>
      </c>
      <c r="AL344" s="18">
        <v>0</v>
      </c>
      <c r="AM344" s="18">
        <v>0</v>
      </c>
      <c r="AN344" s="18">
        <v>0</v>
      </c>
      <c r="AO344" s="18"/>
      <c r="AP344" s="18"/>
      <c r="AQ344" s="18"/>
      <c r="AR344" s="18"/>
      <c r="AS344" s="18"/>
      <c r="AT344" s="18"/>
      <c r="AU344" s="18"/>
      <c r="AV344" s="18"/>
      <c r="AW344" s="18">
        <f t="shared" si="460"/>
        <v>0</v>
      </c>
      <c r="AX344" s="18">
        <f t="shared" si="421"/>
        <v>0</v>
      </c>
      <c r="AY344" s="108"/>
      <c r="AZ344" s="117" t="e">
        <f t="shared" si="450"/>
        <v>#DIV/0!</v>
      </c>
      <c r="BA344" s="117" t="e">
        <f t="shared" si="451"/>
        <v>#DIV/0!</v>
      </c>
      <c r="BB344" s="117" t="e">
        <f t="shared" si="452"/>
        <v>#DIV/0!</v>
      </c>
      <c r="BC344" s="117" t="e">
        <f t="shared" si="453"/>
        <v>#DIV/0!</v>
      </c>
      <c r="BD344" s="117" t="e">
        <f t="shared" si="454"/>
        <v>#DIV/0!</v>
      </c>
      <c r="BE344" s="18"/>
      <c r="BF344" s="18"/>
      <c r="BG344" s="18"/>
      <c r="BH344" s="18"/>
      <c r="BI344" s="18"/>
      <c r="BJ344" s="18"/>
      <c r="BK344" s="18"/>
      <c r="BL344" s="117" t="e">
        <f t="shared" si="422"/>
        <v>#DIV/0!</v>
      </c>
      <c r="BM344" s="117" t="e">
        <f t="shared" si="455"/>
        <v>#DIV/0!</v>
      </c>
    </row>
    <row r="345" spans="1:66">
      <c r="A345" s="17">
        <v>30201010602</v>
      </c>
      <c r="B345" s="17" t="s">
        <v>519</v>
      </c>
      <c r="C345" s="18">
        <v>50000000</v>
      </c>
      <c r="D345" s="18">
        <v>0</v>
      </c>
      <c r="E345" s="18">
        <v>0</v>
      </c>
      <c r="F345" s="18">
        <v>0</v>
      </c>
      <c r="G345" s="18">
        <f t="shared" si="458"/>
        <v>50000000</v>
      </c>
      <c r="H345" s="18">
        <v>0</v>
      </c>
      <c r="I345" s="18">
        <v>0</v>
      </c>
      <c r="J345" s="18">
        <f>+G345-I345</f>
        <v>50000000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f>+O345-I345</f>
        <v>0</v>
      </c>
      <c r="Q345" s="18">
        <f>+G345-O345</f>
        <v>50000000</v>
      </c>
      <c r="R345" s="18">
        <f>+L345</f>
        <v>0</v>
      </c>
      <c r="S345" s="108"/>
      <c r="T345" s="18">
        <v>50000000</v>
      </c>
      <c r="U345" s="18"/>
      <c r="V345" s="18"/>
      <c r="W345" s="18"/>
      <c r="X345" s="18"/>
      <c r="Y345" s="18">
        <v>6250000</v>
      </c>
      <c r="Z345" s="18">
        <v>6250000</v>
      </c>
      <c r="AA345" s="18">
        <v>6250000</v>
      </c>
      <c r="AB345" s="18">
        <v>6250000</v>
      </c>
      <c r="AC345" s="18">
        <v>6250000</v>
      </c>
      <c r="AD345" s="18">
        <v>6250000</v>
      </c>
      <c r="AE345" s="18">
        <v>6250000</v>
      </c>
      <c r="AF345" s="18">
        <v>6250000</v>
      </c>
      <c r="AG345" s="18">
        <f t="shared" si="459"/>
        <v>6250000</v>
      </c>
      <c r="AH345" s="18">
        <f t="shared" ref="AH345:AH405" si="468">SUM(U345:AF345)</f>
        <v>50000000</v>
      </c>
      <c r="AI345" s="85"/>
      <c r="AJ345" s="108"/>
      <c r="AK345" s="18">
        <v>0</v>
      </c>
      <c r="AL345" s="18">
        <v>0</v>
      </c>
      <c r="AM345" s="18">
        <v>0</v>
      </c>
      <c r="AN345" s="18">
        <v>0</v>
      </c>
      <c r="AO345" s="18"/>
      <c r="AP345" s="18"/>
      <c r="AQ345" s="18"/>
      <c r="AR345" s="18"/>
      <c r="AS345" s="18"/>
      <c r="AT345" s="18"/>
      <c r="AU345" s="18"/>
      <c r="AV345" s="18"/>
      <c r="AW345" s="18">
        <f t="shared" si="460"/>
        <v>0</v>
      </c>
      <c r="AX345" s="18">
        <f t="shared" si="421"/>
        <v>0</v>
      </c>
      <c r="AY345" s="108"/>
      <c r="AZ345" s="117" t="e">
        <f t="shared" si="450"/>
        <v>#DIV/0!</v>
      </c>
      <c r="BA345" s="117" t="e">
        <f t="shared" si="451"/>
        <v>#DIV/0!</v>
      </c>
      <c r="BB345" s="117" t="e">
        <f t="shared" si="452"/>
        <v>#DIV/0!</v>
      </c>
      <c r="BC345" s="117" t="e">
        <f t="shared" si="453"/>
        <v>#DIV/0!</v>
      </c>
      <c r="BD345" s="117">
        <f t="shared" si="454"/>
        <v>-1</v>
      </c>
      <c r="BE345" s="18"/>
      <c r="BF345" s="18"/>
      <c r="BG345" s="18"/>
      <c r="BH345" s="18"/>
      <c r="BI345" s="18"/>
      <c r="BJ345" s="18"/>
      <c r="BK345" s="18"/>
      <c r="BL345" s="117">
        <f t="shared" ref="BL345:BL376" si="469">(AW345-AG345)/AG345</f>
        <v>-1</v>
      </c>
      <c r="BM345" s="117">
        <f t="shared" si="455"/>
        <v>-1</v>
      </c>
    </row>
    <row r="346" spans="1:66">
      <c r="A346" s="13">
        <v>302010107</v>
      </c>
      <c r="B346" s="14" t="s">
        <v>520</v>
      </c>
      <c r="C346" s="15">
        <f>+C347+C348+C349</f>
        <v>305000000</v>
      </c>
      <c r="D346" s="15">
        <f>+D347+D348+D349</f>
        <v>60000000</v>
      </c>
      <c r="E346" s="15">
        <f>+E347+E348+E349</f>
        <v>0</v>
      </c>
      <c r="F346" s="15">
        <f>+F347+F348+F349</f>
        <v>0</v>
      </c>
      <c r="G346" s="15">
        <f>+G347+G348+G349</f>
        <v>365000000</v>
      </c>
      <c r="H346" s="15">
        <f t="shared" ref="H346:AH346" si="470">+H347+H348+H349</f>
        <v>0</v>
      </c>
      <c r="I346" s="15">
        <f t="shared" si="470"/>
        <v>0</v>
      </c>
      <c r="J346" s="15">
        <f t="shared" si="470"/>
        <v>365000000</v>
      </c>
      <c r="K346" s="15">
        <f t="shared" si="470"/>
        <v>0</v>
      </c>
      <c r="L346" s="15">
        <f t="shared" si="470"/>
        <v>0</v>
      </c>
      <c r="M346" s="15">
        <f t="shared" si="470"/>
        <v>0</v>
      </c>
      <c r="N346" s="15">
        <f t="shared" si="470"/>
        <v>0</v>
      </c>
      <c r="O346" s="15">
        <f t="shared" si="470"/>
        <v>0</v>
      </c>
      <c r="P346" s="15">
        <f t="shared" si="470"/>
        <v>0</v>
      </c>
      <c r="Q346" s="15">
        <f t="shared" si="470"/>
        <v>365000000</v>
      </c>
      <c r="R346" s="15">
        <f t="shared" si="470"/>
        <v>0</v>
      </c>
      <c r="S346" s="108"/>
      <c r="T346" s="15">
        <f t="shared" si="470"/>
        <v>365000000</v>
      </c>
      <c r="U346" s="15">
        <f t="shared" si="470"/>
        <v>0</v>
      </c>
      <c r="V346" s="15">
        <f t="shared" si="470"/>
        <v>0</v>
      </c>
      <c r="W346" s="15">
        <f t="shared" si="470"/>
        <v>0</v>
      </c>
      <c r="X346" s="15">
        <f t="shared" si="470"/>
        <v>60000000</v>
      </c>
      <c r="Y346" s="15">
        <f t="shared" si="470"/>
        <v>32500000</v>
      </c>
      <c r="Z346" s="15">
        <f t="shared" si="470"/>
        <v>32500000</v>
      </c>
      <c r="AA346" s="15">
        <f t="shared" si="470"/>
        <v>32500000</v>
      </c>
      <c r="AB346" s="15">
        <f t="shared" si="470"/>
        <v>41500000</v>
      </c>
      <c r="AC346" s="15">
        <f t="shared" si="470"/>
        <v>41500000</v>
      </c>
      <c r="AD346" s="15">
        <f t="shared" si="470"/>
        <v>41500000</v>
      </c>
      <c r="AE346" s="15">
        <f t="shared" si="470"/>
        <v>41500000</v>
      </c>
      <c r="AF346" s="15">
        <f t="shared" si="470"/>
        <v>41500000</v>
      </c>
      <c r="AG346" s="15">
        <f t="shared" si="459"/>
        <v>92500000</v>
      </c>
      <c r="AH346" s="15">
        <f t="shared" si="470"/>
        <v>365000000</v>
      </c>
      <c r="AI346" s="233"/>
      <c r="AJ346" s="108"/>
      <c r="AK346" s="15">
        <f t="shared" ref="AK346:AM346" si="471">+AK347+AK348+AK349</f>
        <v>0</v>
      </c>
      <c r="AL346" s="15">
        <f t="shared" si="471"/>
        <v>0</v>
      </c>
      <c r="AM346" s="15">
        <f t="shared" si="471"/>
        <v>0</v>
      </c>
      <c r="AN346" s="15">
        <v>0</v>
      </c>
      <c r="AO346" s="15"/>
      <c r="AP346" s="15"/>
      <c r="AQ346" s="15"/>
      <c r="AR346" s="15"/>
      <c r="AS346" s="15"/>
      <c r="AT346" s="15"/>
      <c r="AU346" s="15"/>
      <c r="AV346" s="15"/>
      <c r="AW346" s="15">
        <f t="shared" si="460"/>
        <v>0</v>
      </c>
      <c r="AX346" s="15">
        <f t="shared" si="421"/>
        <v>0</v>
      </c>
      <c r="AY346" s="108"/>
      <c r="AZ346" s="116" t="e">
        <f t="shared" si="450"/>
        <v>#DIV/0!</v>
      </c>
      <c r="BA346" s="116" t="e">
        <f t="shared" si="451"/>
        <v>#DIV/0!</v>
      </c>
      <c r="BB346" s="116" t="e">
        <f t="shared" si="452"/>
        <v>#DIV/0!</v>
      </c>
      <c r="BC346" s="116">
        <f t="shared" si="453"/>
        <v>-1</v>
      </c>
      <c r="BD346" s="116">
        <f t="shared" si="454"/>
        <v>-1</v>
      </c>
      <c r="BE346" s="15"/>
      <c r="BF346" s="15"/>
      <c r="BG346" s="15"/>
      <c r="BH346" s="15"/>
      <c r="BI346" s="15"/>
      <c r="BJ346" s="15"/>
      <c r="BK346" s="15"/>
      <c r="BL346" s="116">
        <f t="shared" si="469"/>
        <v>-1</v>
      </c>
      <c r="BM346" s="116">
        <f t="shared" si="455"/>
        <v>-1</v>
      </c>
    </row>
    <row r="347" spans="1:66">
      <c r="A347" s="17">
        <v>30201010701</v>
      </c>
      <c r="B347" s="17" t="s">
        <v>521</v>
      </c>
      <c r="C347" s="18">
        <v>45000000</v>
      </c>
      <c r="D347" s="18">
        <v>0</v>
      </c>
      <c r="E347" s="18"/>
      <c r="F347" s="18">
        <v>0</v>
      </c>
      <c r="G347" s="18">
        <f t="shared" si="458"/>
        <v>45000000</v>
      </c>
      <c r="H347" s="18">
        <v>0</v>
      </c>
      <c r="I347" s="18">
        <v>0</v>
      </c>
      <c r="J347" s="18">
        <f>+G347-I347</f>
        <v>45000000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f>+O347-I347</f>
        <v>0</v>
      </c>
      <c r="Q347" s="18">
        <f>+G347-O347</f>
        <v>45000000</v>
      </c>
      <c r="R347" s="18">
        <f>+L347</f>
        <v>0</v>
      </c>
      <c r="S347" s="108"/>
      <c r="T347" s="18">
        <v>45000000</v>
      </c>
      <c r="U347" s="18"/>
      <c r="V347" s="18"/>
      <c r="W347" s="18"/>
      <c r="X347" s="18"/>
      <c r="Y347" s="18"/>
      <c r="Z347" s="18"/>
      <c r="AA347" s="18"/>
      <c r="AB347" s="18">
        <v>9000000</v>
      </c>
      <c r="AC347" s="18">
        <v>9000000</v>
      </c>
      <c r="AD347" s="18">
        <v>9000000</v>
      </c>
      <c r="AE347" s="18">
        <v>9000000</v>
      </c>
      <c r="AF347" s="18">
        <v>9000000</v>
      </c>
      <c r="AG347" s="18">
        <f t="shared" si="459"/>
        <v>0</v>
      </c>
      <c r="AH347" s="18">
        <f t="shared" si="468"/>
        <v>45000000</v>
      </c>
      <c r="AI347" s="85"/>
      <c r="AJ347" s="108"/>
      <c r="AK347" s="18">
        <v>0</v>
      </c>
      <c r="AL347" s="18">
        <v>0</v>
      </c>
      <c r="AM347" s="18">
        <v>0</v>
      </c>
      <c r="AN347" s="18">
        <v>0</v>
      </c>
      <c r="AO347" s="18"/>
      <c r="AP347" s="18"/>
      <c r="AQ347" s="18"/>
      <c r="AR347" s="18"/>
      <c r="AS347" s="18"/>
      <c r="AT347" s="18"/>
      <c r="AU347" s="18"/>
      <c r="AV347" s="18"/>
      <c r="AW347" s="18">
        <f t="shared" si="460"/>
        <v>0</v>
      </c>
      <c r="AX347" s="18">
        <f t="shared" si="421"/>
        <v>0</v>
      </c>
      <c r="AY347" s="108"/>
      <c r="AZ347" s="117" t="e">
        <f t="shared" si="450"/>
        <v>#DIV/0!</v>
      </c>
      <c r="BA347" s="117" t="e">
        <f t="shared" si="451"/>
        <v>#DIV/0!</v>
      </c>
      <c r="BB347" s="117" t="e">
        <f t="shared" si="452"/>
        <v>#DIV/0!</v>
      </c>
      <c r="BC347" s="117" t="e">
        <f t="shared" si="453"/>
        <v>#DIV/0!</v>
      </c>
      <c r="BD347" s="117" t="e">
        <f t="shared" si="454"/>
        <v>#DIV/0!</v>
      </c>
      <c r="BE347" s="18"/>
      <c r="BF347" s="18"/>
      <c r="BG347" s="18"/>
      <c r="BH347" s="18"/>
      <c r="BI347" s="18"/>
      <c r="BJ347" s="18"/>
      <c r="BK347" s="18"/>
      <c r="BL347" s="117" t="e">
        <f t="shared" si="469"/>
        <v>#DIV/0!</v>
      </c>
      <c r="BM347" s="117" t="e">
        <f t="shared" si="455"/>
        <v>#DIV/0!</v>
      </c>
    </row>
    <row r="348" spans="1:66">
      <c r="A348" s="17">
        <v>30201010702</v>
      </c>
      <c r="B348" s="17" t="s">
        <v>522</v>
      </c>
      <c r="C348" s="18">
        <v>260000000</v>
      </c>
      <c r="D348" s="18">
        <v>0</v>
      </c>
      <c r="E348" s="18">
        <v>0</v>
      </c>
      <c r="F348" s="18">
        <v>0</v>
      </c>
      <c r="G348" s="18">
        <f t="shared" si="458"/>
        <v>260000000</v>
      </c>
      <c r="H348" s="18">
        <v>0</v>
      </c>
      <c r="I348" s="18">
        <v>0</v>
      </c>
      <c r="J348" s="18">
        <f t="shared" ref="J348:J413" si="472">+G348-I348</f>
        <v>260000000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f>+O348-I348</f>
        <v>0</v>
      </c>
      <c r="Q348" s="18">
        <f t="shared" ref="Q348:Q413" si="473">+G348-O348</f>
        <v>260000000</v>
      </c>
      <c r="R348" s="18">
        <f>+L348</f>
        <v>0</v>
      </c>
      <c r="S348" s="108"/>
      <c r="T348" s="18">
        <v>260000000</v>
      </c>
      <c r="U348" s="18"/>
      <c r="V348" s="18"/>
      <c r="W348" s="18"/>
      <c r="X348" s="18"/>
      <c r="Y348" s="18">
        <v>32500000</v>
      </c>
      <c r="Z348" s="18">
        <v>32500000</v>
      </c>
      <c r="AA348" s="18">
        <v>32500000</v>
      </c>
      <c r="AB348" s="18">
        <v>32500000</v>
      </c>
      <c r="AC348" s="18">
        <v>32500000</v>
      </c>
      <c r="AD348" s="18">
        <v>32500000</v>
      </c>
      <c r="AE348" s="18">
        <v>32500000</v>
      </c>
      <c r="AF348" s="18">
        <v>32500000</v>
      </c>
      <c r="AG348" s="18">
        <f t="shared" si="459"/>
        <v>32500000</v>
      </c>
      <c r="AH348" s="18">
        <f t="shared" si="468"/>
        <v>260000000</v>
      </c>
      <c r="AI348" s="85"/>
      <c r="AJ348" s="108"/>
      <c r="AK348" s="18">
        <v>0</v>
      </c>
      <c r="AL348" s="18">
        <v>0</v>
      </c>
      <c r="AM348" s="18">
        <v>0</v>
      </c>
      <c r="AN348" s="18">
        <v>0</v>
      </c>
      <c r="AO348" s="18"/>
      <c r="AP348" s="18"/>
      <c r="AQ348" s="18"/>
      <c r="AR348" s="18"/>
      <c r="AS348" s="18"/>
      <c r="AT348" s="18"/>
      <c r="AU348" s="18"/>
      <c r="AV348" s="18"/>
      <c r="AW348" s="18">
        <f t="shared" si="460"/>
        <v>0</v>
      </c>
      <c r="AX348" s="18">
        <f t="shared" si="421"/>
        <v>0</v>
      </c>
      <c r="AY348" s="108"/>
      <c r="AZ348" s="117" t="e">
        <f t="shared" si="450"/>
        <v>#DIV/0!</v>
      </c>
      <c r="BA348" s="117" t="e">
        <f t="shared" si="451"/>
        <v>#DIV/0!</v>
      </c>
      <c r="BB348" s="117" t="e">
        <f t="shared" si="452"/>
        <v>#DIV/0!</v>
      </c>
      <c r="BC348" s="117" t="e">
        <f t="shared" si="453"/>
        <v>#DIV/0!</v>
      </c>
      <c r="BD348" s="117">
        <f t="shared" si="454"/>
        <v>-1</v>
      </c>
      <c r="BE348" s="18"/>
      <c r="BF348" s="18"/>
      <c r="BG348" s="18"/>
      <c r="BH348" s="18"/>
      <c r="BI348" s="18"/>
      <c r="BJ348" s="18"/>
      <c r="BK348" s="18"/>
      <c r="BL348" s="117">
        <f t="shared" si="469"/>
        <v>-1</v>
      </c>
      <c r="BM348" s="117">
        <f t="shared" si="455"/>
        <v>-1</v>
      </c>
    </row>
    <row r="349" spans="1:66">
      <c r="A349" s="17">
        <v>30201010703</v>
      </c>
      <c r="B349" s="17" t="s">
        <v>852</v>
      </c>
      <c r="C349" s="18"/>
      <c r="D349" s="18">
        <v>60000000</v>
      </c>
      <c r="E349" s="18">
        <v>0</v>
      </c>
      <c r="F349" s="18">
        <v>0</v>
      </c>
      <c r="G349" s="18">
        <f t="shared" si="458"/>
        <v>60000000</v>
      </c>
      <c r="H349" s="18">
        <v>0</v>
      </c>
      <c r="I349" s="18">
        <v>0</v>
      </c>
      <c r="J349" s="18">
        <f t="shared" si="472"/>
        <v>60000000</v>
      </c>
      <c r="K349" s="18">
        <v>0</v>
      </c>
      <c r="L349" s="18">
        <v>0</v>
      </c>
      <c r="M349" s="18"/>
      <c r="N349" s="18"/>
      <c r="O349" s="18">
        <v>0</v>
      </c>
      <c r="P349" s="18">
        <f t="shared" ref="P349:P413" si="474">+O349-I349</f>
        <v>0</v>
      </c>
      <c r="Q349" s="18">
        <f t="shared" si="473"/>
        <v>60000000</v>
      </c>
      <c r="R349" s="18">
        <f t="shared" ref="R349:R413" si="475">+L349</f>
        <v>0</v>
      </c>
      <c r="S349" s="108"/>
      <c r="T349" s="18">
        <v>60000000</v>
      </c>
      <c r="U349" s="18"/>
      <c r="V349" s="18"/>
      <c r="W349" s="18"/>
      <c r="X349" s="18">
        <v>60000000</v>
      </c>
      <c r="Y349" s="18"/>
      <c r="Z349" s="18"/>
      <c r="AA349" s="18"/>
      <c r="AB349" s="18"/>
      <c r="AC349" s="18"/>
      <c r="AD349" s="18"/>
      <c r="AE349" s="18"/>
      <c r="AF349" s="18"/>
      <c r="AG349" s="18">
        <f t="shared" si="459"/>
        <v>60000000</v>
      </c>
      <c r="AH349" s="18">
        <f t="shared" si="468"/>
        <v>60000000</v>
      </c>
      <c r="AI349" s="85"/>
      <c r="AJ349" s="108"/>
      <c r="AK349" s="18"/>
      <c r="AL349" s="18">
        <v>0</v>
      </c>
      <c r="AM349" s="18">
        <v>0</v>
      </c>
      <c r="AN349" s="18">
        <v>0</v>
      </c>
      <c r="AO349" s="18"/>
      <c r="AP349" s="18"/>
      <c r="AQ349" s="18"/>
      <c r="AR349" s="18"/>
      <c r="AS349" s="18"/>
      <c r="AT349" s="18"/>
      <c r="AU349" s="18"/>
      <c r="AV349" s="18"/>
      <c r="AW349" s="18">
        <f t="shared" si="460"/>
        <v>0</v>
      </c>
      <c r="AX349" s="18">
        <f t="shared" si="421"/>
        <v>0</v>
      </c>
      <c r="AY349" s="108"/>
      <c r="AZ349" s="117" t="e">
        <f t="shared" si="450"/>
        <v>#DIV/0!</v>
      </c>
      <c r="BA349" s="117" t="e">
        <f t="shared" si="451"/>
        <v>#DIV/0!</v>
      </c>
      <c r="BB349" s="117" t="e">
        <f t="shared" si="452"/>
        <v>#DIV/0!</v>
      </c>
      <c r="BC349" s="117">
        <f t="shared" si="453"/>
        <v>-1</v>
      </c>
      <c r="BD349" s="117" t="e">
        <f t="shared" si="454"/>
        <v>#DIV/0!</v>
      </c>
      <c r="BE349" s="18"/>
      <c r="BF349" s="18"/>
      <c r="BG349" s="18"/>
      <c r="BH349" s="18"/>
      <c r="BI349" s="18"/>
      <c r="BJ349" s="18"/>
      <c r="BK349" s="18"/>
      <c r="BL349" s="117">
        <f t="shared" si="469"/>
        <v>-1</v>
      </c>
      <c r="BM349" s="117">
        <f t="shared" si="455"/>
        <v>-1</v>
      </c>
    </row>
    <row r="350" spans="1:66">
      <c r="A350" s="13">
        <v>302010108</v>
      </c>
      <c r="B350" s="14" t="s">
        <v>523</v>
      </c>
      <c r="C350" s="15">
        <f>+C351</f>
        <v>5000000</v>
      </c>
      <c r="D350" s="15">
        <v>0</v>
      </c>
      <c r="E350" s="15">
        <v>0</v>
      </c>
      <c r="F350" s="15">
        <v>0</v>
      </c>
      <c r="G350" s="15">
        <f t="shared" si="458"/>
        <v>5000000</v>
      </c>
      <c r="H350" s="15">
        <f t="shared" ref="H350:AH350" si="476">+H351</f>
        <v>0</v>
      </c>
      <c r="I350" s="15">
        <f t="shared" si="476"/>
        <v>0</v>
      </c>
      <c r="J350" s="15">
        <f t="shared" si="476"/>
        <v>5000000</v>
      </c>
      <c r="K350" s="15">
        <f t="shared" si="476"/>
        <v>0</v>
      </c>
      <c r="L350" s="15">
        <f t="shared" si="476"/>
        <v>0</v>
      </c>
      <c r="M350" s="15">
        <f t="shared" si="476"/>
        <v>0</v>
      </c>
      <c r="N350" s="15">
        <f t="shared" si="476"/>
        <v>0</v>
      </c>
      <c r="O350" s="15">
        <f t="shared" si="476"/>
        <v>0</v>
      </c>
      <c r="P350" s="15">
        <f t="shared" si="476"/>
        <v>0</v>
      </c>
      <c r="Q350" s="15">
        <f t="shared" si="476"/>
        <v>5000000</v>
      </c>
      <c r="R350" s="15">
        <f t="shared" si="476"/>
        <v>0</v>
      </c>
      <c r="S350" s="108"/>
      <c r="T350" s="15">
        <f t="shared" si="476"/>
        <v>5000000</v>
      </c>
      <c r="U350" s="15">
        <f t="shared" si="476"/>
        <v>0</v>
      </c>
      <c r="V350" s="15">
        <f t="shared" si="476"/>
        <v>0</v>
      </c>
      <c r="W350" s="15">
        <f t="shared" si="476"/>
        <v>0</v>
      </c>
      <c r="X350" s="15">
        <f t="shared" si="476"/>
        <v>0</v>
      </c>
      <c r="Y350" s="15">
        <f t="shared" si="476"/>
        <v>0</v>
      </c>
      <c r="Z350" s="15">
        <f t="shared" si="476"/>
        <v>0</v>
      </c>
      <c r="AA350" s="15">
        <f t="shared" si="476"/>
        <v>5000000</v>
      </c>
      <c r="AB350" s="15">
        <f t="shared" si="476"/>
        <v>0</v>
      </c>
      <c r="AC350" s="15">
        <f t="shared" si="476"/>
        <v>0</v>
      </c>
      <c r="AD350" s="15">
        <f t="shared" si="476"/>
        <v>0</v>
      </c>
      <c r="AE350" s="15">
        <f t="shared" si="476"/>
        <v>0</v>
      </c>
      <c r="AF350" s="15">
        <f t="shared" si="476"/>
        <v>0</v>
      </c>
      <c r="AG350" s="15">
        <f t="shared" si="459"/>
        <v>0</v>
      </c>
      <c r="AH350" s="15">
        <f t="shared" si="476"/>
        <v>5000000</v>
      </c>
      <c r="AI350" s="233"/>
      <c r="AJ350" s="108"/>
      <c r="AK350" s="15">
        <f t="shared" ref="AK350:AM350" si="477">+AK351</f>
        <v>0</v>
      </c>
      <c r="AL350" s="15">
        <f t="shared" si="477"/>
        <v>0</v>
      </c>
      <c r="AM350" s="15">
        <f t="shared" si="477"/>
        <v>0</v>
      </c>
      <c r="AN350" s="15">
        <v>0</v>
      </c>
      <c r="AO350" s="15"/>
      <c r="AP350" s="15"/>
      <c r="AQ350" s="15"/>
      <c r="AR350" s="15"/>
      <c r="AS350" s="15"/>
      <c r="AT350" s="15"/>
      <c r="AU350" s="15"/>
      <c r="AV350" s="15"/>
      <c r="AW350" s="15">
        <f t="shared" si="460"/>
        <v>0</v>
      </c>
      <c r="AX350" s="15">
        <f t="shared" si="421"/>
        <v>0</v>
      </c>
      <c r="AY350" s="108"/>
      <c r="AZ350" s="116" t="e">
        <f t="shared" si="450"/>
        <v>#DIV/0!</v>
      </c>
      <c r="BA350" s="116" t="e">
        <f t="shared" si="451"/>
        <v>#DIV/0!</v>
      </c>
      <c r="BB350" s="116" t="e">
        <f t="shared" si="452"/>
        <v>#DIV/0!</v>
      </c>
      <c r="BC350" s="116" t="e">
        <f t="shared" si="453"/>
        <v>#DIV/0!</v>
      </c>
      <c r="BD350" s="116" t="e">
        <f t="shared" si="454"/>
        <v>#DIV/0!</v>
      </c>
      <c r="BE350" s="15"/>
      <c r="BF350" s="15"/>
      <c r="BG350" s="15"/>
      <c r="BH350" s="15"/>
      <c r="BI350" s="15"/>
      <c r="BJ350" s="15"/>
      <c r="BK350" s="15"/>
      <c r="BL350" s="116" t="e">
        <f t="shared" si="469"/>
        <v>#DIV/0!</v>
      </c>
      <c r="BM350" s="116" t="e">
        <f t="shared" si="455"/>
        <v>#DIV/0!</v>
      </c>
    </row>
    <row r="351" spans="1:66">
      <c r="A351" s="17">
        <v>30201010802</v>
      </c>
      <c r="B351" s="17" t="s">
        <v>524</v>
      </c>
      <c r="C351" s="18">
        <v>5000000</v>
      </c>
      <c r="D351" s="18">
        <v>0</v>
      </c>
      <c r="E351" s="18">
        <v>0</v>
      </c>
      <c r="F351" s="18">
        <v>0</v>
      </c>
      <c r="G351" s="18">
        <f t="shared" si="458"/>
        <v>5000000</v>
      </c>
      <c r="H351" s="18">
        <v>0</v>
      </c>
      <c r="I351" s="18">
        <v>0</v>
      </c>
      <c r="J351" s="18">
        <f t="shared" si="472"/>
        <v>5000000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f t="shared" si="474"/>
        <v>0</v>
      </c>
      <c r="Q351" s="18">
        <f t="shared" si="473"/>
        <v>5000000</v>
      </c>
      <c r="R351" s="18">
        <f t="shared" si="475"/>
        <v>0</v>
      </c>
      <c r="S351" s="108"/>
      <c r="T351" s="18">
        <v>5000000</v>
      </c>
      <c r="U351" s="18"/>
      <c r="V351" s="18"/>
      <c r="W351" s="18"/>
      <c r="X351" s="18"/>
      <c r="Y351" s="18"/>
      <c r="Z351" s="18"/>
      <c r="AA351" s="18">
        <v>5000000</v>
      </c>
      <c r="AB351" s="18"/>
      <c r="AC351" s="18"/>
      <c r="AD351" s="18"/>
      <c r="AE351" s="18"/>
      <c r="AF351" s="18"/>
      <c r="AG351" s="18">
        <f t="shared" si="459"/>
        <v>0</v>
      </c>
      <c r="AH351" s="18">
        <f t="shared" si="468"/>
        <v>5000000</v>
      </c>
      <c r="AI351" s="85"/>
      <c r="AJ351" s="108"/>
      <c r="AK351" s="18">
        <v>0</v>
      </c>
      <c r="AL351" s="18">
        <v>0</v>
      </c>
      <c r="AM351" s="18">
        <v>0</v>
      </c>
      <c r="AN351" s="18">
        <v>0</v>
      </c>
      <c r="AO351" s="18"/>
      <c r="AP351" s="18"/>
      <c r="AQ351" s="18"/>
      <c r="AR351" s="18"/>
      <c r="AS351" s="18"/>
      <c r="AT351" s="18"/>
      <c r="AU351" s="18"/>
      <c r="AV351" s="18"/>
      <c r="AW351" s="18">
        <f t="shared" si="460"/>
        <v>0</v>
      </c>
      <c r="AX351" s="18">
        <f t="shared" si="421"/>
        <v>0</v>
      </c>
      <c r="AY351" s="108"/>
      <c r="AZ351" s="117" t="e">
        <f t="shared" si="450"/>
        <v>#DIV/0!</v>
      </c>
      <c r="BA351" s="117" t="e">
        <f t="shared" si="451"/>
        <v>#DIV/0!</v>
      </c>
      <c r="BB351" s="117" t="e">
        <f t="shared" si="452"/>
        <v>#DIV/0!</v>
      </c>
      <c r="BC351" s="117" t="e">
        <f t="shared" si="453"/>
        <v>#DIV/0!</v>
      </c>
      <c r="BD351" s="117" t="e">
        <f t="shared" si="454"/>
        <v>#DIV/0!</v>
      </c>
      <c r="BE351" s="18"/>
      <c r="BF351" s="18"/>
      <c r="BG351" s="18"/>
      <c r="BH351" s="18"/>
      <c r="BI351" s="18"/>
      <c r="BJ351" s="18"/>
      <c r="BK351" s="18"/>
      <c r="BL351" s="117" t="e">
        <f t="shared" si="469"/>
        <v>#DIV/0!</v>
      </c>
      <c r="BM351" s="117" t="e">
        <f t="shared" si="455"/>
        <v>#DIV/0!</v>
      </c>
    </row>
    <row r="352" spans="1:66">
      <c r="A352" s="17">
        <v>30201010803</v>
      </c>
      <c r="B352" s="17" t="s">
        <v>996</v>
      </c>
      <c r="C352" s="18"/>
      <c r="D352" s="18">
        <v>0</v>
      </c>
      <c r="E352" s="18">
        <v>0</v>
      </c>
      <c r="F352" s="18"/>
      <c r="G352" s="18">
        <f t="shared" si="458"/>
        <v>0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0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>
        <f t="shared" si="459"/>
        <v>0</v>
      </c>
      <c r="AH352" s="18">
        <f t="shared" si="468"/>
        <v>0</v>
      </c>
      <c r="AI352" s="85"/>
      <c r="AJ352" s="108"/>
      <c r="AK352" s="18"/>
      <c r="AL352" s="18"/>
      <c r="AM352" s="18">
        <v>0</v>
      </c>
      <c r="AN352" s="18"/>
      <c r="AO352" s="18"/>
      <c r="AP352" s="18"/>
      <c r="AQ352" s="18"/>
      <c r="AR352" s="18"/>
      <c r="AS352" s="18"/>
      <c r="AT352" s="18"/>
      <c r="AU352" s="18"/>
      <c r="AV352" s="18"/>
      <c r="AW352" s="18">
        <f t="shared" si="460"/>
        <v>0</v>
      </c>
      <c r="AX352" s="18">
        <f t="shared" si="421"/>
        <v>0</v>
      </c>
      <c r="AY352" s="108"/>
      <c r="AZ352" s="117" t="e">
        <f t="shared" si="450"/>
        <v>#DIV/0!</v>
      </c>
      <c r="BA352" s="117" t="e">
        <f t="shared" si="451"/>
        <v>#DIV/0!</v>
      </c>
      <c r="BB352" s="117" t="e">
        <f t="shared" si="452"/>
        <v>#DIV/0!</v>
      </c>
      <c r="BC352" s="117" t="e">
        <f t="shared" si="453"/>
        <v>#DIV/0!</v>
      </c>
      <c r="BD352" s="117" t="e">
        <f t="shared" si="454"/>
        <v>#DIV/0!</v>
      </c>
      <c r="BE352" s="18"/>
      <c r="BF352" s="18"/>
      <c r="BG352" s="18"/>
      <c r="BH352" s="18"/>
      <c r="BI352" s="18"/>
      <c r="BJ352" s="18"/>
      <c r="BK352" s="18"/>
      <c r="BL352" s="117" t="e">
        <f t="shared" si="469"/>
        <v>#DIV/0!</v>
      </c>
      <c r="BM352" s="117" t="e">
        <f t="shared" si="455"/>
        <v>#DIV/0!</v>
      </c>
      <c r="BN352" s="294"/>
    </row>
    <row r="353" spans="1:66">
      <c r="A353" s="13">
        <v>302010109</v>
      </c>
      <c r="B353" s="14" t="s">
        <v>525</v>
      </c>
      <c r="C353" s="15">
        <f>+C354</f>
        <v>15000000</v>
      </c>
      <c r="D353" s="15">
        <f>+D354</f>
        <v>0</v>
      </c>
      <c r="E353" s="15">
        <f>+E354</f>
        <v>0</v>
      </c>
      <c r="F353" s="15">
        <f>+F354</f>
        <v>0</v>
      </c>
      <c r="G353" s="15">
        <f>+G354</f>
        <v>15000000</v>
      </c>
      <c r="H353" s="15">
        <f t="shared" ref="H353:AH353" si="478">+H354</f>
        <v>0</v>
      </c>
      <c r="I353" s="15">
        <f t="shared" si="478"/>
        <v>0</v>
      </c>
      <c r="J353" s="15">
        <f t="shared" si="478"/>
        <v>15000000</v>
      </c>
      <c r="K353" s="15">
        <f t="shared" si="478"/>
        <v>0</v>
      </c>
      <c r="L353" s="15">
        <f t="shared" si="478"/>
        <v>0</v>
      </c>
      <c r="M353" s="15">
        <f t="shared" si="478"/>
        <v>0</v>
      </c>
      <c r="N353" s="15">
        <f t="shared" si="478"/>
        <v>0</v>
      </c>
      <c r="O353" s="15">
        <f t="shared" si="478"/>
        <v>0</v>
      </c>
      <c r="P353" s="15">
        <f t="shared" si="478"/>
        <v>0</v>
      </c>
      <c r="Q353" s="15">
        <f t="shared" si="478"/>
        <v>15000000</v>
      </c>
      <c r="R353" s="15">
        <f t="shared" si="478"/>
        <v>0</v>
      </c>
      <c r="S353" s="108"/>
      <c r="T353" s="15">
        <f t="shared" si="478"/>
        <v>15000000</v>
      </c>
      <c r="U353" s="15">
        <f t="shared" si="478"/>
        <v>0</v>
      </c>
      <c r="V353" s="15">
        <f t="shared" si="478"/>
        <v>0</v>
      </c>
      <c r="W353" s="15">
        <f t="shared" si="478"/>
        <v>0</v>
      </c>
      <c r="X353" s="15">
        <f t="shared" si="478"/>
        <v>0</v>
      </c>
      <c r="Y353" s="15">
        <f t="shared" si="478"/>
        <v>0</v>
      </c>
      <c r="Z353" s="15">
        <f t="shared" si="478"/>
        <v>0</v>
      </c>
      <c r="AA353" s="15">
        <f t="shared" si="478"/>
        <v>15000000</v>
      </c>
      <c r="AB353" s="15">
        <f t="shared" si="478"/>
        <v>0</v>
      </c>
      <c r="AC353" s="15">
        <f t="shared" si="478"/>
        <v>0</v>
      </c>
      <c r="AD353" s="15">
        <f t="shared" si="478"/>
        <v>0</v>
      </c>
      <c r="AE353" s="15">
        <f t="shared" si="478"/>
        <v>0</v>
      </c>
      <c r="AF353" s="15">
        <f t="shared" si="478"/>
        <v>0</v>
      </c>
      <c r="AG353" s="15">
        <f t="shared" si="459"/>
        <v>0</v>
      </c>
      <c r="AH353" s="15">
        <f t="shared" si="478"/>
        <v>15000000</v>
      </c>
      <c r="AI353" s="233"/>
      <c r="AJ353" s="108"/>
      <c r="AK353" s="15">
        <f t="shared" ref="AK353:AM353" si="479">+AK354</f>
        <v>0</v>
      </c>
      <c r="AL353" s="15">
        <f t="shared" si="479"/>
        <v>0</v>
      </c>
      <c r="AM353" s="15">
        <f t="shared" si="479"/>
        <v>0</v>
      </c>
      <c r="AN353" s="15">
        <v>0</v>
      </c>
      <c r="AO353" s="15"/>
      <c r="AP353" s="15">
        <f t="shared" ref="AP353:AV353" si="480">+AP354</f>
        <v>0</v>
      </c>
      <c r="AQ353" s="15">
        <f t="shared" si="480"/>
        <v>0</v>
      </c>
      <c r="AR353" s="15">
        <f t="shared" si="480"/>
        <v>0</v>
      </c>
      <c r="AS353" s="15">
        <f t="shared" si="480"/>
        <v>0</v>
      </c>
      <c r="AT353" s="15">
        <f t="shared" si="480"/>
        <v>0</v>
      </c>
      <c r="AU353" s="15">
        <f t="shared" si="480"/>
        <v>0</v>
      </c>
      <c r="AV353" s="15">
        <f t="shared" si="480"/>
        <v>0</v>
      </c>
      <c r="AW353" s="15">
        <f t="shared" si="460"/>
        <v>0</v>
      </c>
      <c r="AX353" s="15">
        <f t="shared" si="421"/>
        <v>0</v>
      </c>
      <c r="AY353" s="108"/>
      <c r="AZ353" s="116" t="e">
        <f t="shared" si="450"/>
        <v>#DIV/0!</v>
      </c>
      <c r="BA353" s="116" t="e">
        <f t="shared" si="451"/>
        <v>#DIV/0!</v>
      </c>
      <c r="BB353" s="116" t="e">
        <f t="shared" si="452"/>
        <v>#DIV/0!</v>
      </c>
      <c r="BC353" s="116" t="e">
        <f t="shared" si="453"/>
        <v>#DIV/0!</v>
      </c>
      <c r="BD353" s="116" t="e">
        <f t="shared" si="454"/>
        <v>#DIV/0!</v>
      </c>
      <c r="BE353" s="15"/>
      <c r="BF353" s="15"/>
      <c r="BG353" s="15"/>
      <c r="BH353" s="15"/>
      <c r="BI353" s="15"/>
      <c r="BJ353" s="15"/>
      <c r="BK353" s="15"/>
      <c r="BL353" s="116" t="e">
        <f t="shared" si="469"/>
        <v>#DIV/0!</v>
      </c>
      <c r="BM353" s="116" t="e">
        <f t="shared" si="455"/>
        <v>#DIV/0!</v>
      </c>
    </row>
    <row r="354" spans="1:66">
      <c r="A354" s="17">
        <v>30201010902</v>
      </c>
      <c r="B354" s="17" t="s">
        <v>526</v>
      </c>
      <c r="C354" s="18">
        <v>15000000</v>
      </c>
      <c r="D354" s="18">
        <v>0</v>
      </c>
      <c r="E354" s="18">
        <v>0</v>
      </c>
      <c r="F354" s="18">
        <v>0</v>
      </c>
      <c r="G354" s="18">
        <f t="shared" si="458"/>
        <v>15000000</v>
      </c>
      <c r="H354" s="18">
        <v>0</v>
      </c>
      <c r="I354" s="18">
        <v>0</v>
      </c>
      <c r="J354" s="18">
        <f t="shared" si="472"/>
        <v>15000000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f t="shared" si="474"/>
        <v>0</v>
      </c>
      <c r="Q354" s="18">
        <f t="shared" si="473"/>
        <v>15000000</v>
      </c>
      <c r="R354" s="18">
        <f t="shared" si="475"/>
        <v>0</v>
      </c>
      <c r="S354" s="108"/>
      <c r="T354" s="18">
        <v>15000000</v>
      </c>
      <c r="U354" s="18"/>
      <c r="V354" s="18"/>
      <c r="W354" s="18"/>
      <c r="X354" s="18"/>
      <c r="Y354" s="18"/>
      <c r="Z354" s="18"/>
      <c r="AA354" s="18">
        <v>15000000</v>
      </c>
      <c r="AB354" s="18"/>
      <c r="AC354" s="18"/>
      <c r="AD354" s="18"/>
      <c r="AE354" s="18"/>
      <c r="AF354" s="18"/>
      <c r="AG354" s="18">
        <f t="shared" si="459"/>
        <v>0</v>
      </c>
      <c r="AH354" s="18">
        <f t="shared" si="468"/>
        <v>15000000</v>
      </c>
      <c r="AI354" s="85"/>
      <c r="AJ354" s="108"/>
      <c r="AK354" s="18">
        <v>0</v>
      </c>
      <c r="AL354" s="18">
        <v>0</v>
      </c>
      <c r="AM354" s="18">
        <v>0</v>
      </c>
      <c r="AN354" s="18">
        <v>0</v>
      </c>
      <c r="AO354" s="18"/>
      <c r="AP354" s="18"/>
      <c r="AQ354" s="18"/>
      <c r="AR354" s="18"/>
      <c r="AS354" s="18"/>
      <c r="AT354" s="18"/>
      <c r="AU354" s="18"/>
      <c r="AV354" s="18"/>
      <c r="AW354" s="18">
        <f t="shared" si="460"/>
        <v>0</v>
      </c>
      <c r="AX354" s="18">
        <f t="shared" si="421"/>
        <v>0</v>
      </c>
      <c r="AY354" s="108"/>
      <c r="AZ354" s="117" t="e">
        <f t="shared" si="450"/>
        <v>#DIV/0!</v>
      </c>
      <c r="BA354" s="117" t="e">
        <f t="shared" si="451"/>
        <v>#DIV/0!</v>
      </c>
      <c r="BB354" s="117" t="e">
        <f t="shared" si="452"/>
        <v>#DIV/0!</v>
      </c>
      <c r="BC354" s="117" t="e">
        <f t="shared" si="453"/>
        <v>#DIV/0!</v>
      </c>
      <c r="BD354" s="117" t="e">
        <f t="shared" si="454"/>
        <v>#DIV/0!</v>
      </c>
      <c r="BE354" s="18"/>
      <c r="BF354" s="18"/>
      <c r="BG354" s="18"/>
      <c r="BH354" s="18"/>
      <c r="BI354" s="18"/>
      <c r="BJ354" s="18"/>
      <c r="BK354" s="18"/>
      <c r="BL354" s="117" t="e">
        <f t="shared" si="469"/>
        <v>#DIV/0!</v>
      </c>
      <c r="BM354" s="117" t="e">
        <f t="shared" si="455"/>
        <v>#DIV/0!</v>
      </c>
    </row>
    <row r="355" spans="1:66">
      <c r="A355" s="17">
        <v>30201010903</v>
      </c>
      <c r="B355" s="17" t="s">
        <v>997</v>
      </c>
      <c r="C355" s="18"/>
      <c r="D355" s="18">
        <v>0</v>
      </c>
      <c r="E355" s="18">
        <v>0</v>
      </c>
      <c r="F355" s="18">
        <v>0</v>
      </c>
      <c r="G355" s="18">
        <f t="shared" si="458"/>
        <v>0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0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>
        <f t="shared" si="459"/>
        <v>0</v>
      </c>
      <c r="AH355" s="18">
        <f t="shared" si="468"/>
        <v>0</v>
      </c>
      <c r="AI355" s="85"/>
      <c r="AJ355" s="108"/>
      <c r="AK355" s="18"/>
      <c r="AL355" s="18"/>
      <c r="AM355" s="18">
        <v>0</v>
      </c>
      <c r="AN355" s="18"/>
      <c r="AO355" s="18"/>
      <c r="AP355" s="18"/>
      <c r="AQ355" s="18"/>
      <c r="AR355" s="18"/>
      <c r="AS355" s="18"/>
      <c r="AT355" s="18"/>
      <c r="AU355" s="18"/>
      <c r="AV355" s="18"/>
      <c r="AW355" s="18">
        <f t="shared" si="460"/>
        <v>0</v>
      </c>
      <c r="AX355" s="18">
        <f t="shared" si="421"/>
        <v>0</v>
      </c>
      <c r="AY355" s="108"/>
      <c r="AZ355" s="117" t="e">
        <f t="shared" si="450"/>
        <v>#DIV/0!</v>
      </c>
      <c r="BA355" s="117" t="e">
        <f t="shared" si="451"/>
        <v>#DIV/0!</v>
      </c>
      <c r="BB355" s="117" t="e">
        <f t="shared" si="452"/>
        <v>#DIV/0!</v>
      </c>
      <c r="BC355" s="117" t="e">
        <f t="shared" si="453"/>
        <v>#DIV/0!</v>
      </c>
      <c r="BD355" s="117" t="e">
        <f t="shared" si="454"/>
        <v>#DIV/0!</v>
      </c>
      <c r="BE355" s="18"/>
      <c r="BF355" s="18"/>
      <c r="BG355" s="18"/>
      <c r="BH355" s="18"/>
      <c r="BI355" s="18"/>
      <c r="BJ355" s="18"/>
      <c r="BK355" s="18"/>
      <c r="BL355" s="117" t="e">
        <f t="shared" si="469"/>
        <v>#DIV/0!</v>
      </c>
      <c r="BM355" s="117" t="e">
        <f t="shared" si="455"/>
        <v>#DIV/0!</v>
      </c>
      <c r="BN355" s="294"/>
    </row>
    <row r="356" spans="1:66">
      <c r="A356" s="13">
        <v>302010110</v>
      </c>
      <c r="B356" s="14" t="s">
        <v>527</v>
      </c>
      <c r="C356" s="15">
        <f>+C357</f>
        <v>1000</v>
      </c>
      <c r="D356" s="15">
        <f>+D357</f>
        <v>0</v>
      </c>
      <c r="E356" s="15">
        <f>+E357</f>
        <v>0</v>
      </c>
      <c r="F356" s="15">
        <f>+F357</f>
        <v>80000000</v>
      </c>
      <c r="G356" s="15">
        <f>+G357</f>
        <v>80001000</v>
      </c>
      <c r="H356" s="15">
        <f t="shared" ref="H356:AH356" si="481">+H357</f>
        <v>0</v>
      </c>
      <c r="I356" s="15">
        <f t="shared" si="481"/>
        <v>0</v>
      </c>
      <c r="J356" s="15">
        <f t="shared" si="481"/>
        <v>80001000</v>
      </c>
      <c r="K356" s="15">
        <f t="shared" si="481"/>
        <v>0</v>
      </c>
      <c r="L356" s="15">
        <f t="shared" si="481"/>
        <v>0</v>
      </c>
      <c r="M356" s="15">
        <f t="shared" si="481"/>
        <v>0</v>
      </c>
      <c r="N356" s="15">
        <f t="shared" si="481"/>
        <v>0</v>
      </c>
      <c r="O356" s="15">
        <f t="shared" si="481"/>
        <v>2000000</v>
      </c>
      <c r="P356" s="15">
        <f t="shared" si="481"/>
        <v>2000000</v>
      </c>
      <c r="Q356" s="15">
        <f t="shared" si="481"/>
        <v>78001000</v>
      </c>
      <c r="R356" s="15">
        <f t="shared" si="481"/>
        <v>0</v>
      </c>
      <c r="S356" s="108"/>
      <c r="T356" s="15">
        <f t="shared" si="481"/>
        <v>80001000</v>
      </c>
      <c r="U356" s="15">
        <f t="shared" si="481"/>
        <v>0</v>
      </c>
      <c r="V356" s="15">
        <f t="shared" si="481"/>
        <v>0</v>
      </c>
      <c r="W356" s="15">
        <f t="shared" si="481"/>
        <v>0</v>
      </c>
      <c r="X356" s="15">
        <f t="shared" si="481"/>
        <v>8889000</v>
      </c>
      <c r="Y356" s="15">
        <f t="shared" si="481"/>
        <v>8889000</v>
      </c>
      <c r="Z356" s="15">
        <f t="shared" si="481"/>
        <v>8889000</v>
      </c>
      <c r="AA356" s="15">
        <f t="shared" si="481"/>
        <v>8889000</v>
      </c>
      <c r="AB356" s="15">
        <f t="shared" si="481"/>
        <v>8889000</v>
      </c>
      <c r="AC356" s="15">
        <f t="shared" si="481"/>
        <v>8889000</v>
      </c>
      <c r="AD356" s="15">
        <f t="shared" si="481"/>
        <v>8889000</v>
      </c>
      <c r="AE356" s="15">
        <f t="shared" si="481"/>
        <v>8889000</v>
      </c>
      <c r="AF356" s="15">
        <f t="shared" si="481"/>
        <v>8889000</v>
      </c>
      <c r="AG356" s="15">
        <f t="shared" si="459"/>
        <v>17778000</v>
      </c>
      <c r="AH356" s="15">
        <f t="shared" si="481"/>
        <v>80001000</v>
      </c>
      <c r="AI356" s="233"/>
      <c r="AJ356" s="108"/>
      <c r="AK356" s="15">
        <f t="shared" ref="AK356:AM356" si="482">+AK357</f>
        <v>0</v>
      </c>
      <c r="AL356" s="15">
        <f t="shared" si="482"/>
        <v>0</v>
      </c>
      <c r="AM356" s="15">
        <f t="shared" si="482"/>
        <v>2000000</v>
      </c>
      <c r="AN356" s="15">
        <v>0</v>
      </c>
      <c r="AO356" s="15"/>
      <c r="AP356" s="15">
        <f t="shared" ref="AP356:AV356" si="483">+AP357</f>
        <v>0</v>
      </c>
      <c r="AQ356" s="15">
        <f t="shared" si="483"/>
        <v>0</v>
      </c>
      <c r="AR356" s="15">
        <f t="shared" si="483"/>
        <v>0</v>
      </c>
      <c r="AS356" s="15">
        <f t="shared" si="483"/>
        <v>0</v>
      </c>
      <c r="AT356" s="15">
        <f t="shared" si="483"/>
        <v>0</v>
      </c>
      <c r="AU356" s="15">
        <f t="shared" si="483"/>
        <v>0</v>
      </c>
      <c r="AV356" s="15">
        <f t="shared" si="483"/>
        <v>0</v>
      </c>
      <c r="AW356" s="15">
        <f t="shared" si="460"/>
        <v>2000000</v>
      </c>
      <c r="AX356" s="15">
        <f t="shared" si="421"/>
        <v>2000000</v>
      </c>
      <c r="AY356" s="108"/>
      <c r="AZ356" s="116" t="e">
        <f t="shared" si="450"/>
        <v>#DIV/0!</v>
      </c>
      <c r="BA356" s="116" t="e">
        <f t="shared" si="451"/>
        <v>#DIV/0!</v>
      </c>
      <c r="BB356" s="116" t="e">
        <f t="shared" si="452"/>
        <v>#DIV/0!</v>
      </c>
      <c r="BC356" s="116">
        <f t="shared" si="453"/>
        <v>-1</v>
      </c>
      <c r="BD356" s="116">
        <f t="shared" si="454"/>
        <v>-1</v>
      </c>
      <c r="BE356" s="15"/>
      <c r="BF356" s="15"/>
      <c r="BG356" s="15"/>
      <c r="BH356" s="15"/>
      <c r="BI356" s="15"/>
      <c r="BJ356" s="15"/>
      <c r="BK356" s="15"/>
      <c r="BL356" s="116">
        <f t="shared" si="469"/>
        <v>-0.88750140623242213</v>
      </c>
      <c r="BM356" s="116">
        <f t="shared" si="455"/>
        <v>-0.88750140623242213</v>
      </c>
    </row>
    <row r="357" spans="1:66">
      <c r="A357" s="17">
        <v>30201011003</v>
      </c>
      <c r="B357" s="17" t="s">
        <v>528</v>
      </c>
      <c r="C357" s="18">
        <v>1000</v>
      </c>
      <c r="D357" s="18"/>
      <c r="E357" s="18">
        <v>0</v>
      </c>
      <c r="F357" s="18">
        <v>80000000</v>
      </c>
      <c r="G357" s="18">
        <f t="shared" si="458"/>
        <v>80001000</v>
      </c>
      <c r="H357" s="18">
        <v>0</v>
      </c>
      <c r="I357" s="18">
        <v>0</v>
      </c>
      <c r="J357" s="18">
        <f t="shared" si="472"/>
        <v>80001000</v>
      </c>
      <c r="K357" s="18">
        <v>0</v>
      </c>
      <c r="L357" s="18">
        <v>0</v>
      </c>
      <c r="M357" s="18">
        <v>0</v>
      </c>
      <c r="N357" s="18">
        <v>0</v>
      </c>
      <c r="O357" s="18">
        <v>2000000</v>
      </c>
      <c r="P357" s="18">
        <f t="shared" si="474"/>
        <v>2000000</v>
      </c>
      <c r="Q357" s="18">
        <f t="shared" si="473"/>
        <v>78001000</v>
      </c>
      <c r="R357" s="18">
        <f t="shared" si="475"/>
        <v>0</v>
      </c>
      <c r="S357" s="108"/>
      <c r="T357" s="18">
        <v>80001000</v>
      </c>
      <c r="U357" s="18"/>
      <c r="V357" s="18">
        <v>0</v>
      </c>
      <c r="W357" s="18"/>
      <c r="X357" s="18">
        <v>8889000</v>
      </c>
      <c r="Y357" s="18">
        <v>8889000</v>
      </c>
      <c r="Z357" s="18">
        <v>8889000</v>
      </c>
      <c r="AA357" s="18">
        <v>8889000</v>
      </c>
      <c r="AB357" s="18">
        <v>8889000</v>
      </c>
      <c r="AC357" s="18">
        <v>8889000</v>
      </c>
      <c r="AD357" s="18">
        <v>8889000</v>
      </c>
      <c r="AE357" s="18">
        <v>8889000</v>
      </c>
      <c r="AF357" s="18">
        <v>8889000</v>
      </c>
      <c r="AG357" s="18">
        <f t="shared" si="459"/>
        <v>17778000</v>
      </c>
      <c r="AH357" s="18">
        <f t="shared" si="468"/>
        <v>80001000</v>
      </c>
      <c r="AI357" s="85"/>
      <c r="AJ357" s="108"/>
      <c r="AK357" s="18">
        <v>0</v>
      </c>
      <c r="AL357" s="18">
        <v>0</v>
      </c>
      <c r="AM357" s="18">
        <v>2000000</v>
      </c>
      <c r="AN357" s="18">
        <v>0</v>
      </c>
      <c r="AO357" s="18"/>
      <c r="AP357" s="18"/>
      <c r="AQ357" s="18"/>
      <c r="AR357" s="18"/>
      <c r="AS357" s="18"/>
      <c r="AT357" s="18"/>
      <c r="AU357" s="18"/>
      <c r="AV357" s="18"/>
      <c r="AW357" s="18">
        <f t="shared" si="460"/>
        <v>2000000</v>
      </c>
      <c r="AX357" s="18">
        <f t="shared" si="421"/>
        <v>2000000</v>
      </c>
      <c r="AY357" s="108"/>
      <c r="AZ357" s="117" t="e">
        <f t="shared" si="450"/>
        <v>#DIV/0!</v>
      </c>
      <c r="BA357" s="117" t="e">
        <f t="shared" si="451"/>
        <v>#DIV/0!</v>
      </c>
      <c r="BB357" s="117" t="e">
        <f t="shared" si="452"/>
        <v>#DIV/0!</v>
      </c>
      <c r="BC357" s="117">
        <f t="shared" si="453"/>
        <v>-1</v>
      </c>
      <c r="BD357" s="117">
        <f t="shared" si="454"/>
        <v>-1</v>
      </c>
      <c r="BE357" s="18"/>
      <c r="BF357" s="18"/>
      <c r="BG357" s="18"/>
      <c r="BH357" s="18"/>
      <c r="BI357" s="18"/>
      <c r="BJ357" s="18"/>
      <c r="BK357" s="18"/>
      <c r="BL357" s="117">
        <f t="shared" si="469"/>
        <v>-0.88750140623242213</v>
      </c>
      <c r="BM357" s="117">
        <f t="shared" si="455"/>
        <v>-0.88750140623242213</v>
      </c>
    </row>
    <row r="358" spans="1:66">
      <c r="A358" s="13">
        <v>302010111</v>
      </c>
      <c r="B358" s="14" t="s">
        <v>529</v>
      </c>
      <c r="C358" s="15">
        <f>+C359+C360+C361</f>
        <v>175000000</v>
      </c>
      <c r="D358" s="15">
        <f>+D359+D360+D361</f>
        <v>0</v>
      </c>
      <c r="E358" s="15">
        <f>+E359+E360+E361</f>
        <v>0</v>
      </c>
      <c r="F358" s="15">
        <f>+F359+F360+F361</f>
        <v>100000000</v>
      </c>
      <c r="G358" s="15">
        <f>+G359+G360+G361</f>
        <v>275000000</v>
      </c>
      <c r="H358" s="15">
        <f t="shared" ref="H358:AH358" si="484">+H359+H360+H361</f>
        <v>1000000</v>
      </c>
      <c r="I358" s="15">
        <f t="shared" si="484"/>
        <v>1000000</v>
      </c>
      <c r="J358" s="15">
        <f t="shared" si="484"/>
        <v>274000000</v>
      </c>
      <c r="K358" s="15">
        <f t="shared" si="484"/>
        <v>1000000</v>
      </c>
      <c r="L358" s="15">
        <f t="shared" si="484"/>
        <v>1000000</v>
      </c>
      <c r="M358" s="15">
        <f t="shared" si="484"/>
        <v>0</v>
      </c>
      <c r="N358" s="15">
        <f t="shared" si="484"/>
        <v>0</v>
      </c>
      <c r="O358" s="15">
        <f t="shared" si="484"/>
        <v>1000000</v>
      </c>
      <c r="P358" s="15">
        <f t="shared" si="484"/>
        <v>0</v>
      </c>
      <c r="Q358" s="15">
        <f t="shared" si="484"/>
        <v>274000000</v>
      </c>
      <c r="R358" s="15">
        <f t="shared" si="484"/>
        <v>1000000</v>
      </c>
      <c r="S358" s="108"/>
      <c r="T358" s="15">
        <f t="shared" si="484"/>
        <v>275000000</v>
      </c>
      <c r="U358" s="15">
        <f t="shared" si="484"/>
        <v>0</v>
      </c>
      <c r="V358" s="15">
        <f t="shared" si="484"/>
        <v>0</v>
      </c>
      <c r="W358" s="15">
        <f t="shared" si="484"/>
        <v>0</v>
      </c>
      <c r="X358" s="15">
        <f t="shared" si="484"/>
        <v>0</v>
      </c>
      <c r="Y358" s="15">
        <f t="shared" si="484"/>
        <v>13750000</v>
      </c>
      <c r="Z358" s="15">
        <f t="shared" si="484"/>
        <v>13750000</v>
      </c>
      <c r="AA358" s="15">
        <f t="shared" si="484"/>
        <v>13750000</v>
      </c>
      <c r="AB358" s="15">
        <f t="shared" si="484"/>
        <v>126750000</v>
      </c>
      <c r="AC358" s="15">
        <f t="shared" si="484"/>
        <v>26750000</v>
      </c>
      <c r="AD358" s="15">
        <f t="shared" si="484"/>
        <v>26750000</v>
      </c>
      <c r="AE358" s="15">
        <f t="shared" si="484"/>
        <v>26750000</v>
      </c>
      <c r="AF358" s="15">
        <f t="shared" si="484"/>
        <v>26750000</v>
      </c>
      <c r="AG358" s="15">
        <f t="shared" si="459"/>
        <v>13750000</v>
      </c>
      <c r="AH358" s="15">
        <f t="shared" si="484"/>
        <v>275000000</v>
      </c>
      <c r="AI358" s="233"/>
      <c r="AJ358" s="108"/>
      <c r="AK358" s="15">
        <f t="shared" ref="AK358:AM358" si="485">+AK359+AK360+AK361</f>
        <v>0</v>
      </c>
      <c r="AL358" s="15">
        <f t="shared" si="485"/>
        <v>1000000</v>
      </c>
      <c r="AM358" s="15">
        <f t="shared" si="485"/>
        <v>1809999.73</v>
      </c>
      <c r="AN358" s="15">
        <v>329700</v>
      </c>
      <c r="AO358" s="15"/>
      <c r="AP358" s="15">
        <f t="shared" ref="AP358:AV358" si="486">+AP359+AP360+AP361</f>
        <v>0</v>
      </c>
      <c r="AQ358" s="15">
        <f t="shared" si="486"/>
        <v>0</v>
      </c>
      <c r="AR358" s="15">
        <f t="shared" si="486"/>
        <v>0</v>
      </c>
      <c r="AS358" s="15">
        <f t="shared" si="486"/>
        <v>0</v>
      </c>
      <c r="AT358" s="15">
        <f t="shared" si="486"/>
        <v>0</v>
      </c>
      <c r="AU358" s="15">
        <f t="shared" si="486"/>
        <v>0</v>
      </c>
      <c r="AV358" s="15">
        <f t="shared" si="486"/>
        <v>0</v>
      </c>
      <c r="AW358" s="15">
        <f t="shared" si="460"/>
        <v>3139699.73</v>
      </c>
      <c r="AX358" s="15">
        <f t="shared" si="421"/>
        <v>3139699.73</v>
      </c>
      <c r="AY358" s="108"/>
      <c r="AZ358" s="116" t="e">
        <f t="shared" si="450"/>
        <v>#DIV/0!</v>
      </c>
      <c r="BA358" s="116" t="e">
        <f t="shared" si="451"/>
        <v>#DIV/0!</v>
      </c>
      <c r="BB358" s="116" t="e">
        <f t="shared" si="452"/>
        <v>#DIV/0!</v>
      </c>
      <c r="BC358" s="116" t="e">
        <f t="shared" si="453"/>
        <v>#DIV/0!</v>
      </c>
      <c r="BD358" s="116">
        <f t="shared" si="454"/>
        <v>-1</v>
      </c>
      <c r="BE358" s="15"/>
      <c r="BF358" s="15"/>
      <c r="BG358" s="15"/>
      <c r="BH358" s="15"/>
      <c r="BI358" s="15"/>
      <c r="BJ358" s="15"/>
      <c r="BK358" s="15"/>
      <c r="BL358" s="116">
        <f t="shared" si="469"/>
        <v>-0.77165820145454544</v>
      </c>
      <c r="BM358" s="116">
        <f t="shared" si="455"/>
        <v>-0.77165820145454544</v>
      </c>
    </row>
    <row r="359" spans="1:66">
      <c r="A359" s="17">
        <v>30201011101</v>
      </c>
      <c r="B359" s="17" t="s">
        <v>530</v>
      </c>
      <c r="C359" s="18">
        <v>65000000</v>
      </c>
      <c r="D359" s="18">
        <v>0</v>
      </c>
      <c r="E359" s="18">
        <v>0</v>
      </c>
      <c r="F359" s="18">
        <v>0</v>
      </c>
      <c r="G359" s="18">
        <f t="shared" si="458"/>
        <v>65000000</v>
      </c>
      <c r="H359" s="18">
        <v>0</v>
      </c>
      <c r="I359" s="18">
        <v>0</v>
      </c>
      <c r="J359" s="18">
        <f t="shared" si="472"/>
        <v>65000000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f t="shared" si="474"/>
        <v>0</v>
      </c>
      <c r="Q359" s="18">
        <f t="shared" si="473"/>
        <v>65000000</v>
      </c>
      <c r="R359" s="18">
        <f t="shared" si="475"/>
        <v>0</v>
      </c>
      <c r="S359" s="108"/>
      <c r="T359" s="18">
        <v>65000000</v>
      </c>
      <c r="U359" s="18"/>
      <c r="V359" s="18"/>
      <c r="W359" s="18"/>
      <c r="X359" s="18"/>
      <c r="Y359" s="18"/>
      <c r="Z359" s="18"/>
      <c r="AA359" s="18"/>
      <c r="AB359" s="18">
        <v>13000000</v>
      </c>
      <c r="AC359" s="18">
        <v>13000000</v>
      </c>
      <c r="AD359" s="18">
        <v>13000000</v>
      </c>
      <c r="AE359" s="18">
        <v>13000000</v>
      </c>
      <c r="AF359" s="18">
        <v>13000000</v>
      </c>
      <c r="AG359" s="18">
        <f t="shared" si="459"/>
        <v>0</v>
      </c>
      <c r="AH359" s="18">
        <f t="shared" si="468"/>
        <v>65000000</v>
      </c>
      <c r="AI359" s="85"/>
      <c r="AJ359" s="108"/>
      <c r="AK359" s="18">
        <v>0</v>
      </c>
      <c r="AL359" s="18">
        <v>0</v>
      </c>
      <c r="AM359" s="18">
        <v>0</v>
      </c>
      <c r="AN359" s="18">
        <v>0</v>
      </c>
      <c r="AO359" s="18"/>
      <c r="AP359" s="18"/>
      <c r="AQ359" s="18"/>
      <c r="AR359" s="18"/>
      <c r="AS359" s="18"/>
      <c r="AT359" s="18"/>
      <c r="AU359" s="18"/>
      <c r="AV359" s="18"/>
      <c r="AW359" s="18">
        <f t="shared" si="460"/>
        <v>0</v>
      </c>
      <c r="AX359" s="18">
        <f t="shared" si="421"/>
        <v>0</v>
      </c>
      <c r="AY359" s="108"/>
      <c r="AZ359" s="117" t="e">
        <f t="shared" si="450"/>
        <v>#DIV/0!</v>
      </c>
      <c r="BA359" s="117" t="e">
        <f t="shared" si="451"/>
        <v>#DIV/0!</v>
      </c>
      <c r="BB359" s="117" t="e">
        <f t="shared" si="452"/>
        <v>#DIV/0!</v>
      </c>
      <c r="BC359" s="117" t="e">
        <f t="shared" si="453"/>
        <v>#DIV/0!</v>
      </c>
      <c r="BD359" s="117" t="e">
        <f t="shared" si="454"/>
        <v>#DIV/0!</v>
      </c>
      <c r="BE359" s="18"/>
      <c r="BF359" s="18"/>
      <c r="BG359" s="18"/>
      <c r="BH359" s="18"/>
      <c r="BI359" s="18"/>
      <c r="BJ359" s="18"/>
      <c r="BK359" s="18"/>
      <c r="BL359" s="117" t="e">
        <f t="shared" si="469"/>
        <v>#DIV/0!</v>
      </c>
      <c r="BM359" s="117" t="e">
        <f t="shared" si="455"/>
        <v>#DIV/0!</v>
      </c>
    </row>
    <row r="360" spans="1:66">
      <c r="A360" s="17">
        <v>30201011102</v>
      </c>
      <c r="B360" s="17" t="s">
        <v>531</v>
      </c>
      <c r="C360" s="18">
        <v>110000000</v>
      </c>
      <c r="D360" s="18">
        <v>0</v>
      </c>
      <c r="E360" s="18">
        <v>0</v>
      </c>
      <c r="F360" s="18">
        <v>0</v>
      </c>
      <c r="G360" s="18">
        <f t="shared" si="458"/>
        <v>110000000</v>
      </c>
      <c r="H360" s="18">
        <v>1000000</v>
      </c>
      <c r="I360" s="18">
        <v>1000000</v>
      </c>
      <c r="J360" s="18">
        <f t="shared" si="472"/>
        <v>109000000</v>
      </c>
      <c r="K360" s="18">
        <v>1000000</v>
      </c>
      <c r="L360" s="18">
        <v>1000000</v>
      </c>
      <c r="M360" s="18">
        <v>0</v>
      </c>
      <c r="N360" s="18">
        <v>0</v>
      </c>
      <c r="O360" s="18">
        <v>1000000</v>
      </c>
      <c r="P360" s="18">
        <f t="shared" si="474"/>
        <v>0</v>
      </c>
      <c r="Q360" s="18">
        <f t="shared" si="473"/>
        <v>109000000</v>
      </c>
      <c r="R360" s="18">
        <f t="shared" si="475"/>
        <v>1000000</v>
      </c>
      <c r="S360" s="108"/>
      <c r="T360" s="18">
        <v>110000000</v>
      </c>
      <c r="U360" s="18"/>
      <c r="V360" s="18"/>
      <c r="W360" s="18"/>
      <c r="X360" s="18"/>
      <c r="Y360" s="18">
        <v>13750000</v>
      </c>
      <c r="Z360" s="18">
        <v>13750000</v>
      </c>
      <c r="AA360" s="18">
        <v>13750000</v>
      </c>
      <c r="AB360" s="18">
        <v>13750000</v>
      </c>
      <c r="AC360" s="18">
        <v>13750000</v>
      </c>
      <c r="AD360" s="18">
        <v>13750000</v>
      </c>
      <c r="AE360" s="18">
        <v>13750000</v>
      </c>
      <c r="AF360" s="18">
        <v>13750000</v>
      </c>
      <c r="AG360" s="18">
        <f t="shared" si="459"/>
        <v>13750000</v>
      </c>
      <c r="AH360" s="18">
        <f t="shared" si="468"/>
        <v>110000000</v>
      </c>
      <c r="AI360" s="85"/>
      <c r="AJ360" s="108"/>
      <c r="AK360" s="18">
        <v>0</v>
      </c>
      <c r="AL360" s="18">
        <v>1000000</v>
      </c>
      <c r="AM360" s="18"/>
      <c r="AN360" s="18">
        <v>329700</v>
      </c>
      <c r="AO360" s="18"/>
      <c r="AP360" s="18"/>
      <c r="AQ360" s="18"/>
      <c r="AR360" s="18"/>
      <c r="AS360" s="18"/>
      <c r="AT360" s="18"/>
      <c r="AU360" s="18"/>
      <c r="AV360" s="18"/>
      <c r="AW360" s="18">
        <f t="shared" si="460"/>
        <v>1329700</v>
      </c>
      <c r="AX360" s="18">
        <f t="shared" si="421"/>
        <v>1329700</v>
      </c>
      <c r="AY360" s="108"/>
      <c r="AZ360" s="117" t="e">
        <f t="shared" si="450"/>
        <v>#DIV/0!</v>
      </c>
      <c r="BA360" s="117" t="e">
        <f t="shared" si="451"/>
        <v>#DIV/0!</v>
      </c>
      <c r="BB360" s="117" t="e">
        <f t="shared" si="452"/>
        <v>#DIV/0!</v>
      </c>
      <c r="BC360" s="117" t="e">
        <f t="shared" si="453"/>
        <v>#DIV/0!</v>
      </c>
      <c r="BD360" s="117">
        <f t="shared" si="454"/>
        <v>-1</v>
      </c>
      <c r="BE360" s="18"/>
      <c r="BF360" s="18"/>
      <c r="BG360" s="18"/>
      <c r="BH360" s="18"/>
      <c r="BI360" s="18"/>
      <c r="BJ360" s="18"/>
      <c r="BK360" s="18"/>
      <c r="BL360" s="117">
        <f t="shared" si="469"/>
        <v>-0.90329454545454546</v>
      </c>
      <c r="BM360" s="117">
        <f t="shared" si="455"/>
        <v>-0.90329454545454546</v>
      </c>
    </row>
    <row r="361" spans="1:66">
      <c r="A361" s="17">
        <v>30201011103</v>
      </c>
      <c r="B361" s="17" t="s">
        <v>853</v>
      </c>
      <c r="C361" s="18"/>
      <c r="D361" s="18"/>
      <c r="E361" s="18"/>
      <c r="F361" s="18">
        <v>100000000</v>
      </c>
      <c r="G361" s="18">
        <f t="shared" si="458"/>
        <v>100000000</v>
      </c>
      <c r="H361" s="18">
        <v>0</v>
      </c>
      <c r="I361" s="18">
        <v>0</v>
      </c>
      <c r="J361" s="18">
        <f t="shared" si="472"/>
        <v>100000000</v>
      </c>
      <c r="K361" s="18">
        <v>0</v>
      </c>
      <c r="L361" s="18">
        <v>0</v>
      </c>
      <c r="M361" s="18"/>
      <c r="N361" s="18"/>
      <c r="O361" s="18">
        <v>0</v>
      </c>
      <c r="P361" s="18">
        <f t="shared" si="474"/>
        <v>0</v>
      </c>
      <c r="Q361" s="18">
        <f t="shared" si="473"/>
        <v>100000000</v>
      </c>
      <c r="R361" s="18">
        <f t="shared" si="475"/>
        <v>0</v>
      </c>
      <c r="S361" s="108"/>
      <c r="T361" s="18">
        <v>100000000</v>
      </c>
      <c r="U361" s="18"/>
      <c r="V361" s="18"/>
      <c r="W361" s="18"/>
      <c r="X361" s="18"/>
      <c r="Y361" s="18"/>
      <c r="Z361" s="18"/>
      <c r="AA361" s="18"/>
      <c r="AB361" s="18">
        <v>100000000</v>
      </c>
      <c r="AC361" s="18"/>
      <c r="AD361" s="18"/>
      <c r="AE361" s="18"/>
      <c r="AF361" s="18"/>
      <c r="AG361" s="18">
        <f t="shared" si="459"/>
        <v>0</v>
      </c>
      <c r="AH361" s="18">
        <f t="shared" si="468"/>
        <v>100000000</v>
      </c>
      <c r="AI361" s="85"/>
      <c r="AJ361" s="108"/>
      <c r="AK361" s="18"/>
      <c r="AL361" s="18">
        <v>0</v>
      </c>
      <c r="AM361" s="18">
        <f>1700000+109999.73</f>
        <v>1809999.73</v>
      </c>
      <c r="AN361" s="18">
        <v>0</v>
      </c>
      <c r="AO361" s="18"/>
      <c r="AP361" s="18"/>
      <c r="AQ361" s="18"/>
      <c r="AR361" s="18"/>
      <c r="AS361" s="18"/>
      <c r="AT361" s="18"/>
      <c r="AU361" s="18"/>
      <c r="AV361" s="18"/>
      <c r="AW361" s="18">
        <f t="shared" si="460"/>
        <v>1809999.73</v>
      </c>
      <c r="AX361" s="18">
        <f t="shared" si="421"/>
        <v>1809999.73</v>
      </c>
      <c r="AY361" s="108"/>
      <c r="AZ361" s="117" t="e">
        <f t="shared" si="450"/>
        <v>#DIV/0!</v>
      </c>
      <c r="BA361" s="117" t="e">
        <f t="shared" si="451"/>
        <v>#DIV/0!</v>
      </c>
      <c r="BB361" s="117" t="e">
        <f t="shared" si="452"/>
        <v>#DIV/0!</v>
      </c>
      <c r="BC361" s="117" t="e">
        <f t="shared" si="453"/>
        <v>#DIV/0!</v>
      </c>
      <c r="BD361" s="117" t="e">
        <f t="shared" si="454"/>
        <v>#DIV/0!</v>
      </c>
      <c r="BE361" s="18"/>
      <c r="BF361" s="18"/>
      <c r="BG361" s="18"/>
      <c r="BH361" s="18"/>
      <c r="BI361" s="18"/>
      <c r="BJ361" s="18"/>
      <c r="BK361" s="18"/>
      <c r="BL361" s="117" t="e">
        <f t="shared" si="469"/>
        <v>#DIV/0!</v>
      </c>
      <c r="BM361" s="117" t="e">
        <f t="shared" si="455"/>
        <v>#DIV/0!</v>
      </c>
    </row>
    <row r="362" spans="1:66">
      <c r="A362" s="13">
        <v>302010112</v>
      </c>
      <c r="B362" s="14" t="s">
        <v>532</v>
      </c>
      <c r="C362" s="15">
        <f>+C363+C364</f>
        <v>15000000</v>
      </c>
      <c r="D362" s="15">
        <f>+D363+D364</f>
        <v>10000000</v>
      </c>
      <c r="E362" s="15">
        <f>+E363+E364</f>
        <v>0</v>
      </c>
      <c r="F362" s="15">
        <f>+F363+F364</f>
        <v>50000000</v>
      </c>
      <c r="G362" s="15">
        <f>+G363+G364</f>
        <v>75000000</v>
      </c>
      <c r="H362" s="15">
        <f t="shared" ref="H362:AH362" si="487">+H363+H364</f>
        <v>1500000</v>
      </c>
      <c r="I362" s="15">
        <f t="shared" si="487"/>
        <v>1500000</v>
      </c>
      <c r="J362" s="15">
        <f t="shared" si="487"/>
        <v>73500000</v>
      </c>
      <c r="K362" s="15">
        <f t="shared" si="487"/>
        <v>1500000</v>
      </c>
      <c r="L362" s="15">
        <f t="shared" si="487"/>
        <v>1500000</v>
      </c>
      <c r="M362" s="15">
        <f t="shared" si="487"/>
        <v>0</v>
      </c>
      <c r="N362" s="15">
        <f t="shared" si="487"/>
        <v>0</v>
      </c>
      <c r="O362" s="15">
        <f t="shared" si="487"/>
        <v>1500000</v>
      </c>
      <c r="P362" s="15">
        <f t="shared" si="487"/>
        <v>0</v>
      </c>
      <c r="Q362" s="15">
        <f t="shared" si="487"/>
        <v>73500000</v>
      </c>
      <c r="R362" s="15">
        <f t="shared" si="487"/>
        <v>1500000</v>
      </c>
      <c r="S362" s="108"/>
      <c r="T362" s="15">
        <f t="shared" si="487"/>
        <v>75000000</v>
      </c>
      <c r="U362" s="15">
        <f t="shared" si="487"/>
        <v>0</v>
      </c>
      <c r="V362" s="15">
        <f t="shared" si="487"/>
        <v>0</v>
      </c>
      <c r="W362" s="15">
        <f t="shared" si="487"/>
        <v>0</v>
      </c>
      <c r="X362" s="15">
        <f t="shared" si="487"/>
        <v>6666666.666666667</v>
      </c>
      <c r="Y362" s="15">
        <f t="shared" si="487"/>
        <v>6666666.666666667</v>
      </c>
      <c r="Z362" s="15">
        <f t="shared" si="487"/>
        <v>6666666.666666667</v>
      </c>
      <c r="AA362" s="15">
        <f t="shared" si="487"/>
        <v>6666666.666666667</v>
      </c>
      <c r="AB362" s="15">
        <f t="shared" si="487"/>
        <v>9666666.6666666679</v>
      </c>
      <c r="AC362" s="15">
        <f t="shared" si="487"/>
        <v>9666666.6666666679</v>
      </c>
      <c r="AD362" s="15">
        <f t="shared" si="487"/>
        <v>9666666.6666666679</v>
      </c>
      <c r="AE362" s="15">
        <f t="shared" si="487"/>
        <v>9666666.6666666679</v>
      </c>
      <c r="AF362" s="15">
        <f t="shared" si="487"/>
        <v>9666666.6666666679</v>
      </c>
      <c r="AG362" s="15">
        <f t="shared" si="459"/>
        <v>13333333.333333334</v>
      </c>
      <c r="AH362" s="15">
        <f t="shared" si="487"/>
        <v>75000000</v>
      </c>
      <c r="AI362" s="233"/>
      <c r="AJ362" s="108"/>
      <c r="AK362" s="15">
        <f t="shared" ref="AK362:AM362" si="488">+AK363+AK364</f>
        <v>0</v>
      </c>
      <c r="AL362" s="15">
        <f t="shared" si="488"/>
        <v>1500000</v>
      </c>
      <c r="AM362" s="15">
        <f t="shared" si="488"/>
        <v>0</v>
      </c>
      <c r="AN362" s="15">
        <v>250000</v>
      </c>
      <c r="AO362" s="15"/>
      <c r="AP362" s="15">
        <f t="shared" ref="AP362:AV362" si="489">+AP363+AP364</f>
        <v>0</v>
      </c>
      <c r="AQ362" s="15">
        <f t="shared" si="489"/>
        <v>0</v>
      </c>
      <c r="AR362" s="15">
        <f t="shared" si="489"/>
        <v>0</v>
      </c>
      <c r="AS362" s="15">
        <f t="shared" si="489"/>
        <v>0</v>
      </c>
      <c r="AT362" s="15">
        <f t="shared" si="489"/>
        <v>0</v>
      </c>
      <c r="AU362" s="15">
        <f t="shared" si="489"/>
        <v>0</v>
      </c>
      <c r="AV362" s="15">
        <f t="shared" si="489"/>
        <v>0</v>
      </c>
      <c r="AW362" s="15">
        <f t="shared" si="460"/>
        <v>1750000</v>
      </c>
      <c r="AX362" s="15">
        <f t="shared" si="421"/>
        <v>1750000</v>
      </c>
      <c r="AY362" s="108"/>
      <c r="AZ362" s="116" t="e">
        <f t="shared" si="450"/>
        <v>#DIV/0!</v>
      </c>
      <c r="BA362" s="116" t="e">
        <f t="shared" si="451"/>
        <v>#DIV/0!</v>
      </c>
      <c r="BB362" s="116" t="e">
        <f t="shared" si="452"/>
        <v>#DIV/0!</v>
      </c>
      <c r="BC362" s="116">
        <f t="shared" si="453"/>
        <v>-0.96250000000000002</v>
      </c>
      <c r="BD362" s="116">
        <f t="shared" si="454"/>
        <v>-1</v>
      </c>
      <c r="BE362" s="15"/>
      <c r="BF362" s="15"/>
      <c r="BG362" s="15"/>
      <c r="BH362" s="15"/>
      <c r="BI362" s="15"/>
      <c r="BJ362" s="15"/>
      <c r="BK362" s="15"/>
      <c r="BL362" s="116">
        <f t="shared" si="469"/>
        <v>-0.86875000000000002</v>
      </c>
      <c r="BM362" s="116">
        <f t="shared" si="455"/>
        <v>-0.86875000000000002</v>
      </c>
    </row>
    <row r="363" spans="1:66">
      <c r="A363" s="17">
        <v>30201011201</v>
      </c>
      <c r="B363" s="17" t="s">
        <v>533</v>
      </c>
      <c r="C363" s="18">
        <v>15000000</v>
      </c>
      <c r="D363" s="18">
        <v>0</v>
      </c>
      <c r="E363" s="18">
        <v>0</v>
      </c>
      <c r="F363" s="18">
        <v>0</v>
      </c>
      <c r="G363" s="18">
        <f t="shared" si="458"/>
        <v>15000000</v>
      </c>
      <c r="H363" s="18">
        <v>0</v>
      </c>
      <c r="I363" s="18">
        <v>0</v>
      </c>
      <c r="J363" s="18">
        <f t="shared" si="472"/>
        <v>15000000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f t="shared" si="474"/>
        <v>0</v>
      </c>
      <c r="Q363" s="18">
        <f t="shared" si="473"/>
        <v>15000000</v>
      </c>
      <c r="R363" s="18">
        <f t="shared" si="475"/>
        <v>0</v>
      </c>
      <c r="S363" s="108"/>
      <c r="T363" s="18">
        <v>15000000</v>
      </c>
      <c r="U363" s="18"/>
      <c r="V363" s="18"/>
      <c r="W363" s="18"/>
      <c r="X363" s="18"/>
      <c r="Y363" s="18"/>
      <c r="Z363" s="18"/>
      <c r="AA363" s="18"/>
      <c r="AB363" s="18">
        <v>3000000</v>
      </c>
      <c r="AC363" s="18">
        <v>3000000</v>
      </c>
      <c r="AD363" s="18">
        <v>3000000</v>
      </c>
      <c r="AE363" s="18">
        <v>3000000</v>
      </c>
      <c r="AF363" s="18">
        <v>3000000</v>
      </c>
      <c r="AG363" s="18">
        <f t="shared" si="459"/>
        <v>0</v>
      </c>
      <c r="AH363" s="18">
        <f t="shared" si="468"/>
        <v>15000000</v>
      </c>
      <c r="AI363" s="85"/>
      <c r="AJ363" s="108"/>
      <c r="AK363" s="18">
        <v>0</v>
      </c>
      <c r="AL363" s="18">
        <v>0</v>
      </c>
      <c r="AM363" s="18"/>
      <c r="AN363" s="18">
        <v>0</v>
      </c>
      <c r="AO363" s="18"/>
      <c r="AP363" s="18"/>
      <c r="AQ363" s="18"/>
      <c r="AR363" s="18"/>
      <c r="AS363" s="18"/>
      <c r="AT363" s="18"/>
      <c r="AU363" s="18"/>
      <c r="AV363" s="18"/>
      <c r="AW363" s="18">
        <f t="shared" si="460"/>
        <v>0</v>
      </c>
      <c r="AX363" s="18">
        <f t="shared" si="421"/>
        <v>0</v>
      </c>
      <c r="AY363" s="108"/>
      <c r="AZ363" s="117" t="e">
        <f t="shared" si="450"/>
        <v>#DIV/0!</v>
      </c>
      <c r="BA363" s="117" t="e">
        <f t="shared" si="451"/>
        <v>#DIV/0!</v>
      </c>
      <c r="BB363" s="117" t="e">
        <f t="shared" si="452"/>
        <v>#DIV/0!</v>
      </c>
      <c r="BC363" s="117" t="e">
        <f t="shared" si="453"/>
        <v>#DIV/0!</v>
      </c>
      <c r="BD363" s="117" t="e">
        <f t="shared" si="454"/>
        <v>#DIV/0!</v>
      </c>
      <c r="BE363" s="18"/>
      <c r="BF363" s="18"/>
      <c r="BG363" s="18"/>
      <c r="BH363" s="18"/>
      <c r="BI363" s="18"/>
      <c r="BJ363" s="18"/>
      <c r="BK363" s="18"/>
      <c r="BL363" s="117" t="e">
        <f t="shared" si="469"/>
        <v>#DIV/0!</v>
      </c>
      <c r="BM363" s="117" t="e">
        <f t="shared" si="455"/>
        <v>#DIV/0!</v>
      </c>
    </row>
    <row r="364" spans="1:66">
      <c r="A364" s="17">
        <v>30201011203</v>
      </c>
      <c r="B364" s="17" t="s">
        <v>854</v>
      </c>
      <c r="C364" s="18"/>
      <c r="D364" s="18">
        <v>10000000</v>
      </c>
      <c r="E364" s="18"/>
      <c r="F364" s="18">
        <v>50000000</v>
      </c>
      <c r="G364" s="18">
        <f t="shared" si="458"/>
        <v>60000000</v>
      </c>
      <c r="H364" s="18">
        <v>1500000</v>
      </c>
      <c r="I364" s="18">
        <v>1500000</v>
      </c>
      <c r="J364" s="18">
        <f t="shared" si="472"/>
        <v>58500000</v>
      </c>
      <c r="K364" s="18">
        <v>1500000</v>
      </c>
      <c r="L364" s="18">
        <v>1500000</v>
      </c>
      <c r="M364" s="18"/>
      <c r="N364" s="18"/>
      <c r="O364" s="18">
        <v>1500000</v>
      </c>
      <c r="P364" s="18">
        <f t="shared" si="474"/>
        <v>0</v>
      </c>
      <c r="Q364" s="18">
        <f t="shared" si="473"/>
        <v>58500000</v>
      </c>
      <c r="R364" s="18">
        <f t="shared" si="475"/>
        <v>1500000</v>
      </c>
      <c r="S364" s="108"/>
      <c r="T364" s="18">
        <v>60000000</v>
      </c>
      <c r="U364" s="18"/>
      <c r="V364" s="18"/>
      <c r="W364" s="18"/>
      <c r="X364" s="18">
        <v>6666666.666666667</v>
      </c>
      <c r="Y364" s="18">
        <v>6666666.666666667</v>
      </c>
      <c r="Z364" s="18">
        <v>6666666.666666667</v>
      </c>
      <c r="AA364" s="18">
        <v>6666666.666666667</v>
      </c>
      <c r="AB364" s="18">
        <v>6666666.666666667</v>
      </c>
      <c r="AC364" s="18">
        <v>6666666.666666667</v>
      </c>
      <c r="AD364" s="18">
        <v>6666666.666666667</v>
      </c>
      <c r="AE364" s="18">
        <v>6666666.666666667</v>
      </c>
      <c r="AF364" s="18">
        <v>6666666.666666667</v>
      </c>
      <c r="AG364" s="18">
        <f t="shared" si="459"/>
        <v>13333333.333333334</v>
      </c>
      <c r="AH364" s="18">
        <f t="shared" si="468"/>
        <v>59999999.999999993</v>
      </c>
      <c r="AI364" s="85"/>
      <c r="AJ364" s="108"/>
      <c r="AK364" s="18"/>
      <c r="AL364" s="18">
        <v>1500000</v>
      </c>
      <c r="AM364" s="18"/>
      <c r="AN364" s="18">
        <v>250000</v>
      </c>
      <c r="AO364" s="18"/>
      <c r="AP364" s="18"/>
      <c r="AQ364" s="18"/>
      <c r="AR364" s="18"/>
      <c r="AS364" s="18"/>
      <c r="AT364" s="18"/>
      <c r="AU364" s="18"/>
      <c r="AV364" s="18"/>
      <c r="AW364" s="18">
        <f t="shared" si="460"/>
        <v>1750000</v>
      </c>
      <c r="AX364" s="18">
        <f t="shared" si="421"/>
        <v>1750000</v>
      </c>
      <c r="AY364" s="108"/>
      <c r="AZ364" s="117" t="e">
        <f t="shared" si="450"/>
        <v>#DIV/0!</v>
      </c>
      <c r="BA364" s="117" t="e">
        <f t="shared" si="451"/>
        <v>#DIV/0!</v>
      </c>
      <c r="BB364" s="117" t="e">
        <f t="shared" si="452"/>
        <v>#DIV/0!</v>
      </c>
      <c r="BC364" s="117">
        <f t="shared" si="453"/>
        <v>-0.96250000000000002</v>
      </c>
      <c r="BD364" s="117">
        <f t="shared" si="454"/>
        <v>-1</v>
      </c>
      <c r="BE364" s="18"/>
      <c r="BF364" s="18"/>
      <c r="BG364" s="18"/>
      <c r="BH364" s="18"/>
      <c r="BI364" s="18"/>
      <c r="BJ364" s="18"/>
      <c r="BK364" s="18"/>
      <c r="BL364" s="117">
        <f t="shared" si="469"/>
        <v>-0.86875000000000002</v>
      </c>
      <c r="BM364" s="117">
        <f t="shared" si="455"/>
        <v>-0.86875000000000002</v>
      </c>
    </row>
    <row r="365" spans="1:66">
      <c r="A365" s="13">
        <v>302010113</v>
      </c>
      <c r="B365" s="14" t="s">
        <v>534</v>
      </c>
      <c r="C365" s="15">
        <v>74785326</v>
      </c>
      <c r="D365" s="15">
        <v>0</v>
      </c>
      <c r="E365" s="15">
        <v>0</v>
      </c>
      <c r="F365" s="15">
        <v>450000000</v>
      </c>
      <c r="G365" s="15">
        <f t="shared" si="458"/>
        <v>524785326</v>
      </c>
      <c r="H365" s="15">
        <v>42833960</v>
      </c>
      <c r="I365" s="15">
        <v>59885751</v>
      </c>
      <c r="J365" s="15">
        <f t="shared" si="472"/>
        <v>464899575</v>
      </c>
      <c r="K365" s="15">
        <v>41627815</v>
      </c>
      <c r="L365" s="15">
        <v>58679606</v>
      </c>
      <c r="M365" s="15">
        <v>0</v>
      </c>
      <c r="N365" s="15">
        <v>17051791</v>
      </c>
      <c r="O365" s="15">
        <v>59885751</v>
      </c>
      <c r="P365" s="15">
        <f t="shared" si="474"/>
        <v>0</v>
      </c>
      <c r="Q365" s="15">
        <f t="shared" si="473"/>
        <v>464899575</v>
      </c>
      <c r="R365" s="15">
        <f t="shared" si="475"/>
        <v>58679606</v>
      </c>
      <c r="S365" s="108"/>
      <c r="T365" s="15">
        <v>524785326</v>
      </c>
      <c r="U365" s="15">
        <v>43732110.5</v>
      </c>
      <c r="V365" s="15">
        <v>43732110.5</v>
      </c>
      <c r="W365" s="15">
        <v>43732110.5</v>
      </c>
      <c r="X365" s="15">
        <v>43732110.5</v>
      </c>
      <c r="Y365" s="15">
        <v>43732110.5</v>
      </c>
      <c r="Z365" s="15">
        <v>43732110.5</v>
      </c>
      <c r="AA365" s="15">
        <v>43732110.5</v>
      </c>
      <c r="AB365" s="15">
        <v>43732110.5</v>
      </c>
      <c r="AC365" s="15">
        <v>43732110.5</v>
      </c>
      <c r="AD365" s="15">
        <v>43732110.5</v>
      </c>
      <c r="AE365" s="15">
        <v>43732110.5</v>
      </c>
      <c r="AF365" s="15">
        <v>43732110.5</v>
      </c>
      <c r="AG365" s="15">
        <f t="shared" si="459"/>
        <v>218660552.5</v>
      </c>
      <c r="AH365" s="15">
        <v>43732110.5</v>
      </c>
      <c r="AI365" s="233"/>
      <c r="AJ365" s="108"/>
      <c r="AK365" s="15">
        <f>43732110.5-23000000</f>
        <v>20732110.5</v>
      </c>
      <c r="AL365" s="15">
        <f>43732110.5-23901808.5</f>
        <v>19830302</v>
      </c>
      <c r="AM365" s="15">
        <v>43732110.5</v>
      </c>
      <c r="AN365" s="15">
        <v>240037780</v>
      </c>
      <c r="AO365" s="15"/>
      <c r="AP365" s="15"/>
      <c r="AQ365" s="15"/>
      <c r="AR365" s="15"/>
      <c r="AS365" s="15"/>
      <c r="AT365" s="15"/>
      <c r="AU365" s="15"/>
      <c r="AV365" s="15"/>
      <c r="AW365" s="15">
        <f t="shared" si="460"/>
        <v>324332303</v>
      </c>
      <c r="AX365" s="15">
        <f t="shared" si="421"/>
        <v>324332303</v>
      </c>
      <c r="AY365" s="108"/>
      <c r="AZ365" s="116">
        <f t="shared" si="450"/>
        <v>-0.52592933972395406</v>
      </c>
      <c r="BA365" s="116">
        <f t="shared" si="451"/>
        <v>-0.54655053750493021</v>
      </c>
      <c r="BB365" s="116">
        <f t="shared" si="452"/>
        <v>0</v>
      </c>
      <c r="BC365" s="116">
        <f t="shared" si="453"/>
        <v>4.4888222236610327</v>
      </c>
      <c r="BD365" s="116">
        <f t="shared" si="454"/>
        <v>-1</v>
      </c>
      <c r="BE365" s="15"/>
      <c r="BF365" s="15"/>
      <c r="BG365" s="15"/>
      <c r="BH365" s="15"/>
      <c r="BI365" s="15"/>
      <c r="BJ365" s="15"/>
      <c r="BK365" s="15"/>
      <c r="BL365" s="116">
        <f t="shared" si="469"/>
        <v>0.48326846928642969</v>
      </c>
      <c r="BM365" s="116">
        <f t="shared" si="455"/>
        <v>0.48326846928642969</v>
      </c>
    </row>
    <row r="366" spans="1:66">
      <c r="A366" s="10">
        <v>30202</v>
      </c>
      <c r="B366" s="11" t="s">
        <v>535</v>
      </c>
      <c r="C366" s="12">
        <f>+C367+C370+C372</f>
        <v>55001000</v>
      </c>
      <c r="D366" s="12">
        <f>+D367+D370+D372</f>
        <v>58109770</v>
      </c>
      <c r="E366" s="12">
        <f>+E367+E370+E372</f>
        <v>0</v>
      </c>
      <c r="F366" s="12">
        <f>+F367+F370+F372</f>
        <v>238751027</v>
      </c>
      <c r="G366" s="12">
        <f>+G367+G370+G372</f>
        <v>351861797</v>
      </c>
      <c r="H366" s="12">
        <f t="shared" ref="H366:W366" si="490">+H367+H370+H372</f>
        <v>168278</v>
      </c>
      <c r="I366" s="12">
        <f t="shared" si="490"/>
        <v>49909609</v>
      </c>
      <c r="J366" s="12">
        <f t="shared" si="490"/>
        <v>301952188</v>
      </c>
      <c r="K366" s="12">
        <f t="shared" si="490"/>
        <v>12474084</v>
      </c>
      <c r="L366" s="12">
        <f t="shared" si="490"/>
        <v>12474084</v>
      </c>
      <c r="M366" s="12">
        <f t="shared" si="490"/>
        <v>49741331</v>
      </c>
      <c r="N366" s="12">
        <f t="shared" si="490"/>
        <v>58109770</v>
      </c>
      <c r="O366" s="12">
        <f t="shared" si="490"/>
        <v>58109770</v>
      </c>
      <c r="P366" s="12">
        <f t="shared" si="490"/>
        <v>8200161</v>
      </c>
      <c r="Q366" s="12">
        <f t="shared" si="490"/>
        <v>293752027</v>
      </c>
      <c r="R366" s="12">
        <f t="shared" si="490"/>
        <v>12474084</v>
      </c>
      <c r="S366" s="108"/>
      <c r="T366" s="12">
        <f t="shared" si="490"/>
        <v>351861797</v>
      </c>
      <c r="U366" s="12">
        <f t="shared" si="490"/>
        <v>0</v>
      </c>
      <c r="V366" s="12">
        <f t="shared" si="490"/>
        <v>0</v>
      </c>
      <c r="W366" s="12">
        <f t="shared" si="490"/>
        <v>0</v>
      </c>
      <c r="X366" s="12">
        <f t="shared" ref="X366:AH366" si="491">+X367+X370+X372</f>
        <v>40107721.611111112</v>
      </c>
      <c r="Y366" s="12">
        <f t="shared" si="491"/>
        <v>34074479.111111112</v>
      </c>
      <c r="Z366" s="12">
        <f t="shared" si="491"/>
        <v>34074479.111111112</v>
      </c>
      <c r="AA366" s="12">
        <f t="shared" si="491"/>
        <v>34074479.111111112</v>
      </c>
      <c r="AB366" s="12">
        <f t="shared" si="491"/>
        <v>40074479.111111112</v>
      </c>
      <c r="AC366" s="12">
        <f t="shared" si="491"/>
        <v>49232721.611111112</v>
      </c>
      <c r="AD366" s="12">
        <f t="shared" si="491"/>
        <v>40074479.111111112</v>
      </c>
      <c r="AE366" s="12">
        <f t="shared" si="491"/>
        <v>40074479.111111112</v>
      </c>
      <c r="AF366" s="12">
        <f t="shared" si="491"/>
        <v>40074479.111111112</v>
      </c>
      <c r="AG366" s="12">
        <f t="shared" si="459"/>
        <v>74182200.722222224</v>
      </c>
      <c r="AH366" s="12">
        <f t="shared" si="491"/>
        <v>351861797</v>
      </c>
      <c r="AI366" s="232"/>
      <c r="AJ366" s="108"/>
      <c r="AK366" s="12">
        <f t="shared" ref="AK366:AM366" si="492">+AK367+AK370+AK372</f>
        <v>0</v>
      </c>
      <c r="AL366" s="12">
        <f t="shared" si="492"/>
        <v>0</v>
      </c>
      <c r="AM366" s="12">
        <f t="shared" si="492"/>
        <v>44499681</v>
      </c>
      <c r="AN366" s="12">
        <v>490602</v>
      </c>
      <c r="AO366" s="12"/>
      <c r="AP366" s="12">
        <f t="shared" ref="AP366:AV366" si="493">+AP367+AP370+AP372</f>
        <v>0</v>
      </c>
      <c r="AQ366" s="12">
        <f t="shared" si="493"/>
        <v>0</v>
      </c>
      <c r="AR366" s="12">
        <f t="shared" si="493"/>
        <v>0</v>
      </c>
      <c r="AS366" s="12">
        <f t="shared" si="493"/>
        <v>0</v>
      </c>
      <c r="AT366" s="12">
        <f t="shared" si="493"/>
        <v>0</v>
      </c>
      <c r="AU366" s="12">
        <f t="shared" si="493"/>
        <v>0</v>
      </c>
      <c r="AV366" s="12">
        <f t="shared" si="493"/>
        <v>0</v>
      </c>
      <c r="AW366" s="12">
        <f t="shared" si="460"/>
        <v>44990283</v>
      </c>
      <c r="AX366" s="12">
        <f t="shared" si="421"/>
        <v>44990283</v>
      </c>
      <c r="AY366" s="108"/>
      <c r="AZ366" s="115" t="e">
        <f t="shared" si="450"/>
        <v>#DIV/0!</v>
      </c>
      <c r="BA366" s="115" t="e">
        <f t="shared" si="451"/>
        <v>#DIV/0!</v>
      </c>
      <c r="BB366" s="115" t="e">
        <f t="shared" si="452"/>
        <v>#DIV/0!</v>
      </c>
      <c r="BC366" s="115">
        <f t="shared" si="453"/>
        <v>-0.98776789156070921</v>
      </c>
      <c r="BD366" s="115">
        <f t="shared" si="454"/>
        <v>-1</v>
      </c>
      <c r="BE366" s="12"/>
      <c r="BF366" s="12"/>
      <c r="BG366" s="12"/>
      <c r="BH366" s="12"/>
      <c r="BI366" s="12"/>
      <c r="BJ366" s="12"/>
      <c r="BK366" s="12"/>
      <c r="BL366" s="115">
        <f t="shared" si="469"/>
        <v>-0.393516469422798</v>
      </c>
      <c r="BM366" s="115">
        <f t="shared" si="455"/>
        <v>-0.393516469422798</v>
      </c>
    </row>
    <row r="367" spans="1:66">
      <c r="A367" s="13">
        <v>3020201</v>
      </c>
      <c r="B367" s="14" t="s">
        <v>536</v>
      </c>
      <c r="C367" s="15">
        <f>+C368+C369</f>
        <v>30000000</v>
      </c>
      <c r="D367" s="15">
        <f>+D368+D369</f>
        <v>58109770</v>
      </c>
      <c r="E367" s="15">
        <f>+E368+E369</f>
        <v>0</v>
      </c>
      <c r="F367" s="15">
        <f>+F368+F369</f>
        <v>220435542</v>
      </c>
      <c r="G367" s="15">
        <f>+G368+G369</f>
        <v>308545312</v>
      </c>
      <c r="H367" s="15">
        <f t="shared" ref="H367:W367" si="494">+H368+H369</f>
        <v>168278</v>
      </c>
      <c r="I367" s="15">
        <f t="shared" si="494"/>
        <v>49909609</v>
      </c>
      <c r="J367" s="15">
        <f t="shared" si="494"/>
        <v>258635703</v>
      </c>
      <c r="K367" s="15">
        <f t="shared" si="494"/>
        <v>12474084</v>
      </c>
      <c r="L367" s="15">
        <f t="shared" si="494"/>
        <v>12474084</v>
      </c>
      <c r="M367" s="15">
        <f t="shared" si="494"/>
        <v>49741331</v>
      </c>
      <c r="N367" s="15">
        <f t="shared" si="494"/>
        <v>58109770</v>
      </c>
      <c r="O367" s="15">
        <f t="shared" si="494"/>
        <v>58109770</v>
      </c>
      <c r="P367" s="15">
        <f t="shared" si="494"/>
        <v>8200161</v>
      </c>
      <c r="Q367" s="15">
        <f t="shared" si="494"/>
        <v>250435542</v>
      </c>
      <c r="R367" s="15">
        <f t="shared" si="494"/>
        <v>12474084</v>
      </c>
      <c r="S367" s="108"/>
      <c r="T367" s="15">
        <f t="shared" si="494"/>
        <v>308545312</v>
      </c>
      <c r="U367" s="15">
        <f t="shared" si="494"/>
        <v>0</v>
      </c>
      <c r="V367" s="15">
        <f t="shared" si="494"/>
        <v>0</v>
      </c>
      <c r="W367" s="15">
        <f t="shared" si="494"/>
        <v>0</v>
      </c>
      <c r="X367" s="15">
        <f t="shared" ref="X367:AH367" si="495">+X368+X369</f>
        <v>30949479.111111112</v>
      </c>
      <c r="Y367" s="15">
        <f t="shared" si="495"/>
        <v>30949479.111111112</v>
      </c>
      <c r="Z367" s="15">
        <f t="shared" si="495"/>
        <v>30949479.111111112</v>
      </c>
      <c r="AA367" s="15">
        <f t="shared" si="495"/>
        <v>30949479.111111112</v>
      </c>
      <c r="AB367" s="15">
        <f t="shared" si="495"/>
        <v>36949479.111111112</v>
      </c>
      <c r="AC367" s="15">
        <f t="shared" si="495"/>
        <v>36949479.111111112</v>
      </c>
      <c r="AD367" s="15">
        <f t="shared" si="495"/>
        <v>36949479.111111112</v>
      </c>
      <c r="AE367" s="15">
        <f t="shared" si="495"/>
        <v>36949479.111111112</v>
      </c>
      <c r="AF367" s="15">
        <f t="shared" si="495"/>
        <v>36949479.111111112</v>
      </c>
      <c r="AG367" s="15">
        <f t="shared" si="459"/>
        <v>61898958.222222224</v>
      </c>
      <c r="AH367" s="15">
        <f t="shared" si="495"/>
        <v>308545312</v>
      </c>
      <c r="AI367" s="233"/>
      <c r="AJ367" s="108"/>
      <c r="AK367" s="15">
        <f t="shared" ref="AK367:AM367" si="496">+AK368+AK369</f>
        <v>0</v>
      </c>
      <c r="AL367" s="15">
        <f t="shared" si="496"/>
        <v>0</v>
      </c>
      <c r="AM367" s="15">
        <f t="shared" si="496"/>
        <v>44499681</v>
      </c>
      <c r="AN367" s="15">
        <v>490602</v>
      </c>
      <c r="AO367" s="15"/>
      <c r="AP367" s="15">
        <f t="shared" ref="AP367:AV367" si="497">+AP368+AP369</f>
        <v>0</v>
      </c>
      <c r="AQ367" s="15">
        <f t="shared" si="497"/>
        <v>0</v>
      </c>
      <c r="AR367" s="15">
        <f t="shared" si="497"/>
        <v>0</v>
      </c>
      <c r="AS367" s="15">
        <f t="shared" si="497"/>
        <v>0</v>
      </c>
      <c r="AT367" s="15">
        <f t="shared" si="497"/>
        <v>0</v>
      </c>
      <c r="AU367" s="15">
        <f t="shared" si="497"/>
        <v>0</v>
      </c>
      <c r="AV367" s="15">
        <f t="shared" si="497"/>
        <v>0</v>
      </c>
      <c r="AW367" s="15">
        <f t="shared" si="460"/>
        <v>44990283</v>
      </c>
      <c r="AX367" s="15">
        <f t="shared" si="421"/>
        <v>44990283</v>
      </c>
      <c r="AY367" s="108"/>
      <c r="AZ367" s="116" t="e">
        <f t="shared" si="450"/>
        <v>#DIV/0!</v>
      </c>
      <c r="BA367" s="116" t="e">
        <f t="shared" si="451"/>
        <v>#DIV/0!</v>
      </c>
      <c r="BB367" s="116" t="e">
        <f t="shared" si="452"/>
        <v>#DIV/0!</v>
      </c>
      <c r="BC367" s="116">
        <f t="shared" si="453"/>
        <v>-0.98414829541270465</v>
      </c>
      <c r="BD367" s="116">
        <f t="shared" si="454"/>
        <v>-1</v>
      </c>
      <c r="BE367" s="15"/>
      <c r="BF367" s="15"/>
      <c r="BG367" s="15"/>
      <c r="BH367" s="15"/>
      <c r="BI367" s="15"/>
      <c r="BJ367" s="15"/>
      <c r="BK367" s="15"/>
      <c r="BL367" s="116">
        <f t="shared" si="469"/>
        <v>-0.27316574798429927</v>
      </c>
      <c r="BM367" s="116">
        <f t="shared" si="455"/>
        <v>-0.27316574798429927</v>
      </c>
    </row>
    <row r="368" spans="1:66">
      <c r="A368" s="17">
        <v>302020101</v>
      </c>
      <c r="B368" s="17" t="s">
        <v>537</v>
      </c>
      <c r="C368" s="18">
        <v>30000000</v>
      </c>
      <c r="D368" s="18">
        <v>0</v>
      </c>
      <c r="E368" s="18">
        <v>0</v>
      </c>
      <c r="F368" s="18">
        <v>0</v>
      </c>
      <c r="G368" s="18">
        <f t="shared" si="458"/>
        <v>30000000</v>
      </c>
      <c r="H368" s="18">
        <v>0</v>
      </c>
      <c r="I368" s="18">
        <v>0</v>
      </c>
      <c r="J368" s="18">
        <f t="shared" si="472"/>
        <v>30000000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f t="shared" si="474"/>
        <v>0</v>
      </c>
      <c r="Q368" s="18">
        <f t="shared" si="473"/>
        <v>30000000</v>
      </c>
      <c r="R368" s="18">
        <f t="shared" si="475"/>
        <v>0</v>
      </c>
      <c r="S368" s="108"/>
      <c r="T368" s="18">
        <v>30000000</v>
      </c>
      <c r="U368" s="18"/>
      <c r="V368" s="18"/>
      <c r="W368" s="18"/>
      <c r="X368" s="18"/>
      <c r="Y368" s="18"/>
      <c r="Z368" s="18"/>
      <c r="AA368" s="18"/>
      <c r="AB368" s="18">
        <v>6000000</v>
      </c>
      <c r="AC368" s="18">
        <v>6000000</v>
      </c>
      <c r="AD368" s="18">
        <v>6000000</v>
      </c>
      <c r="AE368" s="18">
        <v>6000000</v>
      </c>
      <c r="AF368" s="18">
        <v>6000000</v>
      </c>
      <c r="AG368" s="18">
        <f t="shared" si="459"/>
        <v>0</v>
      </c>
      <c r="AH368" s="18">
        <f t="shared" si="468"/>
        <v>30000000</v>
      </c>
      <c r="AI368" s="85"/>
      <c r="AJ368" s="108"/>
      <c r="AK368" s="18">
        <v>0</v>
      </c>
      <c r="AL368" s="18">
        <v>0</v>
      </c>
      <c r="AM368" s="18">
        <v>0</v>
      </c>
      <c r="AN368" s="18">
        <v>0</v>
      </c>
      <c r="AO368" s="18"/>
      <c r="AP368" s="18"/>
      <c r="AQ368" s="18"/>
      <c r="AR368" s="18"/>
      <c r="AS368" s="18"/>
      <c r="AT368" s="18"/>
      <c r="AU368" s="18"/>
      <c r="AV368" s="18"/>
      <c r="AW368" s="18">
        <f t="shared" si="460"/>
        <v>0</v>
      </c>
      <c r="AX368" s="18">
        <f t="shared" si="421"/>
        <v>0</v>
      </c>
      <c r="AY368" s="108"/>
      <c r="AZ368" s="117" t="e">
        <f t="shared" si="450"/>
        <v>#DIV/0!</v>
      </c>
      <c r="BA368" s="117" t="e">
        <f t="shared" si="451"/>
        <v>#DIV/0!</v>
      </c>
      <c r="BB368" s="117" t="e">
        <f t="shared" si="452"/>
        <v>#DIV/0!</v>
      </c>
      <c r="BC368" s="117" t="e">
        <f t="shared" si="453"/>
        <v>#DIV/0!</v>
      </c>
      <c r="BD368" s="117" t="e">
        <f t="shared" si="454"/>
        <v>#DIV/0!</v>
      </c>
      <c r="BE368" s="18"/>
      <c r="BF368" s="18"/>
      <c r="BG368" s="18"/>
      <c r="BH368" s="18"/>
      <c r="BI368" s="18"/>
      <c r="BJ368" s="18"/>
      <c r="BK368" s="18"/>
      <c r="BL368" s="117" t="e">
        <f t="shared" si="469"/>
        <v>#DIV/0!</v>
      </c>
      <c r="BM368" s="117" t="e">
        <f t="shared" si="455"/>
        <v>#DIV/0!</v>
      </c>
    </row>
    <row r="369" spans="1:65">
      <c r="A369" s="17">
        <v>302020103</v>
      </c>
      <c r="B369" s="17" t="s">
        <v>538</v>
      </c>
      <c r="C369" s="18">
        <v>0</v>
      </c>
      <c r="D369" s="18">
        <v>58109770</v>
      </c>
      <c r="E369" s="18">
        <v>0</v>
      </c>
      <c r="F369" s="18">
        <v>220435542</v>
      </c>
      <c r="G369" s="18">
        <f t="shared" si="458"/>
        <v>278545312</v>
      </c>
      <c r="H369" s="18">
        <v>168278</v>
      </c>
      <c r="I369" s="18">
        <v>49909609</v>
      </c>
      <c r="J369" s="18">
        <f t="shared" si="472"/>
        <v>228635703</v>
      </c>
      <c r="K369" s="18">
        <v>12474084</v>
      </c>
      <c r="L369" s="18">
        <v>12474084</v>
      </c>
      <c r="M369" s="18">
        <v>49741331</v>
      </c>
      <c r="N369" s="18">
        <v>58109770</v>
      </c>
      <c r="O369" s="18">
        <v>58109770</v>
      </c>
      <c r="P369" s="18">
        <f t="shared" si="474"/>
        <v>8200161</v>
      </c>
      <c r="Q369" s="18">
        <f t="shared" si="473"/>
        <v>220435542</v>
      </c>
      <c r="R369" s="18">
        <f t="shared" si="475"/>
        <v>12474084</v>
      </c>
      <c r="S369" s="108"/>
      <c r="T369" s="18">
        <v>278545312</v>
      </c>
      <c r="U369" s="18"/>
      <c r="V369" s="18"/>
      <c r="W369" s="18"/>
      <c r="X369" s="18">
        <v>30949479.111111112</v>
      </c>
      <c r="Y369" s="18">
        <v>30949479.111111112</v>
      </c>
      <c r="Z369" s="18">
        <v>30949479.111111112</v>
      </c>
      <c r="AA369" s="18">
        <v>30949479.111111112</v>
      </c>
      <c r="AB369" s="18">
        <v>30949479.111111112</v>
      </c>
      <c r="AC369" s="18">
        <v>30949479.111111112</v>
      </c>
      <c r="AD369" s="18">
        <v>30949479.111111112</v>
      </c>
      <c r="AE369" s="18">
        <v>30949479.111111112</v>
      </c>
      <c r="AF369" s="18">
        <v>30949479.111111112</v>
      </c>
      <c r="AG369" s="18">
        <f t="shared" si="459"/>
        <v>61898958.222222224</v>
      </c>
      <c r="AH369" s="18">
        <f t="shared" si="468"/>
        <v>278545312</v>
      </c>
      <c r="AI369" s="85"/>
      <c r="AJ369" s="108"/>
      <c r="AK369" s="18">
        <v>0</v>
      </c>
      <c r="AL369" s="18"/>
      <c r="AM369" s="18">
        <v>44499681</v>
      </c>
      <c r="AN369" s="18">
        <v>490602</v>
      </c>
      <c r="AO369" s="18"/>
      <c r="AP369" s="18"/>
      <c r="AQ369" s="18"/>
      <c r="AR369" s="18"/>
      <c r="AS369" s="18"/>
      <c r="AT369" s="18"/>
      <c r="AU369" s="18"/>
      <c r="AV369" s="18"/>
      <c r="AW369" s="18">
        <f t="shared" si="460"/>
        <v>44990283</v>
      </c>
      <c r="AX369" s="18">
        <f t="shared" si="421"/>
        <v>44990283</v>
      </c>
      <c r="AY369" s="108"/>
      <c r="AZ369" s="117" t="e">
        <f t="shared" si="450"/>
        <v>#DIV/0!</v>
      </c>
      <c r="BA369" s="117" t="e">
        <f t="shared" si="451"/>
        <v>#DIV/0!</v>
      </c>
      <c r="BB369" s="117" t="e">
        <f t="shared" si="452"/>
        <v>#DIV/0!</v>
      </c>
      <c r="BC369" s="117">
        <f t="shared" si="453"/>
        <v>-0.98414829541270465</v>
      </c>
      <c r="BD369" s="117">
        <f t="shared" si="454"/>
        <v>-1</v>
      </c>
      <c r="BE369" s="18"/>
      <c r="BF369" s="18"/>
      <c r="BG369" s="18"/>
      <c r="BH369" s="18"/>
      <c r="BI369" s="18"/>
      <c r="BJ369" s="18"/>
      <c r="BK369" s="18"/>
      <c r="BL369" s="117">
        <f t="shared" si="469"/>
        <v>-0.27316574798429927</v>
      </c>
      <c r="BM369" s="117">
        <f t="shared" si="455"/>
        <v>-0.27316574798429927</v>
      </c>
    </row>
    <row r="370" spans="1:65">
      <c r="A370" s="13">
        <v>3020202</v>
      </c>
      <c r="B370" s="14" t="s">
        <v>539</v>
      </c>
      <c r="C370" s="15">
        <f>+C371</f>
        <v>1000</v>
      </c>
      <c r="D370" s="15">
        <f>+D371</f>
        <v>0</v>
      </c>
      <c r="E370" s="15">
        <f>+E371</f>
        <v>0</v>
      </c>
      <c r="F370" s="15">
        <f>+F371</f>
        <v>18315485</v>
      </c>
      <c r="G370" s="15">
        <f>+G371</f>
        <v>18316485</v>
      </c>
      <c r="H370" s="15">
        <f t="shared" ref="H370:AH370" si="498">+H371</f>
        <v>0</v>
      </c>
      <c r="I370" s="15">
        <f t="shared" si="498"/>
        <v>0</v>
      </c>
      <c r="J370" s="15">
        <f t="shared" si="498"/>
        <v>18316485</v>
      </c>
      <c r="K370" s="15">
        <f t="shared" si="498"/>
        <v>0</v>
      </c>
      <c r="L370" s="15">
        <f t="shared" si="498"/>
        <v>0</v>
      </c>
      <c r="M370" s="15">
        <f t="shared" si="498"/>
        <v>0</v>
      </c>
      <c r="N370" s="15">
        <f t="shared" si="498"/>
        <v>0</v>
      </c>
      <c r="O370" s="15">
        <f t="shared" si="498"/>
        <v>0</v>
      </c>
      <c r="P370" s="15">
        <f t="shared" si="498"/>
        <v>0</v>
      </c>
      <c r="Q370" s="15">
        <f t="shared" si="498"/>
        <v>18316485</v>
      </c>
      <c r="R370" s="15">
        <f t="shared" si="498"/>
        <v>0</v>
      </c>
      <c r="S370" s="108"/>
      <c r="T370" s="15">
        <f t="shared" si="498"/>
        <v>18316485</v>
      </c>
      <c r="U370" s="15">
        <f t="shared" si="498"/>
        <v>0</v>
      </c>
      <c r="V370" s="15">
        <f t="shared" si="498"/>
        <v>0</v>
      </c>
      <c r="W370" s="15">
        <f t="shared" si="498"/>
        <v>0</v>
      </c>
      <c r="X370" s="15">
        <f t="shared" si="498"/>
        <v>9158242.5</v>
      </c>
      <c r="Y370" s="15">
        <f t="shared" si="498"/>
        <v>0</v>
      </c>
      <c r="Z370" s="15">
        <f t="shared" si="498"/>
        <v>0</v>
      </c>
      <c r="AA370" s="15">
        <f t="shared" si="498"/>
        <v>0</v>
      </c>
      <c r="AB370" s="15">
        <f t="shared" si="498"/>
        <v>0</v>
      </c>
      <c r="AC370" s="15">
        <f t="shared" si="498"/>
        <v>9158242.5</v>
      </c>
      <c r="AD370" s="15">
        <f t="shared" si="498"/>
        <v>0</v>
      </c>
      <c r="AE370" s="15">
        <f t="shared" si="498"/>
        <v>0</v>
      </c>
      <c r="AF370" s="15">
        <f t="shared" si="498"/>
        <v>0</v>
      </c>
      <c r="AG370" s="15">
        <f t="shared" si="459"/>
        <v>9158242.5</v>
      </c>
      <c r="AH370" s="15">
        <f t="shared" si="498"/>
        <v>18316485</v>
      </c>
      <c r="AI370" s="233"/>
      <c r="AJ370" s="108"/>
      <c r="AK370" s="15">
        <f t="shared" ref="AK370:AM370" si="499">+AK371</f>
        <v>0</v>
      </c>
      <c r="AL370" s="15">
        <f t="shared" si="499"/>
        <v>0</v>
      </c>
      <c r="AM370" s="15">
        <f t="shared" si="499"/>
        <v>0</v>
      </c>
      <c r="AN370" s="15">
        <v>0</v>
      </c>
      <c r="AO370" s="15"/>
      <c r="AP370" s="15"/>
      <c r="AQ370" s="15"/>
      <c r="AR370" s="15"/>
      <c r="AS370" s="15"/>
      <c r="AT370" s="15"/>
      <c r="AU370" s="15"/>
      <c r="AV370" s="15"/>
      <c r="AW370" s="15">
        <f t="shared" si="460"/>
        <v>0</v>
      </c>
      <c r="AX370" s="15">
        <f t="shared" si="421"/>
        <v>0</v>
      </c>
      <c r="AY370" s="108"/>
      <c r="AZ370" s="116" t="e">
        <f t="shared" si="450"/>
        <v>#DIV/0!</v>
      </c>
      <c r="BA370" s="116" t="e">
        <f t="shared" si="451"/>
        <v>#DIV/0!</v>
      </c>
      <c r="BB370" s="116" t="e">
        <f t="shared" si="452"/>
        <v>#DIV/0!</v>
      </c>
      <c r="BC370" s="116">
        <f t="shared" si="453"/>
        <v>-1</v>
      </c>
      <c r="BD370" s="116" t="e">
        <f t="shared" si="454"/>
        <v>#DIV/0!</v>
      </c>
      <c r="BE370" s="15"/>
      <c r="BF370" s="15"/>
      <c r="BG370" s="15"/>
      <c r="BH370" s="15"/>
      <c r="BI370" s="15"/>
      <c r="BJ370" s="15"/>
      <c r="BK370" s="15"/>
      <c r="BL370" s="116">
        <f t="shared" si="469"/>
        <v>-1</v>
      </c>
      <c r="BM370" s="116">
        <f t="shared" si="455"/>
        <v>-1</v>
      </c>
    </row>
    <row r="371" spans="1:65">
      <c r="A371" s="17">
        <v>302020203</v>
      </c>
      <c r="B371" s="17" t="s">
        <v>540</v>
      </c>
      <c r="C371" s="18">
        <v>1000</v>
      </c>
      <c r="D371" s="18">
        <v>0</v>
      </c>
      <c r="E371" s="18">
        <v>0</v>
      </c>
      <c r="F371" s="18">
        <v>18315485</v>
      </c>
      <c r="G371" s="18">
        <f t="shared" si="458"/>
        <v>18316485</v>
      </c>
      <c r="H371" s="18">
        <v>0</v>
      </c>
      <c r="I371" s="18">
        <v>0</v>
      </c>
      <c r="J371" s="18">
        <f t="shared" si="472"/>
        <v>18316485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f t="shared" si="474"/>
        <v>0</v>
      </c>
      <c r="Q371" s="18">
        <f t="shared" si="473"/>
        <v>18316485</v>
      </c>
      <c r="R371" s="18">
        <f t="shared" si="475"/>
        <v>0</v>
      </c>
      <c r="S371" s="108"/>
      <c r="T371" s="18">
        <v>18316485</v>
      </c>
      <c r="U371" s="18"/>
      <c r="V371" s="18"/>
      <c r="W371" s="18"/>
      <c r="X371" s="18">
        <f>+T371/2</f>
        <v>9158242.5</v>
      </c>
      <c r="Y371" s="18"/>
      <c r="Z371" s="18"/>
      <c r="AA371" s="18"/>
      <c r="AB371" s="18"/>
      <c r="AC371" s="18">
        <v>9158242.5</v>
      </c>
      <c r="AD371" s="18"/>
      <c r="AE371" s="18"/>
      <c r="AF371" s="18"/>
      <c r="AG371" s="18">
        <f t="shared" si="459"/>
        <v>9158242.5</v>
      </c>
      <c r="AH371" s="18">
        <f t="shared" si="468"/>
        <v>18316485</v>
      </c>
      <c r="AI371" s="85"/>
      <c r="AJ371" s="108"/>
      <c r="AK371" s="18">
        <v>0</v>
      </c>
      <c r="AL371" s="18">
        <v>0</v>
      </c>
      <c r="AM371" s="18">
        <v>0</v>
      </c>
      <c r="AN371" s="18">
        <v>0</v>
      </c>
      <c r="AO371" s="18"/>
      <c r="AP371" s="18"/>
      <c r="AQ371" s="18"/>
      <c r="AR371" s="18"/>
      <c r="AS371" s="18"/>
      <c r="AT371" s="18"/>
      <c r="AU371" s="18"/>
      <c r="AV371" s="18"/>
      <c r="AW371" s="18">
        <f t="shared" si="460"/>
        <v>0</v>
      </c>
      <c r="AX371" s="18">
        <f t="shared" si="421"/>
        <v>0</v>
      </c>
      <c r="AY371" s="108"/>
      <c r="AZ371" s="117" t="e">
        <f t="shared" si="450"/>
        <v>#DIV/0!</v>
      </c>
      <c r="BA371" s="117" t="e">
        <f t="shared" si="451"/>
        <v>#DIV/0!</v>
      </c>
      <c r="BB371" s="117" t="e">
        <f t="shared" si="452"/>
        <v>#DIV/0!</v>
      </c>
      <c r="BC371" s="117">
        <f t="shared" si="453"/>
        <v>-1</v>
      </c>
      <c r="BD371" s="117" t="e">
        <f t="shared" si="454"/>
        <v>#DIV/0!</v>
      </c>
      <c r="BE371" s="18"/>
      <c r="BF371" s="18"/>
      <c r="BG371" s="18"/>
      <c r="BH371" s="18"/>
      <c r="BI371" s="18"/>
      <c r="BJ371" s="18"/>
      <c r="BK371" s="18"/>
      <c r="BL371" s="117">
        <f t="shared" si="469"/>
        <v>-1</v>
      </c>
      <c r="BM371" s="117">
        <f t="shared" si="455"/>
        <v>-1</v>
      </c>
    </row>
    <row r="372" spans="1:65">
      <c r="A372" s="13">
        <v>3020203</v>
      </c>
      <c r="B372" s="14" t="s">
        <v>541</v>
      </c>
      <c r="C372" s="15">
        <f>+C373</f>
        <v>25000000</v>
      </c>
      <c r="D372" s="15">
        <v>0</v>
      </c>
      <c r="E372" s="15">
        <v>0</v>
      </c>
      <c r="F372" s="15">
        <v>0</v>
      </c>
      <c r="G372" s="15">
        <f t="shared" si="458"/>
        <v>25000000</v>
      </c>
      <c r="H372" s="15">
        <f t="shared" ref="H372:AH372" si="500">+H373</f>
        <v>0</v>
      </c>
      <c r="I372" s="15">
        <f t="shared" si="500"/>
        <v>0</v>
      </c>
      <c r="J372" s="15">
        <f t="shared" si="500"/>
        <v>25000000</v>
      </c>
      <c r="K372" s="15">
        <f t="shared" si="500"/>
        <v>0</v>
      </c>
      <c r="L372" s="15">
        <f t="shared" si="500"/>
        <v>0</v>
      </c>
      <c r="M372" s="15">
        <f t="shared" si="500"/>
        <v>0</v>
      </c>
      <c r="N372" s="15">
        <f t="shared" si="500"/>
        <v>0</v>
      </c>
      <c r="O372" s="15">
        <f t="shared" si="500"/>
        <v>0</v>
      </c>
      <c r="P372" s="15">
        <f t="shared" si="500"/>
        <v>0</v>
      </c>
      <c r="Q372" s="15">
        <f t="shared" si="500"/>
        <v>25000000</v>
      </c>
      <c r="R372" s="15">
        <f t="shared" si="500"/>
        <v>0</v>
      </c>
      <c r="S372" s="108"/>
      <c r="T372" s="15">
        <f t="shared" si="500"/>
        <v>25000000</v>
      </c>
      <c r="U372" s="15">
        <f t="shared" si="500"/>
        <v>0</v>
      </c>
      <c r="V372" s="15">
        <f t="shared" si="500"/>
        <v>0</v>
      </c>
      <c r="W372" s="15">
        <f t="shared" si="500"/>
        <v>0</v>
      </c>
      <c r="X372" s="15">
        <f t="shared" si="500"/>
        <v>0</v>
      </c>
      <c r="Y372" s="15">
        <f t="shared" si="500"/>
        <v>3125000</v>
      </c>
      <c r="Z372" s="15">
        <f t="shared" si="500"/>
        <v>3125000</v>
      </c>
      <c r="AA372" s="15">
        <f t="shared" si="500"/>
        <v>3125000</v>
      </c>
      <c r="AB372" s="15">
        <f t="shared" si="500"/>
        <v>3125000</v>
      </c>
      <c r="AC372" s="15">
        <f t="shared" si="500"/>
        <v>3125000</v>
      </c>
      <c r="AD372" s="15">
        <f t="shared" si="500"/>
        <v>3125000</v>
      </c>
      <c r="AE372" s="15">
        <f t="shared" si="500"/>
        <v>3125000</v>
      </c>
      <c r="AF372" s="15">
        <f t="shared" si="500"/>
        <v>3125000</v>
      </c>
      <c r="AG372" s="15">
        <f t="shared" si="459"/>
        <v>3125000</v>
      </c>
      <c r="AH372" s="15">
        <f t="shared" si="500"/>
        <v>25000000</v>
      </c>
      <c r="AI372" s="233"/>
      <c r="AJ372" s="108"/>
      <c r="AK372" s="15">
        <f t="shared" ref="AK372:AM372" si="501">+AK373</f>
        <v>0</v>
      </c>
      <c r="AL372" s="15">
        <f t="shared" si="501"/>
        <v>0</v>
      </c>
      <c r="AM372" s="15">
        <f t="shared" si="501"/>
        <v>0</v>
      </c>
      <c r="AN372" s="15">
        <v>0</v>
      </c>
      <c r="AO372" s="15"/>
      <c r="AP372" s="15"/>
      <c r="AQ372" s="15"/>
      <c r="AR372" s="15"/>
      <c r="AS372" s="15"/>
      <c r="AT372" s="15"/>
      <c r="AU372" s="15"/>
      <c r="AV372" s="15"/>
      <c r="AW372" s="15">
        <f t="shared" si="460"/>
        <v>0</v>
      </c>
      <c r="AX372" s="15">
        <f t="shared" si="421"/>
        <v>0</v>
      </c>
      <c r="AY372" s="108"/>
      <c r="AZ372" s="116" t="e">
        <f t="shared" si="450"/>
        <v>#DIV/0!</v>
      </c>
      <c r="BA372" s="116" t="e">
        <f t="shared" si="451"/>
        <v>#DIV/0!</v>
      </c>
      <c r="BB372" s="116" t="e">
        <f t="shared" si="452"/>
        <v>#DIV/0!</v>
      </c>
      <c r="BC372" s="116" t="e">
        <f t="shared" si="453"/>
        <v>#DIV/0!</v>
      </c>
      <c r="BD372" s="116">
        <f t="shared" si="454"/>
        <v>-1</v>
      </c>
      <c r="BE372" s="15"/>
      <c r="BF372" s="15"/>
      <c r="BG372" s="15"/>
      <c r="BH372" s="15"/>
      <c r="BI372" s="15"/>
      <c r="BJ372" s="15"/>
      <c r="BK372" s="15"/>
      <c r="BL372" s="116">
        <f t="shared" si="469"/>
        <v>-1</v>
      </c>
      <c r="BM372" s="116">
        <f t="shared" si="455"/>
        <v>-1</v>
      </c>
    </row>
    <row r="373" spans="1:65">
      <c r="A373" s="17">
        <v>302020302</v>
      </c>
      <c r="B373" s="17" t="s">
        <v>542</v>
      </c>
      <c r="C373" s="18">
        <v>25000000</v>
      </c>
      <c r="D373" s="18">
        <v>0</v>
      </c>
      <c r="E373" s="18">
        <v>0</v>
      </c>
      <c r="F373" s="18">
        <v>0</v>
      </c>
      <c r="G373" s="18">
        <f t="shared" si="458"/>
        <v>25000000</v>
      </c>
      <c r="H373" s="18">
        <v>0</v>
      </c>
      <c r="I373" s="18">
        <v>0</v>
      </c>
      <c r="J373" s="18">
        <f t="shared" si="472"/>
        <v>25000000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f t="shared" si="474"/>
        <v>0</v>
      </c>
      <c r="Q373" s="18">
        <f t="shared" si="473"/>
        <v>25000000</v>
      </c>
      <c r="R373" s="18">
        <f t="shared" si="475"/>
        <v>0</v>
      </c>
      <c r="S373" s="108"/>
      <c r="T373" s="18">
        <v>25000000</v>
      </c>
      <c r="U373" s="18"/>
      <c r="V373" s="18"/>
      <c r="W373" s="18"/>
      <c r="X373" s="18"/>
      <c r="Y373" s="18">
        <v>3125000</v>
      </c>
      <c r="Z373" s="18">
        <v>3125000</v>
      </c>
      <c r="AA373" s="18">
        <v>3125000</v>
      </c>
      <c r="AB373" s="18">
        <v>3125000</v>
      </c>
      <c r="AC373" s="18">
        <v>3125000</v>
      </c>
      <c r="AD373" s="18">
        <v>3125000</v>
      </c>
      <c r="AE373" s="18">
        <v>3125000</v>
      </c>
      <c r="AF373" s="18">
        <v>3125000</v>
      </c>
      <c r="AG373" s="18">
        <f t="shared" si="459"/>
        <v>3125000</v>
      </c>
      <c r="AH373" s="18">
        <f t="shared" si="468"/>
        <v>25000000</v>
      </c>
      <c r="AI373" s="85"/>
      <c r="AJ373" s="108"/>
      <c r="AK373" s="18">
        <v>0</v>
      </c>
      <c r="AL373" s="18">
        <v>0</v>
      </c>
      <c r="AM373" s="18">
        <v>0</v>
      </c>
      <c r="AN373" s="18">
        <v>0</v>
      </c>
      <c r="AO373" s="18"/>
      <c r="AP373" s="18"/>
      <c r="AQ373" s="18"/>
      <c r="AR373" s="18"/>
      <c r="AS373" s="18"/>
      <c r="AT373" s="18"/>
      <c r="AU373" s="18"/>
      <c r="AV373" s="18"/>
      <c r="AW373" s="18">
        <f t="shared" si="460"/>
        <v>0</v>
      </c>
      <c r="AX373" s="18">
        <f t="shared" si="421"/>
        <v>0</v>
      </c>
      <c r="AY373" s="108"/>
      <c r="AZ373" s="117" t="e">
        <f t="shared" si="450"/>
        <v>#DIV/0!</v>
      </c>
      <c r="BA373" s="117" t="e">
        <f t="shared" si="451"/>
        <v>#DIV/0!</v>
      </c>
      <c r="BB373" s="117" t="e">
        <f t="shared" si="452"/>
        <v>#DIV/0!</v>
      </c>
      <c r="BC373" s="117" t="e">
        <f t="shared" si="453"/>
        <v>#DIV/0!</v>
      </c>
      <c r="BD373" s="117">
        <f t="shared" si="454"/>
        <v>-1</v>
      </c>
      <c r="BE373" s="18"/>
      <c r="BF373" s="18"/>
      <c r="BG373" s="18"/>
      <c r="BH373" s="18"/>
      <c r="BI373" s="18"/>
      <c r="BJ373" s="18"/>
      <c r="BK373" s="18"/>
      <c r="BL373" s="117">
        <f t="shared" si="469"/>
        <v>-1</v>
      </c>
      <c r="BM373" s="117">
        <f t="shared" si="455"/>
        <v>-1</v>
      </c>
    </row>
    <row r="374" spans="1:65">
      <c r="A374" s="13">
        <v>30203</v>
      </c>
      <c r="B374" s="14" t="s">
        <v>543</v>
      </c>
      <c r="C374" s="15">
        <v>4000</v>
      </c>
      <c r="D374" s="15">
        <v>0</v>
      </c>
      <c r="E374" s="15">
        <v>0</v>
      </c>
      <c r="F374" s="15">
        <v>0</v>
      </c>
      <c r="G374" s="15">
        <f t="shared" si="458"/>
        <v>4000</v>
      </c>
      <c r="H374" s="15">
        <f t="shared" ref="H374:W374" si="502">+H375+H377+H379+H381</f>
        <v>0</v>
      </c>
      <c r="I374" s="15">
        <f t="shared" si="502"/>
        <v>0</v>
      </c>
      <c r="J374" s="15">
        <f t="shared" si="502"/>
        <v>4000</v>
      </c>
      <c r="K374" s="15">
        <f t="shared" si="502"/>
        <v>0</v>
      </c>
      <c r="L374" s="15">
        <f t="shared" si="502"/>
        <v>0</v>
      </c>
      <c r="M374" s="15">
        <f t="shared" si="502"/>
        <v>0</v>
      </c>
      <c r="N374" s="15">
        <f t="shared" si="502"/>
        <v>0</v>
      </c>
      <c r="O374" s="15">
        <f t="shared" si="502"/>
        <v>0</v>
      </c>
      <c r="P374" s="15">
        <f t="shared" si="502"/>
        <v>0</v>
      </c>
      <c r="Q374" s="15">
        <f t="shared" si="502"/>
        <v>4000</v>
      </c>
      <c r="R374" s="15">
        <f t="shared" si="502"/>
        <v>0</v>
      </c>
      <c r="S374" s="108"/>
      <c r="T374" s="15">
        <f t="shared" si="502"/>
        <v>4000</v>
      </c>
      <c r="U374" s="15">
        <f t="shared" si="502"/>
        <v>0</v>
      </c>
      <c r="V374" s="15">
        <f t="shared" si="502"/>
        <v>0</v>
      </c>
      <c r="W374" s="15">
        <f t="shared" si="502"/>
        <v>0</v>
      </c>
      <c r="X374" s="15">
        <f t="shared" ref="X374:AH374" si="503">+X375+X377+X379+X381</f>
        <v>4000</v>
      </c>
      <c r="Y374" s="15">
        <f t="shared" si="503"/>
        <v>0</v>
      </c>
      <c r="Z374" s="15">
        <f t="shared" si="503"/>
        <v>0</v>
      </c>
      <c r="AA374" s="15">
        <f t="shared" si="503"/>
        <v>0</v>
      </c>
      <c r="AB374" s="15">
        <f t="shared" si="503"/>
        <v>0</v>
      </c>
      <c r="AC374" s="15">
        <f t="shared" si="503"/>
        <v>0</v>
      </c>
      <c r="AD374" s="15">
        <f t="shared" si="503"/>
        <v>0</v>
      </c>
      <c r="AE374" s="15">
        <f t="shared" si="503"/>
        <v>0</v>
      </c>
      <c r="AF374" s="15">
        <f t="shared" si="503"/>
        <v>0</v>
      </c>
      <c r="AG374" s="15">
        <f t="shared" si="459"/>
        <v>4000</v>
      </c>
      <c r="AH374" s="15">
        <f t="shared" si="503"/>
        <v>4000</v>
      </c>
      <c r="AI374" s="233"/>
      <c r="AJ374" s="108"/>
      <c r="AK374" s="15">
        <f t="shared" ref="AK374:AM374" si="504">+AK375+AK377+AK379+AK381</f>
        <v>0</v>
      </c>
      <c r="AL374" s="15">
        <f t="shared" si="504"/>
        <v>0</v>
      </c>
      <c r="AM374" s="15">
        <f t="shared" si="504"/>
        <v>0</v>
      </c>
      <c r="AN374" s="15">
        <v>0</v>
      </c>
      <c r="AO374" s="15"/>
      <c r="AP374" s="15"/>
      <c r="AQ374" s="15"/>
      <c r="AR374" s="15"/>
      <c r="AS374" s="15"/>
      <c r="AT374" s="15"/>
      <c r="AU374" s="15"/>
      <c r="AV374" s="15"/>
      <c r="AW374" s="15">
        <f t="shared" si="460"/>
        <v>0</v>
      </c>
      <c r="AX374" s="15">
        <f t="shared" si="421"/>
        <v>0</v>
      </c>
      <c r="AY374" s="108"/>
      <c r="AZ374" s="116" t="e">
        <f t="shared" si="450"/>
        <v>#DIV/0!</v>
      </c>
      <c r="BA374" s="116" t="e">
        <f t="shared" si="451"/>
        <v>#DIV/0!</v>
      </c>
      <c r="BB374" s="116" t="e">
        <f t="shared" si="452"/>
        <v>#DIV/0!</v>
      </c>
      <c r="BC374" s="116">
        <f t="shared" si="453"/>
        <v>-1</v>
      </c>
      <c r="BD374" s="116" t="e">
        <f t="shared" si="454"/>
        <v>#DIV/0!</v>
      </c>
      <c r="BE374" s="15"/>
      <c r="BF374" s="15"/>
      <c r="BG374" s="15"/>
      <c r="BH374" s="15"/>
      <c r="BI374" s="15"/>
      <c r="BJ374" s="15"/>
      <c r="BK374" s="15"/>
      <c r="BL374" s="116">
        <f t="shared" si="469"/>
        <v>-1</v>
      </c>
      <c r="BM374" s="116">
        <f t="shared" si="455"/>
        <v>-1</v>
      </c>
    </row>
    <row r="375" spans="1:65">
      <c r="A375" s="13">
        <v>3020301</v>
      </c>
      <c r="B375" s="14" t="s">
        <v>544</v>
      </c>
      <c r="C375" s="15">
        <v>1000</v>
      </c>
      <c r="D375" s="15">
        <v>0</v>
      </c>
      <c r="E375" s="15">
        <v>0</v>
      </c>
      <c r="F375" s="15">
        <v>0</v>
      </c>
      <c r="G375" s="15">
        <f t="shared" si="458"/>
        <v>1000</v>
      </c>
      <c r="H375" s="15">
        <f t="shared" ref="H375:AH375" si="505">+H376</f>
        <v>0</v>
      </c>
      <c r="I375" s="15">
        <f t="shared" si="505"/>
        <v>0</v>
      </c>
      <c r="J375" s="15">
        <f t="shared" si="505"/>
        <v>1000</v>
      </c>
      <c r="K375" s="15">
        <f t="shared" si="505"/>
        <v>0</v>
      </c>
      <c r="L375" s="15">
        <f t="shared" si="505"/>
        <v>0</v>
      </c>
      <c r="M375" s="15">
        <f t="shared" si="505"/>
        <v>0</v>
      </c>
      <c r="N375" s="15">
        <f t="shared" si="505"/>
        <v>0</v>
      </c>
      <c r="O375" s="15">
        <f t="shared" si="505"/>
        <v>0</v>
      </c>
      <c r="P375" s="15">
        <f t="shared" si="505"/>
        <v>0</v>
      </c>
      <c r="Q375" s="15">
        <f t="shared" si="505"/>
        <v>1000</v>
      </c>
      <c r="R375" s="15">
        <f t="shared" si="505"/>
        <v>0</v>
      </c>
      <c r="S375" s="108"/>
      <c r="T375" s="15">
        <f t="shared" si="505"/>
        <v>1000</v>
      </c>
      <c r="U375" s="15">
        <f t="shared" si="505"/>
        <v>0</v>
      </c>
      <c r="V375" s="15">
        <f t="shared" si="505"/>
        <v>0</v>
      </c>
      <c r="W375" s="15">
        <f t="shared" si="505"/>
        <v>0</v>
      </c>
      <c r="X375" s="15">
        <f t="shared" si="505"/>
        <v>1000</v>
      </c>
      <c r="Y375" s="15">
        <f t="shared" si="505"/>
        <v>0</v>
      </c>
      <c r="Z375" s="15">
        <f t="shared" si="505"/>
        <v>0</v>
      </c>
      <c r="AA375" s="15">
        <f t="shared" si="505"/>
        <v>0</v>
      </c>
      <c r="AB375" s="15">
        <f t="shared" si="505"/>
        <v>0</v>
      </c>
      <c r="AC375" s="15">
        <f t="shared" si="505"/>
        <v>0</v>
      </c>
      <c r="AD375" s="15">
        <f t="shared" si="505"/>
        <v>0</v>
      </c>
      <c r="AE375" s="15">
        <f t="shared" si="505"/>
        <v>0</v>
      </c>
      <c r="AF375" s="15">
        <f t="shared" si="505"/>
        <v>0</v>
      </c>
      <c r="AG375" s="15">
        <f t="shared" si="459"/>
        <v>1000</v>
      </c>
      <c r="AH375" s="15">
        <f t="shared" si="505"/>
        <v>1000</v>
      </c>
      <c r="AI375" s="233"/>
      <c r="AJ375" s="108"/>
      <c r="AK375" s="15">
        <f t="shared" ref="AK375:AM375" si="506">+AK376</f>
        <v>0</v>
      </c>
      <c r="AL375" s="15">
        <f t="shared" si="506"/>
        <v>0</v>
      </c>
      <c r="AM375" s="15">
        <f t="shared" si="506"/>
        <v>0</v>
      </c>
      <c r="AN375" s="15">
        <v>0</v>
      </c>
      <c r="AO375" s="15"/>
      <c r="AP375" s="15"/>
      <c r="AQ375" s="15"/>
      <c r="AR375" s="15"/>
      <c r="AS375" s="15"/>
      <c r="AT375" s="15"/>
      <c r="AU375" s="15"/>
      <c r="AV375" s="15"/>
      <c r="AW375" s="15">
        <f t="shared" si="460"/>
        <v>0</v>
      </c>
      <c r="AX375" s="15">
        <f t="shared" si="421"/>
        <v>0</v>
      </c>
      <c r="AY375" s="108"/>
      <c r="AZ375" s="116" t="e">
        <f t="shared" si="450"/>
        <v>#DIV/0!</v>
      </c>
      <c r="BA375" s="116" t="e">
        <f t="shared" si="451"/>
        <v>#DIV/0!</v>
      </c>
      <c r="BB375" s="116" t="e">
        <f t="shared" si="452"/>
        <v>#DIV/0!</v>
      </c>
      <c r="BC375" s="116">
        <f t="shared" si="453"/>
        <v>-1</v>
      </c>
      <c r="BD375" s="116" t="e">
        <f t="shared" si="454"/>
        <v>#DIV/0!</v>
      </c>
      <c r="BE375" s="15"/>
      <c r="BF375" s="15"/>
      <c r="BG375" s="15"/>
      <c r="BH375" s="15"/>
      <c r="BI375" s="15"/>
      <c r="BJ375" s="15"/>
      <c r="BK375" s="15"/>
      <c r="BL375" s="116">
        <f t="shared" si="469"/>
        <v>-1</v>
      </c>
      <c r="BM375" s="116">
        <f t="shared" si="455"/>
        <v>-1</v>
      </c>
    </row>
    <row r="376" spans="1:65">
      <c r="A376" s="17">
        <v>302030103</v>
      </c>
      <c r="B376" s="17" t="s">
        <v>545</v>
      </c>
      <c r="C376" s="18">
        <v>1000</v>
      </c>
      <c r="D376" s="18">
        <v>0</v>
      </c>
      <c r="E376" s="18">
        <v>0</v>
      </c>
      <c r="F376" s="18">
        <v>0</v>
      </c>
      <c r="G376" s="18">
        <f t="shared" si="458"/>
        <v>1000</v>
      </c>
      <c r="H376" s="18">
        <v>0</v>
      </c>
      <c r="I376" s="18">
        <v>0</v>
      </c>
      <c r="J376" s="18">
        <f t="shared" si="472"/>
        <v>1000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f t="shared" si="474"/>
        <v>0</v>
      </c>
      <c r="Q376" s="18">
        <f t="shared" si="473"/>
        <v>1000</v>
      </c>
      <c r="R376" s="18">
        <f t="shared" si="475"/>
        <v>0</v>
      </c>
      <c r="S376" s="108"/>
      <c r="T376" s="18">
        <v>1000</v>
      </c>
      <c r="U376" s="18"/>
      <c r="V376" s="18"/>
      <c r="W376" s="18"/>
      <c r="X376" s="18">
        <v>1000</v>
      </c>
      <c r="Y376" s="18"/>
      <c r="Z376" s="18"/>
      <c r="AA376" s="18"/>
      <c r="AB376" s="18"/>
      <c r="AC376" s="18"/>
      <c r="AD376" s="18"/>
      <c r="AE376" s="18"/>
      <c r="AF376" s="18"/>
      <c r="AG376" s="18">
        <f t="shared" si="459"/>
        <v>1000</v>
      </c>
      <c r="AH376" s="18">
        <f t="shared" si="468"/>
        <v>1000</v>
      </c>
      <c r="AI376" s="85"/>
      <c r="AJ376" s="108"/>
      <c r="AK376" s="18">
        <v>0</v>
      </c>
      <c r="AL376" s="18">
        <v>0</v>
      </c>
      <c r="AM376" s="18">
        <v>0</v>
      </c>
      <c r="AN376" s="18">
        <v>0</v>
      </c>
      <c r="AO376" s="18"/>
      <c r="AP376" s="18"/>
      <c r="AQ376" s="18"/>
      <c r="AR376" s="18"/>
      <c r="AS376" s="18"/>
      <c r="AT376" s="18"/>
      <c r="AU376" s="18"/>
      <c r="AV376" s="18"/>
      <c r="AW376" s="18">
        <f t="shared" si="460"/>
        <v>0</v>
      </c>
      <c r="AX376" s="18">
        <f t="shared" si="421"/>
        <v>0</v>
      </c>
      <c r="AY376" s="108"/>
      <c r="AZ376" s="117" t="e">
        <f t="shared" si="450"/>
        <v>#DIV/0!</v>
      </c>
      <c r="BA376" s="117" t="e">
        <f t="shared" si="451"/>
        <v>#DIV/0!</v>
      </c>
      <c r="BB376" s="117" t="e">
        <f t="shared" si="452"/>
        <v>#DIV/0!</v>
      </c>
      <c r="BC376" s="117">
        <f t="shared" si="453"/>
        <v>-1</v>
      </c>
      <c r="BD376" s="117" t="e">
        <f t="shared" si="454"/>
        <v>#DIV/0!</v>
      </c>
      <c r="BE376" s="18"/>
      <c r="BF376" s="18"/>
      <c r="BG376" s="18"/>
      <c r="BH376" s="18"/>
      <c r="BI376" s="18"/>
      <c r="BJ376" s="18"/>
      <c r="BK376" s="18"/>
      <c r="BL376" s="117">
        <f t="shared" si="469"/>
        <v>-1</v>
      </c>
      <c r="BM376" s="117">
        <f t="shared" si="455"/>
        <v>-1</v>
      </c>
    </row>
    <row r="377" spans="1:65">
      <c r="A377" s="13">
        <v>3020302</v>
      </c>
      <c r="B377" s="14" t="s">
        <v>546</v>
      </c>
      <c r="C377" s="15">
        <v>1000</v>
      </c>
      <c r="D377" s="15">
        <v>0</v>
      </c>
      <c r="E377" s="15">
        <v>0</v>
      </c>
      <c r="F377" s="15">
        <v>0</v>
      </c>
      <c r="G377" s="15">
        <f t="shared" si="458"/>
        <v>1000</v>
      </c>
      <c r="H377" s="15">
        <f t="shared" ref="H377:AH377" si="507">+H378</f>
        <v>0</v>
      </c>
      <c r="I377" s="15">
        <f t="shared" si="507"/>
        <v>0</v>
      </c>
      <c r="J377" s="15">
        <f t="shared" si="507"/>
        <v>1000</v>
      </c>
      <c r="K377" s="15">
        <f t="shared" si="507"/>
        <v>0</v>
      </c>
      <c r="L377" s="15">
        <f t="shared" si="507"/>
        <v>0</v>
      </c>
      <c r="M377" s="15">
        <f t="shared" si="507"/>
        <v>0</v>
      </c>
      <c r="N377" s="15">
        <f t="shared" si="507"/>
        <v>0</v>
      </c>
      <c r="O377" s="15">
        <f t="shared" si="507"/>
        <v>0</v>
      </c>
      <c r="P377" s="15">
        <f t="shared" si="507"/>
        <v>0</v>
      </c>
      <c r="Q377" s="15">
        <f t="shared" si="507"/>
        <v>1000</v>
      </c>
      <c r="R377" s="15">
        <f t="shared" si="507"/>
        <v>0</v>
      </c>
      <c r="S377" s="108"/>
      <c r="T377" s="15">
        <f t="shared" si="507"/>
        <v>1000</v>
      </c>
      <c r="U377" s="15">
        <f t="shared" si="507"/>
        <v>0</v>
      </c>
      <c r="V377" s="15">
        <f t="shared" si="507"/>
        <v>0</v>
      </c>
      <c r="W377" s="15">
        <f t="shared" si="507"/>
        <v>0</v>
      </c>
      <c r="X377" s="15">
        <f t="shared" si="507"/>
        <v>1000</v>
      </c>
      <c r="Y377" s="15">
        <f t="shared" si="507"/>
        <v>0</v>
      </c>
      <c r="Z377" s="15">
        <f t="shared" si="507"/>
        <v>0</v>
      </c>
      <c r="AA377" s="15">
        <f t="shared" si="507"/>
        <v>0</v>
      </c>
      <c r="AB377" s="15">
        <f t="shared" si="507"/>
        <v>0</v>
      </c>
      <c r="AC377" s="15">
        <f t="shared" si="507"/>
        <v>0</v>
      </c>
      <c r="AD377" s="15">
        <f t="shared" si="507"/>
        <v>0</v>
      </c>
      <c r="AE377" s="15">
        <f t="shared" si="507"/>
        <v>0</v>
      </c>
      <c r="AF377" s="15">
        <f t="shared" si="507"/>
        <v>0</v>
      </c>
      <c r="AG377" s="15">
        <f t="shared" si="459"/>
        <v>1000</v>
      </c>
      <c r="AH377" s="15">
        <f t="shared" si="507"/>
        <v>1000</v>
      </c>
      <c r="AI377" s="233"/>
      <c r="AJ377" s="108"/>
      <c r="AK377" s="15">
        <f t="shared" ref="AK377:AM377" si="508">+AK378</f>
        <v>0</v>
      </c>
      <c r="AL377" s="15">
        <f t="shared" si="508"/>
        <v>0</v>
      </c>
      <c r="AM377" s="15">
        <f t="shared" si="508"/>
        <v>0</v>
      </c>
      <c r="AN377" s="15">
        <v>0</v>
      </c>
      <c r="AO377" s="15"/>
      <c r="AP377" s="15"/>
      <c r="AQ377" s="15"/>
      <c r="AR377" s="15"/>
      <c r="AS377" s="15"/>
      <c r="AT377" s="15"/>
      <c r="AU377" s="15"/>
      <c r="AV377" s="15"/>
      <c r="AW377" s="15">
        <f t="shared" si="460"/>
        <v>0</v>
      </c>
      <c r="AX377" s="15">
        <f t="shared" ref="AX377:AX441" si="509">SUM(AK377:AV377)</f>
        <v>0</v>
      </c>
      <c r="AY377" s="108"/>
      <c r="AZ377" s="116" t="e">
        <f t="shared" si="450"/>
        <v>#DIV/0!</v>
      </c>
      <c r="BA377" s="116" t="e">
        <f t="shared" si="451"/>
        <v>#DIV/0!</v>
      </c>
      <c r="BB377" s="116" t="e">
        <f t="shared" si="452"/>
        <v>#DIV/0!</v>
      </c>
      <c r="BC377" s="116">
        <f t="shared" si="453"/>
        <v>-1</v>
      </c>
      <c r="BD377" s="116" t="e">
        <f t="shared" si="454"/>
        <v>#DIV/0!</v>
      </c>
      <c r="BE377" s="15"/>
      <c r="BF377" s="15"/>
      <c r="BG377" s="15"/>
      <c r="BH377" s="15"/>
      <c r="BI377" s="15"/>
      <c r="BJ377" s="15"/>
      <c r="BK377" s="15"/>
      <c r="BL377" s="116">
        <f t="shared" ref="BL377:BL408" si="510">(AW377-AG377)/AG377</f>
        <v>-1</v>
      </c>
      <c r="BM377" s="116">
        <f t="shared" si="455"/>
        <v>-1</v>
      </c>
    </row>
    <row r="378" spans="1:65">
      <c r="A378" s="17">
        <v>302030203</v>
      </c>
      <c r="B378" s="17" t="s">
        <v>547</v>
      </c>
      <c r="C378" s="18">
        <v>1000</v>
      </c>
      <c r="D378" s="18">
        <v>0</v>
      </c>
      <c r="E378" s="18">
        <v>0</v>
      </c>
      <c r="F378" s="18">
        <v>0</v>
      </c>
      <c r="G378" s="18">
        <f t="shared" si="458"/>
        <v>1000</v>
      </c>
      <c r="H378" s="18">
        <v>0</v>
      </c>
      <c r="I378" s="18">
        <v>0</v>
      </c>
      <c r="J378" s="18">
        <f t="shared" si="472"/>
        <v>1000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f t="shared" si="474"/>
        <v>0</v>
      </c>
      <c r="Q378" s="18">
        <f t="shared" si="473"/>
        <v>1000</v>
      </c>
      <c r="R378" s="18">
        <f t="shared" si="475"/>
        <v>0</v>
      </c>
      <c r="S378" s="108"/>
      <c r="T378" s="18">
        <v>1000</v>
      </c>
      <c r="U378" s="18"/>
      <c r="V378" s="18"/>
      <c r="W378" s="18"/>
      <c r="X378" s="18">
        <v>1000</v>
      </c>
      <c r="Y378" s="18"/>
      <c r="Z378" s="18"/>
      <c r="AA378" s="18"/>
      <c r="AB378" s="18"/>
      <c r="AC378" s="18"/>
      <c r="AD378" s="18"/>
      <c r="AE378" s="18"/>
      <c r="AF378" s="18"/>
      <c r="AG378" s="18">
        <f t="shared" si="459"/>
        <v>1000</v>
      </c>
      <c r="AH378" s="18">
        <f t="shared" si="468"/>
        <v>1000</v>
      </c>
      <c r="AI378" s="85"/>
      <c r="AJ378" s="108"/>
      <c r="AK378" s="18">
        <v>0</v>
      </c>
      <c r="AL378" s="18">
        <v>0</v>
      </c>
      <c r="AM378" s="18">
        <v>0</v>
      </c>
      <c r="AN378" s="18">
        <v>0</v>
      </c>
      <c r="AO378" s="18"/>
      <c r="AP378" s="18"/>
      <c r="AQ378" s="18"/>
      <c r="AR378" s="18"/>
      <c r="AS378" s="18"/>
      <c r="AT378" s="18"/>
      <c r="AU378" s="18"/>
      <c r="AV378" s="18"/>
      <c r="AW378" s="18">
        <f t="shared" si="460"/>
        <v>0</v>
      </c>
      <c r="AX378" s="18">
        <f t="shared" si="509"/>
        <v>0</v>
      </c>
      <c r="AY378" s="108"/>
      <c r="AZ378" s="117" t="e">
        <f t="shared" si="450"/>
        <v>#DIV/0!</v>
      </c>
      <c r="BA378" s="117" t="e">
        <f t="shared" si="451"/>
        <v>#DIV/0!</v>
      </c>
      <c r="BB378" s="117" t="e">
        <f t="shared" si="452"/>
        <v>#DIV/0!</v>
      </c>
      <c r="BC378" s="117">
        <f t="shared" si="453"/>
        <v>-1</v>
      </c>
      <c r="BD378" s="117" t="e">
        <f t="shared" si="454"/>
        <v>#DIV/0!</v>
      </c>
      <c r="BE378" s="18"/>
      <c r="BF378" s="18"/>
      <c r="BG378" s="18"/>
      <c r="BH378" s="18"/>
      <c r="BI378" s="18"/>
      <c r="BJ378" s="18"/>
      <c r="BK378" s="18"/>
      <c r="BL378" s="117">
        <f t="shared" si="510"/>
        <v>-1</v>
      </c>
      <c r="BM378" s="117">
        <f t="shared" si="455"/>
        <v>-1</v>
      </c>
    </row>
    <row r="379" spans="1:65">
      <c r="A379" s="13">
        <v>3020303</v>
      </c>
      <c r="B379" s="14" t="s">
        <v>548</v>
      </c>
      <c r="C379" s="15">
        <v>1000</v>
      </c>
      <c r="D379" s="15">
        <v>0</v>
      </c>
      <c r="E379" s="15">
        <v>0</v>
      </c>
      <c r="F379" s="15">
        <v>0</v>
      </c>
      <c r="G379" s="15">
        <f t="shared" si="458"/>
        <v>1000</v>
      </c>
      <c r="H379" s="15">
        <f t="shared" ref="H379:AH379" si="511">+H380</f>
        <v>0</v>
      </c>
      <c r="I379" s="15">
        <f t="shared" si="511"/>
        <v>0</v>
      </c>
      <c r="J379" s="15">
        <f t="shared" si="511"/>
        <v>1000</v>
      </c>
      <c r="K379" s="15">
        <f t="shared" si="511"/>
        <v>0</v>
      </c>
      <c r="L379" s="15">
        <f t="shared" si="511"/>
        <v>0</v>
      </c>
      <c r="M379" s="15">
        <f t="shared" si="511"/>
        <v>0</v>
      </c>
      <c r="N379" s="15">
        <f t="shared" si="511"/>
        <v>0</v>
      </c>
      <c r="O379" s="15">
        <f t="shared" si="511"/>
        <v>0</v>
      </c>
      <c r="P379" s="15">
        <f t="shared" si="511"/>
        <v>0</v>
      </c>
      <c r="Q379" s="15">
        <f t="shared" si="511"/>
        <v>1000</v>
      </c>
      <c r="R379" s="15">
        <f t="shared" si="511"/>
        <v>0</v>
      </c>
      <c r="S379" s="108"/>
      <c r="T379" s="15">
        <f t="shared" si="511"/>
        <v>1000</v>
      </c>
      <c r="U379" s="15">
        <f t="shared" si="511"/>
        <v>0</v>
      </c>
      <c r="V379" s="15">
        <f t="shared" si="511"/>
        <v>0</v>
      </c>
      <c r="W379" s="15">
        <f t="shared" si="511"/>
        <v>0</v>
      </c>
      <c r="X379" s="15">
        <f t="shared" si="511"/>
        <v>1000</v>
      </c>
      <c r="Y379" s="15">
        <f t="shared" si="511"/>
        <v>0</v>
      </c>
      <c r="Z379" s="15">
        <f t="shared" si="511"/>
        <v>0</v>
      </c>
      <c r="AA379" s="15">
        <f t="shared" si="511"/>
        <v>0</v>
      </c>
      <c r="AB379" s="15">
        <f t="shared" si="511"/>
        <v>0</v>
      </c>
      <c r="AC379" s="15">
        <f t="shared" si="511"/>
        <v>0</v>
      </c>
      <c r="AD379" s="15">
        <f t="shared" si="511"/>
        <v>0</v>
      </c>
      <c r="AE379" s="15">
        <f t="shared" si="511"/>
        <v>0</v>
      </c>
      <c r="AF379" s="15">
        <f t="shared" si="511"/>
        <v>0</v>
      </c>
      <c r="AG379" s="15">
        <f t="shared" si="459"/>
        <v>1000</v>
      </c>
      <c r="AH379" s="15">
        <f t="shared" si="511"/>
        <v>1000</v>
      </c>
      <c r="AI379" s="233"/>
      <c r="AJ379" s="108"/>
      <c r="AK379" s="15">
        <f t="shared" ref="AK379:AM379" si="512">+AK380</f>
        <v>0</v>
      </c>
      <c r="AL379" s="15">
        <f t="shared" si="512"/>
        <v>0</v>
      </c>
      <c r="AM379" s="15">
        <f t="shared" si="512"/>
        <v>0</v>
      </c>
      <c r="AN379" s="15">
        <v>0</v>
      </c>
      <c r="AO379" s="15"/>
      <c r="AP379" s="15"/>
      <c r="AQ379" s="15"/>
      <c r="AR379" s="15"/>
      <c r="AS379" s="15"/>
      <c r="AT379" s="15"/>
      <c r="AU379" s="15"/>
      <c r="AV379" s="15"/>
      <c r="AW379" s="15">
        <f t="shared" si="460"/>
        <v>0</v>
      </c>
      <c r="AX379" s="15">
        <f t="shared" si="509"/>
        <v>0</v>
      </c>
      <c r="AY379" s="108"/>
      <c r="AZ379" s="116" t="e">
        <f t="shared" si="450"/>
        <v>#DIV/0!</v>
      </c>
      <c r="BA379" s="116" t="e">
        <f t="shared" si="451"/>
        <v>#DIV/0!</v>
      </c>
      <c r="BB379" s="116" t="e">
        <f t="shared" si="452"/>
        <v>#DIV/0!</v>
      </c>
      <c r="BC379" s="116">
        <f t="shared" si="453"/>
        <v>-1</v>
      </c>
      <c r="BD379" s="116" t="e">
        <f t="shared" si="454"/>
        <v>#DIV/0!</v>
      </c>
      <c r="BE379" s="15"/>
      <c r="BF379" s="15"/>
      <c r="BG379" s="15"/>
      <c r="BH379" s="15"/>
      <c r="BI379" s="15"/>
      <c r="BJ379" s="15"/>
      <c r="BK379" s="15"/>
      <c r="BL379" s="116">
        <f t="shared" si="510"/>
        <v>-1</v>
      </c>
      <c r="BM379" s="116">
        <f t="shared" si="455"/>
        <v>-1</v>
      </c>
    </row>
    <row r="380" spans="1:65">
      <c r="A380" s="17">
        <v>302030303</v>
      </c>
      <c r="B380" s="17" t="s">
        <v>549</v>
      </c>
      <c r="C380" s="18">
        <v>1000</v>
      </c>
      <c r="D380" s="18">
        <v>0</v>
      </c>
      <c r="E380" s="18">
        <v>0</v>
      </c>
      <c r="F380" s="18">
        <v>0</v>
      </c>
      <c r="G380" s="18">
        <f t="shared" si="458"/>
        <v>1000</v>
      </c>
      <c r="H380" s="18">
        <v>0</v>
      </c>
      <c r="I380" s="18">
        <v>0</v>
      </c>
      <c r="J380" s="18">
        <f t="shared" si="472"/>
        <v>1000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f t="shared" si="474"/>
        <v>0</v>
      </c>
      <c r="Q380" s="18">
        <f t="shared" si="473"/>
        <v>1000</v>
      </c>
      <c r="R380" s="18">
        <f t="shared" si="475"/>
        <v>0</v>
      </c>
      <c r="S380" s="108"/>
      <c r="T380" s="18">
        <v>1000</v>
      </c>
      <c r="U380" s="18"/>
      <c r="V380" s="18"/>
      <c r="W380" s="18"/>
      <c r="X380" s="18">
        <v>1000</v>
      </c>
      <c r="Y380" s="18"/>
      <c r="Z380" s="18"/>
      <c r="AA380" s="18"/>
      <c r="AB380" s="18"/>
      <c r="AC380" s="18"/>
      <c r="AD380" s="18"/>
      <c r="AE380" s="18"/>
      <c r="AF380" s="18"/>
      <c r="AG380" s="18">
        <f t="shared" si="459"/>
        <v>1000</v>
      </c>
      <c r="AH380" s="18">
        <f t="shared" si="468"/>
        <v>1000</v>
      </c>
      <c r="AI380" s="85"/>
      <c r="AJ380" s="108"/>
      <c r="AK380" s="18">
        <v>0</v>
      </c>
      <c r="AL380" s="18">
        <v>0</v>
      </c>
      <c r="AM380" s="18">
        <v>0</v>
      </c>
      <c r="AN380" s="18">
        <v>0</v>
      </c>
      <c r="AO380" s="18"/>
      <c r="AP380" s="18"/>
      <c r="AQ380" s="18"/>
      <c r="AR380" s="18"/>
      <c r="AS380" s="18"/>
      <c r="AT380" s="18"/>
      <c r="AU380" s="18"/>
      <c r="AV380" s="18"/>
      <c r="AW380" s="18">
        <f t="shared" si="460"/>
        <v>0</v>
      </c>
      <c r="AX380" s="18">
        <f t="shared" si="509"/>
        <v>0</v>
      </c>
      <c r="AY380" s="108"/>
      <c r="AZ380" s="117" t="e">
        <f t="shared" si="450"/>
        <v>#DIV/0!</v>
      </c>
      <c r="BA380" s="117" t="e">
        <f t="shared" si="451"/>
        <v>#DIV/0!</v>
      </c>
      <c r="BB380" s="117" t="e">
        <f t="shared" si="452"/>
        <v>#DIV/0!</v>
      </c>
      <c r="BC380" s="117">
        <f t="shared" si="453"/>
        <v>-1</v>
      </c>
      <c r="BD380" s="117" t="e">
        <f t="shared" si="454"/>
        <v>#DIV/0!</v>
      </c>
      <c r="BE380" s="18"/>
      <c r="BF380" s="18"/>
      <c r="BG380" s="18"/>
      <c r="BH380" s="18"/>
      <c r="BI380" s="18"/>
      <c r="BJ380" s="18"/>
      <c r="BK380" s="18"/>
      <c r="BL380" s="117">
        <f t="shared" si="510"/>
        <v>-1</v>
      </c>
      <c r="BM380" s="117">
        <f t="shared" si="455"/>
        <v>-1</v>
      </c>
    </row>
    <row r="381" spans="1:65">
      <c r="A381" s="13">
        <v>3020304</v>
      </c>
      <c r="B381" s="14" t="s">
        <v>550</v>
      </c>
      <c r="C381" s="15">
        <v>1000</v>
      </c>
      <c r="D381" s="15">
        <v>0</v>
      </c>
      <c r="E381" s="15">
        <v>0</v>
      </c>
      <c r="F381" s="15">
        <v>0</v>
      </c>
      <c r="G381" s="15">
        <f t="shared" si="458"/>
        <v>1000</v>
      </c>
      <c r="H381" s="15">
        <f t="shared" ref="H381:AH381" si="513">+H382</f>
        <v>0</v>
      </c>
      <c r="I381" s="15">
        <f t="shared" si="513"/>
        <v>0</v>
      </c>
      <c r="J381" s="15">
        <f t="shared" si="513"/>
        <v>1000</v>
      </c>
      <c r="K381" s="15">
        <f t="shared" si="513"/>
        <v>0</v>
      </c>
      <c r="L381" s="15">
        <f t="shared" si="513"/>
        <v>0</v>
      </c>
      <c r="M381" s="15">
        <f t="shared" si="513"/>
        <v>0</v>
      </c>
      <c r="N381" s="15">
        <f t="shared" si="513"/>
        <v>0</v>
      </c>
      <c r="O381" s="15">
        <f t="shared" si="513"/>
        <v>0</v>
      </c>
      <c r="P381" s="15">
        <f t="shared" si="513"/>
        <v>0</v>
      </c>
      <c r="Q381" s="15">
        <f t="shared" si="513"/>
        <v>1000</v>
      </c>
      <c r="R381" s="15">
        <f t="shared" si="513"/>
        <v>0</v>
      </c>
      <c r="S381" s="108"/>
      <c r="T381" s="15">
        <f t="shared" si="513"/>
        <v>1000</v>
      </c>
      <c r="U381" s="15">
        <f t="shared" si="513"/>
        <v>0</v>
      </c>
      <c r="V381" s="15">
        <f t="shared" si="513"/>
        <v>0</v>
      </c>
      <c r="W381" s="15">
        <f t="shared" si="513"/>
        <v>0</v>
      </c>
      <c r="X381" s="15">
        <f t="shared" si="513"/>
        <v>1000</v>
      </c>
      <c r="Y381" s="15">
        <f t="shared" si="513"/>
        <v>0</v>
      </c>
      <c r="Z381" s="15">
        <f t="shared" si="513"/>
        <v>0</v>
      </c>
      <c r="AA381" s="15">
        <f t="shared" si="513"/>
        <v>0</v>
      </c>
      <c r="AB381" s="15">
        <f t="shared" si="513"/>
        <v>0</v>
      </c>
      <c r="AC381" s="15">
        <f t="shared" si="513"/>
        <v>0</v>
      </c>
      <c r="AD381" s="15">
        <f t="shared" si="513"/>
        <v>0</v>
      </c>
      <c r="AE381" s="15">
        <f t="shared" si="513"/>
        <v>0</v>
      </c>
      <c r="AF381" s="15">
        <f t="shared" si="513"/>
        <v>0</v>
      </c>
      <c r="AG381" s="15">
        <f t="shared" si="459"/>
        <v>1000</v>
      </c>
      <c r="AH381" s="15">
        <f t="shared" si="513"/>
        <v>1000</v>
      </c>
      <c r="AI381" s="233"/>
      <c r="AJ381" s="108"/>
      <c r="AK381" s="15">
        <f t="shared" ref="AK381:AM381" si="514">+AK382</f>
        <v>0</v>
      </c>
      <c r="AL381" s="15">
        <f t="shared" si="514"/>
        <v>0</v>
      </c>
      <c r="AM381" s="15">
        <f t="shared" si="514"/>
        <v>0</v>
      </c>
      <c r="AN381" s="15">
        <v>0</v>
      </c>
      <c r="AO381" s="15"/>
      <c r="AP381" s="15"/>
      <c r="AQ381" s="15"/>
      <c r="AR381" s="15"/>
      <c r="AS381" s="15"/>
      <c r="AT381" s="15"/>
      <c r="AU381" s="15"/>
      <c r="AV381" s="15"/>
      <c r="AW381" s="15">
        <f t="shared" si="460"/>
        <v>0</v>
      </c>
      <c r="AX381" s="15">
        <f t="shared" si="509"/>
        <v>0</v>
      </c>
      <c r="AY381" s="108"/>
      <c r="AZ381" s="116" t="e">
        <f t="shared" si="450"/>
        <v>#DIV/0!</v>
      </c>
      <c r="BA381" s="116" t="e">
        <f t="shared" si="451"/>
        <v>#DIV/0!</v>
      </c>
      <c r="BB381" s="116" t="e">
        <f t="shared" si="452"/>
        <v>#DIV/0!</v>
      </c>
      <c r="BC381" s="116">
        <f t="shared" si="453"/>
        <v>-1</v>
      </c>
      <c r="BD381" s="116" t="e">
        <f t="shared" si="454"/>
        <v>#DIV/0!</v>
      </c>
      <c r="BE381" s="15"/>
      <c r="BF381" s="15"/>
      <c r="BG381" s="15"/>
      <c r="BH381" s="15"/>
      <c r="BI381" s="15"/>
      <c r="BJ381" s="15"/>
      <c r="BK381" s="15"/>
      <c r="BL381" s="116">
        <f t="shared" si="510"/>
        <v>-1</v>
      </c>
      <c r="BM381" s="116">
        <f t="shared" si="455"/>
        <v>-1</v>
      </c>
    </row>
    <row r="382" spans="1:65">
      <c r="A382" s="17">
        <v>302030403</v>
      </c>
      <c r="B382" s="17" t="s">
        <v>551</v>
      </c>
      <c r="C382" s="18">
        <v>1000</v>
      </c>
      <c r="D382" s="18">
        <v>0</v>
      </c>
      <c r="E382" s="18">
        <v>0</v>
      </c>
      <c r="F382" s="18">
        <v>0</v>
      </c>
      <c r="G382" s="18">
        <f t="shared" si="458"/>
        <v>1000</v>
      </c>
      <c r="H382" s="18">
        <v>0</v>
      </c>
      <c r="I382" s="18">
        <v>0</v>
      </c>
      <c r="J382" s="18">
        <f t="shared" si="472"/>
        <v>1000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f t="shared" si="474"/>
        <v>0</v>
      </c>
      <c r="Q382" s="18">
        <f t="shared" si="473"/>
        <v>1000</v>
      </c>
      <c r="R382" s="18">
        <f t="shared" si="475"/>
        <v>0</v>
      </c>
      <c r="S382" s="108"/>
      <c r="T382" s="18">
        <v>1000</v>
      </c>
      <c r="U382" s="18"/>
      <c r="V382" s="18"/>
      <c r="W382" s="18"/>
      <c r="X382" s="18">
        <v>1000</v>
      </c>
      <c r="Y382" s="18"/>
      <c r="Z382" s="18"/>
      <c r="AA382" s="18"/>
      <c r="AB382" s="18"/>
      <c r="AC382" s="18"/>
      <c r="AD382" s="18"/>
      <c r="AE382" s="18"/>
      <c r="AF382" s="18"/>
      <c r="AG382" s="18">
        <f t="shared" si="459"/>
        <v>1000</v>
      </c>
      <c r="AH382" s="18">
        <f t="shared" si="468"/>
        <v>1000</v>
      </c>
      <c r="AI382" s="85"/>
      <c r="AJ382" s="108"/>
      <c r="AK382" s="18">
        <v>0</v>
      </c>
      <c r="AL382" s="18">
        <v>0</v>
      </c>
      <c r="AM382" s="18">
        <v>0</v>
      </c>
      <c r="AN382" s="18">
        <v>0</v>
      </c>
      <c r="AO382" s="18"/>
      <c r="AP382" s="18"/>
      <c r="AQ382" s="18"/>
      <c r="AR382" s="18"/>
      <c r="AS382" s="18"/>
      <c r="AT382" s="18"/>
      <c r="AU382" s="18"/>
      <c r="AV382" s="18"/>
      <c r="AW382" s="18">
        <f t="shared" si="460"/>
        <v>0</v>
      </c>
      <c r="AX382" s="18">
        <f t="shared" si="509"/>
        <v>0</v>
      </c>
      <c r="AY382" s="108"/>
      <c r="AZ382" s="117" t="e">
        <f t="shared" si="450"/>
        <v>#DIV/0!</v>
      </c>
      <c r="BA382" s="117" t="e">
        <f t="shared" si="451"/>
        <v>#DIV/0!</v>
      </c>
      <c r="BB382" s="117" t="e">
        <f t="shared" si="452"/>
        <v>#DIV/0!</v>
      </c>
      <c r="BC382" s="117">
        <f t="shared" si="453"/>
        <v>-1</v>
      </c>
      <c r="BD382" s="117" t="e">
        <f t="shared" si="454"/>
        <v>#DIV/0!</v>
      </c>
      <c r="BE382" s="18"/>
      <c r="BF382" s="18"/>
      <c r="BG382" s="18"/>
      <c r="BH382" s="18"/>
      <c r="BI382" s="18"/>
      <c r="BJ382" s="18"/>
      <c r="BK382" s="18"/>
      <c r="BL382" s="117">
        <f t="shared" si="510"/>
        <v>-1</v>
      </c>
      <c r="BM382" s="117">
        <f t="shared" si="455"/>
        <v>-1</v>
      </c>
    </row>
    <row r="383" spans="1:65">
      <c r="A383" s="10">
        <v>30204</v>
      </c>
      <c r="B383" s="11" t="s">
        <v>552</v>
      </c>
      <c r="C383" s="12">
        <f>+C384+C387+C390+C392</f>
        <v>190000000</v>
      </c>
      <c r="D383" s="12">
        <f>+D384+D387+D390+D392</f>
        <v>40000000</v>
      </c>
      <c r="E383" s="12">
        <f>+E384+E387+E390+E392</f>
        <v>0</v>
      </c>
      <c r="F383" s="12">
        <f>+F384+F387+F390+F392</f>
        <v>81000000</v>
      </c>
      <c r="G383" s="12">
        <f>+G384+G387+G390+G392</f>
        <v>311000000</v>
      </c>
      <c r="H383" s="12">
        <f t="shared" ref="H383:W383" si="515">+H384+H387+H390+H392</f>
        <v>0</v>
      </c>
      <c r="I383" s="12">
        <f t="shared" si="515"/>
        <v>0</v>
      </c>
      <c r="J383" s="12">
        <f t="shared" si="515"/>
        <v>311000000</v>
      </c>
      <c r="K383" s="12">
        <f t="shared" si="515"/>
        <v>0</v>
      </c>
      <c r="L383" s="12">
        <f t="shared" si="515"/>
        <v>0</v>
      </c>
      <c r="M383" s="12">
        <f t="shared" si="515"/>
        <v>0</v>
      </c>
      <c r="N383" s="12">
        <f t="shared" si="515"/>
        <v>0</v>
      </c>
      <c r="O383" s="12">
        <f t="shared" si="515"/>
        <v>0</v>
      </c>
      <c r="P383" s="12">
        <f t="shared" si="515"/>
        <v>0</v>
      </c>
      <c r="Q383" s="12">
        <f t="shared" si="515"/>
        <v>311000000</v>
      </c>
      <c r="R383" s="12">
        <f t="shared" si="515"/>
        <v>0</v>
      </c>
      <c r="S383" s="108"/>
      <c r="T383" s="12">
        <f t="shared" si="515"/>
        <v>311000000</v>
      </c>
      <c r="U383" s="12">
        <f t="shared" si="515"/>
        <v>0</v>
      </c>
      <c r="V383" s="12">
        <f t="shared" si="515"/>
        <v>0</v>
      </c>
      <c r="W383" s="12">
        <f t="shared" si="515"/>
        <v>0</v>
      </c>
      <c r="X383" s="12">
        <f t="shared" ref="X383:AH383" si="516">+X384+X387+X390+X392</f>
        <v>51777777.777777776</v>
      </c>
      <c r="Y383" s="12">
        <f t="shared" si="516"/>
        <v>11777777.777777778</v>
      </c>
      <c r="Z383" s="12">
        <f t="shared" si="516"/>
        <v>11777777.777777778</v>
      </c>
      <c r="AA383" s="12">
        <f t="shared" si="516"/>
        <v>11777777.777777778</v>
      </c>
      <c r="AB383" s="12">
        <f t="shared" si="516"/>
        <v>44777777.777777776</v>
      </c>
      <c r="AC383" s="12">
        <f t="shared" si="516"/>
        <v>44777777.777777776</v>
      </c>
      <c r="AD383" s="12">
        <f t="shared" si="516"/>
        <v>44777777.777777776</v>
      </c>
      <c r="AE383" s="12">
        <f t="shared" si="516"/>
        <v>44777777.777777776</v>
      </c>
      <c r="AF383" s="12">
        <f t="shared" si="516"/>
        <v>44777777.777777776</v>
      </c>
      <c r="AG383" s="12">
        <f t="shared" si="459"/>
        <v>63555555.555555552</v>
      </c>
      <c r="AH383" s="12">
        <f t="shared" si="516"/>
        <v>311000000</v>
      </c>
      <c r="AI383" s="232"/>
      <c r="AJ383" s="108"/>
      <c r="AK383" s="12">
        <f t="shared" ref="AK383:AM383" si="517">+AK384+AK387+AK390+AK392</f>
        <v>0</v>
      </c>
      <c r="AL383" s="12">
        <f t="shared" si="517"/>
        <v>0</v>
      </c>
      <c r="AM383" s="12">
        <f t="shared" si="517"/>
        <v>0</v>
      </c>
      <c r="AN383" s="12">
        <v>0</v>
      </c>
      <c r="AO383" s="12"/>
      <c r="AP383" s="12"/>
      <c r="AQ383" s="12"/>
      <c r="AR383" s="12"/>
      <c r="AS383" s="12"/>
      <c r="AT383" s="12"/>
      <c r="AU383" s="12"/>
      <c r="AV383" s="12"/>
      <c r="AW383" s="12">
        <f t="shared" si="460"/>
        <v>0</v>
      </c>
      <c r="AX383" s="12">
        <f t="shared" si="509"/>
        <v>0</v>
      </c>
      <c r="AY383" s="108"/>
      <c r="AZ383" s="115" t="e">
        <f t="shared" si="450"/>
        <v>#DIV/0!</v>
      </c>
      <c r="BA383" s="115" t="e">
        <f t="shared" si="451"/>
        <v>#DIV/0!</v>
      </c>
      <c r="BB383" s="115" t="e">
        <f t="shared" si="452"/>
        <v>#DIV/0!</v>
      </c>
      <c r="BC383" s="115">
        <f t="shared" si="453"/>
        <v>-1</v>
      </c>
      <c r="BD383" s="115">
        <f t="shared" si="454"/>
        <v>-1</v>
      </c>
      <c r="BE383" s="12"/>
      <c r="BF383" s="12"/>
      <c r="BG383" s="12"/>
      <c r="BH383" s="12"/>
      <c r="BI383" s="12"/>
      <c r="BJ383" s="12"/>
      <c r="BK383" s="12"/>
      <c r="BL383" s="115">
        <f t="shared" si="510"/>
        <v>-1</v>
      </c>
      <c r="BM383" s="115">
        <f t="shared" si="455"/>
        <v>-1</v>
      </c>
    </row>
    <row r="384" spans="1:65">
      <c r="A384" s="13">
        <v>3020401</v>
      </c>
      <c r="B384" s="14" t="s">
        <v>553</v>
      </c>
      <c r="C384" s="15">
        <f>+C385+C386</f>
        <v>60000000</v>
      </c>
      <c r="D384" s="15">
        <f>+D385+D386</f>
        <v>40000000</v>
      </c>
      <c r="E384" s="15">
        <f>+E385+E386</f>
        <v>0</v>
      </c>
      <c r="F384" s="15">
        <f>+F385+F386</f>
        <v>0</v>
      </c>
      <c r="G384" s="15">
        <f>+G385+G386</f>
        <v>100000000</v>
      </c>
      <c r="H384" s="15">
        <f t="shared" ref="H384:W384" si="518">+H385+H386</f>
        <v>0</v>
      </c>
      <c r="I384" s="15">
        <f t="shared" si="518"/>
        <v>0</v>
      </c>
      <c r="J384" s="15">
        <f t="shared" si="518"/>
        <v>100000000</v>
      </c>
      <c r="K384" s="15">
        <f t="shared" si="518"/>
        <v>0</v>
      </c>
      <c r="L384" s="15">
        <f t="shared" si="518"/>
        <v>0</v>
      </c>
      <c r="M384" s="15">
        <f t="shared" si="518"/>
        <v>0</v>
      </c>
      <c r="N384" s="15">
        <f t="shared" si="518"/>
        <v>0</v>
      </c>
      <c r="O384" s="15">
        <f t="shared" si="518"/>
        <v>0</v>
      </c>
      <c r="P384" s="15">
        <f t="shared" si="518"/>
        <v>0</v>
      </c>
      <c r="Q384" s="15">
        <f t="shared" si="518"/>
        <v>100000000</v>
      </c>
      <c r="R384" s="15">
        <f t="shared" si="518"/>
        <v>0</v>
      </c>
      <c r="S384" s="108"/>
      <c r="T384" s="15">
        <f t="shared" si="518"/>
        <v>100000000</v>
      </c>
      <c r="U384" s="15">
        <f t="shared" si="518"/>
        <v>0</v>
      </c>
      <c r="V384" s="15">
        <f t="shared" si="518"/>
        <v>0</v>
      </c>
      <c r="W384" s="15">
        <f t="shared" si="518"/>
        <v>0</v>
      </c>
      <c r="X384" s="15">
        <f t="shared" ref="X384:AH384" si="519">+X385+X386</f>
        <v>40000000</v>
      </c>
      <c r="Y384" s="15">
        <f t="shared" si="519"/>
        <v>0</v>
      </c>
      <c r="Z384" s="15">
        <f t="shared" si="519"/>
        <v>0</v>
      </c>
      <c r="AA384" s="15">
        <f t="shared" si="519"/>
        <v>0</v>
      </c>
      <c r="AB384" s="15">
        <f t="shared" si="519"/>
        <v>12000000</v>
      </c>
      <c r="AC384" s="15">
        <f t="shared" si="519"/>
        <v>12000000</v>
      </c>
      <c r="AD384" s="15">
        <f t="shared" si="519"/>
        <v>12000000</v>
      </c>
      <c r="AE384" s="15">
        <f t="shared" si="519"/>
        <v>12000000</v>
      </c>
      <c r="AF384" s="15">
        <f t="shared" si="519"/>
        <v>12000000</v>
      </c>
      <c r="AG384" s="15">
        <f t="shared" si="459"/>
        <v>40000000</v>
      </c>
      <c r="AH384" s="15">
        <f t="shared" si="519"/>
        <v>100000000</v>
      </c>
      <c r="AI384" s="233"/>
      <c r="AJ384" s="108"/>
      <c r="AK384" s="15">
        <f t="shared" ref="AK384:AM384" si="520">+AK385+AK386</f>
        <v>0</v>
      </c>
      <c r="AL384" s="15">
        <f t="shared" si="520"/>
        <v>0</v>
      </c>
      <c r="AM384" s="15">
        <f t="shared" si="520"/>
        <v>0</v>
      </c>
      <c r="AN384" s="15">
        <v>0</v>
      </c>
      <c r="AO384" s="15"/>
      <c r="AP384" s="15"/>
      <c r="AQ384" s="15"/>
      <c r="AR384" s="15"/>
      <c r="AS384" s="15"/>
      <c r="AT384" s="15"/>
      <c r="AU384" s="15"/>
      <c r="AV384" s="15"/>
      <c r="AW384" s="15">
        <f t="shared" si="460"/>
        <v>0</v>
      </c>
      <c r="AX384" s="15">
        <f t="shared" si="509"/>
        <v>0</v>
      </c>
      <c r="AY384" s="108"/>
      <c r="AZ384" s="116" t="e">
        <f t="shared" si="450"/>
        <v>#DIV/0!</v>
      </c>
      <c r="BA384" s="116" t="e">
        <f t="shared" si="451"/>
        <v>#DIV/0!</v>
      </c>
      <c r="BB384" s="116" t="e">
        <f t="shared" si="452"/>
        <v>#DIV/0!</v>
      </c>
      <c r="BC384" s="116">
        <f t="shared" si="453"/>
        <v>-1</v>
      </c>
      <c r="BD384" s="116" t="e">
        <f t="shared" si="454"/>
        <v>#DIV/0!</v>
      </c>
      <c r="BE384" s="15"/>
      <c r="BF384" s="15"/>
      <c r="BG384" s="15"/>
      <c r="BH384" s="15"/>
      <c r="BI384" s="15"/>
      <c r="BJ384" s="15"/>
      <c r="BK384" s="15"/>
      <c r="BL384" s="116">
        <f t="shared" si="510"/>
        <v>-1</v>
      </c>
      <c r="BM384" s="116">
        <f t="shared" si="455"/>
        <v>-1</v>
      </c>
    </row>
    <row r="385" spans="1:65">
      <c r="A385" s="17">
        <v>302040101</v>
      </c>
      <c r="B385" s="17" t="s">
        <v>554</v>
      </c>
      <c r="C385" s="18">
        <v>60000000</v>
      </c>
      <c r="D385" s="18">
        <v>0</v>
      </c>
      <c r="E385" s="18">
        <v>0</v>
      </c>
      <c r="F385" s="18">
        <v>0</v>
      </c>
      <c r="G385" s="18">
        <f t="shared" si="458"/>
        <v>60000000</v>
      </c>
      <c r="H385" s="18">
        <v>0</v>
      </c>
      <c r="I385" s="18">
        <v>0</v>
      </c>
      <c r="J385" s="18">
        <f t="shared" si="472"/>
        <v>60000000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f t="shared" si="474"/>
        <v>0</v>
      </c>
      <c r="Q385" s="18">
        <f t="shared" si="473"/>
        <v>60000000</v>
      </c>
      <c r="R385" s="18">
        <f t="shared" si="475"/>
        <v>0</v>
      </c>
      <c r="S385" s="108"/>
      <c r="T385" s="18">
        <v>60000000</v>
      </c>
      <c r="U385" s="18"/>
      <c r="V385" s="18"/>
      <c r="W385" s="18"/>
      <c r="X385" s="18"/>
      <c r="Y385" s="18"/>
      <c r="Z385" s="18"/>
      <c r="AA385" s="18"/>
      <c r="AB385" s="18">
        <v>12000000</v>
      </c>
      <c r="AC385" s="18">
        <v>12000000</v>
      </c>
      <c r="AD385" s="18">
        <v>12000000</v>
      </c>
      <c r="AE385" s="18">
        <v>12000000</v>
      </c>
      <c r="AF385" s="18">
        <v>12000000</v>
      </c>
      <c r="AG385" s="18">
        <f t="shared" si="459"/>
        <v>0</v>
      </c>
      <c r="AH385" s="18">
        <f t="shared" si="468"/>
        <v>60000000</v>
      </c>
      <c r="AI385" s="85"/>
      <c r="AJ385" s="108"/>
      <c r="AK385" s="18">
        <v>0</v>
      </c>
      <c r="AL385" s="18">
        <v>0</v>
      </c>
      <c r="AM385" s="18">
        <v>0</v>
      </c>
      <c r="AN385" s="18">
        <v>0</v>
      </c>
      <c r="AO385" s="18"/>
      <c r="AP385" s="18"/>
      <c r="AQ385" s="18"/>
      <c r="AR385" s="18"/>
      <c r="AS385" s="18"/>
      <c r="AT385" s="18"/>
      <c r="AU385" s="18"/>
      <c r="AV385" s="18"/>
      <c r="AW385" s="18">
        <f t="shared" si="460"/>
        <v>0</v>
      </c>
      <c r="AX385" s="18">
        <f t="shared" si="509"/>
        <v>0</v>
      </c>
      <c r="AY385" s="108"/>
      <c r="AZ385" s="117" t="e">
        <f t="shared" si="450"/>
        <v>#DIV/0!</v>
      </c>
      <c r="BA385" s="117" t="e">
        <f t="shared" si="451"/>
        <v>#DIV/0!</v>
      </c>
      <c r="BB385" s="117" t="e">
        <f t="shared" si="452"/>
        <v>#DIV/0!</v>
      </c>
      <c r="BC385" s="117" t="e">
        <f t="shared" si="453"/>
        <v>#DIV/0!</v>
      </c>
      <c r="BD385" s="117" t="e">
        <f t="shared" si="454"/>
        <v>#DIV/0!</v>
      </c>
      <c r="BE385" s="18"/>
      <c r="BF385" s="18"/>
      <c r="BG385" s="18"/>
      <c r="BH385" s="18"/>
      <c r="BI385" s="18"/>
      <c r="BJ385" s="18"/>
      <c r="BK385" s="18"/>
      <c r="BL385" s="117" t="e">
        <f t="shared" si="510"/>
        <v>#DIV/0!</v>
      </c>
      <c r="BM385" s="117" t="e">
        <f t="shared" si="455"/>
        <v>#DIV/0!</v>
      </c>
    </row>
    <row r="386" spans="1:65">
      <c r="A386" s="17">
        <v>302040103</v>
      </c>
      <c r="B386" s="17" t="s">
        <v>855</v>
      </c>
      <c r="C386" s="18"/>
      <c r="D386" s="18">
        <v>40000000</v>
      </c>
      <c r="E386" s="18"/>
      <c r="F386" s="18">
        <v>0</v>
      </c>
      <c r="G386" s="18">
        <f t="shared" si="458"/>
        <v>40000000</v>
      </c>
      <c r="H386" s="18">
        <v>0</v>
      </c>
      <c r="I386" s="18">
        <v>0</v>
      </c>
      <c r="J386" s="18">
        <f t="shared" si="472"/>
        <v>40000000</v>
      </c>
      <c r="K386" s="18">
        <v>0</v>
      </c>
      <c r="L386" s="18">
        <v>0</v>
      </c>
      <c r="M386" s="18"/>
      <c r="N386" s="18"/>
      <c r="O386" s="18">
        <v>0</v>
      </c>
      <c r="P386" s="18">
        <f t="shared" si="474"/>
        <v>0</v>
      </c>
      <c r="Q386" s="18">
        <f t="shared" si="473"/>
        <v>40000000</v>
      </c>
      <c r="R386" s="18">
        <f t="shared" si="475"/>
        <v>0</v>
      </c>
      <c r="S386" s="108"/>
      <c r="T386" s="18">
        <v>40000000</v>
      </c>
      <c r="U386" s="18"/>
      <c r="V386" s="18"/>
      <c r="W386" s="18"/>
      <c r="X386" s="18">
        <v>40000000</v>
      </c>
      <c r="Y386" s="18"/>
      <c r="Z386" s="18"/>
      <c r="AA386" s="18"/>
      <c r="AB386" s="18"/>
      <c r="AC386" s="18"/>
      <c r="AD386" s="18"/>
      <c r="AE386" s="18"/>
      <c r="AF386" s="18"/>
      <c r="AG386" s="18">
        <f t="shared" si="459"/>
        <v>40000000</v>
      </c>
      <c r="AH386" s="18">
        <f t="shared" si="468"/>
        <v>40000000</v>
      </c>
      <c r="AI386" s="85"/>
      <c r="AJ386" s="108"/>
      <c r="AK386" s="18"/>
      <c r="AL386" s="18">
        <v>0</v>
      </c>
      <c r="AM386" s="18">
        <v>0</v>
      </c>
      <c r="AN386" s="18">
        <v>0</v>
      </c>
      <c r="AO386" s="18"/>
      <c r="AP386" s="18"/>
      <c r="AQ386" s="18"/>
      <c r="AR386" s="18"/>
      <c r="AS386" s="18"/>
      <c r="AT386" s="18"/>
      <c r="AU386" s="18"/>
      <c r="AV386" s="18"/>
      <c r="AW386" s="18">
        <f t="shared" si="460"/>
        <v>0</v>
      </c>
      <c r="AX386" s="18">
        <f t="shared" si="509"/>
        <v>0</v>
      </c>
      <c r="AY386" s="108"/>
      <c r="AZ386" s="117" t="e">
        <f t="shared" si="450"/>
        <v>#DIV/0!</v>
      </c>
      <c r="BA386" s="117" t="e">
        <f t="shared" si="451"/>
        <v>#DIV/0!</v>
      </c>
      <c r="BB386" s="117" t="e">
        <f t="shared" si="452"/>
        <v>#DIV/0!</v>
      </c>
      <c r="BC386" s="117">
        <f t="shared" si="453"/>
        <v>-1</v>
      </c>
      <c r="BD386" s="117" t="e">
        <f t="shared" si="454"/>
        <v>#DIV/0!</v>
      </c>
      <c r="BE386" s="18"/>
      <c r="BF386" s="18"/>
      <c r="BG386" s="18"/>
      <c r="BH386" s="18"/>
      <c r="BI386" s="18"/>
      <c r="BJ386" s="18"/>
      <c r="BK386" s="18"/>
      <c r="BL386" s="117">
        <f t="shared" si="510"/>
        <v>-1</v>
      </c>
      <c r="BM386" s="117">
        <f t="shared" si="455"/>
        <v>-1</v>
      </c>
    </row>
    <row r="387" spans="1:65">
      <c r="A387" s="13">
        <v>3020402</v>
      </c>
      <c r="B387" s="14" t="s">
        <v>555</v>
      </c>
      <c r="C387" s="15">
        <v>60000000</v>
      </c>
      <c r="D387" s="15">
        <v>0</v>
      </c>
      <c r="E387" s="15">
        <v>0</v>
      </c>
      <c r="F387" s="15">
        <v>61000000</v>
      </c>
      <c r="G387" s="15">
        <f t="shared" si="458"/>
        <v>121000000</v>
      </c>
      <c r="H387" s="15">
        <f t="shared" ref="H387:AH387" si="521">+H388+H389</f>
        <v>0</v>
      </c>
      <c r="I387" s="15">
        <f t="shared" si="521"/>
        <v>0</v>
      </c>
      <c r="J387" s="15">
        <f t="shared" si="521"/>
        <v>121000000</v>
      </c>
      <c r="K387" s="15">
        <f t="shared" si="521"/>
        <v>0</v>
      </c>
      <c r="L387" s="15">
        <f t="shared" si="521"/>
        <v>0</v>
      </c>
      <c r="M387" s="15">
        <f t="shared" si="521"/>
        <v>0</v>
      </c>
      <c r="N387" s="15">
        <f t="shared" si="521"/>
        <v>0</v>
      </c>
      <c r="O387" s="15">
        <f t="shared" si="521"/>
        <v>0</v>
      </c>
      <c r="P387" s="15">
        <f t="shared" si="521"/>
        <v>0</v>
      </c>
      <c r="Q387" s="15">
        <f t="shared" si="521"/>
        <v>121000000</v>
      </c>
      <c r="R387" s="15">
        <f t="shared" si="521"/>
        <v>0</v>
      </c>
      <c r="S387" s="108"/>
      <c r="T387" s="15">
        <f t="shared" si="521"/>
        <v>121000000</v>
      </c>
      <c r="U387" s="15">
        <f t="shared" si="521"/>
        <v>0</v>
      </c>
      <c r="V387" s="15">
        <f t="shared" si="521"/>
        <v>0</v>
      </c>
      <c r="W387" s="15">
        <f t="shared" si="521"/>
        <v>0</v>
      </c>
      <c r="X387" s="15">
        <f t="shared" si="521"/>
        <v>6777777.777777778</v>
      </c>
      <c r="Y387" s="15">
        <f t="shared" si="521"/>
        <v>6777777.777777778</v>
      </c>
      <c r="Z387" s="15">
        <f t="shared" si="521"/>
        <v>6777777.777777778</v>
      </c>
      <c r="AA387" s="15">
        <f t="shared" si="521"/>
        <v>6777777.777777778</v>
      </c>
      <c r="AB387" s="15">
        <f t="shared" si="521"/>
        <v>18777777.777777776</v>
      </c>
      <c r="AC387" s="15">
        <f t="shared" si="521"/>
        <v>18777777.777777776</v>
      </c>
      <c r="AD387" s="15">
        <f t="shared" si="521"/>
        <v>18777777.777777776</v>
      </c>
      <c r="AE387" s="15">
        <f t="shared" si="521"/>
        <v>18777777.777777776</v>
      </c>
      <c r="AF387" s="15">
        <f t="shared" si="521"/>
        <v>18777777.777777776</v>
      </c>
      <c r="AG387" s="15">
        <f t="shared" si="459"/>
        <v>13555555.555555556</v>
      </c>
      <c r="AH387" s="15">
        <f t="shared" si="521"/>
        <v>121000000</v>
      </c>
      <c r="AI387" s="233"/>
      <c r="AJ387" s="108"/>
      <c r="AK387" s="15">
        <f t="shared" ref="AK387:AM387" si="522">+AK388+AK389</f>
        <v>0</v>
      </c>
      <c r="AL387" s="15">
        <f t="shared" si="522"/>
        <v>0</v>
      </c>
      <c r="AM387" s="15">
        <f t="shared" si="522"/>
        <v>0</v>
      </c>
      <c r="AN387" s="15">
        <v>0</v>
      </c>
      <c r="AO387" s="15"/>
      <c r="AP387" s="15"/>
      <c r="AQ387" s="15"/>
      <c r="AR387" s="15"/>
      <c r="AS387" s="15"/>
      <c r="AT387" s="15"/>
      <c r="AU387" s="15"/>
      <c r="AV387" s="15"/>
      <c r="AW387" s="15">
        <f t="shared" si="460"/>
        <v>0</v>
      </c>
      <c r="AX387" s="15">
        <f t="shared" si="509"/>
        <v>0</v>
      </c>
      <c r="AY387" s="108"/>
      <c r="AZ387" s="116" t="e">
        <f t="shared" si="450"/>
        <v>#DIV/0!</v>
      </c>
      <c r="BA387" s="116" t="e">
        <f t="shared" si="451"/>
        <v>#DIV/0!</v>
      </c>
      <c r="BB387" s="116" t="e">
        <f t="shared" si="452"/>
        <v>#DIV/0!</v>
      </c>
      <c r="BC387" s="116">
        <f t="shared" si="453"/>
        <v>-1</v>
      </c>
      <c r="BD387" s="116">
        <f t="shared" si="454"/>
        <v>-1</v>
      </c>
      <c r="BE387" s="15"/>
      <c r="BF387" s="15"/>
      <c r="BG387" s="15"/>
      <c r="BH387" s="15"/>
      <c r="BI387" s="15"/>
      <c r="BJ387" s="15"/>
      <c r="BK387" s="15"/>
      <c r="BL387" s="116">
        <f t="shared" si="510"/>
        <v>-1</v>
      </c>
      <c r="BM387" s="116">
        <f t="shared" si="455"/>
        <v>-1</v>
      </c>
    </row>
    <row r="388" spans="1:65">
      <c r="A388" s="17">
        <v>302040201</v>
      </c>
      <c r="B388" s="17" t="s">
        <v>556</v>
      </c>
      <c r="C388" s="18">
        <v>60000000</v>
      </c>
      <c r="D388" s="18">
        <v>0</v>
      </c>
      <c r="E388" s="18">
        <v>0</v>
      </c>
      <c r="F388" s="18">
        <v>0</v>
      </c>
      <c r="G388" s="18">
        <f t="shared" si="458"/>
        <v>60000000</v>
      </c>
      <c r="H388" s="18">
        <v>0</v>
      </c>
      <c r="I388" s="18">
        <v>0</v>
      </c>
      <c r="J388" s="18">
        <f t="shared" si="472"/>
        <v>60000000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f t="shared" si="474"/>
        <v>0</v>
      </c>
      <c r="Q388" s="18">
        <f t="shared" si="473"/>
        <v>60000000</v>
      </c>
      <c r="R388" s="18">
        <f t="shared" si="475"/>
        <v>0</v>
      </c>
      <c r="S388" s="108"/>
      <c r="T388" s="18">
        <v>60000000</v>
      </c>
      <c r="U388" s="18"/>
      <c r="V388" s="18"/>
      <c r="W388" s="18"/>
      <c r="X388" s="18"/>
      <c r="Y388" s="18"/>
      <c r="Z388" s="18"/>
      <c r="AA388" s="18"/>
      <c r="AB388" s="18">
        <v>12000000</v>
      </c>
      <c r="AC388" s="18">
        <v>12000000</v>
      </c>
      <c r="AD388" s="18">
        <v>12000000</v>
      </c>
      <c r="AE388" s="18">
        <v>12000000</v>
      </c>
      <c r="AF388" s="18">
        <v>12000000</v>
      </c>
      <c r="AG388" s="18">
        <f t="shared" si="459"/>
        <v>0</v>
      </c>
      <c r="AH388" s="18">
        <f t="shared" si="468"/>
        <v>60000000</v>
      </c>
      <c r="AI388" s="85"/>
      <c r="AJ388" s="108"/>
      <c r="AK388" s="18">
        <v>0</v>
      </c>
      <c r="AL388" s="18">
        <v>0</v>
      </c>
      <c r="AM388" s="18">
        <v>0</v>
      </c>
      <c r="AN388" s="18">
        <v>0</v>
      </c>
      <c r="AO388" s="18"/>
      <c r="AP388" s="18"/>
      <c r="AQ388" s="18"/>
      <c r="AR388" s="18"/>
      <c r="AS388" s="18"/>
      <c r="AT388" s="18"/>
      <c r="AU388" s="18"/>
      <c r="AV388" s="18"/>
      <c r="AW388" s="18">
        <f t="shared" si="460"/>
        <v>0</v>
      </c>
      <c r="AX388" s="18">
        <f t="shared" si="509"/>
        <v>0</v>
      </c>
      <c r="AY388" s="108"/>
      <c r="AZ388" s="117" t="e">
        <f t="shared" si="450"/>
        <v>#DIV/0!</v>
      </c>
      <c r="BA388" s="117" t="e">
        <f t="shared" si="451"/>
        <v>#DIV/0!</v>
      </c>
      <c r="BB388" s="117" t="e">
        <f t="shared" si="452"/>
        <v>#DIV/0!</v>
      </c>
      <c r="BC388" s="117" t="e">
        <f t="shared" si="453"/>
        <v>#DIV/0!</v>
      </c>
      <c r="BD388" s="117" t="e">
        <f t="shared" si="454"/>
        <v>#DIV/0!</v>
      </c>
      <c r="BE388" s="18"/>
      <c r="BF388" s="18"/>
      <c r="BG388" s="18"/>
      <c r="BH388" s="18"/>
      <c r="BI388" s="18"/>
      <c r="BJ388" s="18"/>
      <c r="BK388" s="18"/>
      <c r="BL388" s="117" t="e">
        <f t="shared" si="510"/>
        <v>#DIV/0!</v>
      </c>
      <c r="BM388" s="117" t="e">
        <f t="shared" si="455"/>
        <v>#DIV/0!</v>
      </c>
    </row>
    <row r="389" spans="1:65">
      <c r="A389" s="17">
        <v>302040203</v>
      </c>
      <c r="B389" s="17" t="s">
        <v>856</v>
      </c>
      <c r="C389" s="18"/>
      <c r="D389" s="18"/>
      <c r="E389" s="18"/>
      <c r="F389" s="18">
        <v>61000000</v>
      </c>
      <c r="G389" s="18">
        <f t="shared" si="458"/>
        <v>61000000</v>
      </c>
      <c r="H389" s="18">
        <v>0</v>
      </c>
      <c r="I389" s="18">
        <v>0</v>
      </c>
      <c r="J389" s="18">
        <f t="shared" si="472"/>
        <v>61000000</v>
      </c>
      <c r="K389" s="18">
        <v>0</v>
      </c>
      <c r="L389" s="18">
        <v>0</v>
      </c>
      <c r="M389" s="18"/>
      <c r="N389" s="18"/>
      <c r="O389" s="18">
        <v>0</v>
      </c>
      <c r="P389" s="18">
        <f t="shared" si="474"/>
        <v>0</v>
      </c>
      <c r="Q389" s="18">
        <f t="shared" si="473"/>
        <v>61000000</v>
      </c>
      <c r="R389" s="18">
        <f t="shared" si="475"/>
        <v>0</v>
      </c>
      <c r="S389" s="108"/>
      <c r="T389" s="18">
        <v>61000000</v>
      </c>
      <c r="U389" s="18"/>
      <c r="V389" s="18"/>
      <c r="W389" s="18"/>
      <c r="X389" s="18">
        <v>6777777.777777778</v>
      </c>
      <c r="Y389" s="18">
        <v>6777777.777777778</v>
      </c>
      <c r="Z389" s="18">
        <v>6777777.777777778</v>
      </c>
      <c r="AA389" s="18">
        <v>6777777.777777778</v>
      </c>
      <c r="AB389" s="18">
        <v>6777777.777777778</v>
      </c>
      <c r="AC389" s="18">
        <v>6777777.777777778</v>
      </c>
      <c r="AD389" s="18">
        <v>6777777.777777778</v>
      </c>
      <c r="AE389" s="18">
        <v>6777777.777777778</v>
      </c>
      <c r="AF389" s="18">
        <v>6777777.777777778</v>
      </c>
      <c r="AG389" s="18">
        <f t="shared" si="459"/>
        <v>13555555.555555556</v>
      </c>
      <c r="AH389" s="18">
        <f t="shared" si="468"/>
        <v>60999999.999999993</v>
      </c>
      <c r="AI389" s="85"/>
      <c r="AJ389" s="108"/>
      <c r="AK389" s="18"/>
      <c r="AL389" s="18">
        <v>0</v>
      </c>
      <c r="AM389" s="18">
        <v>0</v>
      </c>
      <c r="AN389" s="18">
        <v>0</v>
      </c>
      <c r="AO389" s="18"/>
      <c r="AP389" s="18"/>
      <c r="AQ389" s="18"/>
      <c r="AR389" s="18"/>
      <c r="AS389" s="18"/>
      <c r="AT389" s="18"/>
      <c r="AU389" s="18"/>
      <c r="AV389" s="18"/>
      <c r="AW389" s="18">
        <f t="shared" si="460"/>
        <v>0</v>
      </c>
      <c r="AX389" s="18">
        <f t="shared" si="509"/>
        <v>0</v>
      </c>
      <c r="AY389" s="108"/>
      <c r="AZ389" s="117" t="e">
        <f t="shared" si="450"/>
        <v>#DIV/0!</v>
      </c>
      <c r="BA389" s="117" t="e">
        <f t="shared" si="451"/>
        <v>#DIV/0!</v>
      </c>
      <c r="BB389" s="117" t="e">
        <f t="shared" si="452"/>
        <v>#DIV/0!</v>
      </c>
      <c r="BC389" s="117">
        <f t="shared" si="453"/>
        <v>-1</v>
      </c>
      <c r="BD389" s="117">
        <f t="shared" si="454"/>
        <v>-1</v>
      </c>
      <c r="BE389" s="18"/>
      <c r="BF389" s="18"/>
      <c r="BG389" s="18"/>
      <c r="BH389" s="18"/>
      <c r="BI389" s="18"/>
      <c r="BJ389" s="18"/>
      <c r="BK389" s="18"/>
      <c r="BL389" s="117">
        <f t="shared" si="510"/>
        <v>-1</v>
      </c>
      <c r="BM389" s="117">
        <f t="shared" si="455"/>
        <v>-1</v>
      </c>
    </row>
    <row r="390" spans="1:65">
      <c r="A390" s="13">
        <v>3020403</v>
      </c>
      <c r="B390" s="14" t="s">
        <v>557</v>
      </c>
      <c r="C390" s="15">
        <v>50000000</v>
      </c>
      <c r="D390" s="15">
        <v>0</v>
      </c>
      <c r="E390" s="15">
        <v>0</v>
      </c>
      <c r="F390" s="15">
        <v>0</v>
      </c>
      <c r="G390" s="15">
        <f t="shared" si="458"/>
        <v>50000000</v>
      </c>
      <c r="H390" s="15">
        <f t="shared" ref="H390:AH390" si="523">+H391</f>
        <v>0</v>
      </c>
      <c r="I390" s="15">
        <f t="shared" si="523"/>
        <v>0</v>
      </c>
      <c r="J390" s="15">
        <f t="shared" si="523"/>
        <v>50000000</v>
      </c>
      <c r="K390" s="15">
        <f t="shared" si="523"/>
        <v>0</v>
      </c>
      <c r="L390" s="15">
        <f t="shared" si="523"/>
        <v>0</v>
      </c>
      <c r="M390" s="15">
        <f t="shared" si="523"/>
        <v>0</v>
      </c>
      <c r="N390" s="15">
        <f t="shared" si="523"/>
        <v>0</v>
      </c>
      <c r="O390" s="15">
        <f t="shared" si="523"/>
        <v>0</v>
      </c>
      <c r="P390" s="15">
        <f t="shared" si="523"/>
        <v>0</v>
      </c>
      <c r="Q390" s="15">
        <f t="shared" si="523"/>
        <v>50000000</v>
      </c>
      <c r="R390" s="15">
        <f t="shared" si="523"/>
        <v>0</v>
      </c>
      <c r="S390" s="108"/>
      <c r="T390" s="15">
        <f t="shared" si="523"/>
        <v>50000000</v>
      </c>
      <c r="U390" s="15">
        <f t="shared" si="523"/>
        <v>0</v>
      </c>
      <c r="V390" s="15">
        <f t="shared" si="523"/>
        <v>0</v>
      </c>
      <c r="W390" s="15">
        <f t="shared" si="523"/>
        <v>0</v>
      </c>
      <c r="X390" s="15">
        <f t="shared" si="523"/>
        <v>0</v>
      </c>
      <c r="Y390" s="15">
        <f t="shared" si="523"/>
        <v>0</v>
      </c>
      <c r="Z390" s="15">
        <f t="shared" si="523"/>
        <v>0</v>
      </c>
      <c r="AA390" s="15">
        <f t="shared" si="523"/>
        <v>0</v>
      </c>
      <c r="AB390" s="15">
        <f t="shared" si="523"/>
        <v>10000000</v>
      </c>
      <c r="AC390" s="15">
        <f t="shared" si="523"/>
        <v>10000000</v>
      </c>
      <c r="AD390" s="15">
        <f t="shared" si="523"/>
        <v>10000000</v>
      </c>
      <c r="AE390" s="15">
        <f t="shared" si="523"/>
        <v>10000000</v>
      </c>
      <c r="AF390" s="15">
        <f t="shared" si="523"/>
        <v>10000000</v>
      </c>
      <c r="AG390" s="15">
        <f t="shared" si="459"/>
        <v>0</v>
      </c>
      <c r="AH390" s="15">
        <f t="shared" si="523"/>
        <v>50000000</v>
      </c>
      <c r="AI390" s="233"/>
      <c r="AJ390" s="108"/>
      <c r="AK390" s="15">
        <f t="shared" ref="AK390:AM390" si="524">+AK391</f>
        <v>0</v>
      </c>
      <c r="AL390" s="15">
        <f t="shared" si="524"/>
        <v>0</v>
      </c>
      <c r="AM390" s="15">
        <f t="shared" si="524"/>
        <v>0</v>
      </c>
      <c r="AN390" s="15">
        <v>0</v>
      </c>
      <c r="AO390" s="15"/>
      <c r="AP390" s="15"/>
      <c r="AQ390" s="15"/>
      <c r="AR390" s="15"/>
      <c r="AS390" s="15"/>
      <c r="AT390" s="15"/>
      <c r="AU390" s="15"/>
      <c r="AV390" s="15"/>
      <c r="AW390" s="15">
        <f t="shared" si="460"/>
        <v>0</v>
      </c>
      <c r="AX390" s="15">
        <f t="shared" si="509"/>
        <v>0</v>
      </c>
      <c r="AY390" s="108"/>
      <c r="AZ390" s="116" t="e">
        <f t="shared" si="450"/>
        <v>#DIV/0!</v>
      </c>
      <c r="BA390" s="116" t="e">
        <f t="shared" si="451"/>
        <v>#DIV/0!</v>
      </c>
      <c r="BB390" s="116" t="e">
        <f t="shared" si="452"/>
        <v>#DIV/0!</v>
      </c>
      <c r="BC390" s="116" t="e">
        <f t="shared" si="453"/>
        <v>#DIV/0!</v>
      </c>
      <c r="BD390" s="116" t="e">
        <f t="shared" si="454"/>
        <v>#DIV/0!</v>
      </c>
      <c r="BE390" s="15"/>
      <c r="BF390" s="15"/>
      <c r="BG390" s="15"/>
      <c r="BH390" s="15"/>
      <c r="BI390" s="15"/>
      <c r="BJ390" s="15"/>
      <c r="BK390" s="15"/>
      <c r="BL390" s="116" t="e">
        <f t="shared" si="510"/>
        <v>#DIV/0!</v>
      </c>
      <c r="BM390" s="116" t="e">
        <f t="shared" si="455"/>
        <v>#DIV/0!</v>
      </c>
    </row>
    <row r="391" spans="1:65">
      <c r="A391" s="17">
        <v>302040301</v>
      </c>
      <c r="B391" s="17" t="s">
        <v>558</v>
      </c>
      <c r="C391" s="18">
        <v>50000000</v>
      </c>
      <c r="D391" s="18">
        <v>0</v>
      </c>
      <c r="E391" s="18">
        <v>0</v>
      </c>
      <c r="F391" s="18">
        <v>0</v>
      </c>
      <c r="G391" s="18">
        <f t="shared" si="458"/>
        <v>50000000</v>
      </c>
      <c r="H391" s="18">
        <v>0</v>
      </c>
      <c r="I391" s="18">
        <v>0</v>
      </c>
      <c r="J391" s="18">
        <f t="shared" si="472"/>
        <v>50000000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f t="shared" si="474"/>
        <v>0</v>
      </c>
      <c r="Q391" s="18">
        <f t="shared" si="473"/>
        <v>50000000</v>
      </c>
      <c r="R391" s="18">
        <f t="shared" si="475"/>
        <v>0</v>
      </c>
      <c r="S391" s="108"/>
      <c r="T391" s="18">
        <v>50000000</v>
      </c>
      <c r="U391" s="18"/>
      <c r="V391" s="18"/>
      <c r="W391" s="18"/>
      <c r="X391" s="18"/>
      <c r="Y391" s="18"/>
      <c r="Z391" s="18"/>
      <c r="AA391" s="18"/>
      <c r="AB391" s="18">
        <v>10000000</v>
      </c>
      <c r="AC391" s="18">
        <v>10000000</v>
      </c>
      <c r="AD391" s="18">
        <v>10000000</v>
      </c>
      <c r="AE391" s="18">
        <v>10000000</v>
      </c>
      <c r="AF391" s="18">
        <v>10000000</v>
      </c>
      <c r="AG391" s="18">
        <f t="shared" si="459"/>
        <v>0</v>
      </c>
      <c r="AH391" s="18">
        <f t="shared" si="468"/>
        <v>50000000</v>
      </c>
      <c r="AI391" s="85"/>
      <c r="AJ391" s="108"/>
      <c r="AK391" s="18">
        <v>0</v>
      </c>
      <c r="AL391" s="18">
        <v>0</v>
      </c>
      <c r="AM391" s="18">
        <v>0</v>
      </c>
      <c r="AN391" s="18">
        <v>0</v>
      </c>
      <c r="AO391" s="18"/>
      <c r="AP391" s="18"/>
      <c r="AQ391" s="18"/>
      <c r="AR391" s="18"/>
      <c r="AS391" s="18"/>
      <c r="AT391" s="18"/>
      <c r="AU391" s="18"/>
      <c r="AV391" s="18"/>
      <c r="AW391" s="18">
        <f t="shared" si="460"/>
        <v>0</v>
      </c>
      <c r="AX391" s="18">
        <f t="shared" si="509"/>
        <v>0</v>
      </c>
      <c r="AY391" s="108"/>
      <c r="AZ391" s="117" t="e">
        <f t="shared" si="450"/>
        <v>#DIV/0!</v>
      </c>
      <c r="BA391" s="117" t="e">
        <f t="shared" si="451"/>
        <v>#DIV/0!</v>
      </c>
      <c r="BB391" s="117" t="e">
        <f t="shared" si="452"/>
        <v>#DIV/0!</v>
      </c>
      <c r="BC391" s="117" t="e">
        <f t="shared" si="453"/>
        <v>#DIV/0!</v>
      </c>
      <c r="BD391" s="117" t="e">
        <f t="shared" si="454"/>
        <v>#DIV/0!</v>
      </c>
      <c r="BE391" s="18"/>
      <c r="BF391" s="18"/>
      <c r="BG391" s="18"/>
      <c r="BH391" s="18"/>
      <c r="BI391" s="18"/>
      <c r="BJ391" s="18"/>
      <c r="BK391" s="18"/>
      <c r="BL391" s="117" t="e">
        <f t="shared" si="510"/>
        <v>#DIV/0!</v>
      </c>
      <c r="BM391" s="117" t="e">
        <f t="shared" si="455"/>
        <v>#DIV/0!</v>
      </c>
    </row>
    <row r="392" spans="1:65">
      <c r="A392" s="13">
        <v>3020404</v>
      </c>
      <c r="B392" s="14" t="s">
        <v>559</v>
      </c>
      <c r="C392" s="15">
        <v>20000000</v>
      </c>
      <c r="D392" s="15">
        <v>0</v>
      </c>
      <c r="E392" s="15">
        <v>0</v>
      </c>
      <c r="F392" s="15">
        <v>20000000</v>
      </c>
      <c r="G392" s="15">
        <f t="shared" si="458"/>
        <v>40000000</v>
      </c>
      <c r="H392" s="15">
        <f t="shared" ref="H392:AH392" si="525">+H393+H394</f>
        <v>0</v>
      </c>
      <c r="I392" s="15">
        <f t="shared" si="525"/>
        <v>0</v>
      </c>
      <c r="J392" s="15">
        <f t="shared" si="525"/>
        <v>40000000</v>
      </c>
      <c r="K392" s="15">
        <f t="shared" si="525"/>
        <v>0</v>
      </c>
      <c r="L392" s="15">
        <f t="shared" si="525"/>
        <v>0</v>
      </c>
      <c r="M392" s="15">
        <f t="shared" si="525"/>
        <v>0</v>
      </c>
      <c r="N392" s="15">
        <f t="shared" si="525"/>
        <v>0</v>
      </c>
      <c r="O392" s="15">
        <f t="shared" si="525"/>
        <v>0</v>
      </c>
      <c r="P392" s="15">
        <f t="shared" si="525"/>
        <v>0</v>
      </c>
      <c r="Q392" s="15">
        <f t="shared" si="525"/>
        <v>40000000</v>
      </c>
      <c r="R392" s="15">
        <f t="shared" si="525"/>
        <v>0</v>
      </c>
      <c r="S392" s="108"/>
      <c r="T392" s="15">
        <f t="shared" si="525"/>
        <v>40000000</v>
      </c>
      <c r="U392" s="15">
        <f t="shared" si="525"/>
        <v>0</v>
      </c>
      <c r="V392" s="15">
        <f t="shared" si="525"/>
        <v>0</v>
      </c>
      <c r="W392" s="15">
        <f t="shared" si="525"/>
        <v>0</v>
      </c>
      <c r="X392" s="15">
        <f t="shared" si="525"/>
        <v>5000000</v>
      </c>
      <c r="Y392" s="15">
        <f t="shared" si="525"/>
        <v>5000000</v>
      </c>
      <c r="Z392" s="15">
        <f t="shared" si="525"/>
        <v>5000000</v>
      </c>
      <c r="AA392" s="15">
        <f t="shared" si="525"/>
        <v>5000000</v>
      </c>
      <c r="AB392" s="15">
        <f t="shared" si="525"/>
        <v>4000000</v>
      </c>
      <c r="AC392" s="15">
        <f t="shared" si="525"/>
        <v>4000000</v>
      </c>
      <c r="AD392" s="15">
        <f t="shared" si="525"/>
        <v>4000000</v>
      </c>
      <c r="AE392" s="15">
        <f t="shared" si="525"/>
        <v>4000000</v>
      </c>
      <c r="AF392" s="15">
        <f t="shared" si="525"/>
        <v>4000000</v>
      </c>
      <c r="AG392" s="15">
        <f t="shared" si="459"/>
        <v>10000000</v>
      </c>
      <c r="AH392" s="15">
        <f t="shared" si="525"/>
        <v>40000000</v>
      </c>
      <c r="AI392" s="233"/>
      <c r="AJ392" s="108"/>
      <c r="AK392" s="15">
        <f t="shared" ref="AK392:AM392" si="526">+AK393+AK394</f>
        <v>0</v>
      </c>
      <c r="AL392" s="15">
        <f t="shared" si="526"/>
        <v>0</v>
      </c>
      <c r="AM392" s="15">
        <f t="shared" si="526"/>
        <v>0</v>
      </c>
      <c r="AN392" s="15">
        <v>0</v>
      </c>
      <c r="AO392" s="15"/>
      <c r="AP392" s="15"/>
      <c r="AQ392" s="15"/>
      <c r="AR392" s="15"/>
      <c r="AS392" s="15"/>
      <c r="AT392" s="15"/>
      <c r="AU392" s="15"/>
      <c r="AV392" s="15"/>
      <c r="AW392" s="15">
        <f t="shared" si="460"/>
        <v>0</v>
      </c>
      <c r="AX392" s="15">
        <f t="shared" si="509"/>
        <v>0</v>
      </c>
      <c r="AY392" s="108"/>
      <c r="AZ392" s="116" t="e">
        <f t="shared" ref="AZ392:AZ428" si="527">(AK392-U392)/U392</f>
        <v>#DIV/0!</v>
      </c>
      <c r="BA392" s="116" t="e">
        <f t="shared" ref="BA392:BA428" si="528">(AL392-V392)/V392</f>
        <v>#DIV/0!</v>
      </c>
      <c r="BB392" s="116" t="e">
        <f t="shared" ref="BB392:BB428" si="529">(AM392-W392)/W392</f>
        <v>#DIV/0!</v>
      </c>
      <c r="BC392" s="116">
        <f t="shared" ref="BC392:BC428" si="530">(AN392-X392)/X392</f>
        <v>-1</v>
      </c>
      <c r="BD392" s="116">
        <f t="shared" ref="BD392:BD428" si="531">(AO392-Y392)/Y392</f>
        <v>-1</v>
      </c>
      <c r="BE392" s="15"/>
      <c r="BF392" s="15"/>
      <c r="BG392" s="15"/>
      <c r="BH392" s="15"/>
      <c r="BI392" s="15"/>
      <c r="BJ392" s="15"/>
      <c r="BK392" s="15"/>
      <c r="BL392" s="116">
        <f t="shared" si="510"/>
        <v>-1</v>
      </c>
      <c r="BM392" s="116">
        <f t="shared" ref="BM392:BM455" si="532">(AW392-AG392)/AG392</f>
        <v>-1</v>
      </c>
    </row>
    <row r="393" spans="1:65">
      <c r="A393" s="17">
        <v>302040401</v>
      </c>
      <c r="B393" s="17" t="s">
        <v>560</v>
      </c>
      <c r="C393" s="18">
        <v>20000000</v>
      </c>
      <c r="D393" s="18">
        <v>0</v>
      </c>
      <c r="E393" s="18">
        <v>0</v>
      </c>
      <c r="F393" s="18">
        <v>0</v>
      </c>
      <c r="G393" s="18">
        <f t="shared" si="458"/>
        <v>20000000</v>
      </c>
      <c r="H393" s="18">
        <v>0</v>
      </c>
      <c r="I393" s="18">
        <v>0</v>
      </c>
      <c r="J393" s="18">
        <f t="shared" si="472"/>
        <v>20000000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f t="shared" si="474"/>
        <v>0</v>
      </c>
      <c r="Q393" s="18">
        <f t="shared" si="473"/>
        <v>20000000</v>
      </c>
      <c r="R393" s="18">
        <f t="shared" si="475"/>
        <v>0</v>
      </c>
      <c r="S393" s="108"/>
      <c r="T393" s="18">
        <v>20000000</v>
      </c>
      <c r="U393" s="18"/>
      <c r="V393" s="18"/>
      <c r="W393" s="18"/>
      <c r="X393" s="18"/>
      <c r="Y393" s="18"/>
      <c r="Z393" s="18"/>
      <c r="AA393" s="18"/>
      <c r="AB393" s="18">
        <v>4000000</v>
      </c>
      <c r="AC393" s="18">
        <v>4000000</v>
      </c>
      <c r="AD393" s="18">
        <v>4000000</v>
      </c>
      <c r="AE393" s="18">
        <v>4000000</v>
      </c>
      <c r="AF393" s="18">
        <v>4000000</v>
      </c>
      <c r="AG393" s="18">
        <f t="shared" si="459"/>
        <v>0</v>
      </c>
      <c r="AH393" s="18">
        <f t="shared" si="468"/>
        <v>20000000</v>
      </c>
      <c r="AI393" s="85"/>
      <c r="AJ393" s="108"/>
      <c r="AK393" s="18">
        <v>0</v>
      </c>
      <c r="AL393" s="18">
        <v>0</v>
      </c>
      <c r="AM393" s="18">
        <v>0</v>
      </c>
      <c r="AN393" s="18">
        <v>0</v>
      </c>
      <c r="AO393" s="18"/>
      <c r="AP393" s="18"/>
      <c r="AQ393" s="18"/>
      <c r="AR393" s="18"/>
      <c r="AS393" s="18"/>
      <c r="AT393" s="18"/>
      <c r="AU393" s="18"/>
      <c r="AV393" s="18"/>
      <c r="AW393" s="18">
        <f t="shared" si="460"/>
        <v>0</v>
      </c>
      <c r="AX393" s="18">
        <f t="shared" si="509"/>
        <v>0</v>
      </c>
      <c r="AY393" s="108"/>
      <c r="AZ393" s="117" t="e">
        <f t="shared" si="527"/>
        <v>#DIV/0!</v>
      </c>
      <c r="BA393" s="117" t="e">
        <f t="shared" si="528"/>
        <v>#DIV/0!</v>
      </c>
      <c r="BB393" s="117" t="e">
        <f t="shared" si="529"/>
        <v>#DIV/0!</v>
      </c>
      <c r="BC393" s="117" t="e">
        <f t="shared" si="530"/>
        <v>#DIV/0!</v>
      </c>
      <c r="BD393" s="117" t="e">
        <f t="shared" si="531"/>
        <v>#DIV/0!</v>
      </c>
      <c r="BE393" s="18"/>
      <c r="BF393" s="18"/>
      <c r="BG393" s="18"/>
      <c r="BH393" s="18"/>
      <c r="BI393" s="18"/>
      <c r="BJ393" s="18"/>
      <c r="BK393" s="18"/>
      <c r="BL393" s="117" t="e">
        <f t="shared" si="510"/>
        <v>#DIV/0!</v>
      </c>
      <c r="BM393" s="117" t="e">
        <f t="shared" si="532"/>
        <v>#DIV/0!</v>
      </c>
    </row>
    <row r="394" spans="1:65">
      <c r="A394" s="17">
        <v>302040403</v>
      </c>
      <c r="B394" s="17" t="s">
        <v>857</v>
      </c>
      <c r="C394" s="18"/>
      <c r="D394" s="18"/>
      <c r="E394" s="18"/>
      <c r="F394" s="18">
        <v>20000000</v>
      </c>
      <c r="G394" s="18">
        <f t="shared" si="458"/>
        <v>20000000</v>
      </c>
      <c r="H394" s="18">
        <v>0</v>
      </c>
      <c r="I394" s="18">
        <v>0</v>
      </c>
      <c r="J394" s="18">
        <f t="shared" si="472"/>
        <v>20000000</v>
      </c>
      <c r="K394" s="18">
        <v>0</v>
      </c>
      <c r="L394" s="18">
        <v>0</v>
      </c>
      <c r="M394" s="18"/>
      <c r="N394" s="18"/>
      <c r="O394" s="18">
        <v>0</v>
      </c>
      <c r="P394" s="18">
        <f t="shared" si="474"/>
        <v>0</v>
      </c>
      <c r="Q394" s="18">
        <f t="shared" si="473"/>
        <v>20000000</v>
      </c>
      <c r="R394" s="18">
        <f t="shared" si="475"/>
        <v>0</v>
      </c>
      <c r="S394" s="108"/>
      <c r="T394" s="18">
        <f>+P394+Q394-R394+S394</f>
        <v>20000000</v>
      </c>
      <c r="U394" s="18"/>
      <c r="V394" s="18"/>
      <c r="W394" s="18"/>
      <c r="X394" s="18">
        <v>5000000</v>
      </c>
      <c r="Y394" s="18">
        <v>5000000</v>
      </c>
      <c r="Z394" s="18">
        <v>5000000</v>
      </c>
      <c r="AA394" s="18">
        <v>5000000</v>
      </c>
      <c r="AB394" s="18"/>
      <c r="AC394" s="18"/>
      <c r="AD394" s="18"/>
      <c r="AE394" s="18"/>
      <c r="AF394" s="18"/>
      <c r="AG394" s="18">
        <f t="shared" si="459"/>
        <v>10000000</v>
      </c>
      <c r="AH394" s="18">
        <f t="shared" si="468"/>
        <v>20000000</v>
      </c>
      <c r="AI394" s="85"/>
      <c r="AJ394" s="108"/>
      <c r="AK394" s="18"/>
      <c r="AL394" s="18">
        <v>0</v>
      </c>
      <c r="AM394" s="18">
        <v>0</v>
      </c>
      <c r="AN394" s="18">
        <v>0</v>
      </c>
      <c r="AO394" s="18"/>
      <c r="AP394" s="18"/>
      <c r="AQ394" s="18"/>
      <c r="AR394" s="18"/>
      <c r="AS394" s="18"/>
      <c r="AT394" s="18"/>
      <c r="AU394" s="18"/>
      <c r="AV394" s="18"/>
      <c r="AW394" s="18">
        <f t="shared" si="460"/>
        <v>0</v>
      </c>
      <c r="AX394" s="18">
        <f t="shared" si="509"/>
        <v>0</v>
      </c>
      <c r="AY394" s="108"/>
      <c r="AZ394" s="117" t="e">
        <f t="shared" si="527"/>
        <v>#DIV/0!</v>
      </c>
      <c r="BA394" s="117" t="e">
        <f t="shared" si="528"/>
        <v>#DIV/0!</v>
      </c>
      <c r="BB394" s="117" t="e">
        <f t="shared" si="529"/>
        <v>#DIV/0!</v>
      </c>
      <c r="BC394" s="117">
        <f t="shared" si="530"/>
        <v>-1</v>
      </c>
      <c r="BD394" s="117">
        <f t="shared" si="531"/>
        <v>-1</v>
      </c>
      <c r="BE394" s="18"/>
      <c r="BF394" s="18"/>
      <c r="BG394" s="18"/>
      <c r="BH394" s="18"/>
      <c r="BI394" s="18"/>
      <c r="BJ394" s="18"/>
      <c r="BK394" s="18"/>
      <c r="BL394" s="117">
        <f t="shared" si="510"/>
        <v>-1</v>
      </c>
      <c r="BM394" s="117">
        <f t="shared" si="532"/>
        <v>-1</v>
      </c>
    </row>
    <row r="395" spans="1:65">
      <c r="A395" s="10">
        <v>30205</v>
      </c>
      <c r="B395" s="11" t="s">
        <v>561</v>
      </c>
      <c r="C395" s="12">
        <v>120000000</v>
      </c>
      <c r="D395" s="12">
        <v>0</v>
      </c>
      <c r="E395" s="12">
        <v>0</v>
      </c>
      <c r="F395" s="12">
        <v>0</v>
      </c>
      <c r="G395" s="12">
        <f t="shared" si="458"/>
        <v>120000000</v>
      </c>
      <c r="H395" s="12">
        <f t="shared" ref="H395:W395" si="533">+H396+H399</f>
        <v>3731328</v>
      </c>
      <c r="I395" s="12">
        <f t="shared" si="533"/>
        <v>3731328</v>
      </c>
      <c r="J395" s="12">
        <f t="shared" si="533"/>
        <v>116268672</v>
      </c>
      <c r="K395" s="12">
        <f t="shared" si="533"/>
        <v>0</v>
      </c>
      <c r="L395" s="12">
        <f t="shared" si="533"/>
        <v>0</v>
      </c>
      <c r="M395" s="12">
        <f t="shared" si="533"/>
        <v>0</v>
      </c>
      <c r="N395" s="12">
        <f t="shared" si="533"/>
        <v>0</v>
      </c>
      <c r="O395" s="12">
        <f t="shared" si="533"/>
        <v>4231328</v>
      </c>
      <c r="P395" s="12">
        <f t="shared" si="533"/>
        <v>500000</v>
      </c>
      <c r="Q395" s="12">
        <f t="shared" si="533"/>
        <v>115768672</v>
      </c>
      <c r="R395" s="12">
        <f t="shared" si="533"/>
        <v>0</v>
      </c>
      <c r="S395" s="108"/>
      <c r="T395" s="12">
        <f t="shared" si="533"/>
        <v>120000000</v>
      </c>
      <c r="U395" s="12">
        <f t="shared" si="533"/>
        <v>0</v>
      </c>
      <c r="V395" s="12">
        <f t="shared" si="533"/>
        <v>0</v>
      </c>
      <c r="W395" s="12">
        <f t="shared" si="533"/>
        <v>0</v>
      </c>
      <c r="X395" s="12">
        <f t="shared" ref="X395:AH395" si="534">+X396+X399</f>
        <v>0</v>
      </c>
      <c r="Y395" s="12">
        <f t="shared" si="534"/>
        <v>6250000</v>
      </c>
      <c r="Z395" s="12">
        <f t="shared" si="534"/>
        <v>6250000</v>
      </c>
      <c r="AA395" s="12">
        <f t="shared" si="534"/>
        <v>6250000</v>
      </c>
      <c r="AB395" s="12">
        <f t="shared" si="534"/>
        <v>20250000</v>
      </c>
      <c r="AC395" s="12">
        <f t="shared" si="534"/>
        <v>20250000</v>
      </c>
      <c r="AD395" s="12">
        <f t="shared" si="534"/>
        <v>20250000</v>
      </c>
      <c r="AE395" s="12">
        <f t="shared" si="534"/>
        <v>20250000</v>
      </c>
      <c r="AF395" s="12">
        <f t="shared" si="534"/>
        <v>20250000</v>
      </c>
      <c r="AG395" s="12">
        <f t="shared" si="459"/>
        <v>6250000</v>
      </c>
      <c r="AH395" s="12">
        <f t="shared" si="534"/>
        <v>120000000</v>
      </c>
      <c r="AI395" s="232"/>
      <c r="AJ395" s="108"/>
      <c r="AK395" s="12">
        <f t="shared" ref="AK395:AM395" si="535">+AK396+AK399</f>
        <v>0</v>
      </c>
      <c r="AL395" s="12">
        <f t="shared" si="535"/>
        <v>0</v>
      </c>
      <c r="AM395" s="12">
        <f t="shared" si="535"/>
        <v>0</v>
      </c>
      <c r="AN395" s="12">
        <v>0</v>
      </c>
      <c r="AO395" s="12"/>
      <c r="AP395" s="12"/>
      <c r="AQ395" s="12"/>
      <c r="AR395" s="12"/>
      <c r="AS395" s="12"/>
      <c r="AT395" s="12"/>
      <c r="AU395" s="12"/>
      <c r="AV395" s="12"/>
      <c r="AW395" s="12">
        <f t="shared" si="460"/>
        <v>0</v>
      </c>
      <c r="AX395" s="12">
        <f t="shared" si="509"/>
        <v>0</v>
      </c>
      <c r="AY395" s="108"/>
      <c r="AZ395" s="115" t="e">
        <f t="shared" si="527"/>
        <v>#DIV/0!</v>
      </c>
      <c r="BA395" s="115" t="e">
        <f t="shared" si="528"/>
        <v>#DIV/0!</v>
      </c>
      <c r="BB395" s="115" t="e">
        <f t="shared" si="529"/>
        <v>#DIV/0!</v>
      </c>
      <c r="BC395" s="115" t="e">
        <f t="shared" si="530"/>
        <v>#DIV/0!</v>
      </c>
      <c r="BD395" s="115">
        <f t="shared" si="531"/>
        <v>-1</v>
      </c>
      <c r="BE395" s="12"/>
      <c r="BF395" s="12"/>
      <c r="BG395" s="12"/>
      <c r="BH395" s="12"/>
      <c r="BI395" s="12"/>
      <c r="BJ395" s="12"/>
      <c r="BK395" s="12"/>
      <c r="BL395" s="115">
        <f t="shared" si="510"/>
        <v>-1</v>
      </c>
      <c r="BM395" s="115">
        <f t="shared" si="532"/>
        <v>-1</v>
      </c>
    </row>
    <row r="396" spans="1:65">
      <c r="A396" s="13">
        <v>3020501</v>
      </c>
      <c r="B396" s="14" t="s">
        <v>562</v>
      </c>
      <c r="C396" s="15">
        <v>90000000</v>
      </c>
      <c r="D396" s="15">
        <v>0</v>
      </c>
      <c r="E396" s="15">
        <v>0</v>
      </c>
      <c r="F396" s="15">
        <v>0</v>
      </c>
      <c r="G396" s="15">
        <f t="shared" si="458"/>
        <v>90000000</v>
      </c>
      <c r="H396" s="15">
        <f t="shared" ref="H396:W396" si="536">+H397+H398</f>
        <v>3731328</v>
      </c>
      <c r="I396" s="15">
        <f t="shared" si="536"/>
        <v>3731328</v>
      </c>
      <c r="J396" s="15">
        <f t="shared" si="536"/>
        <v>86268672</v>
      </c>
      <c r="K396" s="15">
        <f t="shared" si="536"/>
        <v>0</v>
      </c>
      <c r="L396" s="15">
        <f t="shared" si="536"/>
        <v>0</v>
      </c>
      <c r="M396" s="15">
        <f t="shared" si="536"/>
        <v>0</v>
      </c>
      <c r="N396" s="15">
        <f t="shared" si="536"/>
        <v>0</v>
      </c>
      <c r="O396" s="15">
        <f t="shared" si="536"/>
        <v>4231328</v>
      </c>
      <c r="P396" s="15">
        <f t="shared" si="536"/>
        <v>500000</v>
      </c>
      <c r="Q396" s="15">
        <f t="shared" si="536"/>
        <v>85768672</v>
      </c>
      <c r="R396" s="15">
        <f t="shared" si="536"/>
        <v>0</v>
      </c>
      <c r="S396" s="108"/>
      <c r="T396" s="15">
        <f t="shared" si="536"/>
        <v>90000000</v>
      </c>
      <c r="U396" s="15">
        <f t="shared" si="536"/>
        <v>0</v>
      </c>
      <c r="V396" s="15">
        <f t="shared" si="536"/>
        <v>0</v>
      </c>
      <c r="W396" s="15">
        <f t="shared" si="536"/>
        <v>0</v>
      </c>
      <c r="X396" s="15">
        <f t="shared" ref="X396:AH396" si="537">+X397+X398</f>
        <v>0</v>
      </c>
      <c r="Y396" s="15">
        <f t="shared" si="537"/>
        <v>6250000</v>
      </c>
      <c r="Z396" s="15">
        <f t="shared" si="537"/>
        <v>6250000</v>
      </c>
      <c r="AA396" s="15">
        <f t="shared" si="537"/>
        <v>6250000</v>
      </c>
      <c r="AB396" s="15">
        <f t="shared" si="537"/>
        <v>14250000</v>
      </c>
      <c r="AC396" s="15">
        <f t="shared" si="537"/>
        <v>14250000</v>
      </c>
      <c r="AD396" s="15">
        <f t="shared" si="537"/>
        <v>14250000</v>
      </c>
      <c r="AE396" s="15">
        <f t="shared" si="537"/>
        <v>14250000</v>
      </c>
      <c r="AF396" s="15">
        <f t="shared" si="537"/>
        <v>14250000</v>
      </c>
      <c r="AG396" s="15">
        <f t="shared" si="459"/>
        <v>6250000</v>
      </c>
      <c r="AH396" s="15">
        <f t="shared" si="537"/>
        <v>90000000</v>
      </c>
      <c r="AI396" s="233"/>
      <c r="AJ396" s="108"/>
      <c r="AK396" s="15">
        <f t="shared" ref="AK396:AM396" si="538">+AK397+AK398</f>
        <v>0</v>
      </c>
      <c r="AL396" s="15">
        <f t="shared" si="538"/>
        <v>0</v>
      </c>
      <c r="AM396" s="15">
        <f t="shared" si="538"/>
        <v>0</v>
      </c>
      <c r="AN396" s="15">
        <v>0</v>
      </c>
      <c r="AO396" s="15"/>
      <c r="AP396" s="15"/>
      <c r="AQ396" s="15"/>
      <c r="AR396" s="15"/>
      <c r="AS396" s="15"/>
      <c r="AT396" s="15"/>
      <c r="AU396" s="15"/>
      <c r="AV396" s="15"/>
      <c r="AW396" s="15">
        <f t="shared" si="460"/>
        <v>0</v>
      </c>
      <c r="AX396" s="15">
        <f t="shared" si="509"/>
        <v>0</v>
      </c>
      <c r="AY396" s="108"/>
      <c r="AZ396" s="116" t="e">
        <f t="shared" si="527"/>
        <v>#DIV/0!</v>
      </c>
      <c r="BA396" s="116" t="e">
        <f t="shared" si="528"/>
        <v>#DIV/0!</v>
      </c>
      <c r="BB396" s="116" t="e">
        <f t="shared" si="529"/>
        <v>#DIV/0!</v>
      </c>
      <c r="BC396" s="116" t="e">
        <f t="shared" si="530"/>
        <v>#DIV/0!</v>
      </c>
      <c r="BD396" s="116">
        <f t="shared" si="531"/>
        <v>-1</v>
      </c>
      <c r="BE396" s="15"/>
      <c r="BF396" s="15"/>
      <c r="BG396" s="15"/>
      <c r="BH396" s="15"/>
      <c r="BI396" s="15"/>
      <c r="BJ396" s="15"/>
      <c r="BK396" s="15"/>
      <c r="BL396" s="116">
        <f t="shared" si="510"/>
        <v>-1</v>
      </c>
      <c r="BM396" s="116">
        <f t="shared" si="532"/>
        <v>-1</v>
      </c>
    </row>
    <row r="397" spans="1:65">
      <c r="A397" s="17">
        <v>302050101</v>
      </c>
      <c r="B397" s="17" t="s">
        <v>563</v>
      </c>
      <c r="C397" s="18">
        <v>40000000</v>
      </c>
      <c r="D397" s="18">
        <v>0</v>
      </c>
      <c r="E397" s="18">
        <v>0</v>
      </c>
      <c r="F397" s="18">
        <v>0</v>
      </c>
      <c r="G397" s="18">
        <f t="shared" ref="G397:G461" si="539">+C397+D397-E397+F397</f>
        <v>40000000</v>
      </c>
      <c r="H397" s="18">
        <v>9486</v>
      </c>
      <c r="I397" s="18">
        <v>9486</v>
      </c>
      <c r="J397" s="18">
        <f t="shared" si="472"/>
        <v>39990514</v>
      </c>
      <c r="K397" s="18">
        <v>0</v>
      </c>
      <c r="L397" s="18">
        <v>0</v>
      </c>
      <c r="M397" s="18">
        <v>0</v>
      </c>
      <c r="N397" s="18">
        <v>0</v>
      </c>
      <c r="O397" s="18">
        <v>9486</v>
      </c>
      <c r="P397" s="18">
        <f t="shared" si="474"/>
        <v>0</v>
      </c>
      <c r="Q397" s="18">
        <f t="shared" si="473"/>
        <v>39990514</v>
      </c>
      <c r="R397" s="18">
        <f t="shared" si="475"/>
        <v>0</v>
      </c>
      <c r="S397" s="108"/>
      <c r="T397" s="18">
        <v>40000000</v>
      </c>
      <c r="U397" s="18"/>
      <c r="V397" s="18"/>
      <c r="W397" s="18"/>
      <c r="X397" s="18"/>
      <c r="Y397" s="18"/>
      <c r="Z397" s="18"/>
      <c r="AA397" s="18"/>
      <c r="AB397" s="18">
        <v>8000000</v>
      </c>
      <c r="AC397" s="18">
        <v>8000000</v>
      </c>
      <c r="AD397" s="18">
        <v>8000000</v>
      </c>
      <c r="AE397" s="18">
        <v>8000000</v>
      </c>
      <c r="AF397" s="18">
        <v>8000000</v>
      </c>
      <c r="AG397" s="18">
        <f t="shared" si="459"/>
        <v>0</v>
      </c>
      <c r="AH397" s="18">
        <f t="shared" si="468"/>
        <v>40000000</v>
      </c>
      <c r="AI397" s="85"/>
      <c r="AJ397" s="108"/>
      <c r="AK397" s="18">
        <v>0</v>
      </c>
      <c r="AL397" s="18">
        <v>0</v>
      </c>
      <c r="AM397" s="18">
        <v>0</v>
      </c>
      <c r="AN397" s="18">
        <v>0</v>
      </c>
      <c r="AO397" s="18"/>
      <c r="AP397" s="18"/>
      <c r="AQ397" s="18"/>
      <c r="AR397" s="18"/>
      <c r="AS397" s="18"/>
      <c r="AT397" s="18"/>
      <c r="AU397" s="18"/>
      <c r="AV397" s="18"/>
      <c r="AW397" s="18">
        <f t="shared" si="460"/>
        <v>0</v>
      </c>
      <c r="AX397" s="18">
        <f t="shared" si="509"/>
        <v>0</v>
      </c>
      <c r="AY397" s="108"/>
      <c r="AZ397" s="117" t="e">
        <f t="shared" si="527"/>
        <v>#DIV/0!</v>
      </c>
      <c r="BA397" s="117" t="e">
        <f t="shared" si="528"/>
        <v>#DIV/0!</v>
      </c>
      <c r="BB397" s="117" t="e">
        <f t="shared" si="529"/>
        <v>#DIV/0!</v>
      </c>
      <c r="BC397" s="117" t="e">
        <f t="shared" si="530"/>
        <v>#DIV/0!</v>
      </c>
      <c r="BD397" s="117" t="e">
        <f t="shared" si="531"/>
        <v>#DIV/0!</v>
      </c>
      <c r="BE397" s="18"/>
      <c r="BF397" s="18"/>
      <c r="BG397" s="18"/>
      <c r="BH397" s="18"/>
      <c r="BI397" s="18"/>
      <c r="BJ397" s="18"/>
      <c r="BK397" s="18"/>
      <c r="BL397" s="117" t="e">
        <f t="shared" si="510"/>
        <v>#DIV/0!</v>
      </c>
      <c r="BM397" s="117" t="e">
        <f t="shared" si="532"/>
        <v>#DIV/0!</v>
      </c>
    </row>
    <row r="398" spans="1:65">
      <c r="A398" s="17">
        <v>302050102</v>
      </c>
      <c r="B398" s="17" t="s">
        <v>564</v>
      </c>
      <c r="C398" s="18">
        <v>50000000</v>
      </c>
      <c r="D398" s="18">
        <v>0</v>
      </c>
      <c r="E398" s="18">
        <v>0</v>
      </c>
      <c r="F398" s="18">
        <v>0</v>
      </c>
      <c r="G398" s="18">
        <f t="shared" si="539"/>
        <v>50000000</v>
      </c>
      <c r="H398" s="18">
        <v>3721842</v>
      </c>
      <c r="I398" s="18">
        <v>3721842</v>
      </c>
      <c r="J398" s="18">
        <f t="shared" si="472"/>
        <v>46278158</v>
      </c>
      <c r="K398" s="18">
        <v>0</v>
      </c>
      <c r="L398" s="18">
        <v>0</v>
      </c>
      <c r="M398" s="18">
        <v>0</v>
      </c>
      <c r="N398" s="18">
        <v>0</v>
      </c>
      <c r="O398" s="18">
        <v>4221842</v>
      </c>
      <c r="P398" s="18">
        <f t="shared" si="474"/>
        <v>500000</v>
      </c>
      <c r="Q398" s="18">
        <f t="shared" si="473"/>
        <v>45778158</v>
      </c>
      <c r="R398" s="18">
        <f t="shared" si="475"/>
        <v>0</v>
      </c>
      <c r="S398" s="108"/>
      <c r="T398" s="18">
        <v>50000000</v>
      </c>
      <c r="U398" s="18"/>
      <c r="V398" s="18"/>
      <c r="W398" s="18"/>
      <c r="X398" s="18"/>
      <c r="Y398" s="18">
        <v>6250000</v>
      </c>
      <c r="Z398" s="18">
        <v>6250000</v>
      </c>
      <c r="AA398" s="18">
        <v>6250000</v>
      </c>
      <c r="AB398" s="18">
        <v>6250000</v>
      </c>
      <c r="AC398" s="18">
        <v>6250000</v>
      </c>
      <c r="AD398" s="18">
        <v>6250000</v>
      </c>
      <c r="AE398" s="18">
        <v>6250000</v>
      </c>
      <c r="AF398" s="18">
        <v>6250000</v>
      </c>
      <c r="AG398" s="18">
        <f t="shared" ref="AG398:AG461" si="540">+U398+V398+W398+X398+Y398</f>
        <v>6250000</v>
      </c>
      <c r="AH398" s="18">
        <f t="shared" si="468"/>
        <v>50000000</v>
      </c>
      <c r="AI398" s="85"/>
      <c r="AJ398" s="108"/>
      <c r="AK398" s="18">
        <v>0</v>
      </c>
      <c r="AL398" s="18">
        <v>0</v>
      </c>
      <c r="AM398" s="18">
        <v>0</v>
      </c>
      <c r="AN398" s="18">
        <v>0</v>
      </c>
      <c r="AO398" s="18"/>
      <c r="AP398" s="18"/>
      <c r="AQ398" s="18"/>
      <c r="AR398" s="18"/>
      <c r="AS398" s="18"/>
      <c r="AT398" s="18"/>
      <c r="AU398" s="18"/>
      <c r="AV398" s="18"/>
      <c r="AW398" s="18">
        <f t="shared" ref="AW398:AW461" si="541">+AK398+AL398+AM398+AN398+AO398</f>
        <v>0</v>
      </c>
      <c r="AX398" s="18">
        <f t="shared" si="509"/>
        <v>0</v>
      </c>
      <c r="AY398" s="108"/>
      <c r="AZ398" s="117" t="e">
        <f t="shared" si="527"/>
        <v>#DIV/0!</v>
      </c>
      <c r="BA398" s="117" t="e">
        <f t="shared" si="528"/>
        <v>#DIV/0!</v>
      </c>
      <c r="BB398" s="117" t="e">
        <f t="shared" si="529"/>
        <v>#DIV/0!</v>
      </c>
      <c r="BC398" s="117" t="e">
        <f t="shared" si="530"/>
        <v>#DIV/0!</v>
      </c>
      <c r="BD398" s="117">
        <f t="shared" si="531"/>
        <v>-1</v>
      </c>
      <c r="BE398" s="18"/>
      <c r="BF398" s="18"/>
      <c r="BG398" s="18"/>
      <c r="BH398" s="18"/>
      <c r="BI398" s="18"/>
      <c r="BJ398" s="18"/>
      <c r="BK398" s="18"/>
      <c r="BL398" s="117">
        <f t="shared" si="510"/>
        <v>-1</v>
      </c>
      <c r="BM398" s="117">
        <f t="shared" si="532"/>
        <v>-1</v>
      </c>
    </row>
    <row r="399" spans="1:65">
      <c r="A399" s="13">
        <v>3020502</v>
      </c>
      <c r="B399" s="14" t="s">
        <v>565</v>
      </c>
      <c r="C399" s="15">
        <v>30000000</v>
      </c>
      <c r="D399" s="15">
        <v>0</v>
      </c>
      <c r="E399" s="15">
        <v>0</v>
      </c>
      <c r="F399" s="15">
        <v>0</v>
      </c>
      <c r="G399" s="15">
        <f t="shared" si="539"/>
        <v>30000000</v>
      </c>
      <c r="H399" s="15">
        <f t="shared" ref="H399:AH399" si="542">+H400</f>
        <v>0</v>
      </c>
      <c r="I399" s="15">
        <f t="shared" si="542"/>
        <v>0</v>
      </c>
      <c r="J399" s="15">
        <f t="shared" si="542"/>
        <v>30000000</v>
      </c>
      <c r="K399" s="15">
        <f t="shared" si="542"/>
        <v>0</v>
      </c>
      <c r="L399" s="15">
        <f t="shared" si="542"/>
        <v>0</v>
      </c>
      <c r="M399" s="15">
        <f t="shared" si="542"/>
        <v>0</v>
      </c>
      <c r="N399" s="15">
        <f t="shared" si="542"/>
        <v>0</v>
      </c>
      <c r="O399" s="15">
        <f t="shared" si="542"/>
        <v>0</v>
      </c>
      <c r="P399" s="15">
        <f t="shared" si="542"/>
        <v>0</v>
      </c>
      <c r="Q399" s="15">
        <f t="shared" si="542"/>
        <v>30000000</v>
      </c>
      <c r="R399" s="15">
        <f t="shared" si="542"/>
        <v>0</v>
      </c>
      <c r="S399" s="108"/>
      <c r="T399" s="15">
        <f t="shared" si="542"/>
        <v>30000000</v>
      </c>
      <c r="U399" s="15">
        <f t="shared" si="542"/>
        <v>0</v>
      </c>
      <c r="V399" s="15">
        <f t="shared" si="542"/>
        <v>0</v>
      </c>
      <c r="W399" s="15">
        <f t="shared" si="542"/>
        <v>0</v>
      </c>
      <c r="X399" s="15">
        <f t="shared" si="542"/>
        <v>0</v>
      </c>
      <c r="Y399" s="15">
        <f t="shared" si="542"/>
        <v>0</v>
      </c>
      <c r="Z399" s="15">
        <f t="shared" si="542"/>
        <v>0</v>
      </c>
      <c r="AA399" s="15">
        <f t="shared" si="542"/>
        <v>0</v>
      </c>
      <c r="AB399" s="15">
        <f t="shared" si="542"/>
        <v>6000000</v>
      </c>
      <c r="AC399" s="15">
        <f t="shared" si="542"/>
        <v>6000000</v>
      </c>
      <c r="AD399" s="15">
        <f t="shared" si="542"/>
        <v>6000000</v>
      </c>
      <c r="AE399" s="15">
        <f t="shared" si="542"/>
        <v>6000000</v>
      </c>
      <c r="AF399" s="15">
        <f t="shared" si="542"/>
        <v>6000000</v>
      </c>
      <c r="AG399" s="15">
        <f t="shared" si="540"/>
        <v>0</v>
      </c>
      <c r="AH399" s="15">
        <f t="shared" si="542"/>
        <v>30000000</v>
      </c>
      <c r="AI399" s="233"/>
      <c r="AJ399" s="108"/>
      <c r="AK399" s="15">
        <f t="shared" ref="AK399:AM399" si="543">+AK400</f>
        <v>0</v>
      </c>
      <c r="AL399" s="15">
        <f t="shared" si="543"/>
        <v>0</v>
      </c>
      <c r="AM399" s="15">
        <f t="shared" si="543"/>
        <v>0</v>
      </c>
      <c r="AN399" s="15">
        <v>0</v>
      </c>
      <c r="AO399" s="15"/>
      <c r="AP399" s="15"/>
      <c r="AQ399" s="15"/>
      <c r="AR399" s="15"/>
      <c r="AS399" s="15"/>
      <c r="AT399" s="15"/>
      <c r="AU399" s="15"/>
      <c r="AV399" s="15"/>
      <c r="AW399" s="15">
        <f t="shared" si="541"/>
        <v>0</v>
      </c>
      <c r="AX399" s="15">
        <f t="shared" si="509"/>
        <v>0</v>
      </c>
      <c r="AY399" s="108"/>
      <c r="AZ399" s="116" t="e">
        <f t="shared" si="527"/>
        <v>#DIV/0!</v>
      </c>
      <c r="BA399" s="116" t="e">
        <f t="shared" si="528"/>
        <v>#DIV/0!</v>
      </c>
      <c r="BB399" s="116" t="e">
        <f t="shared" si="529"/>
        <v>#DIV/0!</v>
      </c>
      <c r="BC399" s="116" t="e">
        <f t="shared" si="530"/>
        <v>#DIV/0!</v>
      </c>
      <c r="BD399" s="116" t="e">
        <f t="shared" si="531"/>
        <v>#DIV/0!</v>
      </c>
      <c r="BE399" s="15"/>
      <c r="BF399" s="15"/>
      <c r="BG399" s="15"/>
      <c r="BH399" s="15"/>
      <c r="BI399" s="15"/>
      <c r="BJ399" s="15"/>
      <c r="BK399" s="15"/>
      <c r="BL399" s="116" t="e">
        <f t="shared" si="510"/>
        <v>#DIV/0!</v>
      </c>
      <c r="BM399" s="116" t="e">
        <f t="shared" si="532"/>
        <v>#DIV/0!</v>
      </c>
    </row>
    <row r="400" spans="1:65">
      <c r="A400" s="17">
        <v>302050201</v>
      </c>
      <c r="B400" s="17" t="s">
        <v>566</v>
      </c>
      <c r="C400" s="18">
        <v>30000000</v>
      </c>
      <c r="D400" s="18">
        <v>0</v>
      </c>
      <c r="E400" s="18">
        <v>0</v>
      </c>
      <c r="F400" s="18">
        <v>0</v>
      </c>
      <c r="G400" s="18">
        <f t="shared" si="539"/>
        <v>30000000</v>
      </c>
      <c r="H400" s="18">
        <v>0</v>
      </c>
      <c r="I400" s="18">
        <v>0</v>
      </c>
      <c r="J400" s="18">
        <f t="shared" si="472"/>
        <v>30000000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f t="shared" si="474"/>
        <v>0</v>
      </c>
      <c r="Q400" s="18">
        <f t="shared" si="473"/>
        <v>30000000</v>
      </c>
      <c r="R400" s="18">
        <f t="shared" si="475"/>
        <v>0</v>
      </c>
      <c r="S400" s="108"/>
      <c r="T400" s="18">
        <v>30000000</v>
      </c>
      <c r="U400" s="18"/>
      <c r="V400" s="18"/>
      <c r="W400" s="18"/>
      <c r="X400" s="18"/>
      <c r="Y400" s="18"/>
      <c r="Z400" s="18"/>
      <c r="AA400" s="18"/>
      <c r="AB400" s="18">
        <v>6000000</v>
      </c>
      <c r="AC400" s="18">
        <v>6000000</v>
      </c>
      <c r="AD400" s="18">
        <v>6000000</v>
      </c>
      <c r="AE400" s="18">
        <v>6000000</v>
      </c>
      <c r="AF400" s="18">
        <v>6000000</v>
      </c>
      <c r="AG400" s="18">
        <f t="shared" si="540"/>
        <v>0</v>
      </c>
      <c r="AH400" s="18">
        <f t="shared" si="468"/>
        <v>30000000</v>
      </c>
      <c r="AI400" s="85"/>
      <c r="AJ400" s="108"/>
      <c r="AK400" s="18">
        <v>0</v>
      </c>
      <c r="AL400" s="18">
        <v>0</v>
      </c>
      <c r="AM400" s="18">
        <v>0</v>
      </c>
      <c r="AN400" s="18">
        <v>0</v>
      </c>
      <c r="AO400" s="18"/>
      <c r="AP400" s="18"/>
      <c r="AQ400" s="18"/>
      <c r="AR400" s="18"/>
      <c r="AS400" s="18"/>
      <c r="AT400" s="18"/>
      <c r="AU400" s="18"/>
      <c r="AV400" s="18"/>
      <c r="AW400" s="18">
        <f t="shared" si="541"/>
        <v>0</v>
      </c>
      <c r="AX400" s="18">
        <f t="shared" si="509"/>
        <v>0</v>
      </c>
      <c r="AY400" s="108"/>
      <c r="AZ400" s="117" t="e">
        <f t="shared" si="527"/>
        <v>#DIV/0!</v>
      </c>
      <c r="BA400" s="117" t="e">
        <f t="shared" si="528"/>
        <v>#DIV/0!</v>
      </c>
      <c r="BB400" s="117" t="e">
        <f t="shared" si="529"/>
        <v>#DIV/0!</v>
      </c>
      <c r="BC400" s="117" t="e">
        <f t="shared" si="530"/>
        <v>#DIV/0!</v>
      </c>
      <c r="BD400" s="117" t="e">
        <f t="shared" si="531"/>
        <v>#DIV/0!</v>
      </c>
      <c r="BE400" s="18"/>
      <c r="BF400" s="18"/>
      <c r="BG400" s="18"/>
      <c r="BH400" s="18"/>
      <c r="BI400" s="18"/>
      <c r="BJ400" s="18"/>
      <c r="BK400" s="18"/>
      <c r="BL400" s="117" t="e">
        <f t="shared" si="510"/>
        <v>#DIV/0!</v>
      </c>
      <c r="BM400" s="117" t="e">
        <f t="shared" si="532"/>
        <v>#DIV/0!</v>
      </c>
    </row>
    <row r="401" spans="1:66">
      <c r="A401" s="10">
        <v>30206</v>
      </c>
      <c r="B401" s="11" t="s">
        <v>567</v>
      </c>
      <c r="C401" s="12">
        <v>50000000</v>
      </c>
      <c r="D401" s="12">
        <v>0</v>
      </c>
      <c r="E401" s="12">
        <v>0</v>
      </c>
      <c r="F401" s="12">
        <v>0</v>
      </c>
      <c r="G401" s="12">
        <f t="shared" si="539"/>
        <v>50000000</v>
      </c>
      <c r="H401" s="12">
        <f t="shared" ref="H401:AF402" si="544">+H402</f>
        <v>0</v>
      </c>
      <c r="I401" s="12">
        <f t="shared" si="544"/>
        <v>0</v>
      </c>
      <c r="J401" s="12">
        <f t="shared" si="544"/>
        <v>50000000</v>
      </c>
      <c r="K401" s="12">
        <f t="shared" si="544"/>
        <v>0</v>
      </c>
      <c r="L401" s="12">
        <f t="shared" si="544"/>
        <v>0</v>
      </c>
      <c r="M401" s="12">
        <f t="shared" si="544"/>
        <v>0</v>
      </c>
      <c r="N401" s="12">
        <f t="shared" si="544"/>
        <v>0</v>
      </c>
      <c r="O401" s="12">
        <f t="shared" si="544"/>
        <v>0</v>
      </c>
      <c r="P401" s="12">
        <f t="shared" si="544"/>
        <v>0</v>
      </c>
      <c r="Q401" s="12">
        <f t="shared" si="544"/>
        <v>50000000</v>
      </c>
      <c r="R401" s="12">
        <f t="shared" si="544"/>
        <v>0</v>
      </c>
      <c r="S401" s="108"/>
      <c r="T401" s="12">
        <f t="shared" si="544"/>
        <v>50000000</v>
      </c>
      <c r="U401" s="12">
        <f t="shared" si="544"/>
        <v>0</v>
      </c>
      <c r="V401" s="12">
        <f t="shared" si="544"/>
        <v>0</v>
      </c>
      <c r="W401" s="12">
        <f t="shared" si="544"/>
        <v>0</v>
      </c>
      <c r="X401" s="12">
        <f t="shared" si="544"/>
        <v>0</v>
      </c>
      <c r="Y401" s="12">
        <f t="shared" si="544"/>
        <v>0</v>
      </c>
      <c r="Z401" s="12">
        <f t="shared" si="544"/>
        <v>0</v>
      </c>
      <c r="AA401" s="12">
        <f t="shared" si="544"/>
        <v>0</v>
      </c>
      <c r="AB401" s="12">
        <f t="shared" si="544"/>
        <v>10000000</v>
      </c>
      <c r="AC401" s="12">
        <f t="shared" si="544"/>
        <v>10000000</v>
      </c>
      <c r="AD401" s="12">
        <f t="shared" si="544"/>
        <v>10000000</v>
      </c>
      <c r="AE401" s="12">
        <f t="shared" si="544"/>
        <v>10000000</v>
      </c>
      <c r="AF401" s="12">
        <f t="shared" si="544"/>
        <v>10000000</v>
      </c>
      <c r="AG401" s="12">
        <f t="shared" si="540"/>
        <v>0</v>
      </c>
      <c r="AH401" s="12">
        <f t="shared" ref="X401:AH402" si="545">+AH402</f>
        <v>50000000</v>
      </c>
      <c r="AI401" s="232"/>
      <c r="AJ401" s="108"/>
      <c r="AK401" s="12">
        <f t="shared" ref="AK401:AM402" si="546">+AK402</f>
        <v>0</v>
      </c>
      <c r="AL401" s="12">
        <f t="shared" si="546"/>
        <v>0</v>
      </c>
      <c r="AM401" s="12">
        <f t="shared" si="546"/>
        <v>0</v>
      </c>
      <c r="AN401" s="12">
        <v>0</v>
      </c>
      <c r="AO401" s="12"/>
      <c r="AP401" s="12"/>
      <c r="AQ401" s="12"/>
      <c r="AR401" s="12"/>
      <c r="AS401" s="12"/>
      <c r="AT401" s="12"/>
      <c r="AU401" s="12"/>
      <c r="AV401" s="12"/>
      <c r="AW401" s="12">
        <f t="shared" si="541"/>
        <v>0</v>
      </c>
      <c r="AX401" s="12">
        <f t="shared" si="509"/>
        <v>0</v>
      </c>
      <c r="AY401" s="108"/>
      <c r="AZ401" s="115" t="e">
        <f t="shared" si="527"/>
        <v>#DIV/0!</v>
      </c>
      <c r="BA401" s="115" t="e">
        <f t="shared" si="528"/>
        <v>#DIV/0!</v>
      </c>
      <c r="BB401" s="115" t="e">
        <f t="shared" si="529"/>
        <v>#DIV/0!</v>
      </c>
      <c r="BC401" s="115" t="e">
        <f t="shared" si="530"/>
        <v>#DIV/0!</v>
      </c>
      <c r="BD401" s="115" t="e">
        <f t="shared" si="531"/>
        <v>#DIV/0!</v>
      </c>
      <c r="BE401" s="12"/>
      <c r="BF401" s="12"/>
      <c r="BG401" s="12"/>
      <c r="BH401" s="12"/>
      <c r="BI401" s="12"/>
      <c r="BJ401" s="12"/>
      <c r="BK401" s="12"/>
      <c r="BL401" s="115" t="e">
        <f t="shared" si="510"/>
        <v>#DIV/0!</v>
      </c>
      <c r="BM401" s="115" t="e">
        <f t="shared" si="532"/>
        <v>#DIV/0!</v>
      </c>
    </row>
    <row r="402" spans="1:66">
      <c r="A402" s="13">
        <v>3020601</v>
      </c>
      <c r="B402" s="14" t="s">
        <v>568</v>
      </c>
      <c r="C402" s="15">
        <v>50000000</v>
      </c>
      <c r="D402" s="15">
        <v>0</v>
      </c>
      <c r="E402" s="15">
        <v>0</v>
      </c>
      <c r="F402" s="15">
        <v>0</v>
      </c>
      <c r="G402" s="15">
        <f t="shared" si="539"/>
        <v>50000000</v>
      </c>
      <c r="H402" s="15">
        <f t="shared" si="544"/>
        <v>0</v>
      </c>
      <c r="I402" s="15">
        <f t="shared" si="544"/>
        <v>0</v>
      </c>
      <c r="J402" s="15">
        <f t="shared" si="544"/>
        <v>50000000</v>
      </c>
      <c r="K402" s="15">
        <f t="shared" si="544"/>
        <v>0</v>
      </c>
      <c r="L402" s="15">
        <f t="shared" si="544"/>
        <v>0</v>
      </c>
      <c r="M402" s="15">
        <f t="shared" si="544"/>
        <v>0</v>
      </c>
      <c r="N402" s="15">
        <f t="shared" si="544"/>
        <v>0</v>
      </c>
      <c r="O402" s="15">
        <f t="shared" si="544"/>
        <v>0</v>
      </c>
      <c r="P402" s="15">
        <f t="shared" si="544"/>
        <v>0</v>
      </c>
      <c r="Q402" s="15">
        <f t="shared" si="544"/>
        <v>50000000</v>
      </c>
      <c r="R402" s="15">
        <f t="shared" si="544"/>
        <v>0</v>
      </c>
      <c r="S402" s="108"/>
      <c r="T402" s="15">
        <f t="shared" si="544"/>
        <v>50000000</v>
      </c>
      <c r="U402" s="15">
        <f t="shared" si="544"/>
        <v>0</v>
      </c>
      <c r="V402" s="15">
        <f t="shared" si="544"/>
        <v>0</v>
      </c>
      <c r="W402" s="15">
        <f t="shared" si="544"/>
        <v>0</v>
      </c>
      <c r="X402" s="15">
        <f t="shared" si="545"/>
        <v>0</v>
      </c>
      <c r="Y402" s="15">
        <f t="shared" si="545"/>
        <v>0</v>
      </c>
      <c r="Z402" s="15">
        <f t="shared" si="545"/>
        <v>0</v>
      </c>
      <c r="AA402" s="15">
        <f t="shared" si="545"/>
        <v>0</v>
      </c>
      <c r="AB402" s="15">
        <f t="shared" si="545"/>
        <v>10000000</v>
      </c>
      <c r="AC402" s="15">
        <f t="shared" si="545"/>
        <v>10000000</v>
      </c>
      <c r="AD402" s="15">
        <f t="shared" si="545"/>
        <v>10000000</v>
      </c>
      <c r="AE402" s="15">
        <f t="shared" si="545"/>
        <v>10000000</v>
      </c>
      <c r="AF402" s="15">
        <f t="shared" si="545"/>
        <v>10000000</v>
      </c>
      <c r="AG402" s="15">
        <f t="shared" si="540"/>
        <v>0</v>
      </c>
      <c r="AH402" s="15">
        <f t="shared" si="545"/>
        <v>50000000</v>
      </c>
      <c r="AI402" s="233"/>
      <c r="AJ402" s="108"/>
      <c r="AK402" s="15">
        <f t="shared" si="546"/>
        <v>0</v>
      </c>
      <c r="AL402" s="15">
        <f t="shared" si="546"/>
        <v>0</v>
      </c>
      <c r="AM402" s="15">
        <f t="shared" si="546"/>
        <v>0</v>
      </c>
      <c r="AN402" s="15">
        <v>0</v>
      </c>
      <c r="AO402" s="15"/>
      <c r="AP402" s="15"/>
      <c r="AQ402" s="15"/>
      <c r="AR402" s="15"/>
      <c r="AS402" s="15"/>
      <c r="AT402" s="15"/>
      <c r="AU402" s="15"/>
      <c r="AV402" s="15"/>
      <c r="AW402" s="15">
        <f t="shared" si="541"/>
        <v>0</v>
      </c>
      <c r="AX402" s="15">
        <f t="shared" si="509"/>
        <v>0</v>
      </c>
      <c r="AY402" s="108"/>
      <c r="AZ402" s="116" t="e">
        <f t="shared" si="527"/>
        <v>#DIV/0!</v>
      </c>
      <c r="BA402" s="116" t="e">
        <f t="shared" si="528"/>
        <v>#DIV/0!</v>
      </c>
      <c r="BB402" s="116" t="e">
        <f t="shared" si="529"/>
        <v>#DIV/0!</v>
      </c>
      <c r="BC402" s="116" t="e">
        <f t="shared" si="530"/>
        <v>#DIV/0!</v>
      </c>
      <c r="BD402" s="116" t="e">
        <f t="shared" si="531"/>
        <v>#DIV/0!</v>
      </c>
      <c r="BE402" s="15"/>
      <c r="BF402" s="15"/>
      <c r="BG402" s="15"/>
      <c r="BH402" s="15"/>
      <c r="BI402" s="15"/>
      <c r="BJ402" s="15"/>
      <c r="BK402" s="15"/>
      <c r="BL402" s="116" t="e">
        <f t="shared" si="510"/>
        <v>#DIV/0!</v>
      </c>
      <c r="BM402" s="116" t="e">
        <f t="shared" si="532"/>
        <v>#DIV/0!</v>
      </c>
    </row>
    <row r="403" spans="1:66">
      <c r="A403" s="17">
        <v>302060101</v>
      </c>
      <c r="B403" s="17" t="s">
        <v>569</v>
      </c>
      <c r="C403" s="18">
        <v>50000000</v>
      </c>
      <c r="D403" s="18">
        <v>0</v>
      </c>
      <c r="E403" s="18">
        <v>0</v>
      </c>
      <c r="F403" s="18">
        <v>0</v>
      </c>
      <c r="G403" s="18">
        <f t="shared" si="539"/>
        <v>50000000</v>
      </c>
      <c r="H403" s="18">
        <v>0</v>
      </c>
      <c r="I403" s="18">
        <v>0</v>
      </c>
      <c r="J403" s="18">
        <f t="shared" si="472"/>
        <v>50000000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f t="shared" si="474"/>
        <v>0</v>
      </c>
      <c r="Q403" s="18">
        <f t="shared" si="473"/>
        <v>50000000</v>
      </c>
      <c r="R403" s="18">
        <f t="shared" si="475"/>
        <v>0</v>
      </c>
      <c r="S403" s="108"/>
      <c r="T403" s="18">
        <v>50000000</v>
      </c>
      <c r="U403" s="18"/>
      <c r="V403" s="18"/>
      <c r="W403" s="18"/>
      <c r="X403" s="18"/>
      <c r="Y403" s="18"/>
      <c r="Z403" s="18"/>
      <c r="AA403" s="18"/>
      <c r="AB403" s="18">
        <v>10000000</v>
      </c>
      <c r="AC403" s="18">
        <v>10000000</v>
      </c>
      <c r="AD403" s="18">
        <v>10000000</v>
      </c>
      <c r="AE403" s="18">
        <v>10000000</v>
      </c>
      <c r="AF403" s="18">
        <v>10000000</v>
      </c>
      <c r="AG403" s="18">
        <f t="shared" si="540"/>
        <v>0</v>
      </c>
      <c r="AH403" s="18">
        <f t="shared" si="468"/>
        <v>50000000</v>
      </c>
      <c r="AI403" s="85"/>
      <c r="AJ403" s="108"/>
      <c r="AK403" s="18">
        <v>0</v>
      </c>
      <c r="AL403" s="18">
        <v>0</v>
      </c>
      <c r="AM403" s="18">
        <v>0</v>
      </c>
      <c r="AN403" s="18">
        <v>0</v>
      </c>
      <c r="AO403" s="18"/>
      <c r="AP403" s="18"/>
      <c r="AQ403" s="18"/>
      <c r="AR403" s="18"/>
      <c r="AS403" s="18"/>
      <c r="AT403" s="18"/>
      <c r="AU403" s="18"/>
      <c r="AV403" s="18"/>
      <c r="AW403" s="18">
        <f t="shared" si="541"/>
        <v>0</v>
      </c>
      <c r="AX403" s="18">
        <f t="shared" si="509"/>
        <v>0</v>
      </c>
      <c r="AY403" s="108"/>
      <c r="AZ403" s="117" t="e">
        <f t="shared" si="527"/>
        <v>#DIV/0!</v>
      </c>
      <c r="BA403" s="117" t="e">
        <f t="shared" si="528"/>
        <v>#DIV/0!</v>
      </c>
      <c r="BB403" s="117" t="e">
        <f t="shared" si="529"/>
        <v>#DIV/0!</v>
      </c>
      <c r="BC403" s="117" t="e">
        <f t="shared" si="530"/>
        <v>#DIV/0!</v>
      </c>
      <c r="BD403" s="117" t="e">
        <f t="shared" si="531"/>
        <v>#DIV/0!</v>
      </c>
      <c r="BE403" s="18"/>
      <c r="BF403" s="18"/>
      <c r="BG403" s="18"/>
      <c r="BH403" s="18"/>
      <c r="BI403" s="18"/>
      <c r="BJ403" s="18"/>
      <c r="BK403" s="18"/>
      <c r="BL403" s="117" t="e">
        <f t="shared" si="510"/>
        <v>#DIV/0!</v>
      </c>
      <c r="BM403" s="117" t="e">
        <f t="shared" si="532"/>
        <v>#DIV/0!</v>
      </c>
    </row>
    <row r="404" spans="1:66">
      <c r="A404" s="10">
        <v>30207</v>
      </c>
      <c r="B404" s="11" t="s">
        <v>570</v>
      </c>
      <c r="C404" s="12">
        <v>1000</v>
      </c>
      <c r="D404" s="12">
        <v>0</v>
      </c>
      <c r="E404" s="12">
        <v>0</v>
      </c>
      <c r="F404" s="12">
        <v>0</v>
      </c>
      <c r="G404" s="12">
        <f t="shared" si="539"/>
        <v>1000</v>
      </c>
      <c r="H404" s="12">
        <f t="shared" ref="H404:AH404" si="547">+H405</f>
        <v>0</v>
      </c>
      <c r="I404" s="12">
        <f t="shared" si="547"/>
        <v>0</v>
      </c>
      <c r="J404" s="12">
        <f t="shared" si="547"/>
        <v>1000</v>
      </c>
      <c r="K404" s="12">
        <f t="shared" si="547"/>
        <v>0</v>
      </c>
      <c r="L404" s="12">
        <f t="shared" si="547"/>
        <v>0</v>
      </c>
      <c r="M404" s="12">
        <f t="shared" si="547"/>
        <v>0</v>
      </c>
      <c r="N404" s="12">
        <f t="shared" si="547"/>
        <v>0</v>
      </c>
      <c r="O404" s="12">
        <f t="shared" si="547"/>
        <v>0</v>
      </c>
      <c r="P404" s="12">
        <f t="shared" si="547"/>
        <v>0</v>
      </c>
      <c r="Q404" s="12">
        <f t="shared" si="547"/>
        <v>1000</v>
      </c>
      <c r="R404" s="12">
        <f t="shared" si="547"/>
        <v>0</v>
      </c>
      <c r="S404" s="108"/>
      <c r="T404" s="12">
        <f t="shared" si="547"/>
        <v>1000</v>
      </c>
      <c r="U404" s="12">
        <f t="shared" si="547"/>
        <v>0</v>
      </c>
      <c r="V404" s="12">
        <f t="shared" si="547"/>
        <v>0</v>
      </c>
      <c r="W404" s="12">
        <f t="shared" si="547"/>
        <v>0</v>
      </c>
      <c r="X404" s="12">
        <f t="shared" si="547"/>
        <v>1000</v>
      </c>
      <c r="Y404" s="12">
        <f t="shared" si="547"/>
        <v>0</v>
      </c>
      <c r="Z404" s="12">
        <f t="shared" si="547"/>
        <v>0</v>
      </c>
      <c r="AA404" s="12">
        <f t="shared" si="547"/>
        <v>0</v>
      </c>
      <c r="AB404" s="12">
        <f t="shared" si="547"/>
        <v>0</v>
      </c>
      <c r="AC404" s="12">
        <f t="shared" si="547"/>
        <v>0</v>
      </c>
      <c r="AD404" s="12">
        <f t="shared" si="547"/>
        <v>0</v>
      </c>
      <c r="AE404" s="12">
        <f t="shared" si="547"/>
        <v>0</v>
      </c>
      <c r="AF404" s="12">
        <f t="shared" si="547"/>
        <v>0</v>
      </c>
      <c r="AG404" s="12">
        <f t="shared" si="540"/>
        <v>1000</v>
      </c>
      <c r="AH404" s="12">
        <f t="shared" si="547"/>
        <v>1000</v>
      </c>
      <c r="AI404" s="232"/>
      <c r="AJ404" s="108"/>
      <c r="AK404" s="12">
        <f t="shared" ref="AK404:AM404" si="548">+AK405</f>
        <v>0</v>
      </c>
      <c r="AL404" s="12">
        <f t="shared" si="548"/>
        <v>0</v>
      </c>
      <c r="AM404" s="12">
        <f t="shared" si="548"/>
        <v>0</v>
      </c>
      <c r="AN404" s="12">
        <v>0</v>
      </c>
      <c r="AO404" s="12"/>
      <c r="AP404" s="12"/>
      <c r="AQ404" s="12"/>
      <c r="AR404" s="12"/>
      <c r="AS404" s="12"/>
      <c r="AT404" s="12"/>
      <c r="AU404" s="12"/>
      <c r="AV404" s="12"/>
      <c r="AW404" s="12">
        <f t="shared" si="541"/>
        <v>0</v>
      </c>
      <c r="AX404" s="12">
        <f t="shared" si="509"/>
        <v>0</v>
      </c>
      <c r="AY404" s="108"/>
      <c r="AZ404" s="115" t="e">
        <f t="shared" si="527"/>
        <v>#DIV/0!</v>
      </c>
      <c r="BA404" s="115" t="e">
        <f t="shared" si="528"/>
        <v>#DIV/0!</v>
      </c>
      <c r="BB404" s="115" t="e">
        <f t="shared" si="529"/>
        <v>#DIV/0!</v>
      </c>
      <c r="BC404" s="115">
        <f t="shared" si="530"/>
        <v>-1</v>
      </c>
      <c r="BD404" s="115" t="e">
        <f t="shared" si="531"/>
        <v>#DIV/0!</v>
      </c>
      <c r="BE404" s="12"/>
      <c r="BF404" s="12"/>
      <c r="BG404" s="12"/>
      <c r="BH404" s="12"/>
      <c r="BI404" s="12"/>
      <c r="BJ404" s="12"/>
      <c r="BK404" s="12"/>
      <c r="BL404" s="115">
        <f t="shared" si="510"/>
        <v>-1</v>
      </c>
      <c r="BM404" s="115">
        <f t="shared" si="532"/>
        <v>-1</v>
      </c>
    </row>
    <row r="405" spans="1:66">
      <c r="A405" s="17">
        <v>3020703</v>
      </c>
      <c r="B405" s="17" t="s">
        <v>571</v>
      </c>
      <c r="C405" s="18">
        <v>1000</v>
      </c>
      <c r="D405" s="18">
        <v>0</v>
      </c>
      <c r="E405" s="18">
        <v>0</v>
      </c>
      <c r="F405" s="18">
        <v>0</v>
      </c>
      <c r="G405" s="18">
        <f t="shared" si="539"/>
        <v>1000</v>
      </c>
      <c r="H405" s="18">
        <v>0</v>
      </c>
      <c r="I405" s="18">
        <v>0</v>
      </c>
      <c r="J405" s="18">
        <f t="shared" si="472"/>
        <v>1000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f t="shared" si="474"/>
        <v>0</v>
      </c>
      <c r="Q405" s="18">
        <f t="shared" si="473"/>
        <v>1000</v>
      </c>
      <c r="R405" s="18">
        <f t="shared" si="475"/>
        <v>0</v>
      </c>
      <c r="S405" s="108"/>
      <c r="T405" s="18">
        <v>1000</v>
      </c>
      <c r="U405" s="18"/>
      <c r="V405" s="18"/>
      <c r="W405" s="18"/>
      <c r="X405" s="18">
        <v>1000</v>
      </c>
      <c r="Y405" s="18"/>
      <c r="Z405" s="18"/>
      <c r="AA405" s="18"/>
      <c r="AB405" s="18"/>
      <c r="AC405" s="18"/>
      <c r="AD405" s="18"/>
      <c r="AE405" s="18"/>
      <c r="AF405" s="18"/>
      <c r="AG405" s="18">
        <f t="shared" si="540"/>
        <v>1000</v>
      </c>
      <c r="AH405" s="18">
        <f t="shared" si="468"/>
        <v>1000</v>
      </c>
      <c r="AI405" s="85"/>
      <c r="AJ405" s="108"/>
      <c r="AK405" s="18">
        <v>0</v>
      </c>
      <c r="AL405" s="18">
        <v>0</v>
      </c>
      <c r="AM405" s="18">
        <v>0</v>
      </c>
      <c r="AN405" s="18">
        <v>0</v>
      </c>
      <c r="AO405" s="18"/>
      <c r="AP405" s="18"/>
      <c r="AQ405" s="18"/>
      <c r="AR405" s="18"/>
      <c r="AS405" s="18"/>
      <c r="AT405" s="18"/>
      <c r="AU405" s="18"/>
      <c r="AV405" s="18"/>
      <c r="AW405" s="18">
        <f t="shared" si="541"/>
        <v>0</v>
      </c>
      <c r="AX405" s="18">
        <f t="shared" si="509"/>
        <v>0</v>
      </c>
      <c r="AY405" s="108"/>
      <c r="AZ405" s="117" t="e">
        <f t="shared" si="527"/>
        <v>#DIV/0!</v>
      </c>
      <c r="BA405" s="117" t="e">
        <f t="shared" si="528"/>
        <v>#DIV/0!</v>
      </c>
      <c r="BB405" s="117" t="e">
        <f t="shared" si="529"/>
        <v>#DIV/0!</v>
      </c>
      <c r="BC405" s="117">
        <f t="shared" si="530"/>
        <v>-1</v>
      </c>
      <c r="BD405" s="117" t="e">
        <f t="shared" si="531"/>
        <v>#DIV/0!</v>
      </c>
      <c r="BE405" s="18"/>
      <c r="BF405" s="18"/>
      <c r="BG405" s="18"/>
      <c r="BH405" s="18"/>
      <c r="BI405" s="18"/>
      <c r="BJ405" s="18"/>
      <c r="BK405" s="18"/>
      <c r="BL405" s="117">
        <f t="shared" si="510"/>
        <v>-1</v>
      </c>
      <c r="BM405" s="117">
        <f t="shared" si="532"/>
        <v>-1</v>
      </c>
    </row>
    <row r="406" spans="1:66">
      <c r="A406" s="7">
        <v>303</v>
      </c>
      <c r="B406" s="8" t="s">
        <v>572</v>
      </c>
      <c r="C406" s="9">
        <f>+C407+C411</f>
        <v>5001000</v>
      </c>
      <c r="D406" s="9">
        <f>+D407+D411</f>
        <v>0</v>
      </c>
      <c r="E406" s="9">
        <f>+E407+E411</f>
        <v>0</v>
      </c>
      <c r="F406" s="9">
        <f>+F407+F411</f>
        <v>120000000</v>
      </c>
      <c r="G406" s="9">
        <f t="shared" si="539"/>
        <v>125001000</v>
      </c>
      <c r="H406" s="9">
        <f t="shared" ref="H406:W406" si="549">+H407+H411</f>
        <v>0</v>
      </c>
      <c r="I406" s="9">
        <f t="shared" si="549"/>
        <v>0</v>
      </c>
      <c r="J406" s="9">
        <f t="shared" si="549"/>
        <v>125001000</v>
      </c>
      <c r="K406" s="9">
        <f t="shared" si="549"/>
        <v>0</v>
      </c>
      <c r="L406" s="9">
        <f t="shared" si="549"/>
        <v>0</v>
      </c>
      <c r="M406" s="9">
        <f t="shared" si="549"/>
        <v>0</v>
      </c>
      <c r="N406" s="9">
        <f t="shared" si="549"/>
        <v>0</v>
      </c>
      <c r="O406" s="9">
        <f t="shared" si="549"/>
        <v>0</v>
      </c>
      <c r="P406" s="9">
        <f t="shared" si="549"/>
        <v>0</v>
      </c>
      <c r="Q406" s="9">
        <f t="shared" si="549"/>
        <v>125001000</v>
      </c>
      <c r="R406" s="9">
        <f t="shared" si="549"/>
        <v>0</v>
      </c>
      <c r="S406" s="108"/>
      <c r="T406" s="9">
        <f t="shared" si="549"/>
        <v>125001000</v>
      </c>
      <c r="U406" s="9">
        <f t="shared" si="549"/>
        <v>0</v>
      </c>
      <c r="V406" s="9">
        <f t="shared" si="549"/>
        <v>0</v>
      </c>
      <c r="W406" s="9">
        <f t="shared" si="549"/>
        <v>0</v>
      </c>
      <c r="X406" s="9">
        <f t="shared" ref="X406:AH406" si="550">+X407+X411</f>
        <v>30000000</v>
      </c>
      <c r="Y406" s="9">
        <f t="shared" si="550"/>
        <v>11875125</v>
      </c>
      <c r="Z406" s="9">
        <f t="shared" si="550"/>
        <v>11875125</v>
      </c>
      <c r="AA406" s="9">
        <f t="shared" si="550"/>
        <v>11875125</v>
      </c>
      <c r="AB406" s="9">
        <f t="shared" si="550"/>
        <v>11875125</v>
      </c>
      <c r="AC406" s="9">
        <f t="shared" si="550"/>
        <v>11875125</v>
      </c>
      <c r="AD406" s="9">
        <f t="shared" si="550"/>
        <v>11875125</v>
      </c>
      <c r="AE406" s="9">
        <f t="shared" si="550"/>
        <v>11875125</v>
      </c>
      <c r="AF406" s="9">
        <f t="shared" si="550"/>
        <v>11875125</v>
      </c>
      <c r="AG406" s="9">
        <f t="shared" si="540"/>
        <v>41875125</v>
      </c>
      <c r="AH406" s="9">
        <f t="shared" si="550"/>
        <v>125001000</v>
      </c>
      <c r="AI406" s="231"/>
      <c r="AJ406" s="108"/>
      <c r="AK406" s="9">
        <f t="shared" ref="AK406:AM406" si="551">+AK407+AK411</f>
        <v>0</v>
      </c>
      <c r="AL406" s="9">
        <f t="shared" si="551"/>
        <v>0</v>
      </c>
      <c r="AM406" s="9">
        <f t="shared" si="551"/>
        <v>0</v>
      </c>
      <c r="AN406" s="9">
        <v>0</v>
      </c>
      <c r="AO406" s="9"/>
      <c r="AP406" s="9"/>
      <c r="AQ406" s="9"/>
      <c r="AR406" s="9"/>
      <c r="AS406" s="9"/>
      <c r="AT406" s="9"/>
      <c r="AU406" s="9"/>
      <c r="AV406" s="9"/>
      <c r="AW406" s="9">
        <f t="shared" si="541"/>
        <v>0</v>
      </c>
      <c r="AX406" s="9">
        <f t="shared" si="509"/>
        <v>0</v>
      </c>
      <c r="AY406" s="108"/>
      <c r="AZ406" s="114" t="e">
        <f t="shared" si="527"/>
        <v>#DIV/0!</v>
      </c>
      <c r="BA406" s="114" t="e">
        <f t="shared" si="528"/>
        <v>#DIV/0!</v>
      </c>
      <c r="BB406" s="114" t="e">
        <f t="shared" si="529"/>
        <v>#DIV/0!</v>
      </c>
      <c r="BC406" s="114">
        <f t="shared" si="530"/>
        <v>-1</v>
      </c>
      <c r="BD406" s="114">
        <f t="shared" si="531"/>
        <v>-1</v>
      </c>
      <c r="BE406" s="9"/>
      <c r="BF406" s="9"/>
      <c r="BG406" s="9"/>
      <c r="BH406" s="9"/>
      <c r="BI406" s="9"/>
      <c r="BJ406" s="9"/>
      <c r="BK406" s="9"/>
      <c r="BL406" s="114">
        <f t="shared" si="510"/>
        <v>-1</v>
      </c>
      <c r="BM406" s="114">
        <f t="shared" si="532"/>
        <v>-1</v>
      </c>
    </row>
    <row r="407" spans="1:66">
      <c r="A407" s="10">
        <v>30301</v>
      </c>
      <c r="B407" s="11" t="s">
        <v>573</v>
      </c>
      <c r="C407" s="12">
        <f>+C408</f>
        <v>5000000</v>
      </c>
      <c r="D407" s="12">
        <f t="shared" ref="D407:F408" si="552">+D408</f>
        <v>0</v>
      </c>
      <c r="E407" s="12">
        <f t="shared" si="552"/>
        <v>0</v>
      </c>
      <c r="F407" s="12">
        <f t="shared" si="552"/>
        <v>0</v>
      </c>
      <c r="G407" s="12">
        <f t="shared" si="539"/>
        <v>5000000</v>
      </c>
      <c r="H407" s="12">
        <f t="shared" ref="H407:AF408" si="553">+H408</f>
        <v>0</v>
      </c>
      <c r="I407" s="12">
        <f t="shared" si="553"/>
        <v>0</v>
      </c>
      <c r="J407" s="12">
        <f t="shared" si="553"/>
        <v>5000000</v>
      </c>
      <c r="K407" s="12">
        <f t="shared" si="553"/>
        <v>0</v>
      </c>
      <c r="L407" s="12">
        <f t="shared" si="553"/>
        <v>0</v>
      </c>
      <c r="M407" s="12">
        <f t="shared" si="553"/>
        <v>0</v>
      </c>
      <c r="N407" s="12">
        <f t="shared" si="553"/>
        <v>0</v>
      </c>
      <c r="O407" s="12">
        <f t="shared" si="553"/>
        <v>0</v>
      </c>
      <c r="P407" s="12">
        <f t="shared" si="553"/>
        <v>0</v>
      </c>
      <c r="Q407" s="12">
        <f t="shared" si="553"/>
        <v>5000000</v>
      </c>
      <c r="R407" s="12">
        <f t="shared" si="553"/>
        <v>0</v>
      </c>
      <c r="S407" s="108"/>
      <c r="T407" s="12">
        <f t="shared" si="553"/>
        <v>5000000</v>
      </c>
      <c r="U407" s="12">
        <f t="shared" si="553"/>
        <v>0</v>
      </c>
      <c r="V407" s="12">
        <f t="shared" si="553"/>
        <v>0</v>
      </c>
      <c r="W407" s="12">
        <f t="shared" si="553"/>
        <v>0</v>
      </c>
      <c r="X407" s="12">
        <f t="shared" si="553"/>
        <v>0</v>
      </c>
      <c r="Y407" s="12">
        <f t="shared" si="553"/>
        <v>625000</v>
      </c>
      <c r="Z407" s="12">
        <f t="shared" si="553"/>
        <v>625000</v>
      </c>
      <c r="AA407" s="12">
        <f t="shared" si="553"/>
        <v>625000</v>
      </c>
      <c r="AB407" s="12">
        <f t="shared" si="553"/>
        <v>625000</v>
      </c>
      <c r="AC407" s="12">
        <f t="shared" si="553"/>
        <v>625000</v>
      </c>
      <c r="AD407" s="12">
        <f t="shared" si="553"/>
        <v>625000</v>
      </c>
      <c r="AE407" s="12">
        <f t="shared" si="553"/>
        <v>625000</v>
      </c>
      <c r="AF407" s="12">
        <f t="shared" si="553"/>
        <v>625000</v>
      </c>
      <c r="AG407" s="12">
        <f t="shared" si="540"/>
        <v>625000</v>
      </c>
      <c r="AH407" s="12">
        <f t="shared" ref="X407:AH408" si="554">+AH408</f>
        <v>5000000</v>
      </c>
      <c r="AI407" s="232"/>
      <c r="AJ407" s="108"/>
      <c r="AK407" s="12">
        <f t="shared" ref="AK407:AM408" si="555">+AK408</f>
        <v>0</v>
      </c>
      <c r="AL407" s="12">
        <f t="shared" si="555"/>
        <v>0</v>
      </c>
      <c r="AM407" s="12">
        <f t="shared" si="555"/>
        <v>0</v>
      </c>
      <c r="AN407" s="12">
        <v>0</v>
      </c>
      <c r="AO407" s="12"/>
      <c r="AP407" s="12"/>
      <c r="AQ407" s="12"/>
      <c r="AR407" s="12"/>
      <c r="AS407" s="12"/>
      <c r="AT407" s="12"/>
      <c r="AU407" s="12"/>
      <c r="AV407" s="12"/>
      <c r="AW407" s="12">
        <f t="shared" si="541"/>
        <v>0</v>
      </c>
      <c r="AX407" s="12">
        <f t="shared" si="509"/>
        <v>0</v>
      </c>
      <c r="AY407" s="108"/>
      <c r="AZ407" s="115" t="e">
        <f t="shared" si="527"/>
        <v>#DIV/0!</v>
      </c>
      <c r="BA407" s="115" t="e">
        <f t="shared" si="528"/>
        <v>#DIV/0!</v>
      </c>
      <c r="BB407" s="115" t="e">
        <f t="shared" si="529"/>
        <v>#DIV/0!</v>
      </c>
      <c r="BC407" s="115" t="e">
        <f t="shared" si="530"/>
        <v>#DIV/0!</v>
      </c>
      <c r="BD407" s="115">
        <f t="shared" si="531"/>
        <v>-1</v>
      </c>
      <c r="BE407" s="12"/>
      <c r="BF407" s="12"/>
      <c r="BG407" s="12"/>
      <c r="BH407" s="12"/>
      <c r="BI407" s="12"/>
      <c r="BJ407" s="12"/>
      <c r="BK407" s="12"/>
      <c r="BL407" s="115">
        <f t="shared" si="510"/>
        <v>-1</v>
      </c>
      <c r="BM407" s="115">
        <f t="shared" si="532"/>
        <v>-1</v>
      </c>
    </row>
    <row r="408" spans="1:66">
      <c r="A408" s="13">
        <v>3030101</v>
      </c>
      <c r="B408" s="14" t="s">
        <v>574</v>
      </c>
      <c r="C408" s="15">
        <f>+C409</f>
        <v>5000000</v>
      </c>
      <c r="D408" s="15">
        <f t="shared" si="552"/>
        <v>0</v>
      </c>
      <c r="E408" s="15">
        <f t="shared" si="552"/>
        <v>0</v>
      </c>
      <c r="F408" s="15">
        <f t="shared" si="552"/>
        <v>0</v>
      </c>
      <c r="G408" s="15">
        <f t="shared" si="539"/>
        <v>5000000</v>
      </c>
      <c r="H408" s="15">
        <f t="shared" si="553"/>
        <v>0</v>
      </c>
      <c r="I408" s="15">
        <f t="shared" si="553"/>
        <v>0</v>
      </c>
      <c r="J408" s="15">
        <f t="shared" si="553"/>
        <v>5000000</v>
      </c>
      <c r="K408" s="15">
        <f t="shared" si="553"/>
        <v>0</v>
      </c>
      <c r="L408" s="15">
        <f t="shared" si="553"/>
        <v>0</v>
      </c>
      <c r="M408" s="15">
        <f t="shared" si="553"/>
        <v>0</v>
      </c>
      <c r="N408" s="15">
        <f t="shared" si="553"/>
        <v>0</v>
      </c>
      <c r="O408" s="15">
        <f t="shared" si="553"/>
        <v>0</v>
      </c>
      <c r="P408" s="15">
        <f t="shared" si="553"/>
        <v>0</v>
      </c>
      <c r="Q408" s="15">
        <f t="shared" si="553"/>
        <v>5000000</v>
      </c>
      <c r="R408" s="15">
        <f t="shared" si="553"/>
        <v>0</v>
      </c>
      <c r="S408" s="108"/>
      <c r="T408" s="15">
        <f t="shared" si="553"/>
        <v>5000000</v>
      </c>
      <c r="U408" s="15">
        <f t="shared" si="553"/>
        <v>0</v>
      </c>
      <c r="V408" s="15">
        <f t="shared" si="553"/>
        <v>0</v>
      </c>
      <c r="W408" s="15">
        <f t="shared" si="553"/>
        <v>0</v>
      </c>
      <c r="X408" s="15">
        <f t="shared" si="554"/>
        <v>0</v>
      </c>
      <c r="Y408" s="15">
        <f t="shared" si="554"/>
        <v>625000</v>
      </c>
      <c r="Z408" s="15">
        <f t="shared" si="554"/>
        <v>625000</v>
      </c>
      <c r="AA408" s="15">
        <f t="shared" si="554"/>
        <v>625000</v>
      </c>
      <c r="AB408" s="15">
        <f t="shared" si="554"/>
        <v>625000</v>
      </c>
      <c r="AC408" s="15">
        <f t="shared" si="554"/>
        <v>625000</v>
      </c>
      <c r="AD408" s="15">
        <f t="shared" si="554"/>
        <v>625000</v>
      </c>
      <c r="AE408" s="15">
        <f t="shared" si="554"/>
        <v>625000</v>
      </c>
      <c r="AF408" s="15">
        <f t="shared" si="554"/>
        <v>625000</v>
      </c>
      <c r="AG408" s="15">
        <f t="shared" si="540"/>
        <v>625000</v>
      </c>
      <c r="AH408" s="15">
        <f t="shared" si="554"/>
        <v>5000000</v>
      </c>
      <c r="AI408" s="233"/>
      <c r="AJ408" s="108"/>
      <c r="AK408" s="15">
        <f t="shared" si="555"/>
        <v>0</v>
      </c>
      <c r="AL408" s="15">
        <f t="shared" si="555"/>
        <v>0</v>
      </c>
      <c r="AM408" s="15">
        <f t="shared" si="555"/>
        <v>0</v>
      </c>
      <c r="AN408" s="15">
        <v>0</v>
      </c>
      <c r="AO408" s="15"/>
      <c r="AP408" s="15"/>
      <c r="AQ408" s="15"/>
      <c r="AR408" s="15"/>
      <c r="AS408" s="15"/>
      <c r="AT408" s="15"/>
      <c r="AU408" s="15"/>
      <c r="AV408" s="15"/>
      <c r="AW408" s="15">
        <f t="shared" si="541"/>
        <v>0</v>
      </c>
      <c r="AX408" s="15">
        <f t="shared" si="509"/>
        <v>0</v>
      </c>
      <c r="AY408" s="108"/>
      <c r="AZ408" s="116" t="e">
        <f t="shared" si="527"/>
        <v>#DIV/0!</v>
      </c>
      <c r="BA408" s="116" t="e">
        <f t="shared" si="528"/>
        <v>#DIV/0!</v>
      </c>
      <c r="BB408" s="116" t="e">
        <f t="shared" si="529"/>
        <v>#DIV/0!</v>
      </c>
      <c r="BC408" s="116" t="e">
        <f t="shared" si="530"/>
        <v>#DIV/0!</v>
      </c>
      <c r="BD408" s="116">
        <f t="shared" si="531"/>
        <v>-1</v>
      </c>
      <c r="BE408" s="15"/>
      <c r="BF408" s="15"/>
      <c r="BG408" s="15"/>
      <c r="BH408" s="15"/>
      <c r="BI408" s="15"/>
      <c r="BJ408" s="15"/>
      <c r="BK408" s="15"/>
      <c r="BL408" s="116">
        <f t="shared" si="510"/>
        <v>-1</v>
      </c>
      <c r="BM408" s="116">
        <f t="shared" si="532"/>
        <v>-1</v>
      </c>
    </row>
    <row r="409" spans="1:66">
      <c r="A409" s="17">
        <v>303010102</v>
      </c>
      <c r="B409" s="17" t="s">
        <v>575</v>
      </c>
      <c r="C409" s="226">
        <v>5000000</v>
      </c>
      <c r="D409" s="18">
        <v>0</v>
      </c>
      <c r="E409" s="18">
        <v>0</v>
      </c>
      <c r="F409" s="18">
        <v>0</v>
      </c>
      <c r="G409" s="18">
        <f t="shared" si="539"/>
        <v>5000000</v>
      </c>
      <c r="H409" s="18">
        <v>0</v>
      </c>
      <c r="I409" s="18">
        <v>0</v>
      </c>
      <c r="J409" s="18">
        <f t="shared" si="472"/>
        <v>5000000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f t="shared" si="474"/>
        <v>0</v>
      </c>
      <c r="Q409" s="18">
        <f t="shared" si="473"/>
        <v>5000000</v>
      </c>
      <c r="R409" s="18">
        <f t="shared" si="475"/>
        <v>0</v>
      </c>
      <c r="S409" s="108"/>
      <c r="T409" s="18">
        <v>5000000</v>
      </c>
      <c r="U409" s="18"/>
      <c r="V409" s="18"/>
      <c r="W409" s="18"/>
      <c r="X409" s="18"/>
      <c r="Y409" s="18">
        <v>625000</v>
      </c>
      <c r="Z409" s="18">
        <v>625000</v>
      </c>
      <c r="AA409" s="18">
        <v>625000</v>
      </c>
      <c r="AB409" s="18">
        <v>625000</v>
      </c>
      <c r="AC409" s="18">
        <v>625000</v>
      </c>
      <c r="AD409" s="18">
        <v>625000</v>
      </c>
      <c r="AE409" s="18">
        <v>625000</v>
      </c>
      <c r="AF409" s="18">
        <v>625000</v>
      </c>
      <c r="AG409" s="18">
        <f t="shared" si="540"/>
        <v>625000</v>
      </c>
      <c r="AH409" s="18">
        <f t="shared" ref="AH409:AH472" si="556">SUM(U409:AF409)</f>
        <v>5000000</v>
      </c>
      <c r="AI409" s="85"/>
      <c r="AJ409" s="108"/>
      <c r="AK409" s="18">
        <v>0</v>
      </c>
      <c r="AL409" s="18">
        <v>0</v>
      </c>
      <c r="AM409" s="18"/>
      <c r="AN409" s="18">
        <v>0</v>
      </c>
      <c r="AO409" s="18"/>
      <c r="AP409" s="18"/>
      <c r="AQ409" s="18"/>
      <c r="AR409" s="18"/>
      <c r="AS409" s="18"/>
      <c r="AT409" s="18"/>
      <c r="AU409" s="18"/>
      <c r="AV409" s="18"/>
      <c r="AW409" s="18">
        <f t="shared" si="541"/>
        <v>0</v>
      </c>
      <c r="AX409" s="18">
        <f t="shared" si="509"/>
        <v>0</v>
      </c>
      <c r="AY409" s="108"/>
      <c r="AZ409" s="117" t="e">
        <f t="shared" si="527"/>
        <v>#DIV/0!</v>
      </c>
      <c r="BA409" s="117" t="e">
        <f t="shared" si="528"/>
        <v>#DIV/0!</v>
      </c>
      <c r="BB409" s="117" t="e">
        <f t="shared" si="529"/>
        <v>#DIV/0!</v>
      </c>
      <c r="BC409" s="117" t="e">
        <f t="shared" si="530"/>
        <v>#DIV/0!</v>
      </c>
      <c r="BD409" s="117">
        <f t="shared" si="531"/>
        <v>-1</v>
      </c>
      <c r="BE409" s="18"/>
      <c r="BF409" s="18"/>
      <c r="BG409" s="18"/>
      <c r="BH409" s="18"/>
      <c r="BI409" s="18"/>
      <c r="BJ409" s="18"/>
      <c r="BK409" s="18"/>
      <c r="BL409" s="117">
        <f t="shared" ref="BL409:BL428" si="557">(AW409-AG409)/AG409</f>
        <v>-1</v>
      </c>
      <c r="BM409" s="117">
        <f t="shared" si="532"/>
        <v>-1</v>
      </c>
    </row>
    <row r="410" spans="1:66">
      <c r="A410" s="17">
        <v>303010103</v>
      </c>
      <c r="B410" s="17" t="s">
        <v>998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0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>
        <f t="shared" si="540"/>
        <v>0</v>
      </c>
      <c r="AH410" s="18">
        <f t="shared" si="556"/>
        <v>0</v>
      </c>
      <c r="AI410" s="85"/>
      <c r="AJ410" s="10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>
        <f t="shared" si="541"/>
        <v>0</v>
      </c>
      <c r="AX410" s="18">
        <f t="shared" si="509"/>
        <v>0</v>
      </c>
      <c r="AY410" s="108"/>
      <c r="AZ410" s="117" t="e">
        <f t="shared" si="527"/>
        <v>#DIV/0!</v>
      </c>
      <c r="BA410" s="117" t="e">
        <f t="shared" si="528"/>
        <v>#DIV/0!</v>
      </c>
      <c r="BB410" s="117" t="e">
        <f t="shared" si="529"/>
        <v>#DIV/0!</v>
      </c>
      <c r="BC410" s="117" t="e">
        <f t="shared" si="530"/>
        <v>#DIV/0!</v>
      </c>
      <c r="BD410" s="117" t="e">
        <f t="shared" si="531"/>
        <v>#DIV/0!</v>
      </c>
      <c r="BE410" s="18"/>
      <c r="BF410" s="18"/>
      <c r="BG410" s="18"/>
      <c r="BH410" s="18"/>
      <c r="BI410" s="18"/>
      <c r="BJ410" s="18"/>
      <c r="BK410" s="18"/>
      <c r="BL410" s="117" t="e">
        <f t="shared" si="557"/>
        <v>#DIV/0!</v>
      </c>
      <c r="BM410" s="117" t="e">
        <f t="shared" si="532"/>
        <v>#DIV/0!</v>
      </c>
    </row>
    <row r="411" spans="1:66">
      <c r="A411" s="10">
        <v>30302</v>
      </c>
      <c r="B411" s="11" t="s">
        <v>576</v>
      </c>
      <c r="C411" s="12">
        <f>+C412</f>
        <v>1000</v>
      </c>
      <c r="D411" s="12">
        <f t="shared" ref="D411:F412" si="558">+D412</f>
        <v>0</v>
      </c>
      <c r="E411" s="12">
        <f t="shared" si="558"/>
        <v>0</v>
      </c>
      <c r="F411" s="12">
        <f t="shared" si="558"/>
        <v>120000000</v>
      </c>
      <c r="G411" s="12">
        <f t="shared" si="539"/>
        <v>120001000</v>
      </c>
      <c r="H411" s="12">
        <f t="shared" ref="H411:AF412" si="559">+H412</f>
        <v>0</v>
      </c>
      <c r="I411" s="12">
        <f t="shared" si="559"/>
        <v>0</v>
      </c>
      <c r="J411" s="12">
        <f t="shared" si="559"/>
        <v>120001000</v>
      </c>
      <c r="K411" s="12">
        <f t="shared" si="559"/>
        <v>0</v>
      </c>
      <c r="L411" s="12">
        <f t="shared" si="559"/>
        <v>0</v>
      </c>
      <c r="M411" s="12">
        <f t="shared" si="559"/>
        <v>0</v>
      </c>
      <c r="N411" s="12">
        <f t="shared" si="559"/>
        <v>0</v>
      </c>
      <c r="O411" s="12">
        <f t="shared" si="559"/>
        <v>0</v>
      </c>
      <c r="P411" s="12">
        <f t="shared" si="559"/>
        <v>0</v>
      </c>
      <c r="Q411" s="12">
        <f t="shared" si="559"/>
        <v>120001000</v>
      </c>
      <c r="R411" s="12">
        <f t="shared" si="559"/>
        <v>0</v>
      </c>
      <c r="S411" s="108"/>
      <c r="T411" s="12">
        <f t="shared" si="559"/>
        <v>120001000</v>
      </c>
      <c r="U411" s="12">
        <f t="shared" si="559"/>
        <v>0</v>
      </c>
      <c r="V411" s="12">
        <f t="shared" si="559"/>
        <v>0</v>
      </c>
      <c r="W411" s="12">
        <f t="shared" si="559"/>
        <v>0</v>
      </c>
      <c r="X411" s="12">
        <f t="shared" si="559"/>
        <v>30000000</v>
      </c>
      <c r="Y411" s="12">
        <f t="shared" si="559"/>
        <v>11250125</v>
      </c>
      <c r="Z411" s="12">
        <f t="shared" si="559"/>
        <v>11250125</v>
      </c>
      <c r="AA411" s="12">
        <f t="shared" si="559"/>
        <v>11250125</v>
      </c>
      <c r="AB411" s="12">
        <f t="shared" si="559"/>
        <v>11250125</v>
      </c>
      <c r="AC411" s="12">
        <f t="shared" si="559"/>
        <v>11250125</v>
      </c>
      <c r="AD411" s="12">
        <f t="shared" si="559"/>
        <v>11250125</v>
      </c>
      <c r="AE411" s="12">
        <f t="shared" si="559"/>
        <v>11250125</v>
      </c>
      <c r="AF411" s="12">
        <f t="shared" si="559"/>
        <v>11250125</v>
      </c>
      <c r="AG411" s="12">
        <f t="shared" si="540"/>
        <v>41250125</v>
      </c>
      <c r="AH411" s="12">
        <f t="shared" ref="X411:AH412" si="560">+AH412</f>
        <v>120001000</v>
      </c>
      <c r="AI411" s="232"/>
      <c r="AJ411" s="108"/>
      <c r="AK411" s="12">
        <f t="shared" ref="AK411:AM412" si="561">+AK412</f>
        <v>0</v>
      </c>
      <c r="AL411" s="12">
        <f t="shared" si="561"/>
        <v>0</v>
      </c>
      <c r="AM411" s="12">
        <f t="shared" si="561"/>
        <v>0</v>
      </c>
      <c r="AN411" s="12">
        <v>0</v>
      </c>
      <c r="AO411" s="12"/>
      <c r="AP411" s="12"/>
      <c r="AQ411" s="12"/>
      <c r="AR411" s="12"/>
      <c r="AS411" s="12"/>
      <c r="AT411" s="12"/>
      <c r="AU411" s="12"/>
      <c r="AV411" s="12"/>
      <c r="AW411" s="12">
        <f t="shared" si="541"/>
        <v>0</v>
      </c>
      <c r="AX411" s="12">
        <f t="shared" si="509"/>
        <v>0</v>
      </c>
      <c r="AY411" s="108"/>
      <c r="AZ411" s="115" t="e">
        <f t="shared" si="527"/>
        <v>#DIV/0!</v>
      </c>
      <c r="BA411" s="115" t="e">
        <f t="shared" si="528"/>
        <v>#DIV/0!</v>
      </c>
      <c r="BB411" s="115" t="e">
        <f t="shared" si="529"/>
        <v>#DIV/0!</v>
      </c>
      <c r="BC411" s="115">
        <f t="shared" si="530"/>
        <v>-1</v>
      </c>
      <c r="BD411" s="115">
        <f t="shared" si="531"/>
        <v>-1</v>
      </c>
      <c r="BE411" s="12"/>
      <c r="BF411" s="12"/>
      <c r="BG411" s="12"/>
      <c r="BH411" s="12"/>
      <c r="BI411" s="12"/>
      <c r="BJ411" s="12"/>
      <c r="BK411" s="12"/>
      <c r="BL411" s="115">
        <f t="shared" si="557"/>
        <v>-1</v>
      </c>
      <c r="BM411" s="115">
        <f t="shared" si="532"/>
        <v>-1</v>
      </c>
    </row>
    <row r="412" spans="1:66">
      <c r="A412" s="13">
        <v>3030201</v>
      </c>
      <c r="B412" s="14" t="s">
        <v>577</v>
      </c>
      <c r="C412" s="15">
        <f>+C413</f>
        <v>1000</v>
      </c>
      <c r="D412" s="15">
        <f t="shared" si="558"/>
        <v>0</v>
      </c>
      <c r="E412" s="15">
        <f t="shared" si="558"/>
        <v>0</v>
      </c>
      <c r="F412" s="15">
        <f t="shared" si="558"/>
        <v>120000000</v>
      </c>
      <c r="G412" s="15">
        <f t="shared" si="539"/>
        <v>120001000</v>
      </c>
      <c r="H412" s="15">
        <f t="shared" si="559"/>
        <v>0</v>
      </c>
      <c r="I412" s="15">
        <f t="shared" si="559"/>
        <v>0</v>
      </c>
      <c r="J412" s="15">
        <f t="shared" si="559"/>
        <v>120001000</v>
      </c>
      <c r="K412" s="15">
        <f t="shared" si="559"/>
        <v>0</v>
      </c>
      <c r="L412" s="15">
        <f t="shared" si="559"/>
        <v>0</v>
      </c>
      <c r="M412" s="15">
        <f t="shared" si="559"/>
        <v>0</v>
      </c>
      <c r="N412" s="15">
        <f t="shared" si="559"/>
        <v>0</v>
      </c>
      <c r="O412" s="15">
        <f t="shared" si="559"/>
        <v>0</v>
      </c>
      <c r="P412" s="15">
        <f t="shared" si="559"/>
        <v>0</v>
      </c>
      <c r="Q412" s="15">
        <f t="shared" si="559"/>
        <v>120001000</v>
      </c>
      <c r="R412" s="15">
        <f t="shared" si="559"/>
        <v>0</v>
      </c>
      <c r="S412" s="108"/>
      <c r="T412" s="15">
        <f t="shared" si="559"/>
        <v>120001000</v>
      </c>
      <c r="U412" s="15">
        <f t="shared" si="559"/>
        <v>0</v>
      </c>
      <c r="V412" s="15">
        <f t="shared" si="559"/>
        <v>0</v>
      </c>
      <c r="W412" s="15">
        <f t="shared" si="559"/>
        <v>0</v>
      </c>
      <c r="X412" s="15">
        <f t="shared" si="560"/>
        <v>30000000</v>
      </c>
      <c r="Y412" s="15">
        <f t="shared" si="560"/>
        <v>11250125</v>
      </c>
      <c r="Z412" s="15">
        <f t="shared" si="560"/>
        <v>11250125</v>
      </c>
      <c r="AA412" s="15">
        <f t="shared" si="560"/>
        <v>11250125</v>
      </c>
      <c r="AB412" s="15">
        <f t="shared" si="560"/>
        <v>11250125</v>
      </c>
      <c r="AC412" s="15">
        <f t="shared" si="560"/>
        <v>11250125</v>
      </c>
      <c r="AD412" s="15">
        <f t="shared" si="560"/>
        <v>11250125</v>
      </c>
      <c r="AE412" s="15">
        <f t="shared" si="560"/>
        <v>11250125</v>
      </c>
      <c r="AF412" s="15">
        <f t="shared" si="560"/>
        <v>11250125</v>
      </c>
      <c r="AG412" s="15">
        <f t="shared" si="540"/>
        <v>41250125</v>
      </c>
      <c r="AH412" s="15">
        <f t="shared" si="560"/>
        <v>120001000</v>
      </c>
      <c r="AI412" s="233"/>
      <c r="AJ412" s="108"/>
      <c r="AK412" s="15">
        <f t="shared" si="561"/>
        <v>0</v>
      </c>
      <c r="AL412" s="15">
        <f t="shared" si="561"/>
        <v>0</v>
      </c>
      <c r="AM412" s="15">
        <f t="shared" si="561"/>
        <v>0</v>
      </c>
      <c r="AN412" s="15">
        <v>0</v>
      </c>
      <c r="AO412" s="15"/>
      <c r="AP412" s="15"/>
      <c r="AQ412" s="15"/>
      <c r="AR412" s="15"/>
      <c r="AS412" s="15"/>
      <c r="AT412" s="15"/>
      <c r="AU412" s="15"/>
      <c r="AV412" s="15"/>
      <c r="AW412" s="15">
        <f t="shared" si="541"/>
        <v>0</v>
      </c>
      <c r="AX412" s="15">
        <f t="shared" si="509"/>
        <v>0</v>
      </c>
      <c r="AY412" s="108"/>
      <c r="AZ412" s="116" t="e">
        <f t="shared" si="527"/>
        <v>#DIV/0!</v>
      </c>
      <c r="BA412" s="116" t="e">
        <f t="shared" si="528"/>
        <v>#DIV/0!</v>
      </c>
      <c r="BB412" s="116" t="e">
        <f t="shared" si="529"/>
        <v>#DIV/0!</v>
      </c>
      <c r="BC412" s="116">
        <f t="shared" si="530"/>
        <v>-1</v>
      </c>
      <c r="BD412" s="116">
        <f t="shared" si="531"/>
        <v>-1</v>
      </c>
      <c r="BE412" s="15"/>
      <c r="BF412" s="15"/>
      <c r="BG412" s="15"/>
      <c r="BH412" s="15"/>
      <c r="BI412" s="15"/>
      <c r="BJ412" s="15"/>
      <c r="BK412" s="15"/>
      <c r="BL412" s="116">
        <f t="shared" si="557"/>
        <v>-1</v>
      </c>
      <c r="BM412" s="116">
        <f t="shared" si="532"/>
        <v>-1</v>
      </c>
    </row>
    <row r="413" spans="1:66">
      <c r="A413" s="17">
        <v>303020103</v>
      </c>
      <c r="B413" s="17" t="s">
        <v>578</v>
      </c>
      <c r="C413" s="18">
        <v>1000</v>
      </c>
      <c r="D413" s="18">
        <v>0</v>
      </c>
      <c r="E413" s="18">
        <v>0</v>
      </c>
      <c r="F413" s="18">
        <v>120000000</v>
      </c>
      <c r="G413" s="18">
        <f t="shared" si="539"/>
        <v>120001000</v>
      </c>
      <c r="H413" s="18">
        <v>0</v>
      </c>
      <c r="I413" s="18">
        <v>0</v>
      </c>
      <c r="J413" s="18">
        <f t="shared" si="472"/>
        <v>120001000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f t="shared" si="474"/>
        <v>0</v>
      </c>
      <c r="Q413" s="18">
        <f t="shared" si="473"/>
        <v>120001000</v>
      </c>
      <c r="R413" s="18">
        <f t="shared" si="475"/>
        <v>0</v>
      </c>
      <c r="S413" s="108"/>
      <c r="T413" s="18">
        <v>120001000</v>
      </c>
      <c r="U413" s="18"/>
      <c r="V413" s="18"/>
      <c r="W413" s="18"/>
      <c r="X413" s="18">
        <v>30000000</v>
      </c>
      <c r="Y413" s="18">
        <v>11250125</v>
      </c>
      <c r="Z413" s="18">
        <v>11250125</v>
      </c>
      <c r="AA413" s="18">
        <v>11250125</v>
      </c>
      <c r="AB413" s="18">
        <v>11250125</v>
      </c>
      <c r="AC413" s="18">
        <v>11250125</v>
      </c>
      <c r="AD413" s="18">
        <v>11250125</v>
      </c>
      <c r="AE413" s="18">
        <v>11250125</v>
      </c>
      <c r="AF413" s="18">
        <v>11250125</v>
      </c>
      <c r="AG413" s="18">
        <f t="shared" si="540"/>
        <v>41250125</v>
      </c>
      <c r="AH413" s="18">
        <f t="shared" si="556"/>
        <v>120001000</v>
      </c>
      <c r="AI413" s="85"/>
      <c r="AJ413" s="108"/>
      <c r="AK413" s="18">
        <v>0</v>
      </c>
      <c r="AL413" s="18">
        <v>0</v>
      </c>
      <c r="AM413" s="18">
        <v>0</v>
      </c>
      <c r="AN413" s="18">
        <v>0</v>
      </c>
      <c r="AO413" s="18"/>
      <c r="AP413" s="18"/>
      <c r="AQ413" s="18"/>
      <c r="AR413" s="18"/>
      <c r="AS413" s="18"/>
      <c r="AT413" s="18"/>
      <c r="AU413" s="18"/>
      <c r="AV413" s="18"/>
      <c r="AW413" s="18">
        <f t="shared" si="541"/>
        <v>0</v>
      </c>
      <c r="AX413" s="18">
        <f t="shared" si="509"/>
        <v>0</v>
      </c>
      <c r="AY413" s="108"/>
      <c r="AZ413" s="117" t="e">
        <f t="shared" si="527"/>
        <v>#DIV/0!</v>
      </c>
      <c r="BA413" s="117" t="e">
        <f t="shared" si="528"/>
        <v>#DIV/0!</v>
      </c>
      <c r="BB413" s="117" t="e">
        <f t="shared" si="529"/>
        <v>#DIV/0!</v>
      </c>
      <c r="BC413" s="117">
        <f t="shared" si="530"/>
        <v>-1</v>
      </c>
      <c r="BD413" s="117">
        <f t="shared" si="531"/>
        <v>-1</v>
      </c>
      <c r="BE413" s="18"/>
      <c r="BF413" s="18"/>
      <c r="BG413" s="18"/>
      <c r="BH413" s="18"/>
      <c r="BI413" s="18"/>
      <c r="BJ413" s="18"/>
      <c r="BK413" s="18"/>
      <c r="BL413" s="117">
        <f t="shared" si="557"/>
        <v>-1</v>
      </c>
      <c r="BM413" s="117">
        <f t="shared" si="532"/>
        <v>-1</v>
      </c>
    </row>
    <row r="414" spans="1:66">
      <c r="A414" s="7">
        <v>304</v>
      </c>
      <c r="B414" s="8" t="s">
        <v>579</v>
      </c>
      <c r="C414" s="9">
        <f t="shared" ref="C414:R414" si="562">+C415+C433</f>
        <v>1385002000</v>
      </c>
      <c r="D414" s="9">
        <f t="shared" si="562"/>
        <v>5000000</v>
      </c>
      <c r="E414" s="9">
        <f t="shared" si="562"/>
        <v>0</v>
      </c>
      <c r="F414" s="9">
        <f t="shared" si="562"/>
        <v>1289812959.5899999</v>
      </c>
      <c r="G414" s="9">
        <f t="shared" si="562"/>
        <v>2679814959.5900002</v>
      </c>
      <c r="H414" s="9">
        <f t="shared" si="562"/>
        <v>0</v>
      </c>
      <c r="I414" s="9">
        <f t="shared" si="562"/>
        <v>3514548</v>
      </c>
      <c r="J414" s="9">
        <f t="shared" si="562"/>
        <v>2676300411.5900002</v>
      </c>
      <c r="K414" s="9">
        <f t="shared" si="562"/>
        <v>0</v>
      </c>
      <c r="L414" s="9">
        <f t="shared" si="562"/>
        <v>3514548</v>
      </c>
      <c r="M414" s="9">
        <f t="shared" si="562"/>
        <v>0</v>
      </c>
      <c r="N414" s="9">
        <f t="shared" si="562"/>
        <v>103514548</v>
      </c>
      <c r="O414" s="9">
        <f t="shared" si="562"/>
        <v>319679828</v>
      </c>
      <c r="P414" s="9">
        <f t="shared" si="562"/>
        <v>316165280</v>
      </c>
      <c r="Q414" s="9">
        <f t="shared" si="562"/>
        <v>2360135131.5900002</v>
      </c>
      <c r="R414" s="9">
        <f t="shared" si="562"/>
        <v>3514548</v>
      </c>
      <c r="S414" s="108"/>
      <c r="T414" s="9">
        <f>+T415+T433</f>
        <v>2679814959.5900002</v>
      </c>
      <c r="U414" s="9">
        <f>+U415+U433</f>
        <v>0</v>
      </c>
      <c r="V414" s="9">
        <f>+V415+V433</f>
        <v>11363636.363636363</v>
      </c>
      <c r="W414" s="9">
        <f>+W415+W433</f>
        <v>132844932.32263635</v>
      </c>
      <c r="X414" s="9">
        <f t="shared" ref="X414:AH414" si="563">+X415+X433</f>
        <v>127846932.32263635</v>
      </c>
      <c r="Y414" s="9">
        <f t="shared" si="563"/>
        <v>188469932.32263637</v>
      </c>
      <c r="Z414" s="9">
        <f t="shared" si="563"/>
        <v>271803265.65596968</v>
      </c>
      <c r="AA414" s="9">
        <f t="shared" si="563"/>
        <v>271803265.65596968</v>
      </c>
      <c r="AB414" s="9">
        <f t="shared" si="563"/>
        <v>351803265.65596968</v>
      </c>
      <c r="AC414" s="9">
        <f t="shared" si="563"/>
        <v>351803265.65596968</v>
      </c>
      <c r="AD414" s="9">
        <f t="shared" si="563"/>
        <v>351803265.65596968</v>
      </c>
      <c r="AE414" s="9">
        <f t="shared" si="563"/>
        <v>351803265.65596968</v>
      </c>
      <c r="AF414" s="9">
        <f t="shared" si="563"/>
        <v>268469932.32263637</v>
      </c>
      <c r="AG414" s="9">
        <f t="shared" si="540"/>
        <v>460525433.33154541</v>
      </c>
      <c r="AH414" s="9">
        <f t="shared" si="563"/>
        <v>2679814959.5900002</v>
      </c>
      <c r="AI414" s="231"/>
      <c r="AJ414" s="108"/>
      <c r="AK414" s="9">
        <f t="shared" ref="AK414:AM414" si="564">+AK415+AK433</f>
        <v>0</v>
      </c>
      <c r="AL414" s="9">
        <f t="shared" si="564"/>
        <v>0</v>
      </c>
      <c r="AM414" s="9">
        <f t="shared" si="564"/>
        <v>3514548</v>
      </c>
      <c r="AN414" s="9">
        <v>22129249</v>
      </c>
      <c r="AO414" s="9"/>
      <c r="AP414" s="9">
        <f t="shared" ref="AP414:AV414" si="565">+AP415+AP433</f>
        <v>0</v>
      </c>
      <c r="AQ414" s="9">
        <f t="shared" si="565"/>
        <v>0</v>
      </c>
      <c r="AR414" s="9">
        <f t="shared" si="565"/>
        <v>0</v>
      </c>
      <c r="AS414" s="9">
        <f t="shared" si="565"/>
        <v>0</v>
      </c>
      <c r="AT414" s="9">
        <f t="shared" si="565"/>
        <v>0</v>
      </c>
      <c r="AU414" s="9">
        <f t="shared" si="565"/>
        <v>0</v>
      </c>
      <c r="AV414" s="9">
        <f t="shared" si="565"/>
        <v>0</v>
      </c>
      <c r="AW414" s="9">
        <f t="shared" si="541"/>
        <v>25643797</v>
      </c>
      <c r="AX414" s="9">
        <f t="shared" si="509"/>
        <v>25643797</v>
      </c>
      <c r="AY414" s="108"/>
      <c r="AZ414" s="114" t="e">
        <f t="shared" si="527"/>
        <v>#DIV/0!</v>
      </c>
      <c r="BA414" s="114">
        <f t="shared" si="528"/>
        <v>-1</v>
      </c>
      <c r="BB414" s="114">
        <f t="shared" si="529"/>
        <v>-0.97354398140333775</v>
      </c>
      <c r="BC414" s="114">
        <f t="shared" si="530"/>
        <v>-0.82690825193869877</v>
      </c>
      <c r="BD414" s="114">
        <f t="shared" si="531"/>
        <v>-1</v>
      </c>
      <c r="BE414" s="9"/>
      <c r="BF414" s="9"/>
      <c r="BG414" s="9"/>
      <c r="BH414" s="9"/>
      <c r="BI414" s="9"/>
      <c r="BJ414" s="9"/>
      <c r="BK414" s="9"/>
      <c r="BL414" s="114">
        <f t="shared" si="557"/>
        <v>-0.94431621981334024</v>
      </c>
      <c r="BM414" s="114">
        <f t="shared" si="532"/>
        <v>-0.94431621981334024</v>
      </c>
    </row>
    <row r="415" spans="1:66">
      <c r="A415" s="10">
        <v>30401</v>
      </c>
      <c r="B415" s="11" t="s">
        <v>580</v>
      </c>
      <c r="C415" s="12">
        <f t="shared" ref="C415:R415" si="566">+C416+C418+C421+C423+C426+C430</f>
        <v>885002000</v>
      </c>
      <c r="D415" s="12">
        <f t="shared" si="566"/>
        <v>5000000</v>
      </c>
      <c r="E415" s="12">
        <f t="shared" si="566"/>
        <v>0</v>
      </c>
      <c r="F415" s="12">
        <f t="shared" si="566"/>
        <v>1289812959.5899999</v>
      </c>
      <c r="G415" s="12">
        <f t="shared" si="566"/>
        <v>2179814959.5900002</v>
      </c>
      <c r="H415" s="12">
        <f t="shared" si="566"/>
        <v>0</v>
      </c>
      <c r="I415" s="12">
        <f t="shared" si="566"/>
        <v>3514548</v>
      </c>
      <c r="J415" s="12">
        <f t="shared" si="566"/>
        <v>2176300411.5900002</v>
      </c>
      <c r="K415" s="12">
        <f t="shared" si="566"/>
        <v>0</v>
      </c>
      <c r="L415" s="12">
        <f t="shared" si="566"/>
        <v>3514548</v>
      </c>
      <c r="M415" s="12">
        <f t="shared" si="566"/>
        <v>0</v>
      </c>
      <c r="N415" s="12">
        <f t="shared" si="566"/>
        <v>103514548</v>
      </c>
      <c r="O415" s="12">
        <f t="shared" si="566"/>
        <v>319679828</v>
      </c>
      <c r="P415" s="12">
        <f t="shared" si="566"/>
        <v>316165280</v>
      </c>
      <c r="Q415" s="12">
        <f t="shared" si="566"/>
        <v>1860135131.5899999</v>
      </c>
      <c r="R415" s="12">
        <f t="shared" si="566"/>
        <v>3514548</v>
      </c>
      <c r="S415" s="108"/>
      <c r="T415" s="12">
        <f>+T416+T418+T421+T423+T426+T430</f>
        <v>2179814959.5900002</v>
      </c>
      <c r="U415" s="12">
        <f>+U416+U418+U421+U423+U426+U430</f>
        <v>0</v>
      </c>
      <c r="V415" s="12">
        <f>+V416+V418+V421+V423+V426+V430</f>
        <v>11363636.363636363</v>
      </c>
      <c r="W415" s="12">
        <f>+W416+W418+W421+W423+W426+W430</f>
        <v>132844932.32263635</v>
      </c>
      <c r="X415" s="12">
        <f t="shared" ref="X415:AH415" si="567">+X416+X418+X421+X423+X426+X430</f>
        <v>127846932.32263635</v>
      </c>
      <c r="Y415" s="12">
        <f t="shared" si="567"/>
        <v>188469932.32263637</v>
      </c>
      <c r="Z415" s="12">
        <f t="shared" si="567"/>
        <v>188469932.32263637</v>
      </c>
      <c r="AA415" s="12">
        <f t="shared" si="567"/>
        <v>188469932.32263637</v>
      </c>
      <c r="AB415" s="12">
        <f t="shared" si="567"/>
        <v>268469932.32263637</v>
      </c>
      <c r="AC415" s="12">
        <f t="shared" si="567"/>
        <v>268469932.32263637</v>
      </c>
      <c r="AD415" s="12">
        <f t="shared" si="567"/>
        <v>268469932.32263637</v>
      </c>
      <c r="AE415" s="12">
        <f t="shared" si="567"/>
        <v>268469932.32263637</v>
      </c>
      <c r="AF415" s="12">
        <f t="shared" si="567"/>
        <v>268469932.32263637</v>
      </c>
      <c r="AG415" s="12">
        <f t="shared" si="540"/>
        <v>460525433.33154541</v>
      </c>
      <c r="AH415" s="12">
        <f t="shared" si="567"/>
        <v>2179814959.5900002</v>
      </c>
      <c r="AI415" s="232"/>
      <c r="AJ415" s="108"/>
      <c r="AK415" s="12">
        <f t="shared" ref="AK415:AM415" si="568">+AK416+AK418+AK421+AK423+AK426+AK430</f>
        <v>0</v>
      </c>
      <c r="AL415" s="12">
        <f t="shared" si="568"/>
        <v>0</v>
      </c>
      <c r="AM415" s="12">
        <f t="shared" si="568"/>
        <v>3514548</v>
      </c>
      <c r="AN415" s="12">
        <v>22129249</v>
      </c>
      <c r="AO415" s="12"/>
      <c r="AP415" s="12">
        <f t="shared" ref="AP415:AV415" si="569">+AP416+AP418+AP421+AP423+AP426+AP430</f>
        <v>0</v>
      </c>
      <c r="AQ415" s="12">
        <f t="shared" si="569"/>
        <v>0</v>
      </c>
      <c r="AR415" s="12">
        <f t="shared" si="569"/>
        <v>0</v>
      </c>
      <c r="AS415" s="12">
        <f t="shared" si="569"/>
        <v>0</v>
      </c>
      <c r="AT415" s="12">
        <f t="shared" si="569"/>
        <v>0</v>
      </c>
      <c r="AU415" s="12">
        <f t="shared" si="569"/>
        <v>0</v>
      </c>
      <c r="AV415" s="12">
        <f t="shared" si="569"/>
        <v>0</v>
      </c>
      <c r="AW415" s="12">
        <f t="shared" si="541"/>
        <v>25643797</v>
      </c>
      <c r="AX415" s="12">
        <f t="shared" si="509"/>
        <v>25643797</v>
      </c>
      <c r="AY415" s="108"/>
      <c r="AZ415" s="115" t="e">
        <f t="shared" si="527"/>
        <v>#DIV/0!</v>
      </c>
      <c r="BA415" s="115">
        <f t="shared" si="528"/>
        <v>-1</v>
      </c>
      <c r="BB415" s="115">
        <f t="shared" si="529"/>
        <v>-0.97354398140333775</v>
      </c>
      <c r="BC415" s="115">
        <f t="shared" si="530"/>
        <v>-0.82690825193869877</v>
      </c>
      <c r="BD415" s="115">
        <f t="shared" si="531"/>
        <v>-1</v>
      </c>
      <c r="BE415" s="12"/>
      <c r="BF415" s="12"/>
      <c r="BG415" s="12"/>
      <c r="BH415" s="12"/>
      <c r="BI415" s="12"/>
      <c r="BJ415" s="12"/>
      <c r="BK415" s="12"/>
      <c r="BL415" s="115">
        <f t="shared" si="557"/>
        <v>-0.94431621981334024</v>
      </c>
      <c r="BM415" s="115">
        <f t="shared" si="532"/>
        <v>-0.94431621981334024</v>
      </c>
      <c r="BN415" s="294"/>
    </row>
    <row r="416" spans="1:66">
      <c r="A416" s="13">
        <v>3040101</v>
      </c>
      <c r="B416" s="14" t="s">
        <v>995</v>
      </c>
      <c r="C416" s="15">
        <f>+C417</f>
        <v>1000</v>
      </c>
      <c r="D416" s="15">
        <f>+D417</f>
        <v>0</v>
      </c>
      <c r="E416" s="15">
        <f>+E417</f>
        <v>0</v>
      </c>
      <c r="F416" s="15">
        <f>+F417</f>
        <v>0</v>
      </c>
      <c r="G416" s="15">
        <f>+G417</f>
        <v>1000</v>
      </c>
      <c r="H416" s="15">
        <f t="shared" ref="H416:AH416" si="570">+H417</f>
        <v>0</v>
      </c>
      <c r="I416" s="15">
        <f t="shared" si="570"/>
        <v>0</v>
      </c>
      <c r="J416" s="15">
        <f t="shared" si="570"/>
        <v>1000</v>
      </c>
      <c r="K416" s="15">
        <f t="shared" si="570"/>
        <v>0</v>
      </c>
      <c r="L416" s="15">
        <f t="shared" si="570"/>
        <v>0</v>
      </c>
      <c r="M416" s="15">
        <f t="shared" si="570"/>
        <v>0</v>
      </c>
      <c r="N416" s="15">
        <f t="shared" si="570"/>
        <v>0</v>
      </c>
      <c r="O416" s="15">
        <f t="shared" si="570"/>
        <v>0</v>
      </c>
      <c r="P416" s="15">
        <f t="shared" si="570"/>
        <v>0</v>
      </c>
      <c r="Q416" s="15">
        <f t="shared" si="570"/>
        <v>1000</v>
      </c>
      <c r="R416" s="15">
        <f t="shared" si="570"/>
        <v>0</v>
      </c>
      <c r="S416" s="108"/>
      <c r="T416" s="15">
        <f t="shared" si="570"/>
        <v>1000</v>
      </c>
      <c r="U416" s="15">
        <f t="shared" si="570"/>
        <v>0</v>
      </c>
      <c r="V416" s="15">
        <f t="shared" si="570"/>
        <v>0</v>
      </c>
      <c r="W416" s="15">
        <f t="shared" si="570"/>
        <v>0</v>
      </c>
      <c r="X416" s="15">
        <f t="shared" si="570"/>
        <v>1000</v>
      </c>
      <c r="Y416" s="15">
        <f t="shared" si="570"/>
        <v>0</v>
      </c>
      <c r="Z416" s="15">
        <f t="shared" si="570"/>
        <v>0</v>
      </c>
      <c r="AA416" s="15">
        <f t="shared" si="570"/>
        <v>0</v>
      </c>
      <c r="AB416" s="15">
        <f t="shared" si="570"/>
        <v>0</v>
      </c>
      <c r="AC416" s="15">
        <f t="shared" si="570"/>
        <v>0</v>
      </c>
      <c r="AD416" s="15">
        <f t="shared" si="570"/>
        <v>0</v>
      </c>
      <c r="AE416" s="15">
        <f t="shared" si="570"/>
        <v>0</v>
      </c>
      <c r="AF416" s="15">
        <f t="shared" si="570"/>
        <v>0</v>
      </c>
      <c r="AG416" s="15">
        <f t="shared" si="540"/>
        <v>1000</v>
      </c>
      <c r="AH416" s="15">
        <f t="shared" si="570"/>
        <v>1000</v>
      </c>
      <c r="AI416" s="233"/>
      <c r="AJ416" s="108"/>
      <c r="AK416" s="15">
        <f t="shared" ref="AK416:AM416" si="571">+AK417</f>
        <v>0</v>
      </c>
      <c r="AL416" s="15">
        <f t="shared" si="571"/>
        <v>0</v>
      </c>
      <c r="AM416" s="15">
        <f t="shared" si="571"/>
        <v>0</v>
      </c>
      <c r="AN416" s="15"/>
      <c r="AO416" s="15"/>
      <c r="AP416" s="15">
        <f t="shared" ref="AP416:AV416" si="572">+AP417</f>
        <v>0</v>
      </c>
      <c r="AQ416" s="15">
        <f t="shared" si="572"/>
        <v>0</v>
      </c>
      <c r="AR416" s="15">
        <f t="shared" si="572"/>
        <v>0</v>
      </c>
      <c r="AS416" s="15">
        <f t="shared" si="572"/>
        <v>0</v>
      </c>
      <c r="AT416" s="15">
        <f t="shared" si="572"/>
        <v>0</v>
      </c>
      <c r="AU416" s="15">
        <f t="shared" si="572"/>
        <v>0</v>
      </c>
      <c r="AV416" s="15">
        <f t="shared" si="572"/>
        <v>0</v>
      </c>
      <c r="AW416" s="15">
        <f t="shared" si="541"/>
        <v>0</v>
      </c>
      <c r="AX416" s="15">
        <f t="shared" si="509"/>
        <v>0</v>
      </c>
      <c r="AY416" s="108"/>
      <c r="AZ416" s="116" t="e">
        <f t="shared" si="527"/>
        <v>#DIV/0!</v>
      </c>
      <c r="BA416" s="116" t="e">
        <f t="shared" si="528"/>
        <v>#DIV/0!</v>
      </c>
      <c r="BB416" s="116" t="e">
        <f t="shared" si="529"/>
        <v>#DIV/0!</v>
      </c>
      <c r="BC416" s="116">
        <f t="shared" si="530"/>
        <v>-1</v>
      </c>
      <c r="BD416" s="116" t="e">
        <f t="shared" si="531"/>
        <v>#DIV/0!</v>
      </c>
      <c r="BE416" s="15"/>
      <c r="BF416" s="15"/>
      <c r="BG416" s="15"/>
      <c r="BH416" s="15"/>
      <c r="BI416" s="15"/>
      <c r="BJ416" s="15"/>
      <c r="BK416" s="15"/>
      <c r="BL416" s="116">
        <f t="shared" si="557"/>
        <v>-1</v>
      </c>
      <c r="BM416" s="116">
        <f t="shared" si="532"/>
        <v>-1</v>
      </c>
    </row>
    <row r="417" spans="1:65">
      <c r="A417" s="17">
        <v>304010103</v>
      </c>
      <c r="B417" s="17" t="s">
        <v>581</v>
      </c>
      <c r="C417" s="18">
        <v>1000</v>
      </c>
      <c r="D417" s="18">
        <v>0</v>
      </c>
      <c r="E417" s="18">
        <v>0</v>
      </c>
      <c r="F417" s="18">
        <v>0</v>
      </c>
      <c r="G417" s="18">
        <f t="shared" si="539"/>
        <v>1000</v>
      </c>
      <c r="H417" s="18">
        <v>0</v>
      </c>
      <c r="I417" s="18">
        <v>0</v>
      </c>
      <c r="J417" s="18">
        <f t="shared" ref="J417:J480" si="573">+G417-I417</f>
        <v>1000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f t="shared" ref="P417:P481" si="574">+O417-I417</f>
        <v>0</v>
      </c>
      <c r="Q417" s="18">
        <f t="shared" ref="Q417:Q480" si="575">+G417-O417</f>
        <v>1000</v>
      </c>
      <c r="R417" s="18">
        <f t="shared" ref="R417:R481" si="576">+L417</f>
        <v>0</v>
      </c>
      <c r="S417" s="108"/>
      <c r="T417" s="18">
        <v>1000</v>
      </c>
      <c r="U417" s="18"/>
      <c r="V417" s="18"/>
      <c r="W417" s="18"/>
      <c r="X417" s="18">
        <v>1000</v>
      </c>
      <c r="Y417" s="18"/>
      <c r="Z417" s="18"/>
      <c r="AA417" s="18"/>
      <c r="AB417" s="18"/>
      <c r="AC417" s="18"/>
      <c r="AD417" s="18"/>
      <c r="AE417" s="18"/>
      <c r="AF417" s="18"/>
      <c r="AG417" s="18">
        <f t="shared" si="540"/>
        <v>1000</v>
      </c>
      <c r="AH417" s="18">
        <f t="shared" si="556"/>
        <v>1000</v>
      </c>
      <c r="AI417" s="85"/>
      <c r="AJ417" s="108"/>
      <c r="AK417" s="18">
        <v>0</v>
      </c>
      <c r="AL417" s="18">
        <v>0</v>
      </c>
      <c r="AM417" s="18"/>
      <c r="AN417" s="18">
        <v>0</v>
      </c>
      <c r="AO417" s="18"/>
      <c r="AP417" s="18"/>
      <c r="AQ417" s="18"/>
      <c r="AR417" s="18"/>
      <c r="AS417" s="18"/>
      <c r="AT417" s="18"/>
      <c r="AU417" s="18"/>
      <c r="AV417" s="18"/>
      <c r="AW417" s="18">
        <f t="shared" si="541"/>
        <v>0</v>
      </c>
      <c r="AX417" s="18">
        <f t="shared" si="509"/>
        <v>0</v>
      </c>
      <c r="AY417" s="108"/>
      <c r="AZ417" s="117" t="e">
        <f t="shared" si="527"/>
        <v>#DIV/0!</v>
      </c>
      <c r="BA417" s="117" t="e">
        <f t="shared" si="528"/>
        <v>#DIV/0!</v>
      </c>
      <c r="BB417" s="117" t="e">
        <f t="shared" si="529"/>
        <v>#DIV/0!</v>
      </c>
      <c r="BC417" s="117">
        <f t="shared" si="530"/>
        <v>-1</v>
      </c>
      <c r="BD417" s="117" t="e">
        <f t="shared" si="531"/>
        <v>#DIV/0!</v>
      </c>
      <c r="BE417" s="18"/>
      <c r="BF417" s="18"/>
      <c r="BG417" s="18"/>
      <c r="BH417" s="18"/>
      <c r="BI417" s="18"/>
      <c r="BJ417" s="18"/>
      <c r="BK417" s="18"/>
      <c r="BL417" s="117">
        <f t="shared" si="557"/>
        <v>-1</v>
      </c>
      <c r="BM417" s="117">
        <f t="shared" si="532"/>
        <v>-1</v>
      </c>
    </row>
    <row r="418" spans="1:65">
      <c r="A418" s="13">
        <v>3040102</v>
      </c>
      <c r="B418" s="14" t="s">
        <v>582</v>
      </c>
      <c r="C418" s="15">
        <f>+C419+C420</f>
        <v>100000000</v>
      </c>
      <c r="D418" s="15">
        <f>+D419+D420</f>
        <v>0</v>
      </c>
      <c r="E418" s="15">
        <f>+E419+E420</f>
        <v>0</v>
      </c>
      <c r="F418" s="15">
        <f>+F419+F420</f>
        <v>125000000</v>
      </c>
      <c r="G418" s="15">
        <f t="shared" si="539"/>
        <v>225000000</v>
      </c>
      <c r="H418" s="15">
        <f t="shared" ref="H418:AH418" si="577">+H419+H420</f>
        <v>0</v>
      </c>
      <c r="I418" s="15">
        <f t="shared" si="577"/>
        <v>0</v>
      </c>
      <c r="J418" s="15">
        <f t="shared" si="577"/>
        <v>225000000</v>
      </c>
      <c r="K418" s="15">
        <f t="shared" si="577"/>
        <v>0</v>
      </c>
      <c r="L418" s="15">
        <f t="shared" si="577"/>
        <v>0</v>
      </c>
      <c r="M418" s="15">
        <f t="shared" si="577"/>
        <v>0</v>
      </c>
      <c r="N418" s="15">
        <f t="shared" si="577"/>
        <v>100000000</v>
      </c>
      <c r="O418" s="15">
        <f t="shared" si="577"/>
        <v>100000000</v>
      </c>
      <c r="P418" s="15">
        <f t="shared" si="577"/>
        <v>100000000</v>
      </c>
      <c r="Q418" s="15">
        <f t="shared" si="577"/>
        <v>125000000</v>
      </c>
      <c r="R418" s="15">
        <f t="shared" si="577"/>
        <v>0</v>
      </c>
      <c r="S418" s="108"/>
      <c r="T418" s="15">
        <f t="shared" si="577"/>
        <v>225000000</v>
      </c>
      <c r="U418" s="15">
        <f t="shared" si="577"/>
        <v>0</v>
      </c>
      <c r="V418" s="15">
        <f t="shared" si="577"/>
        <v>11363636.363636363</v>
      </c>
      <c r="W418" s="15">
        <f t="shared" si="577"/>
        <v>11363636.363636363</v>
      </c>
      <c r="X418" s="15">
        <f t="shared" si="577"/>
        <v>11363636.363636363</v>
      </c>
      <c r="Y418" s="15">
        <f t="shared" si="577"/>
        <v>11363636.363636363</v>
      </c>
      <c r="Z418" s="15">
        <f t="shared" si="577"/>
        <v>11363636.363636363</v>
      </c>
      <c r="AA418" s="15">
        <f t="shared" si="577"/>
        <v>11363636.363636363</v>
      </c>
      <c r="AB418" s="15">
        <f t="shared" si="577"/>
        <v>31363636.363636363</v>
      </c>
      <c r="AC418" s="15">
        <f t="shared" si="577"/>
        <v>31363636.363636363</v>
      </c>
      <c r="AD418" s="15">
        <f t="shared" si="577"/>
        <v>31363636.363636363</v>
      </c>
      <c r="AE418" s="15">
        <f t="shared" si="577"/>
        <v>31363636.363636363</v>
      </c>
      <c r="AF418" s="15">
        <f t="shared" si="577"/>
        <v>31363636.363636363</v>
      </c>
      <c r="AG418" s="15">
        <f t="shared" si="540"/>
        <v>45454545.454545453</v>
      </c>
      <c r="AH418" s="15">
        <f t="shared" si="577"/>
        <v>224999999.99999997</v>
      </c>
      <c r="AI418" s="233"/>
      <c r="AJ418" s="108"/>
      <c r="AK418" s="15">
        <f t="shared" ref="AK418:AM418" si="578">+AK419+AK420</f>
        <v>0</v>
      </c>
      <c r="AL418" s="15">
        <f t="shared" si="578"/>
        <v>0</v>
      </c>
      <c r="AM418" s="15">
        <f t="shared" si="578"/>
        <v>0</v>
      </c>
      <c r="AN418" s="15">
        <v>6600000</v>
      </c>
      <c r="AO418" s="15"/>
      <c r="AP418" s="15"/>
      <c r="AQ418" s="15"/>
      <c r="AR418" s="15"/>
      <c r="AS418" s="15"/>
      <c r="AT418" s="15"/>
      <c r="AU418" s="15"/>
      <c r="AV418" s="15"/>
      <c r="AW418" s="15">
        <f t="shared" si="541"/>
        <v>6600000</v>
      </c>
      <c r="AX418" s="15">
        <f t="shared" si="509"/>
        <v>6600000</v>
      </c>
      <c r="AY418" s="108"/>
      <c r="AZ418" s="116" t="e">
        <f t="shared" si="527"/>
        <v>#DIV/0!</v>
      </c>
      <c r="BA418" s="116">
        <f t="shared" si="528"/>
        <v>-1</v>
      </c>
      <c r="BB418" s="116">
        <f t="shared" si="529"/>
        <v>-1</v>
      </c>
      <c r="BC418" s="116">
        <f t="shared" si="530"/>
        <v>-0.41919999999999996</v>
      </c>
      <c r="BD418" s="116">
        <f t="shared" si="531"/>
        <v>-1</v>
      </c>
      <c r="BE418" s="15"/>
      <c r="BF418" s="15"/>
      <c r="BG418" s="15"/>
      <c r="BH418" s="15"/>
      <c r="BI418" s="15"/>
      <c r="BJ418" s="15"/>
      <c r="BK418" s="15"/>
      <c r="BL418" s="116">
        <f t="shared" si="557"/>
        <v>-0.8548</v>
      </c>
      <c r="BM418" s="116">
        <f t="shared" si="532"/>
        <v>-0.8548</v>
      </c>
    </row>
    <row r="419" spans="1:65">
      <c r="A419" s="17">
        <v>304010201</v>
      </c>
      <c r="B419" s="17" t="s">
        <v>583</v>
      </c>
      <c r="C419" s="18">
        <v>100000000</v>
      </c>
      <c r="D419" s="18">
        <v>0</v>
      </c>
      <c r="E419" s="18">
        <v>0</v>
      </c>
      <c r="F419" s="18">
        <v>0</v>
      </c>
      <c r="G419" s="18">
        <f t="shared" si="539"/>
        <v>100000000</v>
      </c>
      <c r="H419" s="18">
        <v>0</v>
      </c>
      <c r="I419" s="18">
        <v>0</v>
      </c>
      <c r="J419" s="18">
        <f t="shared" si="573"/>
        <v>100000000</v>
      </c>
      <c r="K419" s="18">
        <v>0</v>
      </c>
      <c r="L419" s="18">
        <v>0</v>
      </c>
      <c r="M419" s="18">
        <v>0</v>
      </c>
      <c r="N419" s="18">
        <v>100000000</v>
      </c>
      <c r="O419" s="18">
        <v>100000000</v>
      </c>
      <c r="P419" s="18">
        <f t="shared" si="574"/>
        <v>100000000</v>
      </c>
      <c r="Q419" s="18">
        <f t="shared" si="575"/>
        <v>0</v>
      </c>
      <c r="R419" s="18">
        <f t="shared" si="576"/>
        <v>0</v>
      </c>
      <c r="S419" s="108"/>
      <c r="T419" s="18">
        <v>100000000</v>
      </c>
      <c r="U419" s="18"/>
      <c r="V419" s="18"/>
      <c r="W419" s="18"/>
      <c r="X419" s="18"/>
      <c r="Y419" s="18"/>
      <c r="Z419" s="18"/>
      <c r="AA419" s="18"/>
      <c r="AB419" s="18">
        <v>20000000</v>
      </c>
      <c r="AC419" s="18">
        <v>20000000</v>
      </c>
      <c r="AD419" s="18">
        <v>20000000</v>
      </c>
      <c r="AE419" s="18">
        <v>20000000</v>
      </c>
      <c r="AF419" s="18">
        <v>20000000</v>
      </c>
      <c r="AG419" s="18">
        <f t="shared" si="540"/>
        <v>0</v>
      </c>
      <c r="AH419" s="18">
        <f t="shared" si="556"/>
        <v>100000000</v>
      </c>
      <c r="AI419" s="85"/>
      <c r="AJ419" s="108"/>
      <c r="AK419" s="18">
        <v>0</v>
      </c>
      <c r="AL419" s="18">
        <v>0</v>
      </c>
      <c r="AM419" s="18"/>
      <c r="AN419" s="18">
        <v>6600000</v>
      </c>
      <c r="AO419" s="18"/>
      <c r="AP419" s="18"/>
      <c r="AQ419" s="18"/>
      <c r="AR419" s="18"/>
      <c r="AS419" s="18"/>
      <c r="AT419" s="18"/>
      <c r="AU419" s="18"/>
      <c r="AV419" s="18"/>
      <c r="AW419" s="18">
        <f t="shared" si="541"/>
        <v>6600000</v>
      </c>
      <c r="AX419" s="18">
        <f t="shared" si="509"/>
        <v>6600000</v>
      </c>
      <c r="AY419" s="108"/>
      <c r="AZ419" s="117" t="e">
        <f t="shared" si="527"/>
        <v>#DIV/0!</v>
      </c>
      <c r="BA419" s="117" t="e">
        <f t="shared" si="528"/>
        <v>#DIV/0!</v>
      </c>
      <c r="BB419" s="117" t="e">
        <f t="shared" si="529"/>
        <v>#DIV/0!</v>
      </c>
      <c r="BC419" s="117" t="e">
        <f t="shared" si="530"/>
        <v>#DIV/0!</v>
      </c>
      <c r="BD419" s="117" t="e">
        <f t="shared" si="531"/>
        <v>#DIV/0!</v>
      </c>
      <c r="BE419" s="18"/>
      <c r="BF419" s="18"/>
      <c r="BG419" s="18"/>
      <c r="BH419" s="18"/>
      <c r="BI419" s="18"/>
      <c r="BJ419" s="18"/>
      <c r="BK419" s="18"/>
      <c r="BL419" s="117" t="e">
        <f t="shared" si="557"/>
        <v>#DIV/0!</v>
      </c>
      <c r="BM419" s="117" t="e">
        <f t="shared" si="532"/>
        <v>#DIV/0!</v>
      </c>
    </row>
    <row r="420" spans="1:65">
      <c r="A420" s="17">
        <v>304010203</v>
      </c>
      <c r="B420" s="17" t="s">
        <v>858</v>
      </c>
      <c r="C420" s="18"/>
      <c r="D420" s="18"/>
      <c r="E420" s="18"/>
      <c r="F420" s="18">
        <v>125000000</v>
      </c>
      <c r="G420" s="18">
        <f t="shared" si="539"/>
        <v>125000000</v>
      </c>
      <c r="H420" s="18">
        <v>0</v>
      </c>
      <c r="I420" s="18">
        <v>0</v>
      </c>
      <c r="J420" s="18">
        <f t="shared" si="573"/>
        <v>125000000</v>
      </c>
      <c r="K420" s="18">
        <v>0</v>
      </c>
      <c r="L420" s="18">
        <v>0</v>
      </c>
      <c r="M420" s="18"/>
      <c r="N420" s="18"/>
      <c r="O420" s="18">
        <v>0</v>
      </c>
      <c r="P420" s="18">
        <f t="shared" si="574"/>
        <v>0</v>
      </c>
      <c r="Q420" s="18">
        <f t="shared" si="575"/>
        <v>125000000</v>
      </c>
      <c r="R420" s="18">
        <f t="shared" si="576"/>
        <v>0</v>
      </c>
      <c r="S420" s="108"/>
      <c r="T420" s="18">
        <v>125000000</v>
      </c>
      <c r="U420" s="18"/>
      <c r="V420" s="18">
        <v>11363636.363636363</v>
      </c>
      <c r="W420" s="18">
        <v>11363636.363636363</v>
      </c>
      <c r="X420" s="18">
        <v>11363636.363636363</v>
      </c>
      <c r="Y420" s="18">
        <v>11363636.363636363</v>
      </c>
      <c r="Z420" s="18">
        <v>11363636.363636363</v>
      </c>
      <c r="AA420" s="18">
        <v>11363636.363636363</v>
      </c>
      <c r="AB420" s="18">
        <v>11363636.363636363</v>
      </c>
      <c r="AC420" s="18">
        <v>11363636.363636363</v>
      </c>
      <c r="AD420" s="18">
        <v>11363636.363636363</v>
      </c>
      <c r="AE420" s="18">
        <v>11363636.363636363</v>
      </c>
      <c r="AF420" s="18">
        <v>11363636.363636363</v>
      </c>
      <c r="AG420" s="18">
        <f t="shared" si="540"/>
        <v>45454545.454545453</v>
      </c>
      <c r="AH420" s="18">
        <f t="shared" si="556"/>
        <v>124999999.99999997</v>
      </c>
      <c r="AI420" s="85"/>
      <c r="AJ420" s="108"/>
      <c r="AK420" s="18"/>
      <c r="AL420" s="18">
        <v>0</v>
      </c>
      <c r="AM420" s="18">
        <v>0</v>
      </c>
      <c r="AN420" s="18">
        <v>0</v>
      </c>
      <c r="AO420" s="18"/>
      <c r="AP420" s="18"/>
      <c r="AQ420" s="18"/>
      <c r="AR420" s="18"/>
      <c r="AS420" s="18"/>
      <c r="AT420" s="18"/>
      <c r="AU420" s="18"/>
      <c r="AV420" s="18"/>
      <c r="AW420" s="18">
        <f t="shared" si="541"/>
        <v>0</v>
      </c>
      <c r="AX420" s="18">
        <f t="shared" si="509"/>
        <v>0</v>
      </c>
      <c r="AY420" s="108"/>
      <c r="AZ420" s="117" t="e">
        <f t="shared" si="527"/>
        <v>#DIV/0!</v>
      </c>
      <c r="BA420" s="117">
        <f t="shared" si="528"/>
        <v>-1</v>
      </c>
      <c r="BB420" s="117">
        <f t="shared" si="529"/>
        <v>-1</v>
      </c>
      <c r="BC420" s="117">
        <f t="shared" si="530"/>
        <v>-1</v>
      </c>
      <c r="BD420" s="117">
        <f t="shared" si="531"/>
        <v>-1</v>
      </c>
      <c r="BE420" s="18"/>
      <c r="BF420" s="18"/>
      <c r="BG420" s="18"/>
      <c r="BH420" s="18"/>
      <c r="BI420" s="18"/>
      <c r="BJ420" s="18"/>
      <c r="BK420" s="18"/>
      <c r="BL420" s="117">
        <f t="shared" si="557"/>
        <v>-1</v>
      </c>
      <c r="BM420" s="117">
        <f t="shared" si="532"/>
        <v>-1</v>
      </c>
    </row>
    <row r="421" spans="1:65">
      <c r="A421" s="13">
        <v>3040103</v>
      </c>
      <c r="B421" s="14" t="s">
        <v>584</v>
      </c>
      <c r="C421" s="15">
        <f>+C422</f>
        <v>1000</v>
      </c>
      <c r="D421" s="15">
        <f>+D422</f>
        <v>0</v>
      </c>
      <c r="E421" s="15">
        <f>+E422</f>
        <v>0</v>
      </c>
      <c r="F421" s="15">
        <f>+F422</f>
        <v>0</v>
      </c>
      <c r="G421" s="15">
        <f>+G422</f>
        <v>1000</v>
      </c>
      <c r="H421" s="15">
        <f t="shared" ref="H421:AH421" si="579">+H422</f>
        <v>0</v>
      </c>
      <c r="I421" s="15">
        <f t="shared" si="579"/>
        <v>0</v>
      </c>
      <c r="J421" s="15">
        <f t="shared" si="579"/>
        <v>1000</v>
      </c>
      <c r="K421" s="15">
        <f t="shared" si="579"/>
        <v>0</v>
      </c>
      <c r="L421" s="15">
        <f t="shared" si="579"/>
        <v>0</v>
      </c>
      <c r="M421" s="15">
        <f t="shared" si="579"/>
        <v>0</v>
      </c>
      <c r="N421" s="15">
        <f t="shared" si="579"/>
        <v>0</v>
      </c>
      <c r="O421" s="15">
        <f t="shared" si="579"/>
        <v>0</v>
      </c>
      <c r="P421" s="15">
        <f t="shared" si="579"/>
        <v>0</v>
      </c>
      <c r="Q421" s="15">
        <f t="shared" si="579"/>
        <v>1000</v>
      </c>
      <c r="R421" s="15">
        <f t="shared" si="579"/>
        <v>0</v>
      </c>
      <c r="S421" s="108"/>
      <c r="T421" s="15">
        <f t="shared" si="579"/>
        <v>1000</v>
      </c>
      <c r="U421" s="15">
        <f t="shared" si="579"/>
        <v>0</v>
      </c>
      <c r="V421" s="15">
        <f t="shared" si="579"/>
        <v>0</v>
      </c>
      <c r="W421" s="15">
        <f t="shared" si="579"/>
        <v>0</v>
      </c>
      <c r="X421" s="15">
        <f t="shared" si="579"/>
        <v>1000</v>
      </c>
      <c r="Y421" s="15">
        <f t="shared" si="579"/>
        <v>0</v>
      </c>
      <c r="Z421" s="15">
        <f t="shared" si="579"/>
        <v>0</v>
      </c>
      <c r="AA421" s="15">
        <f t="shared" si="579"/>
        <v>0</v>
      </c>
      <c r="AB421" s="15">
        <f t="shared" si="579"/>
        <v>0</v>
      </c>
      <c r="AC421" s="15">
        <f t="shared" si="579"/>
        <v>0</v>
      </c>
      <c r="AD421" s="15">
        <f t="shared" si="579"/>
        <v>0</v>
      </c>
      <c r="AE421" s="15">
        <f t="shared" si="579"/>
        <v>0</v>
      </c>
      <c r="AF421" s="15">
        <f t="shared" si="579"/>
        <v>0</v>
      </c>
      <c r="AG421" s="15">
        <f t="shared" si="540"/>
        <v>1000</v>
      </c>
      <c r="AH421" s="15">
        <f t="shared" si="579"/>
        <v>1000</v>
      </c>
      <c r="AI421" s="233"/>
      <c r="AJ421" s="108"/>
      <c r="AK421" s="15">
        <f t="shared" ref="AK421:AM421" si="580">+AK422</f>
        <v>0</v>
      </c>
      <c r="AL421" s="15">
        <f t="shared" si="580"/>
        <v>0</v>
      </c>
      <c r="AM421" s="15">
        <f t="shared" si="580"/>
        <v>0</v>
      </c>
      <c r="AN421" s="15">
        <v>0</v>
      </c>
      <c r="AO421" s="15"/>
      <c r="AP421" s="15"/>
      <c r="AQ421" s="15"/>
      <c r="AR421" s="15"/>
      <c r="AS421" s="15"/>
      <c r="AT421" s="15"/>
      <c r="AU421" s="15"/>
      <c r="AV421" s="15"/>
      <c r="AW421" s="15">
        <f t="shared" si="541"/>
        <v>0</v>
      </c>
      <c r="AX421" s="15">
        <f t="shared" si="509"/>
        <v>0</v>
      </c>
      <c r="AY421" s="108"/>
      <c r="AZ421" s="116" t="e">
        <f t="shared" si="527"/>
        <v>#DIV/0!</v>
      </c>
      <c r="BA421" s="116" t="e">
        <f t="shared" si="528"/>
        <v>#DIV/0!</v>
      </c>
      <c r="BB421" s="116" t="e">
        <f t="shared" si="529"/>
        <v>#DIV/0!</v>
      </c>
      <c r="BC421" s="116">
        <f t="shared" si="530"/>
        <v>-1</v>
      </c>
      <c r="BD421" s="116" t="e">
        <f t="shared" si="531"/>
        <v>#DIV/0!</v>
      </c>
      <c r="BE421" s="15"/>
      <c r="BF421" s="15"/>
      <c r="BG421" s="15"/>
      <c r="BH421" s="15"/>
      <c r="BI421" s="15"/>
      <c r="BJ421" s="15"/>
      <c r="BK421" s="15"/>
      <c r="BL421" s="116">
        <f t="shared" si="557"/>
        <v>-1</v>
      </c>
      <c r="BM421" s="116">
        <f t="shared" si="532"/>
        <v>-1</v>
      </c>
    </row>
    <row r="422" spans="1:65">
      <c r="A422" s="17">
        <v>304010303</v>
      </c>
      <c r="B422" s="17" t="s">
        <v>585</v>
      </c>
      <c r="C422" s="18">
        <v>1000</v>
      </c>
      <c r="D422" s="18">
        <v>0</v>
      </c>
      <c r="E422" s="18">
        <v>0</v>
      </c>
      <c r="F422" s="18">
        <v>0</v>
      </c>
      <c r="G422" s="18">
        <f t="shared" si="539"/>
        <v>1000</v>
      </c>
      <c r="H422" s="18">
        <v>0</v>
      </c>
      <c r="I422" s="18">
        <v>0</v>
      </c>
      <c r="J422" s="18">
        <f t="shared" si="573"/>
        <v>1000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f t="shared" si="574"/>
        <v>0</v>
      </c>
      <c r="Q422" s="18">
        <f t="shared" si="575"/>
        <v>1000</v>
      </c>
      <c r="R422" s="18">
        <f t="shared" si="576"/>
        <v>0</v>
      </c>
      <c r="S422" s="108"/>
      <c r="T422" s="18">
        <v>1000</v>
      </c>
      <c r="U422" s="18"/>
      <c r="V422" s="18"/>
      <c r="W422" s="18"/>
      <c r="X422" s="18">
        <v>1000</v>
      </c>
      <c r="Y422" s="18"/>
      <c r="Z422" s="18"/>
      <c r="AA422" s="18"/>
      <c r="AB422" s="18"/>
      <c r="AC422" s="18"/>
      <c r="AD422" s="18"/>
      <c r="AE422" s="18"/>
      <c r="AF422" s="18"/>
      <c r="AG422" s="18">
        <f t="shared" si="540"/>
        <v>1000</v>
      </c>
      <c r="AH422" s="18">
        <f t="shared" si="556"/>
        <v>1000</v>
      </c>
      <c r="AI422" s="85"/>
      <c r="AJ422" s="108"/>
      <c r="AK422" s="18">
        <v>0</v>
      </c>
      <c r="AL422" s="18">
        <v>0</v>
      </c>
      <c r="AM422" s="18">
        <v>0</v>
      </c>
      <c r="AN422" s="18">
        <v>0</v>
      </c>
      <c r="AO422" s="18"/>
      <c r="AP422" s="18"/>
      <c r="AQ422" s="18"/>
      <c r="AR422" s="18"/>
      <c r="AS422" s="18"/>
      <c r="AT422" s="18"/>
      <c r="AU422" s="18"/>
      <c r="AV422" s="18"/>
      <c r="AW422" s="18">
        <f t="shared" si="541"/>
        <v>0</v>
      </c>
      <c r="AX422" s="18">
        <f t="shared" si="509"/>
        <v>0</v>
      </c>
      <c r="AY422" s="108"/>
      <c r="AZ422" s="117" t="e">
        <f t="shared" si="527"/>
        <v>#DIV/0!</v>
      </c>
      <c r="BA422" s="117" t="e">
        <f t="shared" si="528"/>
        <v>#DIV/0!</v>
      </c>
      <c r="BB422" s="117" t="e">
        <f t="shared" si="529"/>
        <v>#DIV/0!</v>
      </c>
      <c r="BC422" s="117">
        <f t="shared" si="530"/>
        <v>-1</v>
      </c>
      <c r="BD422" s="117" t="e">
        <f t="shared" si="531"/>
        <v>#DIV/0!</v>
      </c>
      <c r="BE422" s="18"/>
      <c r="BF422" s="18"/>
      <c r="BG422" s="18"/>
      <c r="BH422" s="18"/>
      <c r="BI422" s="18"/>
      <c r="BJ422" s="18"/>
      <c r="BK422" s="18"/>
      <c r="BL422" s="117">
        <f t="shared" si="557"/>
        <v>-1</v>
      </c>
      <c r="BM422" s="117">
        <f t="shared" si="532"/>
        <v>-1</v>
      </c>
    </row>
    <row r="423" spans="1:65">
      <c r="A423" s="13">
        <v>3040104</v>
      </c>
      <c r="B423" s="14" t="s">
        <v>586</v>
      </c>
      <c r="C423" s="15">
        <f>+C424+C425</f>
        <v>35000000</v>
      </c>
      <c r="D423" s="15">
        <v>5000000</v>
      </c>
      <c r="E423" s="15">
        <v>0</v>
      </c>
      <c r="F423" s="15">
        <v>0</v>
      </c>
      <c r="G423" s="15">
        <f t="shared" si="539"/>
        <v>40000000</v>
      </c>
      <c r="H423" s="15">
        <f t="shared" ref="H423:AH423" si="581">+H424+H425</f>
        <v>0</v>
      </c>
      <c r="I423" s="15">
        <f t="shared" si="581"/>
        <v>3514548</v>
      </c>
      <c r="J423" s="15">
        <f t="shared" si="581"/>
        <v>36485452</v>
      </c>
      <c r="K423" s="15">
        <f t="shared" si="581"/>
        <v>0</v>
      </c>
      <c r="L423" s="15">
        <f t="shared" si="581"/>
        <v>3514548</v>
      </c>
      <c r="M423" s="15">
        <f t="shared" si="581"/>
        <v>0</v>
      </c>
      <c r="N423" s="15">
        <f t="shared" si="581"/>
        <v>3514548</v>
      </c>
      <c r="O423" s="15">
        <f t="shared" si="581"/>
        <v>3514548</v>
      </c>
      <c r="P423" s="15">
        <f t="shared" si="581"/>
        <v>0</v>
      </c>
      <c r="Q423" s="15">
        <f t="shared" si="581"/>
        <v>36485452</v>
      </c>
      <c r="R423" s="15">
        <f t="shared" si="581"/>
        <v>3514548</v>
      </c>
      <c r="S423" s="108"/>
      <c r="T423" s="15">
        <f t="shared" si="581"/>
        <v>40000000</v>
      </c>
      <c r="U423" s="15">
        <f t="shared" si="581"/>
        <v>0</v>
      </c>
      <c r="V423" s="15">
        <f t="shared" si="581"/>
        <v>0</v>
      </c>
      <c r="W423" s="15">
        <f t="shared" si="581"/>
        <v>5000000</v>
      </c>
      <c r="X423" s="15">
        <f t="shared" si="581"/>
        <v>0</v>
      </c>
      <c r="Y423" s="15">
        <f t="shared" si="581"/>
        <v>4375000</v>
      </c>
      <c r="Z423" s="15">
        <f t="shared" si="581"/>
        <v>4375000</v>
      </c>
      <c r="AA423" s="15">
        <f t="shared" si="581"/>
        <v>4375000</v>
      </c>
      <c r="AB423" s="15">
        <f t="shared" si="581"/>
        <v>4375000</v>
      </c>
      <c r="AC423" s="15">
        <f t="shared" si="581"/>
        <v>4375000</v>
      </c>
      <c r="AD423" s="15">
        <f t="shared" si="581"/>
        <v>4375000</v>
      </c>
      <c r="AE423" s="15">
        <f t="shared" si="581"/>
        <v>4375000</v>
      </c>
      <c r="AF423" s="15">
        <f t="shared" si="581"/>
        <v>4375000</v>
      </c>
      <c r="AG423" s="15">
        <f t="shared" si="540"/>
        <v>9375000</v>
      </c>
      <c r="AH423" s="15">
        <f t="shared" si="581"/>
        <v>40000000</v>
      </c>
      <c r="AI423" s="233"/>
      <c r="AJ423" s="108"/>
      <c r="AK423" s="15">
        <f t="shared" ref="AK423:AM423" si="582">+AK424+AK425</f>
        <v>0</v>
      </c>
      <c r="AL423" s="15">
        <f t="shared" si="582"/>
        <v>0</v>
      </c>
      <c r="AM423" s="15">
        <f t="shared" si="582"/>
        <v>3514548</v>
      </c>
      <c r="AN423" s="15">
        <v>0</v>
      </c>
      <c r="AO423" s="15"/>
      <c r="AP423" s="15">
        <f t="shared" ref="AP423:AV423" si="583">+AP424+AP425</f>
        <v>0</v>
      </c>
      <c r="AQ423" s="15">
        <f t="shared" si="583"/>
        <v>0</v>
      </c>
      <c r="AR423" s="15">
        <f t="shared" si="583"/>
        <v>0</v>
      </c>
      <c r="AS423" s="15">
        <f t="shared" si="583"/>
        <v>0</v>
      </c>
      <c r="AT423" s="15">
        <f t="shared" si="583"/>
        <v>0</v>
      </c>
      <c r="AU423" s="15">
        <f t="shared" si="583"/>
        <v>0</v>
      </c>
      <c r="AV423" s="15">
        <f t="shared" si="583"/>
        <v>0</v>
      </c>
      <c r="AW423" s="15">
        <f t="shared" si="541"/>
        <v>3514548</v>
      </c>
      <c r="AX423" s="15">
        <f t="shared" si="509"/>
        <v>3514548</v>
      </c>
      <c r="AY423" s="108"/>
      <c r="AZ423" s="116" t="e">
        <f t="shared" si="527"/>
        <v>#DIV/0!</v>
      </c>
      <c r="BA423" s="116" t="e">
        <f t="shared" si="528"/>
        <v>#DIV/0!</v>
      </c>
      <c r="BB423" s="116">
        <f t="shared" si="529"/>
        <v>-0.29709039999999998</v>
      </c>
      <c r="BC423" s="116" t="e">
        <f t="shared" si="530"/>
        <v>#DIV/0!</v>
      </c>
      <c r="BD423" s="116">
        <f t="shared" si="531"/>
        <v>-1</v>
      </c>
      <c r="BE423" s="15"/>
      <c r="BF423" s="15"/>
      <c r="BG423" s="15"/>
      <c r="BH423" s="15"/>
      <c r="BI423" s="15"/>
      <c r="BJ423" s="15"/>
      <c r="BK423" s="15"/>
      <c r="BL423" s="116">
        <f t="shared" si="557"/>
        <v>-0.62511488000000004</v>
      </c>
      <c r="BM423" s="116">
        <f t="shared" si="532"/>
        <v>-0.62511488000000004</v>
      </c>
    </row>
    <row r="424" spans="1:65">
      <c r="A424" s="17">
        <v>304010402</v>
      </c>
      <c r="B424" s="17" t="s">
        <v>587</v>
      </c>
      <c r="C424" s="18">
        <v>35000000</v>
      </c>
      <c r="D424" s="18">
        <v>0</v>
      </c>
      <c r="E424" s="18">
        <v>0</v>
      </c>
      <c r="F424" s="18">
        <v>0</v>
      </c>
      <c r="G424" s="18">
        <f t="shared" si="539"/>
        <v>35000000</v>
      </c>
      <c r="H424" s="18">
        <v>0</v>
      </c>
      <c r="I424" s="18">
        <v>0</v>
      </c>
      <c r="J424" s="18">
        <f t="shared" si="573"/>
        <v>35000000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f t="shared" si="574"/>
        <v>0</v>
      </c>
      <c r="Q424" s="18">
        <f t="shared" si="575"/>
        <v>35000000</v>
      </c>
      <c r="R424" s="18">
        <f t="shared" si="576"/>
        <v>0</v>
      </c>
      <c r="S424" s="108"/>
      <c r="T424" s="18">
        <v>35000000</v>
      </c>
      <c r="U424" s="18"/>
      <c r="V424" s="18"/>
      <c r="W424" s="18"/>
      <c r="X424" s="18"/>
      <c r="Y424" s="18">
        <v>4375000</v>
      </c>
      <c r="Z424" s="18">
        <v>4375000</v>
      </c>
      <c r="AA424" s="18">
        <v>4375000</v>
      </c>
      <c r="AB424" s="18">
        <v>4375000</v>
      </c>
      <c r="AC424" s="18">
        <v>4375000</v>
      </c>
      <c r="AD424" s="18">
        <v>4375000</v>
      </c>
      <c r="AE424" s="18">
        <v>4375000</v>
      </c>
      <c r="AF424" s="18">
        <v>4375000</v>
      </c>
      <c r="AG424" s="18">
        <f t="shared" si="540"/>
        <v>4375000</v>
      </c>
      <c r="AH424" s="18">
        <f t="shared" si="556"/>
        <v>35000000</v>
      </c>
      <c r="AI424" s="85"/>
      <c r="AJ424" s="108"/>
      <c r="AK424" s="18">
        <v>0</v>
      </c>
      <c r="AL424" s="18">
        <v>0</v>
      </c>
      <c r="AM424" s="18">
        <v>0</v>
      </c>
      <c r="AN424" s="18">
        <v>0</v>
      </c>
      <c r="AO424" s="18"/>
      <c r="AP424" s="18"/>
      <c r="AQ424" s="18"/>
      <c r="AR424" s="18"/>
      <c r="AS424" s="18"/>
      <c r="AT424" s="18"/>
      <c r="AU424" s="18"/>
      <c r="AV424" s="18"/>
      <c r="AW424" s="18">
        <f t="shared" si="541"/>
        <v>0</v>
      </c>
      <c r="AX424" s="18">
        <f t="shared" si="509"/>
        <v>0</v>
      </c>
      <c r="AY424" s="108"/>
      <c r="AZ424" s="117" t="e">
        <f t="shared" si="527"/>
        <v>#DIV/0!</v>
      </c>
      <c r="BA424" s="117" t="e">
        <f t="shared" si="528"/>
        <v>#DIV/0!</v>
      </c>
      <c r="BB424" s="117" t="e">
        <f t="shared" si="529"/>
        <v>#DIV/0!</v>
      </c>
      <c r="BC424" s="117" t="e">
        <f t="shared" si="530"/>
        <v>#DIV/0!</v>
      </c>
      <c r="BD424" s="117">
        <f t="shared" si="531"/>
        <v>-1</v>
      </c>
      <c r="BE424" s="18"/>
      <c r="BF424" s="18"/>
      <c r="BG424" s="18"/>
      <c r="BH424" s="18"/>
      <c r="BI424" s="18"/>
      <c r="BJ424" s="18"/>
      <c r="BK424" s="18"/>
      <c r="BL424" s="117">
        <f t="shared" si="557"/>
        <v>-1</v>
      </c>
      <c r="BM424" s="117">
        <f t="shared" si="532"/>
        <v>-1</v>
      </c>
    </row>
    <row r="425" spans="1:65">
      <c r="A425" s="17">
        <v>304010403</v>
      </c>
      <c r="B425" s="17" t="s">
        <v>588</v>
      </c>
      <c r="C425" s="18">
        <v>0</v>
      </c>
      <c r="D425" s="18">
        <v>5000000</v>
      </c>
      <c r="E425" s="18">
        <v>0</v>
      </c>
      <c r="F425" s="18">
        <v>0</v>
      </c>
      <c r="G425" s="18">
        <f t="shared" si="539"/>
        <v>5000000</v>
      </c>
      <c r="H425" s="18">
        <v>0</v>
      </c>
      <c r="I425" s="18">
        <v>3514548</v>
      </c>
      <c r="J425" s="18">
        <f t="shared" si="573"/>
        <v>1485452</v>
      </c>
      <c r="K425" s="18">
        <v>0</v>
      </c>
      <c r="L425" s="18">
        <v>3514548</v>
      </c>
      <c r="M425" s="18">
        <v>0</v>
      </c>
      <c r="N425" s="18">
        <v>3514548</v>
      </c>
      <c r="O425" s="18">
        <v>3514548</v>
      </c>
      <c r="P425" s="18">
        <f t="shared" si="574"/>
        <v>0</v>
      </c>
      <c r="Q425" s="18">
        <f t="shared" si="575"/>
        <v>1485452</v>
      </c>
      <c r="R425" s="18">
        <f t="shared" si="576"/>
        <v>3514548</v>
      </c>
      <c r="S425" s="108"/>
      <c r="T425" s="18">
        <v>5000000</v>
      </c>
      <c r="U425" s="18"/>
      <c r="V425" s="18"/>
      <c r="W425" s="18">
        <v>5000000</v>
      </c>
      <c r="X425" s="18"/>
      <c r="Y425" s="18"/>
      <c r="Z425" s="18"/>
      <c r="AA425" s="18"/>
      <c r="AB425" s="18"/>
      <c r="AC425" s="18"/>
      <c r="AD425" s="18"/>
      <c r="AE425" s="18"/>
      <c r="AF425" s="18"/>
      <c r="AG425" s="18">
        <f t="shared" si="540"/>
        <v>5000000</v>
      </c>
      <c r="AH425" s="18">
        <f t="shared" si="556"/>
        <v>5000000</v>
      </c>
      <c r="AI425" s="85"/>
      <c r="AJ425" s="108"/>
      <c r="AK425" s="18">
        <v>0</v>
      </c>
      <c r="AL425" s="18">
        <v>0</v>
      </c>
      <c r="AM425" s="18">
        <v>3514548</v>
      </c>
      <c r="AN425" s="18">
        <v>0</v>
      </c>
      <c r="AO425" s="18"/>
      <c r="AP425" s="18"/>
      <c r="AQ425" s="18"/>
      <c r="AR425" s="18"/>
      <c r="AS425" s="18"/>
      <c r="AT425" s="18"/>
      <c r="AU425" s="18"/>
      <c r="AV425" s="18"/>
      <c r="AW425" s="18">
        <f t="shared" si="541"/>
        <v>3514548</v>
      </c>
      <c r="AX425" s="18">
        <f t="shared" si="509"/>
        <v>3514548</v>
      </c>
      <c r="AY425" s="108"/>
      <c r="AZ425" s="117" t="e">
        <f t="shared" si="527"/>
        <v>#DIV/0!</v>
      </c>
      <c r="BA425" s="117" t="e">
        <f t="shared" si="528"/>
        <v>#DIV/0!</v>
      </c>
      <c r="BB425" s="117">
        <f t="shared" si="529"/>
        <v>-0.29709039999999998</v>
      </c>
      <c r="BC425" s="117" t="e">
        <f t="shared" si="530"/>
        <v>#DIV/0!</v>
      </c>
      <c r="BD425" s="117" t="e">
        <f t="shared" si="531"/>
        <v>#DIV/0!</v>
      </c>
      <c r="BE425" s="18"/>
      <c r="BF425" s="18"/>
      <c r="BG425" s="18"/>
      <c r="BH425" s="18"/>
      <c r="BI425" s="18"/>
      <c r="BJ425" s="18"/>
      <c r="BK425" s="18"/>
      <c r="BL425" s="117">
        <f t="shared" si="557"/>
        <v>-0.29709039999999998</v>
      </c>
      <c r="BM425" s="117">
        <f t="shared" si="532"/>
        <v>-0.29709039999999998</v>
      </c>
    </row>
    <row r="426" spans="1:65">
      <c r="A426" s="13">
        <v>3040106</v>
      </c>
      <c r="B426" s="14" t="s">
        <v>589</v>
      </c>
      <c r="C426" s="15">
        <f>+C427+C428+C429</f>
        <v>550000000</v>
      </c>
      <c r="D426" s="15">
        <f t="shared" ref="D426:G426" si="584">+D427+D428+D429</f>
        <v>0</v>
      </c>
      <c r="E426" s="15">
        <f t="shared" si="584"/>
        <v>0</v>
      </c>
      <c r="F426" s="15">
        <f t="shared" si="584"/>
        <v>0</v>
      </c>
      <c r="G426" s="15">
        <f t="shared" si="584"/>
        <v>550000000</v>
      </c>
      <c r="H426" s="15">
        <f t="shared" ref="H426:T426" si="585">+H427+H428</f>
        <v>0</v>
      </c>
      <c r="I426" s="15">
        <f t="shared" si="585"/>
        <v>0</v>
      </c>
      <c r="J426" s="15">
        <f t="shared" si="585"/>
        <v>550000000</v>
      </c>
      <c r="K426" s="15">
        <f t="shared" si="585"/>
        <v>0</v>
      </c>
      <c r="L426" s="15">
        <f t="shared" si="585"/>
        <v>0</v>
      </c>
      <c r="M426" s="15">
        <f t="shared" si="585"/>
        <v>0</v>
      </c>
      <c r="N426" s="15">
        <f t="shared" si="585"/>
        <v>0</v>
      </c>
      <c r="O426" s="15">
        <f t="shared" si="585"/>
        <v>0</v>
      </c>
      <c r="P426" s="15">
        <f t="shared" si="585"/>
        <v>0</v>
      </c>
      <c r="Q426" s="15">
        <f t="shared" si="585"/>
        <v>550000000</v>
      </c>
      <c r="R426" s="15">
        <f t="shared" si="585"/>
        <v>0</v>
      </c>
      <c r="S426" s="108"/>
      <c r="T426" s="15">
        <f t="shared" si="585"/>
        <v>550000000</v>
      </c>
      <c r="U426" s="15">
        <f t="shared" ref="U426:W426" si="586">+U427+U428+U429</f>
        <v>0</v>
      </c>
      <c r="V426" s="15">
        <f t="shared" si="586"/>
        <v>0</v>
      </c>
      <c r="W426" s="15">
        <f t="shared" si="586"/>
        <v>0</v>
      </c>
      <c r="X426" s="15">
        <f t="shared" ref="X426" si="587">+X427+X428+X429</f>
        <v>0</v>
      </c>
      <c r="Y426" s="15">
        <f t="shared" ref="Y426" si="588">+Y427+Y428+Y429</f>
        <v>31250000</v>
      </c>
      <c r="Z426" s="15">
        <f t="shared" ref="Z426" si="589">+Z427+Z428+Z429</f>
        <v>31250000</v>
      </c>
      <c r="AA426" s="15">
        <f t="shared" ref="AA426" si="590">+AA427+AA428+AA429</f>
        <v>31250000</v>
      </c>
      <c r="AB426" s="15">
        <f t="shared" ref="AB426" si="591">+AB427+AB428+AB429</f>
        <v>91250000</v>
      </c>
      <c r="AC426" s="15">
        <f t="shared" ref="AC426" si="592">+AC427+AC428+AC429</f>
        <v>91250000</v>
      </c>
      <c r="AD426" s="15">
        <f t="shared" ref="AD426" si="593">+AD427+AD428+AD429</f>
        <v>91250000</v>
      </c>
      <c r="AE426" s="15">
        <f t="shared" ref="AE426" si="594">+AE427+AE428+AE429</f>
        <v>91250000</v>
      </c>
      <c r="AF426" s="15">
        <f t="shared" ref="AF426" si="595">+AF427+AF428+AF429</f>
        <v>91250000</v>
      </c>
      <c r="AG426" s="15">
        <f t="shared" si="540"/>
        <v>31250000</v>
      </c>
      <c r="AH426" s="15">
        <f t="shared" ref="AH426" si="596">+AH427+AH428+AH429</f>
        <v>550000000</v>
      </c>
      <c r="AI426" s="233"/>
      <c r="AJ426" s="108"/>
      <c r="AK426" s="15">
        <f t="shared" ref="AK426" si="597">+AK427+AK428+AK429</f>
        <v>0</v>
      </c>
      <c r="AL426" s="15">
        <f t="shared" ref="AL426" si="598">+AL427+AL428+AL429</f>
        <v>0</v>
      </c>
      <c r="AM426" s="15">
        <f t="shared" ref="AM426" si="599">+AM427+AM428+AM429</f>
        <v>0</v>
      </c>
      <c r="AN426" s="15">
        <v>0</v>
      </c>
      <c r="AO426" s="15"/>
      <c r="AP426" s="15">
        <f t="shared" ref="AP426:AV426" si="600">+AP427+AP428+AP429</f>
        <v>0</v>
      </c>
      <c r="AQ426" s="15">
        <f t="shared" si="600"/>
        <v>0</v>
      </c>
      <c r="AR426" s="15">
        <f t="shared" si="600"/>
        <v>0</v>
      </c>
      <c r="AS426" s="15">
        <f t="shared" si="600"/>
        <v>0</v>
      </c>
      <c r="AT426" s="15">
        <f t="shared" si="600"/>
        <v>0</v>
      </c>
      <c r="AU426" s="15">
        <f t="shared" si="600"/>
        <v>0</v>
      </c>
      <c r="AV426" s="15">
        <f t="shared" si="600"/>
        <v>0</v>
      </c>
      <c r="AW426" s="15">
        <f t="shared" si="541"/>
        <v>0</v>
      </c>
      <c r="AX426" s="15">
        <f t="shared" si="509"/>
        <v>0</v>
      </c>
      <c r="AY426" s="108"/>
      <c r="AZ426" s="116" t="e">
        <f t="shared" si="527"/>
        <v>#DIV/0!</v>
      </c>
      <c r="BA426" s="116" t="e">
        <f t="shared" si="528"/>
        <v>#DIV/0!</v>
      </c>
      <c r="BB426" s="116" t="e">
        <f t="shared" si="529"/>
        <v>#DIV/0!</v>
      </c>
      <c r="BC426" s="116" t="e">
        <f t="shared" si="530"/>
        <v>#DIV/0!</v>
      </c>
      <c r="BD426" s="116">
        <f t="shared" si="531"/>
        <v>-1</v>
      </c>
      <c r="BE426" s="15"/>
      <c r="BF426" s="15"/>
      <c r="BG426" s="15"/>
      <c r="BH426" s="15"/>
      <c r="BI426" s="15"/>
      <c r="BJ426" s="15"/>
      <c r="BK426" s="15"/>
      <c r="BL426" s="116">
        <f t="shared" si="557"/>
        <v>-1</v>
      </c>
      <c r="BM426" s="116">
        <f t="shared" si="532"/>
        <v>-1</v>
      </c>
    </row>
    <row r="427" spans="1:65">
      <c r="A427" s="17">
        <v>304010601</v>
      </c>
      <c r="B427" s="17" t="s">
        <v>590</v>
      </c>
      <c r="C427" s="18">
        <v>300000000</v>
      </c>
      <c r="D427" s="18">
        <v>0</v>
      </c>
      <c r="E427" s="18">
        <v>0</v>
      </c>
      <c r="F427" s="18">
        <v>0</v>
      </c>
      <c r="G427" s="18">
        <f t="shared" si="539"/>
        <v>300000000</v>
      </c>
      <c r="H427" s="18">
        <v>0</v>
      </c>
      <c r="I427" s="18">
        <v>0</v>
      </c>
      <c r="J427" s="18">
        <f t="shared" si="573"/>
        <v>300000000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f t="shared" si="574"/>
        <v>0</v>
      </c>
      <c r="Q427" s="18">
        <f t="shared" si="575"/>
        <v>300000000</v>
      </c>
      <c r="R427" s="18">
        <f t="shared" si="576"/>
        <v>0</v>
      </c>
      <c r="S427" s="108"/>
      <c r="T427" s="18">
        <v>300000000</v>
      </c>
      <c r="U427" s="18"/>
      <c r="V427" s="18"/>
      <c r="W427" s="18"/>
      <c r="X427" s="18"/>
      <c r="Y427" s="18"/>
      <c r="Z427" s="18"/>
      <c r="AA427" s="18"/>
      <c r="AB427" s="18">
        <v>60000000</v>
      </c>
      <c r="AC427" s="18">
        <v>60000000</v>
      </c>
      <c r="AD427" s="18">
        <v>60000000</v>
      </c>
      <c r="AE427" s="18">
        <v>60000000</v>
      </c>
      <c r="AF427" s="18">
        <v>60000000</v>
      </c>
      <c r="AG427" s="18">
        <f t="shared" si="540"/>
        <v>0</v>
      </c>
      <c r="AH427" s="18">
        <f t="shared" si="556"/>
        <v>300000000</v>
      </c>
      <c r="AI427" s="85"/>
      <c r="AJ427" s="108"/>
      <c r="AK427" s="18">
        <v>0</v>
      </c>
      <c r="AL427" s="18">
        <v>0</v>
      </c>
      <c r="AM427" s="18">
        <v>0</v>
      </c>
      <c r="AN427" s="18">
        <v>0</v>
      </c>
      <c r="AO427" s="18"/>
      <c r="AP427" s="18"/>
      <c r="AQ427" s="18"/>
      <c r="AR427" s="18"/>
      <c r="AS427" s="18"/>
      <c r="AT427" s="18"/>
      <c r="AU427" s="18"/>
      <c r="AV427" s="18"/>
      <c r="AW427" s="18">
        <f t="shared" si="541"/>
        <v>0</v>
      </c>
      <c r="AX427" s="18">
        <f t="shared" si="509"/>
        <v>0</v>
      </c>
      <c r="AY427" s="108"/>
      <c r="AZ427" s="117" t="e">
        <f t="shared" si="527"/>
        <v>#DIV/0!</v>
      </c>
      <c r="BA427" s="117" t="e">
        <f t="shared" si="528"/>
        <v>#DIV/0!</v>
      </c>
      <c r="BB427" s="117" t="e">
        <f t="shared" si="529"/>
        <v>#DIV/0!</v>
      </c>
      <c r="BC427" s="117" t="e">
        <f t="shared" si="530"/>
        <v>#DIV/0!</v>
      </c>
      <c r="BD427" s="117" t="e">
        <f t="shared" si="531"/>
        <v>#DIV/0!</v>
      </c>
      <c r="BE427" s="18"/>
      <c r="BF427" s="18"/>
      <c r="BG427" s="18"/>
      <c r="BH427" s="18"/>
      <c r="BI427" s="18"/>
      <c r="BJ427" s="18"/>
      <c r="BK427" s="18"/>
      <c r="BL427" s="117" t="e">
        <f t="shared" si="557"/>
        <v>#DIV/0!</v>
      </c>
      <c r="BM427" s="117" t="e">
        <f t="shared" si="532"/>
        <v>#DIV/0!</v>
      </c>
    </row>
    <row r="428" spans="1:65">
      <c r="A428" s="17">
        <v>304010602</v>
      </c>
      <c r="B428" s="17" t="s">
        <v>591</v>
      </c>
      <c r="C428" s="226">
        <v>250000000</v>
      </c>
      <c r="D428" s="18">
        <v>0</v>
      </c>
      <c r="E428" s="18">
        <v>0</v>
      </c>
      <c r="F428" s="18">
        <v>0</v>
      </c>
      <c r="G428" s="18">
        <f t="shared" si="539"/>
        <v>250000000</v>
      </c>
      <c r="H428" s="18">
        <v>0</v>
      </c>
      <c r="I428" s="18">
        <v>0</v>
      </c>
      <c r="J428" s="18">
        <f t="shared" si="573"/>
        <v>250000000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f t="shared" si="574"/>
        <v>0</v>
      </c>
      <c r="Q428" s="18">
        <f t="shared" si="575"/>
        <v>250000000</v>
      </c>
      <c r="R428" s="18">
        <f t="shared" si="576"/>
        <v>0</v>
      </c>
      <c r="S428" s="108"/>
      <c r="T428" s="18">
        <v>250000000</v>
      </c>
      <c r="U428" s="18"/>
      <c r="V428" s="18"/>
      <c r="W428" s="18"/>
      <c r="X428" s="18"/>
      <c r="Y428" s="18">
        <v>31250000</v>
      </c>
      <c r="Z428" s="18">
        <v>31250000</v>
      </c>
      <c r="AA428" s="18">
        <v>31250000</v>
      </c>
      <c r="AB428" s="18">
        <v>31250000</v>
      </c>
      <c r="AC428" s="18">
        <v>31250000</v>
      </c>
      <c r="AD428" s="18">
        <v>31250000</v>
      </c>
      <c r="AE428" s="18">
        <v>31250000</v>
      </c>
      <c r="AF428" s="18">
        <v>31250000</v>
      </c>
      <c r="AG428" s="18">
        <f t="shared" si="540"/>
        <v>31250000</v>
      </c>
      <c r="AH428" s="18">
        <f t="shared" si="556"/>
        <v>250000000</v>
      </c>
      <c r="AI428" s="85"/>
      <c r="AJ428" s="108"/>
      <c r="AK428" s="18">
        <v>0</v>
      </c>
      <c r="AL428" s="18">
        <v>0</v>
      </c>
      <c r="AM428" s="18">
        <v>0</v>
      </c>
      <c r="AN428" s="18">
        <v>0</v>
      </c>
      <c r="AO428" s="18"/>
      <c r="AP428" s="18"/>
      <c r="AQ428" s="18"/>
      <c r="AR428" s="18"/>
      <c r="AS428" s="18"/>
      <c r="AT428" s="18"/>
      <c r="AU428" s="18"/>
      <c r="AV428" s="18"/>
      <c r="AW428" s="18">
        <f t="shared" si="541"/>
        <v>0</v>
      </c>
      <c r="AX428" s="18">
        <f t="shared" si="509"/>
        <v>0</v>
      </c>
      <c r="AY428" s="108"/>
      <c r="AZ428" s="117" t="e">
        <f t="shared" si="527"/>
        <v>#DIV/0!</v>
      </c>
      <c r="BA428" s="117" t="e">
        <f t="shared" si="528"/>
        <v>#DIV/0!</v>
      </c>
      <c r="BB428" s="117" t="e">
        <f t="shared" si="529"/>
        <v>#DIV/0!</v>
      </c>
      <c r="BC428" s="117" t="e">
        <f t="shared" si="530"/>
        <v>#DIV/0!</v>
      </c>
      <c r="BD428" s="117">
        <f t="shared" si="531"/>
        <v>-1</v>
      </c>
      <c r="BE428" s="18"/>
      <c r="BF428" s="18"/>
      <c r="BG428" s="18"/>
      <c r="BH428" s="18"/>
      <c r="BI428" s="18"/>
      <c r="BJ428" s="18"/>
      <c r="BK428" s="18"/>
      <c r="BL428" s="117">
        <f t="shared" si="557"/>
        <v>-1</v>
      </c>
      <c r="BM428" s="117">
        <f t="shared" si="532"/>
        <v>-1</v>
      </c>
    </row>
    <row r="429" spans="1:65">
      <c r="A429" s="293">
        <v>304010603</v>
      </c>
      <c r="B429" s="293" t="s">
        <v>1143</v>
      </c>
      <c r="C429" s="226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0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>
        <f t="shared" si="540"/>
        <v>0</v>
      </c>
      <c r="AH429" s="18"/>
      <c r="AI429" s="85"/>
      <c r="AJ429" s="108"/>
      <c r="AK429" s="18"/>
      <c r="AL429" s="18"/>
      <c r="AM429" s="18"/>
      <c r="AN429" s="18">
        <v>0</v>
      </c>
      <c r="AO429" s="18"/>
      <c r="AP429" s="18"/>
      <c r="AQ429" s="18"/>
      <c r="AR429" s="18"/>
      <c r="AS429" s="18"/>
      <c r="AT429" s="18"/>
      <c r="AU429" s="18"/>
      <c r="AV429" s="18"/>
      <c r="AW429" s="18">
        <f t="shared" si="541"/>
        <v>0</v>
      </c>
      <c r="AX429" s="18"/>
      <c r="AY429" s="108"/>
      <c r="AZ429" s="117"/>
      <c r="BA429" s="117"/>
      <c r="BB429" s="117"/>
      <c r="BC429" s="117"/>
      <c r="BD429" s="117"/>
      <c r="BE429" s="18"/>
      <c r="BF429" s="18"/>
      <c r="BG429" s="18"/>
      <c r="BH429" s="18"/>
      <c r="BI429" s="18"/>
      <c r="BJ429" s="18"/>
      <c r="BK429" s="18"/>
      <c r="BL429" s="117"/>
      <c r="BM429" s="117" t="e">
        <f t="shared" si="532"/>
        <v>#DIV/0!</v>
      </c>
    </row>
    <row r="430" spans="1:65">
      <c r="A430" s="13">
        <v>3040107</v>
      </c>
      <c r="B430" s="14" t="s">
        <v>592</v>
      </c>
      <c r="C430" s="15">
        <f>+C431+C432</f>
        <v>200000000</v>
      </c>
      <c r="D430" s="15"/>
      <c r="E430" s="15"/>
      <c r="F430" s="15">
        <v>1164812959.5899999</v>
      </c>
      <c r="G430" s="15">
        <f t="shared" si="539"/>
        <v>1364812959.5899999</v>
      </c>
      <c r="H430" s="15">
        <f t="shared" ref="H430:AH430" si="601">+H431+H432</f>
        <v>0</v>
      </c>
      <c r="I430" s="15">
        <f t="shared" si="601"/>
        <v>0</v>
      </c>
      <c r="J430" s="15">
        <f t="shared" si="601"/>
        <v>1364812959.5899999</v>
      </c>
      <c r="K430" s="15">
        <f t="shared" si="601"/>
        <v>0</v>
      </c>
      <c r="L430" s="15">
        <f t="shared" si="601"/>
        <v>0</v>
      </c>
      <c r="M430" s="15">
        <f t="shared" si="601"/>
        <v>0</v>
      </c>
      <c r="N430" s="15">
        <f t="shared" si="601"/>
        <v>0</v>
      </c>
      <c r="O430" s="15">
        <f t="shared" si="601"/>
        <v>216165280</v>
      </c>
      <c r="P430" s="15">
        <f t="shared" si="601"/>
        <v>216165280</v>
      </c>
      <c r="Q430" s="15">
        <f t="shared" si="601"/>
        <v>1148647679.5899999</v>
      </c>
      <c r="R430" s="15">
        <f t="shared" si="601"/>
        <v>0</v>
      </c>
      <c r="S430" s="108"/>
      <c r="T430" s="15">
        <f t="shared" si="601"/>
        <v>1364812959.5899999</v>
      </c>
      <c r="U430" s="15">
        <f t="shared" si="601"/>
        <v>0</v>
      </c>
      <c r="V430" s="15">
        <f t="shared" si="601"/>
        <v>0</v>
      </c>
      <c r="W430" s="15">
        <f t="shared" si="601"/>
        <v>116481295.95899999</v>
      </c>
      <c r="X430" s="15">
        <f t="shared" si="601"/>
        <v>116481295.95899999</v>
      </c>
      <c r="Y430" s="15">
        <f t="shared" si="601"/>
        <v>141481295.95899999</v>
      </c>
      <c r="Z430" s="15">
        <f t="shared" si="601"/>
        <v>141481295.95899999</v>
      </c>
      <c r="AA430" s="15">
        <f t="shared" si="601"/>
        <v>141481295.95899999</v>
      </c>
      <c r="AB430" s="15">
        <f t="shared" si="601"/>
        <v>141481295.95899999</v>
      </c>
      <c r="AC430" s="15">
        <f t="shared" si="601"/>
        <v>141481295.95899999</v>
      </c>
      <c r="AD430" s="15">
        <f t="shared" si="601"/>
        <v>141481295.95899999</v>
      </c>
      <c r="AE430" s="15">
        <f t="shared" si="601"/>
        <v>141481295.95899999</v>
      </c>
      <c r="AF430" s="15">
        <f t="shared" si="601"/>
        <v>141481295.95899999</v>
      </c>
      <c r="AG430" s="15">
        <f t="shared" si="540"/>
        <v>374443887.87699997</v>
      </c>
      <c r="AH430" s="15">
        <f t="shared" si="601"/>
        <v>1364812959.5899999</v>
      </c>
      <c r="AI430" s="233"/>
      <c r="AJ430" s="108"/>
      <c r="AK430" s="15">
        <f t="shared" ref="AK430:AM430" si="602">+AK431+AK432</f>
        <v>0</v>
      </c>
      <c r="AL430" s="15">
        <f t="shared" si="602"/>
        <v>0</v>
      </c>
      <c r="AM430" s="15">
        <f t="shared" si="602"/>
        <v>0</v>
      </c>
      <c r="AN430" s="15">
        <v>15529249</v>
      </c>
      <c r="AO430" s="15"/>
      <c r="AP430" s="15"/>
      <c r="AQ430" s="15"/>
      <c r="AR430" s="15"/>
      <c r="AS430" s="15"/>
      <c r="AT430" s="15"/>
      <c r="AU430" s="15"/>
      <c r="AV430" s="15"/>
      <c r="AW430" s="15">
        <f t="shared" si="541"/>
        <v>15529249</v>
      </c>
      <c r="AX430" s="15">
        <f t="shared" si="509"/>
        <v>15529249</v>
      </c>
      <c r="AY430" s="108"/>
      <c r="AZ430" s="116" t="e">
        <f t="shared" ref="AZ430:AZ461" si="603">(AK430-U430)/U430</f>
        <v>#DIV/0!</v>
      </c>
      <c r="BA430" s="116" t="e">
        <f t="shared" ref="BA430:BA461" si="604">(AL430-V430)/V430</f>
        <v>#DIV/0!</v>
      </c>
      <c r="BB430" s="116">
        <f t="shared" ref="BB430:BB461" si="605">(AM430-W430)/W430</f>
        <v>-1</v>
      </c>
      <c r="BC430" s="116">
        <f t="shared" ref="BC430:BC461" si="606">(AN430-X430)/X430</f>
        <v>-0.86668032088631541</v>
      </c>
      <c r="BD430" s="116">
        <f t="shared" ref="BD430:BD461" si="607">(AO430-Y430)/Y430</f>
        <v>-1</v>
      </c>
      <c r="BE430" s="15"/>
      <c r="BF430" s="15"/>
      <c r="BG430" s="15"/>
      <c r="BH430" s="15"/>
      <c r="BI430" s="15"/>
      <c r="BJ430" s="15"/>
      <c r="BK430" s="15"/>
      <c r="BL430" s="116">
        <f t="shared" ref="BL430:BL461" si="608">(AW430-AG430)/AG430</f>
        <v>-0.95852716654544201</v>
      </c>
      <c r="BM430" s="116">
        <f t="shared" si="532"/>
        <v>-0.95852716654544201</v>
      </c>
    </row>
    <row r="431" spans="1:65">
      <c r="A431" s="17">
        <v>304010702</v>
      </c>
      <c r="B431" s="17" t="s">
        <v>593</v>
      </c>
      <c r="C431" s="226">
        <v>200000000</v>
      </c>
      <c r="D431" s="18">
        <v>0</v>
      </c>
      <c r="E431" s="18">
        <v>0</v>
      </c>
      <c r="F431" s="18">
        <v>0</v>
      </c>
      <c r="G431" s="18">
        <f t="shared" si="539"/>
        <v>200000000</v>
      </c>
      <c r="H431" s="18">
        <v>0</v>
      </c>
      <c r="I431" s="18">
        <v>0</v>
      </c>
      <c r="J431" s="18">
        <f t="shared" si="573"/>
        <v>200000000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f t="shared" si="574"/>
        <v>0</v>
      </c>
      <c r="Q431" s="18">
        <f t="shared" si="575"/>
        <v>200000000</v>
      </c>
      <c r="R431" s="18">
        <f t="shared" si="576"/>
        <v>0</v>
      </c>
      <c r="S431" s="108"/>
      <c r="T431" s="18">
        <v>200000000</v>
      </c>
      <c r="U431" s="18"/>
      <c r="V431" s="18"/>
      <c r="W431" s="18"/>
      <c r="X431" s="18"/>
      <c r="Y431" s="18">
        <v>25000000</v>
      </c>
      <c r="Z431" s="18">
        <v>25000000</v>
      </c>
      <c r="AA431" s="18">
        <v>25000000</v>
      </c>
      <c r="AB431" s="18">
        <v>25000000</v>
      </c>
      <c r="AC431" s="18">
        <v>25000000</v>
      </c>
      <c r="AD431" s="18">
        <v>25000000</v>
      </c>
      <c r="AE431" s="18">
        <v>25000000</v>
      </c>
      <c r="AF431" s="18">
        <v>25000000</v>
      </c>
      <c r="AG431" s="18">
        <f t="shared" si="540"/>
        <v>25000000</v>
      </c>
      <c r="AH431" s="18">
        <f t="shared" si="556"/>
        <v>200000000</v>
      </c>
      <c r="AI431" s="85"/>
      <c r="AJ431" s="108"/>
      <c r="AK431" s="18">
        <v>0</v>
      </c>
      <c r="AL431" s="18">
        <v>0</v>
      </c>
      <c r="AM431" s="18">
        <v>0</v>
      </c>
      <c r="AN431" s="18">
        <v>0</v>
      </c>
      <c r="AO431" s="18"/>
      <c r="AP431" s="18"/>
      <c r="AQ431" s="18"/>
      <c r="AR431" s="18"/>
      <c r="AS431" s="18"/>
      <c r="AT431" s="18"/>
      <c r="AU431" s="18"/>
      <c r="AV431" s="18"/>
      <c r="AW431" s="18">
        <f t="shared" si="541"/>
        <v>0</v>
      </c>
      <c r="AX431" s="18">
        <f t="shared" si="509"/>
        <v>0</v>
      </c>
      <c r="AY431" s="108"/>
      <c r="AZ431" s="117" t="e">
        <f t="shared" si="603"/>
        <v>#DIV/0!</v>
      </c>
      <c r="BA431" s="117" t="e">
        <f t="shared" si="604"/>
        <v>#DIV/0!</v>
      </c>
      <c r="BB431" s="117" t="e">
        <f t="shared" si="605"/>
        <v>#DIV/0!</v>
      </c>
      <c r="BC431" s="117" t="e">
        <f t="shared" si="606"/>
        <v>#DIV/0!</v>
      </c>
      <c r="BD431" s="117">
        <f t="shared" si="607"/>
        <v>-1</v>
      </c>
      <c r="BE431" s="18"/>
      <c r="BF431" s="18"/>
      <c r="BG431" s="18"/>
      <c r="BH431" s="18"/>
      <c r="BI431" s="18"/>
      <c r="BJ431" s="18"/>
      <c r="BK431" s="18"/>
      <c r="BL431" s="117">
        <f t="shared" si="608"/>
        <v>-1</v>
      </c>
      <c r="BM431" s="117">
        <f t="shared" si="532"/>
        <v>-1</v>
      </c>
    </row>
    <row r="432" spans="1:65">
      <c r="A432" s="17">
        <v>304010803</v>
      </c>
      <c r="B432" s="17" t="s">
        <v>859</v>
      </c>
      <c r="C432" s="18"/>
      <c r="D432" s="18"/>
      <c r="E432" s="18"/>
      <c r="F432" s="18">
        <v>1164812959.5899999</v>
      </c>
      <c r="G432" s="18">
        <f t="shared" si="539"/>
        <v>1164812959.5899999</v>
      </c>
      <c r="H432" s="18">
        <v>0</v>
      </c>
      <c r="I432" s="18">
        <v>0</v>
      </c>
      <c r="J432" s="18">
        <f t="shared" si="573"/>
        <v>1164812959.5899999</v>
      </c>
      <c r="K432" s="18">
        <v>0</v>
      </c>
      <c r="L432" s="18">
        <v>0</v>
      </c>
      <c r="M432" s="18"/>
      <c r="N432" s="18"/>
      <c r="O432" s="18">
        <v>216165280</v>
      </c>
      <c r="P432" s="18">
        <f t="shared" si="574"/>
        <v>216165280</v>
      </c>
      <c r="Q432" s="18">
        <f t="shared" si="575"/>
        <v>948647679.58999991</v>
      </c>
      <c r="R432" s="18">
        <f t="shared" si="576"/>
        <v>0</v>
      </c>
      <c r="S432" s="108"/>
      <c r="T432" s="18">
        <v>1164812959.5899999</v>
      </c>
      <c r="U432" s="18"/>
      <c r="V432" s="18"/>
      <c r="W432" s="18">
        <v>116481295.95899999</v>
      </c>
      <c r="X432" s="18">
        <v>116481295.95899999</v>
      </c>
      <c r="Y432" s="18">
        <v>116481295.95899999</v>
      </c>
      <c r="Z432" s="18">
        <v>116481295.95899999</v>
      </c>
      <c r="AA432" s="18">
        <v>116481295.95899999</v>
      </c>
      <c r="AB432" s="18">
        <v>116481295.95899999</v>
      </c>
      <c r="AC432" s="18">
        <v>116481295.95899999</v>
      </c>
      <c r="AD432" s="18">
        <v>116481295.95899999</v>
      </c>
      <c r="AE432" s="18">
        <v>116481295.95899999</v>
      </c>
      <c r="AF432" s="18">
        <v>116481295.95899999</v>
      </c>
      <c r="AG432" s="18">
        <f t="shared" si="540"/>
        <v>349443887.87699997</v>
      </c>
      <c r="AH432" s="18">
        <f t="shared" si="556"/>
        <v>1164812959.5899999</v>
      </c>
      <c r="AI432" s="85"/>
      <c r="AJ432" s="108"/>
      <c r="AK432" s="18"/>
      <c r="AL432" s="18">
        <v>0</v>
      </c>
      <c r="AM432" s="18">
        <v>0</v>
      </c>
      <c r="AN432" s="18">
        <v>15529249</v>
      </c>
      <c r="AO432" s="18"/>
      <c r="AP432" s="18"/>
      <c r="AQ432" s="18"/>
      <c r="AR432" s="18"/>
      <c r="AS432" s="18"/>
      <c r="AT432" s="18"/>
      <c r="AU432" s="18"/>
      <c r="AV432" s="18"/>
      <c r="AW432" s="18">
        <f t="shared" si="541"/>
        <v>15529249</v>
      </c>
      <c r="AX432" s="18">
        <f t="shared" si="509"/>
        <v>15529249</v>
      </c>
      <c r="AY432" s="108"/>
      <c r="AZ432" s="117" t="e">
        <f t="shared" si="603"/>
        <v>#DIV/0!</v>
      </c>
      <c r="BA432" s="117" t="e">
        <f t="shared" si="604"/>
        <v>#DIV/0!</v>
      </c>
      <c r="BB432" s="117">
        <f t="shared" si="605"/>
        <v>-1</v>
      </c>
      <c r="BC432" s="117">
        <f t="shared" si="606"/>
        <v>-0.86668032088631541</v>
      </c>
      <c r="BD432" s="117">
        <f t="shared" si="607"/>
        <v>-1</v>
      </c>
      <c r="BE432" s="18"/>
      <c r="BF432" s="18"/>
      <c r="BG432" s="18"/>
      <c r="BH432" s="18"/>
      <c r="BI432" s="18"/>
      <c r="BJ432" s="18"/>
      <c r="BK432" s="18"/>
      <c r="BL432" s="117">
        <f t="shared" si="608"/>
        <v>-0.95556010696210514</v>
      </c>
      <c r="BM432" s="117">
        <f t="shared" si="532"/>
        <v>-0.95556010696210514</v>
      </c>
    </row>
    <row r="433" spans="1:66">
      <c r="A433" s="10">
        <v>30402</v>
      </c>
      <c r="B433" s="11" t="s">
        <v>594</v>
      </c>
      <c r="C433" s="12">
        <f>+C434</f>
        <v>500000000</v>
      </c>
      <c r="D433" s="12">
        <f t="shared" ref="D433:G434" si="609">+D434</f>
        <v>0</v>
      </c>
      <c r="E433" s="12">
        <f t="shared" si="609"/>
        <v>0</v>
      </c>
      <c r="F433" s="12">
        <f t="shared" si="609"/>
        <v>0</v>
      </c>
      <c r="G433" s="12">
        <f t="shared" si="609"/>
        <v>500000000</v>
      </c>
      <c r="H433" s="12">
        <f t="shared" ref="H433:AF434" si="610">+H434</f>
        <v>0</v>
      </c>
      <c r="I433" s="12">
        <f t="shared" si="610"/>
        <v>0</v>
      </c>
      <c r="J433" s="12">
        <f t="shared" si="610"/>
        <v>500000000</v>
      </c>
      <c r="K433" s="12">
        <f t="shared" si="610"/>
        <v>0</v>
      </c>
      <c r="L433" s="12">
        <f t="shared" si="610"/>
        <v>0</v>
      </c>
      <c r="M433" s="12">
        <f t="shared" si="610"/>
        <v>0</v>
      </c>
      <c r="N433" s="12">
        <f t="shared" si="610"/>
        <v>0</v>
      </c>
      <c r="O433" s="12">
        <f t="shared" si="610"/>
        <v>0</v>
      </c>
      <c r="P433" s="12">
        <f t="shared" si="610"/>
        <v>0</v>
      </c>
      <c r="Q433" s="12">
        <f t="shared" si="610"/>
        <v>500000000</v>
      </c>
      <c r="R433" s="12">
        <f t="shared" si="610"/>
        <v>0</v>
      </c>
      <c r="S433" s="108"/>
      <c r="T433" s="12">
        <f t="shared" si="610"/>
        <v>500000000</v>
      </c>
      <c r="U433" s="12">
        <f t="shared" si="610"/>
        <v>0</v>
      </c>
      <c r="V433" s="12">
        <f t="shared" si="610"/>
        <v>0</v>
      </c>
      <c r="W433" s="12">
        <f t="shared" si="610"/>
        <v>0</v>
      </c>
      <c r="X433" s="12">
        <f t="shared" si="610"/>
        <v>0</v>
      </c>
      <c r="Y433" s="12">
        <f t="shared" si="610"/>
        <v>0</v>
      </c>
      <c r="Z433" s="12">
        <f t="shared" si="610"/>
        <v>83333333.333333328</v>
      </c>
      <c r="AA433" s="12">
        <f t="shared" si="610"/>
        <v>83333333.333333328</v>
      </c>
      <c r="AB433" s="12">
        <f t="shared" si="610"/>
        <v>83333333.333333328</v>
      </c>
      <c r="AC433" s="12">
        <f t="shared" si="610"/>
        <v>83333333.333333328</v>
      </c>
      <c r="AD433" s="12">
        <f t="shared" si="610"/>
        <v>83333333.333333328</v>
      </c>
      <c r="AE433" s="12">
        <f t="shared" si="610"/>
        <v>83333333.333333328</v>
      </c>
      <c r="AF433" s="12">
        <f t="shared" si="610"/>
        <v>0</v>
      </c>
      <c r="AG433" s="12">
        <f t="shared" si="540"/>
        <v>0</v>
      </c>
      <c r="AH433" s="12">
        <f t="shared" ref="X433:AH434" si="611">+AH434</f>
        <v>499999999.99999994</v>
      </c>
      <c r="AI433" s="232"/>
      <c r="AJ433" s="108"/>
      <c r="AK433" s="12">
        <f t="shared" ref="AK433:AM434" si="612">+AK434</f>
        <v>0</v>
      </c>
      <c r="AL433" s="12">
        <f t="shared" si="612"/>
        <v>0</v>
      </c>
      <c r="AM433" s="12">
        <f t="shared" si="612"/>
        <v>0</v>
      </c>
      <c r="AN433" s="12">
        <v>0</v>
      </c>
      <c r="AO433" s="12"/>
      <c r="AP433" s="12"/>
      <c r="AQ433" s="12"/>
      <c r="AR433" s="12"/>
      <c r="AS433" s="12"/>
      <c r="AT433" s="12"/>
      <c r="AU433" s="12"/>
      <c r="AV433" s="12"/>
      <c r="AW433" s="12">
        <f t="shared" si="541"/>
        <v>0</v>
      </c>
      <c r="AX433" s="12">
        <f t="shared" si="509"/>
        <v>0</v>
      </c>
      <c r="AY433" s="108"/>
      <c r="AZ433" s="115" t="e">
        <f t="shared" si="603"/>
        <v>#DIV/0!</v>
      </c>
      <c r="BA433" s="115" t="e">
        <f t="shared" si="604"/>
        <v>#DIV/0!</v>
      </c>
      <c r="BB433" s="115" t="e">
        <f t="shared" si="605"/>
        <v>#DIV/0!</v>
      </c>
      <c r="BC433" s="115" t="e">
        <f t="shared" si="606"/>
        <v>#DIV/0!</v>
      </c>
      <c r="BD433" s="115" t="e">
        <f t="shared" si="607"/>
        <v>#DIV/0!</v>
      </c>
      <c r="BE433" s="12"/>
      <c r="BF433" s="12"/>
      <c r="BG433" s="12"/>
      <c r="BH433" s="12"/>
      <c r="BI433" s="12"/>
      <c r="BJ433" s="12"/>
      <c r="BK433" s="12"/>
      <c r="BL433" s="115" t="e">
        <f t="shared" si="608"/>
        <v>#DIV/0!</v>
      </c>
      <c r="BM433" s="115" t="e">
        <f t="shared" si="532"/>
        <v>#DIV/0!</v>
      </c>
      <c r="BN433" s="292"/>
    </row>
    <row r="434" spans="1:66">
      <c r="A434" s="13">
        <v>3040201</v>
      </c>
      <c r="B434" s="14" t="s">
        <v>595</v>
      </c>
      <c r="C434" s="15">
        <f>+C435</f>
        <v>500000000</v>
      </c>
      <c r="D434" s="15">
        <f t="shared" si="609"/>
        <v>0</v>
      </c>
      <c r="E434" s="15">
        <f t="shared" si="609"/>
        <v>0</v>
      </c>
      <c r="F434" s="15">
        <f t="shared" si="609"/>
        <v>0</v>
      </c>
      <c r="G434" s="15">
        <f t="shared" si="609"/>
        <v>500000000</v>
      </c>
      <c r="H434" s="15">
        <f t="shared" si="610"/>
        <v>0</v>
      </c>
      <c r="I434" s="15">
        <f t="shared" si="610"/>
        <v>0</v>
      </c>
      <c r="J434" s="15">
        <f t="shared" si="610"/>
        <v>500000000</v>
      </c>
      <c r="K434" s="15">
        <f t="shared" si="610"/>
        <v>0</v>
      </c>
      <c r="L434" s="15">
        <f t="shared" si="610"/>
        <v>0</v>
      </c>
      <c r="M434" s="15">
        <f t="shared" si="610"/>
        <v>0</v>
      </c>
      <c r="N434" s="15">
        <f t="shared" si="610"/>
        <v>0</v>
      </c>
      <c r="O434" s="15">
        <f t="shared" si="610"/>
        <v>0</v>
      </c>
      <c r="P434" s="15">
        <f t="shared" si="610"/>
        <v>0</v>
      </c>
      <c r="Q434" s="15">
        <f t="shared" si="610"/>
        <v>500000000</v>
      </c>
      <c r="R434" s="15">
        <f t="shared" si="610"/>
        <v>0</v>
      </c>
      <c r="S434" s="108"/>
      <c r="T434" s="15">
        <f t="shared" si="610"/>
        <v>500000000</v>
      </c>
      <c r="U434" s="15">
        <f t="shared" si="610"/>
        <v>0</v>
      </c>
      <c r="V434" s="15">
        <f t="shared" si="610"/>
        <v>0</v>
      </c>
      <c r="W434" s="15">
        <f t="shared" si="610"/>
        <v>0</v>
      </c>
      <c r="X434" s="15">
        <f t="shared" si="611"/>
        <v>0</v>
      </c>
      <c r="Y434" s="15">
        <f t="shared" si="611"/>
        <v>0</v>
      </c>
      <c r="Z434" s="15">
        <f t="shared" si="611"/>
        <v>83333333.333333328</v>
      </c>
      <c r="AA434" s="15">
        <f t="shared" si="611"/>
        <v>83333333.333333328</v>
      </c>
      <c r="AB434" s="15">
        <f t="shared" si="611"/>
        <v>83333333.333333328</v>
      </c>
      <c r="AC434" s="15">
        <f t="shared" si="611"/>
        <v>83333333.333333328</v>
      </c>
      <c r="AD434" s="15">
        <f t="shared" si="611"/>
        <v>83333333.333333328</v>
      </c>
      <c r="AE434" s="15">
        <f t="shared" si="611"/>
        <v>83333333.333333328</v>
      </c>
      <c r="AF434" s="15">
        <f t="shared" si="611"/>
        <v>0</v>
      </c>
      <c r="AG434" s="15">
        <f t="shared" si="540"/>
        <v>0</v>
      </c>
      <c r="AH434" s="15">
        <f t="shared" si="611"/>
        <v>499999999.99999994</v>
      </c>
      <c r="AI434" s="233"/>
      <c r="AJ434" s="108"/>
      <c r="AK434" s="15">
        <f t="shared" si="612"/>
        <v>0</v>
      </c>
      <c r="AL434" s="15">
        <f t="shared" si="612"/>
        <v>0</v>
      </c>
      <c r="AM434" s="15">
        <f t="shared" si="612"/>
        <v>0</v>
      </c>
      <c r="AN434" s="15">
        <v>0</v>
      </c>
      <c r="AO434" s="15"/>
      <c r="AP434" s="15"/>
      <c r="AQ434" s="15"/>
      <c r="AR434" s="15"/>
      <c r="AS434" s="15"/>
      <c r="AT434" s="15"/>
      <c r="AU434" s="15"/>
      <c r="AV434" s="15"/>
      <c r="AW434" s="15">
        <f t="shared" si="541"/>
        <v>0</v>
      </c>
      <c r="AX434" s="15">
        <f t="shared" si="509"/>
        <v>0</v>
      </c>
      <c r="AY434" s="108"/>
      <c r="AZ434" s="116" t="e">
        <f t="shared" si="603"/>
        <v>#DIV/0!</v>
      </c>
      <c r="BA434" s="116" t="e">
        <f t="shared" si="604"/>
        <v>#DIV/0!</v>
      </c>
      <c r="BB434" s="116" t="e">
        <f t="shared" si="605"/>
        <v>#DIV/0!</v>
      </c>
      <c r="BC434" s="116" t="e">
        <f t="shared" si="606"/>
        <v>#DIV/0!</v>
      </c>
      <c r="BD434" s="116" t="e">
        <f t="shared" si="607"/>
        <v>#DIV/0!</v>
      </c>
      <c r="BE434" s="15"/>
      <c r="BF434" s="15"/>
      <c r="BG434" s="15"/>
      <c r="BH434" s="15"/>
      <c r="BI434" s="15"/>
      <c r="BJ434" s="15"/>
      <c r="BK434" s="15"/>
      <c r="BL434" s="116" t="e">
        <f t="shared" si="608"/>
        <v>#DIV/0!</v>
      </c>
      <c r="BM434" s="116" t="e">
        <f t="shared" si="532"/>
        <v>#DIV/0!</v>
      </c>
    </row>
    <row r="435" spans="1:66">
      <c r="A435" s="17">
        <v>304020104</v>
      </c>
      <c r="B435" s="17" t="s">
        <v>596</v>
      </c>
      <c r="C435" s="18">
        <v>500000000</v>
      </c>
      <c r="D435" s="18">
        <v>0</v>
      </c>
      <c r="E435" s="18">
        <v>0</v>
      </c>
      <c r="F435" s="18">
        <v>0</v>
      </c>
      <c r="G435" s="18">
        <f t="shared" si="539"/>
        <v>500000000</v>
      </c>
      <c r="H435" s="18">
        <v>0</v>
      </c>
      <c r="I435" s="18">
        <v>0</v>
      </c>
      <c r="J435" s="18">
        <f t="shared" si="573"/>
        <v>500000000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f t="shared" si="574"/>
        <v>0</v>
      </c>
      <c r="Q435" s="18">
        <f t="shared" si="575"/>
        <v>500000000</v>
      </c>
      <c r="R435" s="18">
        <f t="shared" si="576"/>
        <v>0</v>
      </c>
      <c r="S435" s="108"/>
      <c r="T435" s="18">
        <v>500000000</v>
      </c>
      <c r="U435" s="18"/>
      <c r="V435" s="18"/>
      <c r="W435" s="18"/>
      <c r="X435" s="18"/>
      <c r="Y435" s="18"/>
      <c r="Z435" s="18">
        <v>83333333.333333328</v>
      </c>
      <c r="AA435" s="18">
        <v>83333333.333333328</v>
      </c>
      <c r="AB435" s="18">
        <v>83333333.333333328</v>
      </c>
      <c r="AC435" s="18">
        <v>83333333.333333328</v>
      </c>
      <c r="AD435" s="18">
        <v>83333333.333333328</v>
      </c>
      <c r="AE435" s="18">
        <v>83333333.333333328</v>
      </c>
      <c r="AF435" s="18"/>
      <c r="AG435" s="18">
        <f t="shared" si="540"/>
        <v>0</v>
      </c>
      <c r="AH435" s="18">
        <f t="shared" si="556"/>
        <v>499999999.99999994</v>
      </c>
      <c r="AI435" s="85"/>
      <c r="AJ435" s="108"/>
      <c r="AK435" s="18">
        <v>0</v>
      </c>
      <c r="AL435" s="18">
        <v>0</v>
      </c>
      <c r="AM435" s="18">
        <v>0</v>
      </c>
      <c r="AN435" s="18">
        <v>0</v>
      </c>
      <c r="AO435" s="18"/>
      <c r="AP435" s="18"/>
      <c r="AQ435" s="18"/>
      <c r="AR435" s="18"/>
      <c r="AS435" s="18"/>
      <c r="AT435" s="18"/>
      <c r="AU435" s="18"/>
      <c r="AV435" s="18"/>
      <c r="AW435" s="18">
        <f t="shared" si="541"/>
        <v>0</v>
      </c>
      <c r="AX435" s="18">
        <f t="shared" si="509"/>
        <v>0</v>
      </c>
      <c r="AY435" s="108"/>
      <c r="AZ435" s="117" t="e">
        <f t="shared" si="603"/>
        <v>#DIV/0!</v>
      </c>
      <c r="BA435" s="117" t="e">
        <f t="shared" si="604"/>
        <v>#DIV/0!</v>
      </c>
      <c r="BB435" s="117" t="e">
        <f t="shared" si="605"/>
        <v>#DIV/0!</v>
      </c>
      <c r="BC435" s="117" t="e">
        <f t="shared" si="606"/>
        <v>#DIV/0!</v>
      </c>
      <c r="BD435" s="117" t="e">
        <f t="shared" si="607"/>
        <v>#DIV/0!</v>
      </c>
      <c r="BE435" s="18"/>
      <c r="BF435" s="18"/>
      <c r="BG435" s="18"/>
      <c r="BH435" s="18"/>
      <c r="BI435" s="18"/>
      <c r="BJ435" s="18"/>
      <c r="BK435" s="18"/>
      <c r="BL435" s="117" t="e">
        <f t="shared" si="608"/>
        <v>#DIV/0!</v>
      </c>
      <c r="BM435" s="117" t="e">
        <f t="shared" si="532"/>
        <v>#DIV/0!</v>
      </c>
    </row>
    <row r="436" spans="1:66">
      <c r="A436" s="7">
        <v>305</v>
      </c>
      <c r="B436" s="8" t="s">
        <v>806</v>
      </c>
      <c r="C436" s="9">
        <f>SUM(C437:C521)</f>
        <v>0</v>
      </c>
      <c r="D436" s="9">
        <f t="shared" ref="D436:G436" si="613">SUM(D437:D521)</f>
        <v>0</v>
      </c>
      <c r="E436" s="9">
        <f t="shared" si="613"/>
        <v>0</v>
      </c>
      <c r="F436" s="9">
        <f t="shared" si="613"/>
        <v>12864830065.08</v>
      </c>
      <c r="G436" s="9">
        <f t="shared" si="613"/>
        <v>12864830065.08</v>
      </c>
      <c r="H436" s="9">
        <f t="shared" ref="H436:T436" si="614">SUM(H437:H520)</f>
        <v>0</v>
      </c>
      <c r="I436" s="9">
        <f t="shared" si="614"/>
        <v>0</v>
      </c>
      <c r="J436" s="9">
        <f t="shared" si="614"/>
        <v>12864830065.08</v>
      </c>
      <c r="K436" s="9">
        <f t="shared" si="614"/>
        <v>19549616.5</v>
      </c>
      <c r="L436" s="9">
        <f t="shared" si="614"/>
        <v>19549616.5</v>
      </c>
      <c r="M436" s="9">
        <f t="shared" si="614"/>
        <v>0</v>
      </c>
      <c r="N436" s="9">
        <f t="shared" si="614"/>
        <v>0</v>
      </c>
      <c r="O436" s="9">
        <f t="shared" si="614"/>
        <v>18528571.440000001</v>
      </c>
      <c r="P436" s="9">
        <f t="shared" si="614"/>
        <v>18528571.440000001</v>
      </c>
      <c r="Q436" s="9">
        <f t="shared" si="614"/>
        <v>12846301493.639999</v>
      </c>
      <c r="R436" s="9">
        <f t="shared" si="614"/>
        <v>19549616.5</v>
      </c>
      <c r="S436" s="108"/>
      <c r="T436" s="9">
        <f t="shared" si="614"/>
        <v>12864830065.08</v>
      </c>
      <c r="U436" s="9">
        <f t="shared" ref="U436:W436" si="615">SUM(U437:U521)</f>
        <v>0</v>
      </c>
      <c r="V436" s="9">
        <f t="shared" si="615"/>
        <v>0</v>
      </c>
      <c r="W436" s="9">
        <f t="shared" si="615"/>
        <v>382300004.04299998</v>
      </c>
      <c r="X436" s="9">
        <f t="shared" ref="X436" si="616">SUM(X437:X521)</f>
        <v>2041505732.2863331</v>
      </c>
      <c r="Y436" s="9">
        <f t="shared" ref="Y436" si="617">SUM(Y437:Y521)</f>
        <v>2889486966.1283336</v>
      </c>
      <c r="Z436" s="9">
        <f t="shared" ref="Z436" si="618">SUM(Z437:Z521)</f>
        <v>1327582704.1283336</v>
      </c>
      <c r="AA436" s="9">
        <f t="shared" ref="AA436" si="619">SUM(AA437:AA521)</f>
        <v>2271185458.0483332</v>
      </c>
      <c r="AB436" s="9">
        <f t="shared" ref="AB436" si="620">SUM(AB437:AB521)</f>
        <v>1317244568.5483332</v>
      </c>
      <c r="AC436" s="9">
        <f t="shared" ref="AC436" si="621">SUM(AC437:AC521)</f>
        <v>638658876.60333323</v>
      </c>
      <c r="AD436" s="9">
        <f t="shared" ref="AD436" si="622">SUM(AD437:AD521)</f>
        <v>429501626.43133336</v>
      </c>
      <c r="AE436" s="9">
        <f t="shared" ref="AE436" si="623">SUM(AE437:AE521)</f>
        <v>1158532064.4313333</v>
      </c>
      <c r="AF436" s="9">
        <f t="shared" ref="AF436" si="624">SUM(AF437:AF521)</f>
        <v>408832064.43133336</v>
      </c>
      <c r="AG436" s="9">
        <f t="shared" si="540"/>
        <v>5313292702.4576664</v>
      </c>
      <c r="AH436" s="9">
        <f t="shared" ref="AH436" si="625">SUM(AH437:AH521)</f>
        <v>12864830065.08</v>
      </c>
      <c r="AI436" s="231"/>
      <c r="AJ436" s="108"/>
      <c r="AK436" s="9">
        <f t="shared" ref="AK436" si="626">SUM(AK437:AK521)</f>
        <v>0</v>
      </c>
      <c r="AL436" s="9">
        <f t="shared" ref="AL436" si="627">SUM(AL437:AL521)</f>
        <v>0</v>
      </c>
      <c r="AM436" s="9">
        <f t="shared" ref="AM436" si="628">SUM(AM437:AM521)</f>
        <v>93152919.400000006</v>
      </c>
      <c r="AN436" s="9">
        <v>72562722.680000007</v>
      </c>
      <c r="AO436" s="9"/>
      <c r="AP436" s="9">
        <f t="shared" ref="AP436:AV436" si="629">SUM(AP437:AP521)</f>
        <v>0</v>
      </c>
      <c r="AQ436" s="9">
        <f t="shared" si="629"/>
        <v>0</v>
      </c>
      <c r="AR436" s="9">
        <f t="shared" si="629"/>
        <v>0</v>
      </c>
      <c r="AS436" s="9">
        <f t="shared" si="629"/>
        <v>0</v>
      </c>
      <c r="AT436" s="9">
        <f t="shared" si="629"/>
        <v>0</v>
      </c>
      <c r="AU436" s="9">
        <f t="shared" si="629"/>
        <v>0</v>
      </c>
      <c r="AV436" s="9">
        <f t="shared" si="629"/>
        <v>0</v>
      </c>
      <c r="AW436" s="9">
        <f t="shared" si="541"/>
        <v>165715642.08000001</v>
      </c>
      <c r="AX436" s="9">
        <f t="shared" si="509"/>
        <v>165715642.08000001</v>
      </c>
      <c r="AY436" s="108"/>
      <c r="AZ436" s="114" t="e">
        <f t="shared" si="603"/>
        <v>#DIV/0!</v>
      </c>
      <c r="BA436" s="114" t="e">
        <f t="shared" si="604"/>
        <v>#DIV/0!</v>
      </c>
      <c r="BB436" s="114">
        <f t="shared" si="605"/>
        <v>-0.75633555214526649</v>
      </c>
      <c r="BC436" s="114">
        <f t="shared" si="606"/>
        <v>-0.96445627287133051</v>
      </c>
      <c r="BD436" s="114">
        <f t="shared" si="607"/>
        <v>-1</v>
      </c>
      <c r="BE436" s="9"/>
      <c r="BF436" s="9"/>
      <c r="BG436" s="9"/>
      <c r="BH436" s="9"/>
      <c r="BI436" s="9"/>
      <c r="BJ436" s="9"/>
      <c r="BK436" s="9"/>
      <c r="BL436" s="114">
        <f t="shared" si="608"/>
        <v>-0.96881112120863433</v>
      </c>
      <c r="BM436" s="114">
        <f t="shared" si="532"/>
        <v>-0.96881112120863433</v>
      </c>
    </row>
    <row r="437" spans="1:66">
      <c r="A437" s="17">
        <v>30501</v>
      </c>
      <c r="B437" s="17" t="s">
        <v>861</v>
      </c>
      <c r="C437" s="18"/>
      <c r="D437" s="18"/>
      <c r="E437" s="18"/>
      <c r="F437" s="18">
        <v>6752216.5</v>
      </c>
      <c r="G437" s="18">
        <f t="shared" si="539"/>
        <v>6752216.5</v>
      </c>
      <c r="H437" s="18">
        <v>0</v>
      </c>
      <c r="I437" s="18">
        <v>0</v>
      </c>
      <c r="J437" s="18">
        <f t="shared" si="573"/>
        <v>6752216.5</v>
      </c>
      <c r="K437" s="18">
        <v>0</v>
      </c>
      <c r="L437" s="18">
        <v>0</v>
      </c>
      <c r="M437" s="18"/>
      <c r="N437" s="18"/>
      <c r="O437" s="18">
        <v>0</v>
      </c>
      <c r="P437" s="18">
        <f t="shared" si="574"/>
        <v>0</v>
      </c>
      <c r="Q437" s="18">
        <f t="shared" si="575"/>
        <v>6752216.5</v>
      </c>
      <c r="R437" s="18">
        <f t="shared" si="576"/>
        <v>0</v>
      </c>
      <c r="S437" s="108"/>
      <c r="T437" s="18">
        <v>6752216.5</v>
      </c>
      <c r="U437" s="18"/>
      <c r="V437" s="18"/>
      <c r="W437" s="18"/>
      <c r="X437" s="18">
        <f>+T437</f>
        <v>6752216.5</v>
      </c>
      <c r="Y437" s="18"/>
      <c r="Z437" s="18"/>
      <c r="AA437" s="18"/>
      <c r="AB437" s="18"/>
      <c r="AC437" s="18"/>
      <c r="AD437" s="18"/>
      <c r="AE437" s="18"/>
      <c r="AF437" s="18"/>
      <c r="AG437" s="18">
        <f t="shared" si="540"/>
        <v>6752216.5</v>
      </c>
      <c r="AH437" s="18">
        <f t="shared" si="556"/>
        <v>6752216.5</v>
      </c>
      <c r="AI437" s="85"/>
      <c r="AJ437" s="108"/>
      <c r="AK437" s="18"/>
      <c r="AL437" s="18">
        <v>0</v>
      </c>
      <c r="AM437" s="18">
        <v>0</v>
      </c>
      <c r="AN437" s="18">
        <v>0</v>
      </c>
      <c r="AO437" s="18"/>
      <c r="AP437" s="18"/>
      <c r="AQ437" s="18"/>
      <c r="AR437" s="18"/>
      <c r="AS437" s="18"/>
      <c r="AT437" s="18"/>
      <c r="AU437" s="18"/>
      <c r="AV437" s="18"/>
      <c r="AW437" s="18">
        <f t="shared" si="541"/>
        <v>0</v>
      </c>
      <c r="AX437" s="18">
        <f t="shared" si="509"/>
        <v>0</v>
      </c>
      <c r="AY437" s="108"/>
      <c r="AZ437" s="117" t="e">
        <f t="shared" si="603"/>
        <v>#DIV/0!</v>
      </c>
      <c r="BA437" s="117" t="e">
        <f t="shared" si="604"/>
        <v>#DIV/0!</v>
      </c>
      <c r="BB437" s="117" t="e">
        <f t="shared" si="605"/>
        <v>#DIV/0!</v>
      </c>
      <c r="BC437" s="117">
        <f t="shared" si="606"/>
        <v>-1</v>
      </c>
      <c r="BD437" s="117" t="e">
        <f t="shared" si="607"/>
        <v>#DIV/0!</v>
      </c>
      <c r="BE437" s="18"/>
      <c r="BF437" s="18"/>
      <c r="BG437" s="18"/>
      <c r="BH437" s="18"/>
      <c r="BI437" s="18"/>
      <c r="BJ437" s="18"/>
      <c r="BK437" s="18"/>
      <c r="BL437" s="117">
        <f t="shared" si="608"/>
        <v>-1</v>
      </c>
      <c r="BM437" s="117">
        <f t="shared" si="532"/>
        <v>-1</v>
      </c>
    </row>
    <row r="438" spans="1:66">
      <c r="A438" s="17">
        <v>30502</v>
      </c>
      <c r="B438" s="17" t="s">
        <v>862</v>
      </c>
      <c r="C438" s="18"/>
      <c r="D438" s="18"/>
      <c r="E438" s="18"/>
      <c r="F438" s="18">
        <v>70423765</v>
      </c>
      <c r="G438" s="18">
        <f t="shared" si="539"/>
        <v>70423765</v>
      </c>
      <c r="H438" s="18">
        <v>0</v>
      </c>
      <c r="I438" s="18">
        <v>0</v>
      </c>
      <c r="J438" s="18">
        <f t="shared" si="573"/>
        <v>70423765</v>
      </c>
      <c r="K438" s="18">
        <v>0</v>
      </c>
      <c r="L438" s="18">
        <v>0</v>
      </c>
      <c r="M438" s="18"/>
      <c r="N438" s="18"/>
      <c r="O438" s="18">
        <v>0</v>
      </c>
      <c r="P438" s="18">
        <f t="shared" si="574"/>
        <v>0</v>
      </c>
      <c r="Q438" s="18">
        <f t="shared" si="575"/>
        <v>70423765</v>
      </c>
      <c r="R438" s="18">
        <f t="shared" si="576"/>
        <v>0</v>
      </c>
      <c r="S438" s="108"/>
      <c r="T438" s="18">
        <v>70423765</v>
      </c>
      <c r="U438" s="18"/>
      <c r="V438" s="18"/>
      <c r="W438" s="18"/>
      <c r="X438" s="18"/>
      <c r="Y438" s="18"/>
      <c r="Z438" s="18"/>
      <c r="AA438" s="18"/>
      <c r="AB438" s="18"/>
      <c r="AC438" s="18">
        <f>+T438</f>
        <v>70423765</v>
      </c>
      <c r="AD438" s="18"/>
      <c r="AE438" s="18"/>
      <c r="AF438" s="18"/>
      <c r="AG438" s="18">
        <f t="shared" si="540"/>
        <v>0</v>
      </c>
      <c r="AH438" s="18">
        <f t="shared" si="556"/>
        <v>70423765</v>
      </c>
      <c r="AI438" s="85"/>
      <c r="AJ438" s="108"/>
      <c r="AK438" s="18"/>
      <c r="AL438" s="18">
        <v>0</v>
      </c>
      <c r="AM438" s="18">
        <v>0</v>
      </c>
      <c r="AN438" s="18">
        <v>0</v>
      </c>
      <c r="AO438" s="18"/>
      <c r="AP438" s="18"/>
      <c r="AQ438" s="18"/>
      <c r="AR438" s="18"/>
      <c r="AS438" s="18"/>
      <c r="AT438" s="18"/>
      <c r="AU438" s="18"/>
      <c r="AV438" s="18"/>
      <c r="AW438" s="18">
        <f t="shared" si="541"/>
        <v>0</v>
      </c>
      <c r="AX438" s="18">
        <f t="shared" si="509"/>
        <v>0</v>
      </c>
      <c r="AY438" s="108"/>
      <c r="AZ438" s="117" t="e">
        <f t="shared" si="603"/>
        <v>#DIV/0!</v>
      </c>
      <c r="BA438" s="117" t="e">
        <f t="shared" si="604"/>
        <v>#DIV/0!</v>
      </c>
      <c r="BB438" s="117" t="e">
        <f t="shared" si="605"/>
        <v>#DIV/0!</v>
      </c>
      <c r="BC438" s="117" t="e">
        <f t="shared" si="606"/>
        <v>#DIV/0!</v>
      </c>
      <c r="BD438" s="117" t="e">
        <f t="shared" si="607"/>
        <v>#DIV/0!</v>
      </c>
      <c r="BE438" s="18"/>
      <c r="BF438" s="18"/>
      <c r="BG438" s="18"/>
      <c r="BH438" s="18"/>
      <c r="BI438" s="18"/>
      <c r="BJ438" s="18"/>
      <c r="BK438" s="18"/>
      <c r="BL438" s="117" t="e">
        <f t="shared" si="608"/>
        <v>#DIV/0!</v>
      </c>
      <c r="BM438" s="117" t="e">
        <f t="shared" si="532"/>
        <v>#DIV/0!</v>
      </c>
    </row>
    <row r="439" spans="1:66">
      <c r="A439" s="17">
        <v>30503</v>
      </c>
      <c r="B439" s="17" t="s">
        <v>863</v>
      </c>
      <c r="C439" s="18"/>
      <c r="D439" s="18"/>
      <c r="E439" s="18"/>
      <c r="F439" s="18">
        <v>749700000</v>
      </c>
      <c r="G439" s="18">
        <f t="shared" si="539"/>
        <v>749700000</v>
      </c>
      <c r="H439" s="18">
        <v>0</v>
      </c>
      <c r="I439" s="18">
        <v>0</v>
      </c>
      <c r="J439" s="18">
        <f t="shared" si="573"/>
        <v>749700000</v>
      </c>
      <c r="K439" s="18">
        <v>0</v>
      </c>
      <c r="L439" s="18">
        <v>0</v>
      </c>
      <c r="M439" s="18"/>
      <c r="N439" s="18"/>
      <c r="O439" s="18">
        <v>0</v>
      </c>
      <c r="P439" s="18">
        <f t="shared" si="574"/>
        <v>0</v>
      </c>
      <c r="Q439" s="18">
        <f t="shared" si="575"/>
        <v>749700000</v>
      </c>
      <c r="R439" s="18">
        <f t="shared" si="576"/>
        <v>0</v>
      </c>
      <c r="S439" s="108"/>
      <c r="T439" s="18">
        <v>749700000</v>
      </c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>
        <f>+T439</f>
        <v>749700000</v>
      </c>
      <c r="AF439" s="18"/>
      <c r="AG439" s="18">
        <f t="shared" si="540"/>
        <v>0</v>
      </c>
      <c r="AH439" s="18">
        <f t="shared" si="556"/>
        <v>749700000</v>
      </c>
      <c r="AI439" s="85"/>
      <c r="AJ439" s="108"/>
      <c r="AK439" s="18"/>
      <c r="AL439" s="18">
        <v>0</v>
      </c>
      <c r="AM439" s="18">
        <v>0</v>
      </c>
      <c r="AN439" s="18">
        <v>0</v>
      </c>
      <c r="AO439" s="18"/>
      <c r="AP439" s="18"/>
      <c r="AQ439" s="18"/>
      <c r="AR439" s="18"/>
      <c r="AS439" s="18"/>
      <c r="AT439" s="18"/>
      <c r="AU439" s="18"/>
      <c r="AV439" s="18"/>
      <c r="AW439" s="18">
        <f t="shared" si="541"/>
        <v>0</v>
      </c>
      <c r="AX439" s="18">
        <f t="shared" si="509"/>
        <v>0</v>
      </c>
      <c r="AY439" s="108"/>
      <c r="AZ439" s="117" t="e">
        <f t="shared" si="603"/>
        <v>#DIV/0!</v>
      </c>
      <c r="BA439" s="117" t="e">
        <f t="shared" si="604"/>
        <v>#DIV/0!</v>
      </c>
      <c r="BB439" s="117" t="e">
        <f t="shared" si="605"/>
        <v>#DIV/0!</v>
      </c>
      <c r="BC439" s="117" t="e">
        <f t="shared" si="606"/>
        <v>#DIV/0!</v>
      </c>
      <c r="BD439" s="117" t="e">
        <f t="shared" si="607"/>
        <v>#DIV/0!</v>
      </c>
      <c r="BE439" s="18"/>
      <c r="BF439" s="18"/>
      <c r="BG439" s="18"/>
      <c r="BH439" s="18"/>
      <c r="BI439" s="18"/>
      <c r="BJ439" s="18"/>
      <c r="BK439" s="18"/>
      <c r="BL439" s="117" t="e">
        <f t="shared" si="608"/>
        <v>#DIV/0!</v>
      </c>
      <c r="BM439" s="117" t="e">
        <f t="shared" si="532"/>
        <v>#DIV/0!</v>
      </c>
    </row>
    <row r="440" spans="1:66">
      <c r="A440" s="17">
        <v>30504</v>
      </c>
      <c r="B440" s="17" t="s">
        <v>864</v>
      </c>
      <c r="C440" s="18"/>
      <c r="D440" s="18"/>
      <c r="E440" s="18"/>
      <c r="F440" s="18">
        <v>31916686</v>
      </c>
      <c r="G440" s="18">
        <f t="shared" si="539"/>
        <v>31916686</v>
      </c>
      <c r="H440" s="18">
        <v>0</v>
      </c>
      <c r="I440" s="18">
        <v>0</v>
      </c>
      <c r="J440" s="18">
        <f t="shared" si="573"/>
        <v>31916686</v>
      </c>
      <c r="K440" s="18">
        <v>0</v>
      </c>
      <c r="L440" s="18">
        <v>0</v>
      </c>
      <c r="M440" s="18"/>
      <c r="N440" s="18"/>
      <c r="O440" s="18">
        <v>0</v>
      </c>
      <c r="P440" s="18">
        <f t="shared" si="574"/>
        <v>0</v>
      </c>
      <c r="Q440" s="18">
        <f t="shared" si="575"/>
        <v>31916686</v>
      </c>
      <c r="R440" s="18">
        <f t="shared" si="576"/>
        <v>0</v>
      </c>
      <c r="S440" s="108"/>
      <c r="T440" s="18">
        <v>31916686</v>
      </c>
      <c r="U440" s="18"/>
      <c r="V440" s="18"/>
      <c r="W440" s="18"/>
      <c r="X440" s="18">
        <f>+T440</f>
        <v>31916686</v>
      </c>
      <c r="Y440" s="18"/>
      <c r="Z440" s="18"/>
      <c r="AA440" s="18"/>
      <c r="AB440" s="18"/>
      <c r="AC440" s="18"/>
      <c r="AD440" s="18"/>
      <c r="AE440" s="18"/>
      <c r="AF440" s="18"/>
      <c r="AG440" s="18">
        <f t="shared" si="540"/>
        <v>31916686</v>
      </c>
      <c r="AH440" s="18">
        <f t="shared" si="556"/>
        <v>31916686</v>
      </c>
      <c r="AI440" s="85"/>
      <c r="AJ440" s="108"/>
      <c r="AK440" s="18"/>
      <c r="AL440" s="18">
        <v>0</v>
      </c>
      <c r="AM440" s="18">
        <v>0</v>
      </c>
      <c r="AN440" s="18">
        <v>0</v>
      </c>
      <c r="AO440" s="18"/>
      <c r="AP440" s="18"/>
      <c r="AQ440" s="18"/>
      <c r="AR440" s="18"/>
      <c r="AS440" s="18"/>
      <c r="AT440" s="18"/>
      <c r="AU440" s="18"/>
      <c r="AV440" s="18"/>
      <c r="AW440" s="18">
        <f t="shared" si="541"/>
        <v>0</v>
      </c>
      <c r="AX440" s="18">
        <f t="shared" si="509"/>
        <v>0</v>
      </c>
      <c r="AY440" s="108"/>
      <c r="AZ440" s="117" t="e">
        <f t="shared" si="603"/>
        <v>#DIV/0!</v>
      </c>
      <c r="BA440" s="117" t="e">
        <f t="shared" si="604"/>
        <v>#DIV/0!</v>
      </c>
      <c r="BB440" s="117" t="e">
        <f t="shared" si="605"/>
        <v>#DIV/0!</v>
      </c>
      <c r="BC440" s="117">
        <f t="shared" si="606"/>
        <v>-1</v>
      </c>
      <c r="BD440" s="117" t="e">
        <f t="shared" si="607"/>
        <v>#DIV/0!</v>
      </c>
      <c r="BE440" s="18"/>
      <c r="BF440" s="18"/>
      <c r="BG440" s="18"/>
      <c r="BH440" s="18"/>
      <c r="BI440" s="18"/>
      <c r="BJ440" s="18"/>
      <c r="BK440" s="18"/>
      <c r="BL440" s="117">
        <f t="shared" si="608"/>
        <v>-1</v>
      </c>
      <c r="BM440" s="117">
        <f t="shared" si="532"/>
        <v>-1</v>
      </c>
    </row>
    <row r="441" spans="1:66">
      <c r="A441" s="17">
        <v>30505</v>
      </c>
      <c r="B441" s="17" t="s">
        <v>865</v>
      </c>
      <c r="C441" s="18"/>
      <c r="D441" s="18"/>
      <c r="E441" s="18"/>
      <c r="F441" s="18">
        <v>2596418</v>
      </c>
      <c r="G441" s="18">
        <f t="shared" si="539"/>
        <v>2596418</v>
      </c>
      <c r="H441" s="18">
        <v>0</v>
      </c>
      <c r="I441" s="18">
        <v>0</v>
      </c>
      <c r="J441" s="18">
        <f t="shared" si="573"/>
        <v>2596418</v>
      </c>
      <c r="K441" s="18">
        <v>0</v>
      </c>
      <c r="L441" s="18">
        <v>0</v>
      </c>
      <c r="M441" s="18"/>
      <c r="N441" s="18"/>
      <c r="O441" s="18">
        <v>0</v>
      </c>
      <c r="P441" s="18">
        <f t="shared" si="574"/>
        <v>0</v>
      </c>
      <c r="Q441" s="18">
        <f t="shared" si="575"/>
        <v>2596418</v>
      </c>
      <c r="R441" s="18">
        <f t="shared" si="576"/>
        <v>0</v>
      </c>
      <c r="S441" s="108"/>
      <c r="T441" s="18">
        <v>2596418</v>
      </c>
      <c r="U441" s="18"/>
      <c r="V441" s="18"/>
      <c r="W441" s="18"/>
      <c r="X441" s="18">
        <f>+T441</f>
        <v>2596418</v>
      </c>
      <c r="Y441" s="18"/>
      <c r="Z441" s="18"/>
      <c r="AA441" s="18"/>
      <c r="AB441" s="18"/>
      <c r="AC441" s="18"/>
      <c r="AD441" s="18"/>
      <c r="AE441" s="18"/>
      <c r="AF441" s="18"/>
      <c r="AG441" s="18">
        <f t="shared" si="540"/>
        <v>2596418</v>
      </c>
      <c r="AH441" s="18">
        <f t="shared" si="556"/>
        <v>2596418</v>
      </c>
      <c r="AI441" s="85"/>
      <c r="AJ441" s="108"/>
      <c r="AK441" s="18"/>
      <c r="AL441" s="18">
        <v>0</v>
      </c>
      <c r="AM441" s="18">
        <v>0</v>
      </c>
      <c r="AN441" s="18">
        <v>0</v>
      </c>
      <c r="AO441" s="18"/>
      <c r="AP441" s="18"/>
      <c r="AQ441" s="18"/>
      <c r="AR441" s="18"/>
      <c r="AS441" s="18"/>
      <c r="AT441" s="18"/>
      <c r="AU441" s="18"/>
      <c r="AV441" s="18"/>
      <c r="AW441" s="18">
        <f t="shared" si="541"/>
        <v>0</v>
      </c>
      <c r="AX441" s="18">
        <f t="shared" si="509"/>
        <v>0</v>
      </c>
      <c r="AY441" s="108"/>
      <c r="AZ441" s="117" t="e">
        <f t="shared" si="603"/>
        <v>#DIV/0!</v>
      </c>
      <c r="BA441" s="117" t="e">
        <f t="shared" si="604"/>
        <v>#DIV/0!</v>
      </c>
      <c r="BB441" s="117" t="e">
        <f t="shared" si="605"/>
        <v>#DIV/0!</v>
      </c>
      <c r="BC441" s="117">
        <f t="shared" si="606"/>
        <v>-1</v>
      </c>
      <c r="BD441" s="117" t="e">
        <f t="shared" si="607"/>
        <v>#DIV/0!</v>
      </c>
      <c r="BE441" s="18"/>
      <c r="BF441" s="18"/>
      <c r="BG441" s="18"/>
      <c r="BH441" s="18"/>
      <c r="BI441" s="18"/>
      <c r="BJ441" s="18"/>
      <c r="BK441" s="18"/>
      <c r="BL441" s="117">
        <f t="shared" si="608"/>
        <v>-1</v>
      </c>
      <c r="BM441" s="117">
        <f t="shared" si="532"/>
        <v>-1</v>
      </c>
    </row>
    <row r="442" spans="1:66">
      <c r="A442" s="17">
        <v>30506</v>
      </c>
      <c r="B442" s="17" t="s">
        <v>866</v>
      </c>
      <c r="C442" s="18"/>
      <c r="D442" s="18"/>
      <c r="E442" s="18"/>
      <c r="F442" s="18">
        <v>19873160</v>
      </c>
      <c r="G442" s="18">
        <f t="shared" si="539"/>
        <v>19873160</v>
      </c>
      <c r="H442" s="18">
        <v>0</v>
      </c>
      <c r="I442" s="18">
        <v>0</v>
      </c>
      <c r="J442" s="18">
        <f t="shared" si="573"/>
        <v>19873160</v>
      </c>
      <c r="K442" s="18">
        <v>0</v>
      </c>
      <c r="L442" s="18">
        <v>0</v>
      </c>
      <c r="M442" s="18"/>
      <c r="N442" s="18"/>
      <c r="O442" s="18">
        <v>0</v>
      </c>
      <c r="P442" s="18">
        <f t="shared" si="574"/>
        <v>0</v>
      </c>
      <c r="Q442" s="18">
        <f t="shared" si="575"/>
        <v>19873160</v>
      </c>
      <c r="R442" s="18">
        <f t="shared" si="576"/>
        <v>0</v>
      </c>
      <c r="S442" s="108"/>
      <c r="T442" s="18">
        <v>19873160</v>
      </c>
      <c r="U442" s="18"/>
      <c r="V442" s="18"/>
      <c r="W442" s="18"/>
      <c r="X442" s="18">
        <f>+T442</f>
        <v>19873160</v>
      </c>
      <c r="Y442" s="18"/>
      <c r="Z442" s="18"/>
      <c r="AA442" s="18"/>
      <c r="AB442" s="18"/>
      <c r="AC442" s="18"/>
      <c r="AD442" s="18"/>
      <c r="AE442" s="18"/>
      <c r="AF442" s="18"/>
      <c r="AG442" s="18">
        <f t="shared" si="540"/>
        <v>19873160</v>
      </c>
      <c r="AH442" s="18">
        <f t="shared" si="556"/>
        <v>19873160</v>
      </c>
      <c r="AI442" s="85"/>
      <c r="AJ442" s="108"/>
      <c r="AK442" s="18"/>
      <c r="AL442" s="18">
        <v>0</v>
      </c>
      <c r="AM442" s="18">
        <v>0</v>
      </c>
      <c r="AN442" s="18">
        <v>0</v>
      </c>
      <c r="AO442" s="18"/>
      <c r="AP442" s="18"/>
      <c r="AQ442" s="18"/>
      <c r="AR442" s="18"/>
      <c r="AS442" s="18"/>
      <c r="AT442" s="18"/>
      <c r="AU442" s="18"/>
      <c r="AV442" s="18"/>
      <c r="AW442" s="18">
        <f t="shared" si="541"/>
        <v>0</v>
      </c>
      <c r="AX442" s="18">
        <f t="shared" ref="AX442:AX505" si="630">SUM(AK442:AV442)</f>
        <v>0</v>
      </c>
      <c r="AY442" s="108"/>
      <c r="AZ442" s="117" t="e">
        <f t="shared" si="603"/>
        <v>#DIV/0!</v>
      </c>
      <c r="BA442" s="117" t="e">
        <f t="shared" si="604"/>
        <v>#DIV/0!</v>
      </c>
      <c r="BB442" s="117" t="e">
        <f t="shared" si="605"/>
        <v>#DIV/0!</v>
      </c>
      <c r="BC442" s="117">
        <f t="shared" si="606"/>
        <v>-1</v>
      </c>
      <c r="BD442" s="117" t="e">
        <f t="shared" si="607"/>
        <v>#DIV/0!</v>
      </c>
      <c r="BE442" s="18"/>
      <c r="BF442" s="18"/>
      <c r="BG442" s="18"/>
      <c r="BH442" s="18"/>
      <c r="BI442" s="18"/>
      <c r="BJ442" s="18"/>
      <c r="BK442" s="18"/>
      <c r="BL442" s="117">
        <f t="shared" si="608"/>
        <v>-1</v>
      </c>
      <c r="BM442" s="117">
        <f t="shared" si="532"/>
        <v>-1</v>
      </c>
    </row>
    <row r="443" spans="1:66">
      <c r="A443" s="17">
        <v>30507</v>
      </c>
      <c r="B443" s="17" t="s">
        <v>867</v>
      </c>
      <c r="C443" s="18"/>
      <c r="D443" s="18"/>
      <c r="E443" s="18"/>
      <c r="F443" s="18">
        <v>40398042</v>
      </c>
      <c r="G443" s="18">
        <f t="shared" si="539"/>
        <v>40398042</v>
      </c>
      <c r="H443" s="18">
        <v>0</v>
      </c>
      <c r="I443" s="18">
        <v>0</v>
      </c>
      <c r="J443" s="18">
        <f t="shared" si="573"/>
        <v>40398042</v>
      </c>
      <c r="K443" s="18">
        <v>0</v>
      </c>
      <c r="L443" s="18">
        <v>0</v>
      </c>
      <c r="M443" s="18"/>
      <c r="N443" s="18"/>
      <c r="O443" s="18">
        <v>0</v>
      </c>
      <c r="P443" s="18">
        <f t="shared" si="574"/>
        <v>0</v>
      </c>
      <c r="Q443" s="18">
        <f t="shared" si="575"/>
        <v>40398042</v>
      </c>
      <c r="R443" s="18">
        <f t="shared" si="576"/>
        <v>0</v>
      </c>
      <c r="S443" s="108"/>
      <c r="T443" s="18">
        <v>40398042</v>
      </c>
      <c r="U443" s="18"/>
      <c r="V443" s="18"/>
      <c r="W443" s="18"/>
      <c r="X443" s="18"/>
      <c r="Y443" s="18">
        <f>+T443</f>
        <v>40398042</v>
      </c>
      <c r="Z443" s="18"/>
      <c r="AA443" s="18"/>
      <c r="AB443" s="18"/>
      <c r="AC443" s="18"/>
      <c r="AD443" s="18"/>
      <c r="AE443" s="18"/>
      <c r="AF443" s="18"/>
      <c r="AG443" s="18">
        <f t="shared" si="540"/>
        <v>40398042</v>
      </c>
      <c r="AH443" s="18">
        <f t="shared" si="556"/>
        <v>40398042</v>
      </c>
      <c r="AI443" s="85"/>
      <c r="AJ443" s="108"/>
      <c r="AK443" s="18"/>
      <c r="AL443" s="18">
        <v>0</v>
      </c>
      <c r="AM443" s="18">
        <v>0</v>
      </c>
      <c r="AN443" s="18">
        <v>0</v>
      </c>
      <c r="AO443" s="18"/>
      <c r="AP443" s="18"/>
      <c r="AQ443" s="18"/>
      <c r="AR443" s="18"/>
      <c r="AS443" s="18"/>
      <c r="AT443" s="18"/>
      <c r="AU443" s="18"/>
      <c r="AV443" s="18"/>
      <c r="AW443" s="18">
        <f t="shared" si="541"/>
        <v>0</v>
      </c>
      <c r="AX443" s="18">
        <f t="shared" si="630"/>
        <v>0</v>
      </c>
      <c r="AY443" s="108"/>
      <c r="AZ443" s="117" t="e">
        <f t="shared" si="603"/>
        <v>#DIV/0!</v>
      </c>
      <c r="BA443" s="117" t="e">
        <f t="shared" si="604"/>
        <v>#DIV/0!</v>
      </c>
      <c r="BB443" s="117" t="e">
        <f t="shared" si="605"/>
        <v>#DIV/0!</v>
      </c>
      <c r="BC443" s="117" t="e">
        <f t="shared" si="606"/>
        <v>#DIV/0!</v>
      </c>
      <c r="BD443" s="117">
        <f t="shared" si="607"/>
        <v>-1</v>
      </c>
      <c r="BE443" s="18"/>
      <c r="BF443" s="18"/>
      <c r="BG443" s="18"/>
      <c r="BH443" s="18"/>
      <c r="BI443" s="18"/>
      <c r="BJ443" s="18"/>
      <c r="BK443" s="18"/>
      <c r="BL443" s="117">
        <f t="shared" si="608"/>
        <v>-1</v>
      </c>
      <c r="BM443" s="117">
        <f t="shared" si="532"/>
        <v>-1</v>
      </c>
    </row>
    <row r="444" spans="1:66">
      <c r="A444" s="17">
        <v>30508</v>
      </c>
      <c r="B444" s="17" t="s">
        <v>868</v>
      </c>
      <c r="C444" s="18"/>
      <c r="D444" s="18"/>
      <c r="E444" s="18"/>
      <c r="F444" s="18">
        <v>91883149</v>
      </c>
      <c r="G444" s="18">
        <f t="shared" si="539"/>
        <v>91883149</v>
      </c>
      <c r="H444" s="18">
        <v>0</v>
      </c>
      <c r="I444" s="18">
        <v>0</v>
      </c>
      <c r="J444" s="18">
        <f t="shared" si="573"/>
        <v>91883149</v>
      </c>
      <c r="K444" s="18">
        <v>0</v>
      </c>
      <c r="L444" s="18">
        <v>0</v>
      </c>
      <c r="M444" s="18"/>
      <c r="N444" s="18"/>
      <c r="O444" s="18">
        <v>0</v>
      </c>
      <c r="P444" s="18">
        <f t="shared" si="574"/>
        <v>0</v>
      </c>
      <c r="Q444" s="18">
        <f t="shared" si="575"/>
        <v>91883149</v>
      </c>
      <c r="R444" s="18">
        <f t="shared" si="576"/>
        <v>0</v>
      </c>
      <c r="S444" s="108"/>
      <c r="T444" s="18">
        <v>91883149</v>
      </c>
      <c r="U444" s="18"/>
      <c r="V444" s="18"/>
      <c r="W444" s="18"/>
      <c r="X444" s="18"/>
      <c r="Y444" s="18">
        <f>+T444</f>
        <v>91883149</v>
      </c>
      <c r="Z444" s="18"/>
      <c r="AA444" s="18"/>
      <c r="AB444" s="18"/>
      <c r="AC444" s="18"/>
      <c r="AD444" s="18"/>
      <c r="AE444" s="18"/>
      <c r="AF444" s="18"/>
      <c r="AG444" s="18">
        <f t="shared" si="540"/>
        <v>91883149</v>
      </c>
      <c r="AH444" s="18">
        <f t="shared" si="556"/>
        <v>91883149</v>
      </c>
      <c r="AI444" s="85"/>
      <c r="AJ444" s="108"/>
      <c r="AK444" s="18"/>
      <c r="AL444" s="18">
        <v>0</v>
      </c>
      <c r="AM444" s="18">
        <v>0</v>
      </c>
      <c r="AN444" s="18">
        <v>0</v>
      </c>
      <c r="AO444" s="18"/>
      <c r="AP444" s="18"/>
      <c r="AQ444" s="18"/>
      <c r="AR444" s="18"/>
      <c r="AS444" s="18"/>
      <c r="AT444" s="18"/>
      <c r="AU444" s="18"/>
      <c r="AV444" s="18"/>
      <c r="AW444" s="18">
        <f t="shared" si="541"/>
        <v>0</v>
      </c>
      <c r="AX444" s="18">
        <f t="shared" si="630"/>
        <v>0</v>
      </c>
      <c r="AY444" s="108"/>
      <c r="AZ444" s="117" t="e">
        <f t="shared" si="603"/>
        <v>#DIV/0!</v>
      </c>
      <c r="BA444" s="117" t="e">
        <f t="shared" si="604"/>
        <v>#DIV/0!</v>
      </c>
      <c r="BB444" s="117" t="e">
        <f t="shared" si="605"/>
        <v>#DIV/0!</v>
      </c>
      <c r="BC444" s="117" t="e">
        <f t="shared" si="606"/>
        <v>#DIV/0!</v>
      </c>
      <c r="BD444" s="117">
        <f t="shared" si="607"/>
        <v>-1</v>
      </c>
      <c r="BE444" s="18"/>
      <c r="BF444" s="18"/>
      <c r="BG444" s="18"/>
      <c r="BH444" s="18"/>
      <c r="BI444" s="18"/>
      <c r="BJ444" s="18"/>
      <c r="BK444" s="18"/>
      <c r="BL444" s="117">
        <f t="shared" si="608"/>
        <v>-1</v>
      </c>
      <c r="BM444" s="117">
        <f t="shared" si="532"/>
        <v>-1</v>
      </c>
    </row>
    <row r="445" spans="1:66">
      <c r="A445" s="17">
        <v>30509</v>
      </c>
      <c r="B445" s="17" t="s">
        <v>869</v>
      </c>
      <c r="C445" s="18"/>
      <c r="D445" s="18"/>
      <c r="E445" s="18"/>
      <c r="F445" s="18">
        <v>81565760</v>
      </c>
      <c r="G445" s="18">
        <f t="shared" si="539"/>
        <v>81565760</v>
      </c>
      <c r="H445" s="18">
        <v>0</v>
      </c>
      <c r="I445" s="18">
        <v>0</v>
      </c>
      <c r="J445" s="18">
        <f t="shared" si="573"/>
        <v>81565760</v>
      </c>
      <c r="K445" s="18">
        <v>0</v>
      </c>
      <c r="L445" s="18">
        <v>0</v>
      </c>
      <c r="M445" s="18"/>
      <c r="N445" s="18"/>
      <c r="O445" s="18">
        <v>0</v>
      </c>
      <c r="P445" s="18">
        <f t="shared" si="574"/>
        <v>0</v>
      </c>
      <c r="Q445" s="18">
        <f t="shared" si="575"/>
        <v>81565760</v>
      </c>
      <c r="R445" s="18">
        <f t="shared" si="576"/>
        <v>0</v>
      </c>
      <c r="S445" s="108"/>
      <c r="T445" s="18">
        <v>81565760</v>
      </c>
      <c r="U445" s="18"/>
      <c r="V445" s="18"/>
      <c r="W445" s="18"/>
      <c r="X445" s="18"/>
      <c r="Y445" s="18">
        <f>+T445</f>
        <v>81565760</v>
      </c>
      <c r="Z445" s="18"/>
      <c r="AA445" s="18"/>
      <c r="AB445" s="18"/>
      <c r="AC445" s="18"/>
      <c r="AD445" s="18"/>
      <c r="AE445" s="18"/>
      <c r="AF445" s="18"/>
      <c r="AG445" s="18">
        <f t="shared" si="540"/>
        <v>81565760</v>
      </c>
      <c r="AH445" s="18">
        <f t="shared" si="556"/>
        <v>81565760</v>
      </c>
      <c r="AI445" s="85"/>
      <c r="AJ445" s="108"/>
      <c r="AK445" s="18"/>
      <c r="AL445" s="18">
        <v>0</v>
      </c>
      <c r="AM445" s="18">
        <v>0</v>
      </c>
      <c r="AN445" s="18">
        <v>0</v>
      </c>
      <c r="AO445" s="18"/>
      <c r="AP445" s="18"/>
      <c r="AQ445" s="18"/>
      <c r="AR445" s="18"/>
      <c r="AS445" s="18"/>
      <c r="AT445" s="18"/>
      <c r="AU445" s="18"/>
      <c r="AV445" s="18"/>
      <c r="AW445" s="18">
        <f t="shared" si="541"/>
        <v>0</v>
      </c>
      <c r="AX445" s="18">
        <f t="shared" si="630"/>
        <v>0</v>
      </c>
      <c r="AY445" s="108"/>
      <c r="AZ445" s="117" t="e">
        <f t="shared" si="603"/>
        <v>#DIV/0!</v>
      </c>
      <c r="BA445" s="117" t="e">
        <f t="shared" si="604"/>
        <v>#DIV/0!</v>
      </c>
      <c r="BB445" s="117" t="e">
        <f t="shared" si="605"/>
        <v>#DIV/0!</v>
      </c>
      <c r="BC445" s="117" t="e">
        <f t="shared" si="606"/>
        <v>#DIV/0!</v>
      </c>
      <c r="BD445" s="117">
        <f t="shared" si="607"/>
        <v>-1</v>
      </c>
      <c r="BE445" s="18"/>
      <c r="BF445" s="18"/>
      <c r="BG445" s="18"/>
      <c r="BH445" s="18"/>
      <c r="BI445" s="18"/>
      <c r="BJ445" s="18"/>
      <c r="BK445" s="18"/>
      <c r="BL445" s="117">
        <f t="shared" si="608"/>
        <v>-1</v>
      </c>
      <c r="BM445" s="117">
        <f t="shared" si="532"/>
        <v>-1</v>
      </c>
    </row>
    <row r="446" spans="1:66">
      <c r="A446" s="17">
        <v>30510</v>
      </c>
      <c r="B446" s="17" t="s">
        <v>870</v>
      </c>
      <c r="C446" s="18"/>
      <c r="D446" s="18"/>
      <c r="E446" s="18"/>
      <c r="F446" s="18">
        <v>821400131</v>
      </c>
      <c r="G446" s="18">
        <f t="shared" si="539"/>
        <v>821400131</v>
      </c>
      <c r="H446" s="18">
        <v>0</v>
      </c>
      <c r="I446" s="18">
        <v>0</v>
      </c>
      <c r="J446" s="18">
        <f t="shared" si="573"/>
        <v>821400131</v>
      </c>
      <c r="K446" s="18">
        <v>0</v>
      </c>
      <c r="L446" s="18">
        <v>0</v>
      </c>
      <c r="M446" s="18"/>
      <c r="N446" s="18"/>
      <c r="O446" s="18">
        <v>0</v>
      </c>
      <c r="P446" s="18">
        <f t="shared" si="574"/>
        <v>0</v>
      </c>
      <c r="Q446" s="18">
        <f t="shared" si="575"/>
        <v>821400131</v>
      </c>
      <c r="R446" s="18">
        <f t="shared" si="576"/>
        <v>0</v>
      </c>
      <c r="S446" s="108"/>
      <c r="T446" s="18">
        <v>821400131</v>
      </c>
      <c r="U446" s="18"/>
      <c r="V446" s="18"/>
      <c r="W446" s="18"/>
      <c r="X446" s="18"/>
      <c r="Y446" s="18"/>
      <c r="Z446" s="18"/>
      <c r="AA446" s="18"/>
      <c r="AB446" s="18">
        <f>+T446</f>
        <v>821400131</v>
      </c>
      <c r="AC446" s="18"/>
      <c r="AD446" s="18"/>
      <c r="AE446" s="18"/>
      <c r="AF446" s="18"/>
      <c r="AG446" s="18">
        <f t="shared" si="540"/>
        <v>0</v>
      </c>
      <c r="AH446" s="18">
        <f t="shared" si="556"/>
        <v>821400131</v>
      </c>
      <c r="AI446" s="85"/>
      <c r="AJ446" s="108"/>
      <c r="AK446" s="18"/>
      <c r="AL446" s="18">
        <v>0</v>
      </c>
      <c r="AM446" s="18">
        <v>0</v>
      </c>
      <c r="AN446" s="18">
        <v>0</v>
      </c>
      <c r="AO446" s="18"/>
      <c r="AP446" s="18"/>
      <c r="AQ446" s="18"/>
      <c r="AR446" s="18"/>
      <c r="AS446" s="18"/>
      <c r="AT446" s="18"/>
      <c r="AU446" s="18"/>
      <c r="AV446" s="18"/>
      <c r="AW446" s="18">
        <f t="shared" si="541"/>
        <v>0</v>
      </c>
      <c r="AX446" s="18">
        <f t="shared" si="630"/>
        <v>0</v>
      </c>
      <c r="AY446" s="108"/>
      <c r="AZ446" s="117" t="e">
        <f t="shared" si="603"/>
        <v>#DIV/0!</v>
      </c>
      <c r="BA446" s="117" t="e">
        <f t="shared" si="604"/>
        <v>#DIV/0!</v>
      </c>
      <c r="BB446" s="117" t="e">
        <f t="shared" si="605"/>
        <v>#DIV/0!</v>
      </c>
      <c r="BC446" s="117" t="e">
        <f t="shared" si="606"/>
        <v>#DIV/0!</v>
      </c>
      <c r="BD446" s="117" t="e">
        <f t="shared" si="607"/>
        <v>#DIV/0!</v>
      </c>
      <c r="BE446" s="18"/>
      <c r="BF446" s="18"/>
      <c r="BG446" s="18"/>
      <c r="BH446" s="18"/>
      <c r="BI446" s="18"/>
      <c r="BJ446" s="18"/>
      <c r="BK446" s="18"/>
      <c r="BL446" s="117" t="e">
        <f t="shared" si="608"/>
        <v>#DIV/0!</v>
      </c>
      <c r="BM446" s="117" t="e">
        <f t="shared" si="532"/>
        <v>#DIV/0!</v>
      </c>
    </row>
    <row r="447" spans="1:66">
      <c r="A447" s="17">
        <v>30511</v>
      </c>
      <c r="B447" s="17" t="s">
        <v>871</v>
      </c>
      <c r="C447" s="18"/>
      <c r="D447" s="18"/>
      <c r="E447" s="18"/>
      <c r="F447" s="18">
        <v>8654958</v>
      </c>
      <c r="G447" s="18">
        <f t="shared" si="539"/>
        <v>8654958</v>
      </c>
      <c r="H447" s="18">
        <v>0</v>
      </c>
      <c r="I447" s="18">
        <v>0</v>
      </c>
      <c r="J447" s="18">
        <f t="shared" si="573"/>
        <v>8654958</v>
      </c>
      <c r="K447" s="18">
        <v>0</v>
      </c>
      <c r="L447" s="18">
        <v>0</v>
      </c>
      <c r="M447" s="18"/>
      <c r="N447" s="18"/>
      <c r="O447" s="18">
        <v>0</v>
      </c>
      <c r="P447" s="18">
        <f t="shared" si="574"/>
        <v>0</v>
      </c>
      <c r="Q447" s="18">
        <f t="shared" si="575"/>
        <v>8654958</v>
      </c>
      <c r="R447" s="18">
        <f t="shared" si="576"/>
        <v>0</v>
      </c>
      <c r="S447" s="108"/>
      <c r="T447" s="18">
        <v>8654958</v>
      </c>
      <c r="U447" s="18"/>
      <c r="V447" s="18"/>
      <c r="W447" s="18">
        <f>+T447</f>
        <v>8654958</v>
      </c>
      <c r="X447" s="18"/>
      <c r="Y447" s="18"/>
      <c r="Z447" s="18"/>
      <c r="AA447" s="18"/>
      <c r="AB447" s="18"/>
      <c r="AC447" s="18"/>
      <c r="AD447" s="18"/>
      <c r="AE447" s="18"/>
      <c r="AF447" s="18"/>
      <c r="AG447" s="18">
        <f t="shared" si="540"/>
        <v>8654958</v>
      </c>
      <c r="AH447" s="18">
        <f t="shared" si="556"/>
        <v>8654958</v>
      </c>
      <c r="AI447" s="85"/>
      <c r="AJ447" s="108"/>
      <c r="AK447" s="18"/>
      <c r="AL447" s="18">
        <v>0</v>
      </c>
      <c r="AM447" s="18">
        <v>0</v>
      </c>
      <c r="AN447" s="18">
        <v>0</v>
      </c>
      <c r="AO447" s="18"/>
      <c r="AP447" s="18"/>
      <c r="AQ447" s="18"/>
      <c r="AR447" s="18"/>
      <c r="AS447" s="18"/>
      <c r="AT447" s="18"/>
      <c r="AU447" s="18"/>
      <c r="AV447" s="18"/>
      <c r="AW447" s="18">
        <f t="shared" si="541"/>
        <v>0</v>
      </c>
      <c r="AX447" s="18">
        <f t="shared" si="630"/>
        <v>0</v>
      </c>
      <c r="AY447" s="108"/>
      <c r="AZ447" s="117" t="e">
        <f t="shared" si="603"/>
        <v>#DIV/0!</v>
      </c>
      <c r="BA447" s="117" t="e">
        <f t="shared" si="604"/>
        <v>#DIV/0!</v>
      </c>
      <c r="BB447" s="117">
        <f t="shared" si="605"/>
        <v>-1</v>
      </c>
      <c r="BC447" s="117" t="e">
        <f t="shared" si="606"/>
        <v>#DIV/0!</v>
      </c>
      <c r="BD447" s="117" t="e">
        <f t="shared" si="607"/>
        <v>#DIV/0!</v>
      </c>
      <c r="BE447" s="18"/>
      <c r="BF447" s="18"/>
      <c r="BG447" s="18"/>
      <c r="BH447" s="18"/>
      <c r="BI447" s="18"/>
      <c r="BJ447" s="18"/>
      <c r="BK447" s="18"/>
      <c r="BL447" s="117">
        <f t="shared" si="608"/>
        <v>-1</v>
      </c>
      <c r="BM447" s="117">
        <f t="shared" si="532"/>
        <v>-1</v>
      </c>
    </row>
    <row r="448" spans="1:66">
      <c r="A448" s="17">
        <v>30512</v>
      </c>
      <c r="B448" s="17" t="s">
        <v>872</v>
      </c>
      <c r="C448" s="18"/>
      <c r="D448" s="18"/>
      <c r="E448" s="18"/>
      <c r="F448" s="18">
        <v>81001938</v>
      </c>
      <c r="G448" s="18">
        <f t="shared" si="539"/>
        <v>81001938</v>
      </c>
      <c r="H448" s="18">
        <v>0</v>
      </c>
      <c r="I448" s="18">
        <v>0</v>
      </c>
      <c r="J448" s="18">
        <f t="shared" si="573"/>
        <v>81001938</v>
      </c>
      <c r="K448" s="18">
        <v>0</v>
      </c>
      <c r="L448" s="18">
        <v>0</v>
      </c>
      <c r="M448" s="18"/>
      <c r="N448" s="18"/>
      <c r="O448" s="18">
        <v>0</v>
      </c>
      <c r="P448" s="18">
        <f t="shared" si="574"/>
        <v>0</v>
      </c>
      <c r="Q448" s="18">
        <f t="shared" si="575"/>
        <v>81001938</v>
      </c>
      <c r="R448" s="18">
        <f t="shared" si="576"/>
        <v>0</v>
      </c>
      <c r="S448" s="108"/>
      <c r="T448" s="18">
        <v>81001938</v>
      </c>
      <c r="U448" s="18"/>
      <c r="V448" s="18"/>
      <c r="W448" s="18">
        <f>+T448</f>
        <v>81001938</v>
      </c>
      <c r="X448" s="18"/>
      <c r="Y448" s="18"/>
      <c r="Z448" s="18"/>
      <c r="AA448" s="18"/>
      <c r="AB448" s="18"/>
      <c r="AC448" s="18"/>
      <c r="AD448" s="18"/>
      <c r="AE448" s="18"/>
      <c r="AF448" s="18"/>
      <c r="AG448" s="18">
        <f t="shared" si="540"/>
        <v>81001938</v>
      </c>
      <c r="AH448" s="18">
        <f t="shared" si="556"/>
        <v>81001938</v>
      </c>
      <c r="AI448" s="85"/>
      <c r="AJ448" s="108"/>
      <c r="AK448" s="18"/>
      <c r="AL448" s="18">
        <v>0</v>
      </c>
      <c r="AM448" s="18">
        <v>0</v>
      </c>
      <c r="AN448" s="18">
        <v>0</v>
      </c>
      <c r="AO448" s="18"/>
      <c r="AP448" s="18"/>
      <c r="AQ448" s="18"/>
      <c r="AR448" s="18"/>
      <c r="AS448" s="18"/>
      <c r="AT448" s="18"/>
      <c r="AU448" s="18"/>
      <c r="AV448" s="18"/>
      <c r="AW448" s="18">
        <f t="shared" si="541"/>
        <v>0</v>
      </c>
      <c r="AX448" s="18">
        <f t="shared" si="630"/>
        <v>0</v>
      </c>
      <c r="AY448" s="108"/>
      <c r="AZ448" s="117" t="e">
        <f t="shared" si="603"/>
        <v>#DIV/0!</v>
      </c>
      <c r="BA448" s="117" t="e">
        <f t="shared" si="604"/>
        <v>#DIV/0!</v>
      </c>
      <c r="BB448" s="117">
        <f t="shared" si="605"/>
        <v>-1</v>
      </c>
      <c r="BC448" s="117" t="e">
        <f t="shared" si="606"/>
        <v>#DIV/0!</v>
      </c>
      <c r="BD448" s="117" t="e">
        <f t="shared" si="607"/>
        <v>#DIV/0!</v>
      </c>
      <c r="BE448" s="18"/>
      <c r="BF448" s="18"/>
      <c r="BG448" s="18"/>
      <c r="BH448" s="18"/>
      <c r="BI448" s="18"/>
      <c r="BJ448" s="18"/>
      <c r="BK448" s="18"/>
      <c r="BL448" s="117">
        <f t="shared" si="608"/>
        <v>-1</v>
      </c>
      <c r="BM448" s="117">
        <f t="shared" si="532"/>
        <v>-1</v>
      </c>
    </row>
    <row r="449" spans="1:65">
      <c r="A449" s="17">
        <v>30513</v>
      </c>
      <c r="B449" s="17" t="s">
        <v>873</v>
      </c>
      <c r="C449" s="18"/>
      <c r="D449" s="18"/>
      <c r="E449" s="18"/>
      <c r="F449" s="18">
        <v>681679286.63999999</v>
      </c>
      <c r="G449" s="18">
        <f t="shared" si="539"/>
        <v>681679286.63999999</v>
      </c>
      <c r="H449" s="18">
        <v>0</v>
      </c>
      <c r="I449" s="18">
        <v>0</v>
      </c>
      <c r="J449" s="18">
        <f t="shared" si="573"/>
        <v>681679286.63999999</v>
      </c>
      <c r="K449" s="18">
        <v>0</v>
      </c>
      <c r="L449" s="18">
        <v>0</v>
      </c>
      <c r="M449" s="18"/>
      <c r="N449" s="18"/>
      <c r="O449" s="18">
        <v>0</v>
      </c>
      <c r="P449" s="18">
        <f t="shared" si="574"/>
        <v>0</v>
      </c>
      <c r="Q449" s="18">
        <f t="shared" si="575"/>
        <v>681679286.63999999</v>
      </c>
      <c r="R449" s="18">
        <f t="shared" si="576"/>
        <v>0</v>
      </c>
      <c r="S449" s="108"/>
      <c r="T449" s="18">
        <v>681679286.63999999</v>
      </c>
      <c r="U449" s="18"/>
      <c r="V449" s="18"/>
      <c r="W449" s="18"/>
      <c r="X449" s="18">
        <f>+T449</f>
        <v>681679286.63999999</v>
      </c>
      <c r="Y449" s="18"/>
      <c r="Z449" s="18"/>
      <c r="AA449" s="18"/>
      <c r="AB449" s="18"/>
      <c r="AC449" s="18"/>
      <c r="AD449" s="18"/>
      <c r="AE449" s="18"/>
      <c r="AF449" s="18"/>
      <c r="AG449" s="18">
        <f t="shared" si="540"/>
        <v>681679286.63999999</v>
      </c>
      <c r="AH449" s="18">
        <f t="shared" si="556"/>
        <v>681679286.63999999</v>
      </c>
      <c r="AI449" s="85"/>
      <c r="AJ449" s="108"/>
      <c r="AK449" s="18"/>
      <c r="AL449" s="18">
        <v>0</v>
      </c>
      <c r="AM449" s="18">
        <v>0</v>
      </c>
      <c r="AN449" s="18">
        <v>0</v>
      </c>
      <c r="AO449" s="18"/>
      <c r="AP449" s="18"/>
      <c r="AQ449" s="18"/>
      <c r="AR449" s="18"/>
      <c r="AS449" s="18"/>
      <c r="AT449" s="18"/>
      <c r="AU449" s="18"/>
      <c r="AV449" s="18"/>
      <c r="AW449" s="18">
        <f t="shared" si="541"/>
        <v>0</v>
      </c>
      <c r="AX449" s="18">
        <f t="shared" si="630"/>
        <v>0</v>
      </c>
      <c r="AY449" s="108"/>
      <c r="AZ449" s="117" t="e">
        <f t="shared" si="603"/>
        <v>#DIV/0!</v>
      </c>
      <c r="BA449" s="117" t="e">
        <f t="shared" si="604"/>
        <v>#DIV/0!</v>
      </c>
      <c r="BB449" s="117" t="e">
        <f t="shared" si="605"/>
        <v>#DIV/0!</v>
      </c>
      <c r="BC449" s="117">
        <f t="shared" si="606"/>
        <v>-1</v>
      </c>
      <c r="BD449" s="117" t="e">
        <f t="shared" si="607"/>
        <v>#DIV/0!</v>
      </c>
      <c r="BE449" s="18"/>
      <c r="BF449" s="18"/>
      <c r="BG449" s="18"/>
      <c r="BH449" s="18"/>
      <c r="BI449" s="18"/>
      <c r="BJ449" s="18"/>
      <c r="BK449" s="18"/>
      <c r="BL449" s="117">
        <f t="shared" si="608"/>
        <v>-1</v>
      </c>
      <c r="BM449" s="117">
        <f t="shared" si="532"/>
        <v>-1</v>
      </c>
    </row>
    <row r="450" spans="1:65">
      <c r="A450" s="17">
        <v>30514</v>
      </c>
      <c r="B450" s="17" t="s">
        <v>874</v>
      </c>
      <c r="C450" s="18"/>
      <c r="D450" s="18"/>
      <c r="E450" s="18"/>
      <c r="F450" s="18">
        <v>60001</v>
      </c>
      <c r="G450" s="18">
        <f t="shared" si="539"/>
        <v>60001</v>
      </c>
      <c r="H450" s="18">
        <v>0</v>
      </c>
      <c r="I450" s="18">
        <v>0</v>
      </c>
      <c r="J450" s="18">
        <f t="shared" si="573"/>
        <v>60001</v>
      </c>
      <c r="K450" s="18">
        <v>0</v>
      </c>
      <c r="L450" s="18">
        <v>0</v>
      </c>
      <c r="M450" s="18"/>
      <c r="N450" s="18"/>
      <c r="O450" s="18">
        <v>0</v>
      </c>
      <c r="P450" s="18">
        <f t="shared" si="574"/>
        <v>0</v>
      </c>
      <c r="Q450" s="18">
        <f t="shared" si="575"/>
        <v>60001</v>
      </c>
      <c r="R450" s="18">
        <f t="shared" si="576"/>
        <v>0</v>
      </c>
      <c r="S450" s="108"/>
      <c r="T450" s="18">
        <v>60001</v>
      </c>
      <c r="U450" s="18"/>
      <c r="V450" s="18"/>
      <c r="W450" s="18"/>
      <c r="X450" s="18"/>
      <c r="Y450" s="18">
        <f>+T450</f>
        <v>60001</v>
      </c>
      <c r="Z450" s="18"/>
      <c r="AA450" s="18"/>
      <c r="AB450" s="18"/>
      <c r="AC450" s="18"/>
      <c r="AD450" s="18"/>
      <c r="AE450" s="18"/>
      <c r="AF450" s="18"/>
      <c r="AG450" s="18">
        <f t="shared" si="540"/>
        <v>60001</v>
      </c>
      <c r="AH450" s="18">
        <f t="shared" si="556"/>
        <v>60001</v>
      </c>
      <c r="AI450" s="85"/>
      <c r="AJ450" s="108"/>
      <c r="AK450" s="18"/>
      <c r="AL450" s="18">
        <v>0</v>
      </c>
      <c r="AM450" s="18">
        <v>0</v>
      </c>
      <c r="AN450" s="18">
        <v>0</v>
      </c>
      <c r="AO450" s="18"/>
      <c r="AP450" s="18"/>
      <c r="AQ450" s="18"/>
      <c r="AR450" s="18"/>
      <c r="AS450" s="18"/>
      <c r="AT450" s="18"/>
      <c r="AU450" s="18"/>
      <c r="AV450" s="18"/>
      <c r="AW450" s="18">
        <f t="shared" si="541"/>
        <v>0</v>
      </c>
      <c r="AX450" s="18">
        <f t="shared" si="630"/>
        <v>0</v>
      </c>
      <c r="AY450" s="108"/>
      <c r="AZ450" s="117" t="e">
        <f t="shared" si="603"/>
        <v>#DIV/0!</v>
      </c>
      <c r="BA450" s="117" t="e">
        <f t="shared" si="604"/>
        <v>#DIV/0!</v>
      </c>
      <c r="BB450" s="117" t="e">
        <f t="shared" si="605"/>
        <v>#DIV/0!</v>
      </c>
      <c r="BC450" s="117" t="e">
        <f t="shared" si="606"/>
        <v>#DIV/0!</v>
      </c>
      <c r="BD450" s="117">
        <f t="shared" si="607"/>
        <v>-1</v>
      </c>
      <c r="BE450" s="18"/>
      <c r="BF450" s="18"/>
      <c r="BG450" s="18"/>
      <c r="BH450" s="18"/>
      <c r="BI450" s="18"/>
      <c r="BJ450" s="18"/>
      <c r="BK450" s="18"/>
      <c r="BL450" s="117">
        <f t="shared" si="608"/>
        <v>-1</v>
      </c>
      <c r="BM450" s="117">
        <f t="shared" si="532"/>
        <v>-1</v>
      </c>
    </row>
    <row r="451" spans="1:65">
      <c r="A451" s="17">
        <v>30515</v>
      </c>
      <c r="B451" s="17" t="s">
        <v>875</v>
      </c>
      <c r="C451" s="18"/>
      <c r="D451" s="18"/>
      <c r="E451" s="18"/>
      <c r="F451" s="18">
        <v>1301315</v>
      </c>
      <c r="G451" s="18">
        <f t="shared" si="539"/>
        <v>1301315</v>
      </c>
      <c r="H451" s="18">
        <v>0</v>
      </c>
      <c r="I451" s="18">
        <v>0</v>
      </c>
      <c r="J451" s="18">
        <f t="shared" si="573"/>
        <v>1301315</v>
      </c>
      <c r="K451" s="18">
        <v>0</v>
      </c>
      <c r="L451" s="18">
        <v>0</v>
      </c>
      <c r="M451" s="18"/>
      <c r="N451" s="18"/>
      <c r="O451" s="18">
        <v>0</v>
      </c>
      <c r="P451" s="18">
        <f t="shared" si="574"/>
        <v>0</v>
      </c>
      <c r="Q451" s="18">
        <f t="shared" si="575"/>
        <v>1301315</v>
      </c>
      <c r="R451" s="18">
        <f t="shared" si="576"/>
        <v>0</v>
      </c>
      <c r="S451" s="108"/>
      <c r="T451" s="18">
        <v>1301315</v>
      </c>
      <c r="U451" s="18"/>
      <c r="V451" s="18"/>
      <c r="W451" s="18"/>
      <c r="X451" s="18"/>
      <c r="Y451" s="18">
        <f>+T451</f>
        <v>1301315</v>
      </c>
      <c r="Z451" s="18"/>
      <c r="AA451" s="18"/>
      <c r="AB451" s="18"/>
      <c r="AC451" s="18"/>
      <c r="AD451" s="18"/>
      <c r="AE451" s="18"/>
      <c r="AF451" s="18"/>
      <c r="AG451" s="18">
        <f t="shared" si="540"/>
        <v>1301315</v>
      </c>
      <c r="AH451" s="18">
        <f t="shared" si="556"/>
        <v>1301315</v>
      </c>
      <c r="AI451" s="85"/>
      <c r="AJ451" s="108"/>
      <c r="AK451" s="18"/>
      <c r="AL451" s="18">
        <v>0</v>
      </c>
      <c r="AM451" s="18">
        <v>0</v>
      </c>
      <c r="AN451" s="18">
        <v>0</v>
      </c>
      <c r="AO451" s="18"/>
      <c r="AP451" s="18"/>
      <c r="AQ451" s="18"/>
      <c r="AR451" s="18"/>
      <c r="AS451" s="18"/>
      <c r="AT451" s="18"/>
      <c r="AU451" s="18"/>
      <c r="AV451" s="18"/>
      <c r="AW451" s="18">
        <f t="shared" si="541"/>
        <v>0</v>
      </c>
      <c r="AX451" s="18">
        <f t="shared" si="630"/>
        <v>0</v>
      </c>
      <c r="AY451" s="108"/>
      <c r="AZ451" s="117" t="e">
        <f t="shared" si="603"/>
        <v>#DIV/0!</v>
      </c>
      <c r="BA451" s="117" t="e">
        <f t="shared" si="604"/>
        <v>#DIV/0!</v>
      </c>
      <c r="BB451" s="117" t="e">
        <f t="shared" si="605"/>
        <v>#DIV/0!</v>
      </c>
      <c r="BC451" s="117" t="e">
        <f t="shared" si="606"/>
        <v>#DIV/0!</v>
      </c>
      <c r="BD451" s="117">
        <f t="shared" si="607"/>
        <v>-1</v>
      </c>
      <c r="BE451" s="18"/>
      <c r="BF451" s="18"/>
      <c r="BG451" s="18"/>
      <c r="BH451" s="18"/>
      <c r="BI451" s="18"/>
      <c r="BJ451" s="18"/>
      <c r="BK451" s="18"/>
      <c r="BL451" s="117">
        <f t="shared" si="608"/>
        <v>-1</v>
      </c>
      <c r="BM451" s="117">
        <f t="shared" si="532"/>
        <v>-1</v>
      </c>
    </row>
    <row r="452" spans="1:65">
      <c r="A452" s="17">
        <v>30516</v>
      </c>
      <c r="B452" s="17" t="s">
        <v>876</v>
      </c>
      <c r="C452" s="18"/>
      <c r="D452" s="18"/>
      <c r="E452" s="18"/>
      <c r="F452" s="18">
        <v>2147945163</v>
      </c>
      <c r="G452" s="18">
        <f t="shared" si="539"/>
        <v>2147945163</v>
      </c>
      <c r="H452" s="18">
        <v>0</v>
      </c>
      <c r="I452" s="18">
        <v>0</v>
      </c>
      <c r="J452" s="18">
        <f t="shared" si="573"/>
        <v>2147945163</v>
      </c>
      <c r="K452" s="18">
        <v>19549616.5</v>
      </c>
      <c r="L452" s="18">
        <v>19549616.5</v>
      </c>
      <c r="M452" s="18"/>
      <c r="N452" s="18"/>
      <c r="O452" s="18">
        <v>0</v>
      </c>
      <c r="P452" s="18">
        <f t="shared" si="574"/>
        <v>0</v>
      </c>
      <c r="Q452" s="18">
        <f t="shared" si="575"/>
        <v>2147945163</v>
      </c>
      <c r="R452" s="18">
        <f t="shared" si="576"/>
        <v>19549616.5</v>
      </c>
      <c r="S452" s="108"/>
      <c r="T452" s="18">
        <v>2147945163</v>
      </c>
      <c r="U452" s="18"/>
      <c r="V452" s="18"/>
      <c r="W452" s="18"/>
      <c r="X452" s="18"/>
      <c r="Y452" s="18">
        <v>715981721</v>
      </c>
      <c r="Z452" s="18">
        <v>715981721</v>
      </c>
      <c r="AA452" s="18">
        <v>715981721</v>
      </c>
      <c r="AB452" s="18"/>
      <c r="AC452" s="18"/>
      <c r="AD452" s="18"/>
      <c r="AE452" s="18"/>
      <c r="AF452" s="18"/>
      <c r="AG452" s="18">
        <f t="shared" si="540"/>
        <v>715981721</v>
      </c>
      <c r="AH452" s="18">
        <f t="shared" si="556"/>
        <v>2147945163</v>
      </c>
      <c r="AI452" s="85"/>
      <c r="AJ452" s="108"/>
      <c r="AK452" s="18"/>
      <c r="AL452" s="18"/>
      <c r="AM452" s="18"/>
      <c r="AN452" s="18">
        <v>0</v>
      </c>
      <c r="AO452" s="18"/>
      <c r="AP452" s="18"/>
      <c r="AQ452" s="18"/>
      <c r="AR452" s="18"/>
      <c r="AS452" s="18"/>
      <c r="AT452" s="18"/>
      <c r="AU452" s="18"/>
      <c r="AV452" s="18"/>
      <c r="AW452" s="18">
        <f t="shared" si="541"/>
        <v>0</v>
      </c>
      <c r="AX452" s="18">
        <f t="shared" si="630"/>
        <v>0</v>
      </c>
      <c r="AY452" s="108"/>
      <c r="AZ452" s="117" t="e">
        <f t="shared" si="603"/>
        <v>#DIV/0!</v>
      </c>
      <c r="BA452" s="117" t="e">
        <f t="shared" si="604"/>
        <v>#DIV/0!</v>
      </c>
      <c r="BB452" s="117" t="e">
        <f t="shared" si="605"/>
        <v>#DIV/0!</v>
      </c>
      <c r="BC452" s="117" t="e">
        <f t="shared" si="606"/>
        <v>#DIV/0!</v>
      </c>
      <c r="BD452" s="117">
        <f t="shared" si="607"/>
        <v>-1</v>
      </c>
      <c r="BE452" s="18"/>
      <c r="BF452" s="18"/>
      <c r="BG452" s="18"/>
      <c r="BH452" s="18"/>
      <c r="BI452" s="18"/>
      <c r="BJ452" s="18"/>
      <c r="BK452" s="18"/>
      <c r="BL452" s="117">
        <f t="shared" si="608"/>
        <v>-1</v>
      </c>
      <c r="BM452" s="117">
        <f t="shared" si="532"/>
        <v>-1</v>
      </c>
    </row>
    <row r="453" spans="1:65">
      <c r="A453" s="17">
        <v>30517</v>
      </c>
      <c r="B453" s="17" t="s">
        <v>877</v>
      </c>
      <c r="C453" s="18"/>
      <c r="D453" s="18"/>
      <c r="E453" s="18"/>
      <c r="F453" s="18">
        <v>553992085.86000001</v>
      </c>
      <c r="G453" s="18">
        <f t="shared" si="539"/>
        <v>553992085.86000001</v>
      </c>
      <c r="H453" s="18">
        <v>0</v>
      </c>
      <c r="I453" s="18">
        <v>0</v>
      </c>
      <c r="J453" s="18">
        <f t="shared" si="573"/>
        <v>553992085.86000001</v>
      </c>
      <c r="K453" s="18">
        <v>0</v>
      </c>
      <c r="L453" s="18">
        <v>0</v>
      </c>
      <c r="M453" s="18"/>
      <c r="N453" s="18"/>
      <c r="O453" s="18">
        <v>0</v>
      </c>
      <c r="P453" s="18">
        <f t="shared" si="574"/>
        <v>0</v>
      </c>
      <c r="Q453" s="18">
        <f t="shared" si="575"/>
        <v>553992085.86000001</v>
      </c>
      <c r="R453" s="18">
        <f t="shared" si="576"/>
        <v>0</v>
      </c>
      <c r="S453" s="108"/>
      <c r="T453" s="18">
        <v>553992085.86000001</v>
      </c>
      <c r="U453" s="18"/>
      <c r="V453" s="18"/>
      <c r="W453" s="18"/>
      <c r="X453" s="18"/>
      <c r="Y453" s="18">
        <v>110798417.17200001</v>
      </c>
      <c r="Z453" s="18">
        <v>110798417.17200001</v>
      </c>
      <c r="AA453" s="18">
        <v>110798417.17200001</v>
      </c>
      <c r="AB453" s="18">
        <v>110798417.17200001</v>
      </c>
      <c r="AC453" s="18">
        <v>110798417.17200001</v>
      </c>
      <c r="AD453" s="18"/>
      <c r="AE453" s="18"/>
      <c r="AF453" s="18"/>
      <c r="AG453" s="18">
        <f t="shared" si="540"/>
        <v>110798417.17200001</v>
      </c>
      <c r="AH453" s="18">
        <f t="shared" si="556"/>
        <v>553992085.86000001</v>
      </c>
      <c r="AI453" s="85"/>
      <c r="AJ453" s="108"/>
      <c r="AK453" s="18"/>
      <c r="AL453" s="18">
        <v>0</v>
      </c>
      <c r="AM453" s="18">
        <v>0</v>
      </c>
      <c r="AN453" s="18">
        <v>0</v>
      </c>
      <c r="AO453" s="18"/>
      <c r="AP453" s="18"/>
      <c r="AQ453" s="18"/>
      <c r="AR453" s="18"/>
      <c r="AS453" s="18"/>
      <c r="AT453" s="18"/>
      <c r="AU453" s="18"/>
      <c r="AV453" s="18"/>
      <c r="AW453" s="18">
        <f t="shared" si="541"/>
        <v>0</v>
      </c>
      <c r="AX453" s="18">
        <f t="shared" si="630"/>
        <v>0</v>
      </c>
      <c r="AY453" s="108"/>
      <c r="AZ453" s="117" t="e">
        <f t="shared" si="603"/>
        <v>#DIV/0!</v>
      </c>
      <c r="BA453" s="117" t="e">
        <f t="shared" si="604"/>
        <v>#DIV/0!</v>
      </c>
      <c r="BB453" s="117" t="e">
        <f t="shared" si="605"/>
        <v>#DIV/0!</v>
      </c>
      <c r="BC453" s="117" t="e">
        <f t="shared" si="606"/>
        <v>#DIV/0!</v>
      </c>
      <c r="BD453" s="117">
        <f t="shared" si="607"/>
        <v>-1</v>
      </c>
      <c r="BE453" s="18"/>
      <c r="BF453" s="18"/>
      <c r="BG453" s="18"/>
      <c r="BH453" s="18"/>
      <c r="BI453" s="18"/>
      <c r="BJ453" s="18"/>
      <c r="BK453" s="18"/>
      <c r="BL453" s="117">
        <f t="shared" si="608"/>
        <v>-1</v>
      </c>
      <c r="BM453" s="117">
        <f t="shared" si="532"/>
        <v>-1</v>
      </c>
    </row>
    <row r="454" spans="1:65">
      <c r="A454" s="17">
        <v>30518</v>
      </c>
      <c r="B454" s="17" t="s">
        <v>878</v>
      </c>
      <c r="C454" s="18"/>
      <c r="D454" s="18"/>
      <c r="E454" s="18"/>
      <c r="F454" s="18">
        <v>2505552556</v>
      </c>
      <c r="G454" s="18">
        <f t="shared" si="539"/>
        <v>2505552556</v>
      </c>
      <c r="H454" s="18">
        <v>0</v>
      </c>
      <c r="I454" s="18">
        <v>0</v>
      </c>
      <c r="J454" s="18">
        <f t="shared" si="573"/>
        <v>2505552556</v>
      </c>
      <c r="K454" s="18">
        <v>0</v>
      </c>
      <c r="L454" s="18">
        <v>0</v>
      </c>
      <c r="M454" s="18"/>
      <c r="N454" s="18"/>
      <c r="O454" s="18">
        <v>0</v>
      </c>
      <c r="P454" s="18">
        <f t="shared" si="574"/>
        <v>0</v>
      </c>
      <c r="Q454" s="18">
        <f t="shared" si="575"/>
        <v>2505552556</v>
      </c>
      <c r="R454" s="18">
        <f t="shared" si="576"/>
        <v>0</v>
      </c>
      <c r="S454" s="108"/>
      <c r="T454" s="18">
        <v>2505552556</v>
      </c>
      <c r="U454" s="18"/>
      <c r="V454" s="18"/>
      <c r="W454" s="18"/>
      <c r="X454" s="18"/>
      <c r="Y454" s="18">
        <f>+T454/2</f>
        <v>1252776278</v>
      </c>
      <c r="Z454" s="18"/>
      <c r="AA454" s="18">
        <v>1252776278</v>
      </c>
      <c r="AB454" s="18"/>
      <c r="AC454" s="18"/>
      <c r="AD454" s="18"/>
      <c r="AE454" s="18"/>
      <c r="AF454" s="18"/>
      <c r="AG454" s="18">
        <f t="shared" si="540"/>
        <v>1252776278</v>
      </c>
      <c r="AH454" s="18">
        <f t="shared" si="556"/>
        <v>2505552556</v>
      </c>
      <c r="AI454" s="85"/>
      <c r="AJ454" s="108"/>
      <c r="AK454" s="18"/>
      <c r="AL454" s="18">
        <v>0</v>
      </c>
      <c r="AM454" s="18">
        <v>0</v>
      </c>
      <c r="AN454" s="18">
        <v>0</v>
      </c>
      <c r="AO454" s="18"/>
      <c r="AP454" s="18"/>
      <c r="AQ454" s="18"/>
      <c r="AR454" s="18"/>
      <c r="AS454" s="18"/>
      <c r="AT454" s="18"/>
      <c r="AU454" s="18"/>
      <c r="AV454" s="18"/>
      <c r="AW454" s="18">
        <f t="shared" si="541"/>
        <v>0</v>
      </c>
      <c r="AX454" s="18">
        <f t="shared" si="630"/>
        <v>0</v>
      </c>
      <c r="AY454" s="108"/>
      <c r="AZ454" s="117" t="e">
        <f t="shared" si="603"/>
        <v>#DIV/0!</v>
      </c>
      <c r="BA454" s="117" t="e">
        <f t="shared" si="604"/>
        <v>#DIV/0!</v>
      </c>
      <c r="BB454" s="117" t="e">
        <f t="shared" si="605"/>
        <v>#DIV/0!</v>
      </c>
      <c r="BC454" s="117" t="e">
        <f t="shared" si="606"/>
        <v>#DIV/0!</v>
      </c>
      <c r="BD454" s="117">
        <f t="shared" si="607"/>
        <v>-1</v>
      </c>
      <c r="BE454" s="18"/>
      <c r="BF454" s="18"/>
      <c r="BG454" s="18"/>
      <c r="BH454" s="18"/>
      <c r="BI454" s="18"/>
      <c r="BJ454" s="18"/>
      <c r="BK454" s="18"/>
      <c r="BL454" s="117">
        <f t="shared" si="608"/>
        <v>-1</v>
      </c>
      <c r="BM454" s="117">
        <f t="shared" si="532"/>
        <v>-1</v>
      </c>
    </row>
    <row r="455" spans="1:65">
      <c r="A455" s="17">
        <v>30519</v>
      </c>
      <c r="B455" s="17" t="s">
        <v>879</v>
      </c>
      <c r="C455" s="18"/>
      <c r="D455" s="18"/>
      <c r="E455" s="18"/>
      <c r="F455" s="18">
        <v>178599869</v>
      </c>
      <c r="G455" s="18">
        <f t="shared" si="539"/>
        <v>178599869</v>
      </c>
      <c r="H455" s="18">
        <v>0</v>
      </c>
      <c r="I455" s="18">
        <v>0</v>
      </c>
      <c r="J455" s="18">
        <f t="shared" si="573"/>
        <v>178599869</v>
      </c>
      <c r="K455" s="18">
        <v>0</v>
      </c>
      <c r="L455" s="18">
        <v>0</v>
      </c>
      <c r="M455" s="18"/>
      <c r="N455" s="18"/>
      <c r="O455" s="18">
        <v>0</v>
      </c>
      <c r="P455" s="18">
        <f t="shared" si="574"/>
        <v>0</v>
      </c>
      <c r="Q455" s="18">
        <f t="shared" si="575"/>
        <v>178599869</v>
      </c>
      <c r="R455" s="18">
        <f t="shared" si="576"/>
        <v>0</v>
      </c>
      <c r="S455" s="108"/>
      <c r="T455" s="18">
        <v>178599869</v>
      </c>
      <c r="U455" s="18"/>
      <c r="V455" s="18"/>
      <c r="W455" s="18"/>
      <c r="X455" s="18"/>
      <c r="Y455" s="18"/>
      <c r="Z455" s="18"/>
      <c r="AA455" s="18"/>
      <c r="AB455" s="18">
        <f>+T455</f>
        <v>178599869</v>
      </c>
      <c r="AC455" s="18"/>
      <c r="AD455" s="18"/>
      <c r="AE455" s="18"/>
      <c r="AF455" s="18"/>
      <c r="AG455" s="18">
        <f t="shared" si="540"/>
        <v>0</v>
      </c>
      <c r="AH455" s="18">
        <f t="shared" si="556"/>
        <v>178599869</v>
      </c>
      <c r="AI455" s="85"/>
      <c r="AJ455" s="108"/>
      <c r="AK455" s="18"/>
      <c r="AL455" s="18">
        <v>0</v>
      </c>
      <c r="AM455" s="18">
        <v>0</v>
      </c>
      <c r="AN455" s="18">
        <v>0</v>
      </c>
      <c r="AO455" s="18"/>
      <c r="AP455" s="18"/>
      <c r="AQ455" s="18"/>
      <c r="AR455" s="18"/>
      <c r="AS455" s="18"/>
      <c r="AT455" s="18"/>
      <c r="AU455" s="18"/>
      <c r="AV455" s="18"/>
      <c r="AW455" s="18">
        <f t="shared" si="541"/>
        <v>0</v>
      </c>
      <c r="AX455" s="18">
        <f t="shared" si="630"/>
        <v>0</v>
      </c>
      <c r="AY455" s="108"/>
      <c r="AZ455" s="117" t="e">
        <f t="shared" si="603"/>
        <v>#DIV/0!</v>
      </c>
      <c r="BA455" s="117" t="e">
        <f t="shared" si="604"/>
        <v>#DIV/0!</v>
      </c>
      <c r="BB455" s="117" t="e">
        <f t="shared" si="605"/>
        <v>#DIV/0!</v>
      </c>
      <c r="BC455" s="117" t="e">
        <f t="shared" si="606"/>
        <v>#DIV/0!</v>
      </c>
      <c r="BD455" s="117" t="e">
        <f t="shared" si="607"/>
        <v>#DIV/0!</v>
      </c>
      <c r="BE455" s="18"/>
      <c r="BF455" s="18"/>
      <c r="BG455" s="18"/>
      <c r="BH455" s="18"/>
      <c r="BI455" s="18"/>
      <c r="BJ455" s="18"/>
      <c r="BK455" s="18"/>
      <c r="BL455" s="117" t="e">
        <f t="shared" si="608"/>
        <v>#DIV/0!</v>
      </c>
      <c r="BM455" s="117" t="e">
        <f t="shared" si="532"/>
        <v>#DIV/0!</v>
      </c>
    </row>
    <row r="456" spans="1:65">
      <c r="A456" s="17">
        <v>30520</v>
      </c>
      <c r="B456" s="17" t="s">
        <v>880</v>
      </c>
      <c r="C456" s="18"/>
      <c r="D456" s="18"/>
      <c r="E456" s="18"/>
      <c r="F456" s="18">
        <v>27036160</v>
      </c>
      <c r="G456" s="18">
        <f t="shared" si="539"/>
        <v>27036160</v>
      </c>
      <c r="H456" s="18">
        <v>0</v>
      </c>
      <c r="I456" s="18">
        <v>0</v>
      </c>
      <c r="J456" s="18">
        <f t="shared" si="573"/>
        <v>27036160</v>
      </c>
      <c r="K456" s="18">
        <v>0</v>
      </c>
      <c r="L456" s="18">
        <v>0</v>
      </c>
      <c r="M456" s="18"/>
      <c r="N456" s="18"/>
      <c r="O456" s="18">
        <v>0</v>
      </c>
      <c r="P456" s="18">
        <f t="shared" si="574"/>
        <v>0</v>
      </c>
      <c r="Q456" s="18">
        <f t="shared" si="575"/>
        <v>27036160</v>
      </c>
      <c r="R456" s="18">
        <f t="shared" si="576"/>
        <v>0</v>
      </c>
      <c r="S456" s="108"/>
      <c r="T456" s="18">
        <v>27036160</v>
      </c>
      <c r="U456" s="18"/>
      <c r="V456" s="18"/>
      <c r="W456" s="18"/>
      <c r="X456" s="18"/>
      <c r="Y456" s="18"/>
      <c r="Z456" s="18"/>
      <c r="AA456" s="18"/>
      <c r="AB456" s="18"/>
      <c r="AC456" s="18">
        <f>+T456</f>
        <v>27036160</v>
      </c>
      <c r="AD456" s="18"/>
      <c r="AE456" s="18"/>
      <c r="AF456" s="18"/>
      <c r="AG456" s="18">
        <f t="shared" si="540"/>
        <v>0</v>
      </c>
      <c r="AH456" s="18">
        <f t="shared" si="556"/>
        <v>27036160</v>
      </c>
      <c r="AI456" s="85"/>
      <c r="AJ456" s="108"/>
      <c r="AK456" s="18"/>
      <c r="AL456" s="18">
        <v>0</v>
      </c>
      <c r="AM456" s="18">
        <v>0</v>
      </c>
      <c r="AN456" s="18">
        <v>614732</v>
      </c>
      <c r="AO456" s="18"/>
      <c r="AP456" s="18"/>
      <c r="AQ456" s="18"/>
      <c r="AR456" s="18"/>
      <c r="AS456" s="18"/>
      <c r="AT456" s="18"/>
      <c r="AU456" s="18"/>
      <c r="AV456" s="18"/>
      <c r="AW456" s="18">
        <f t="shared" si="541"/>
        <v>614732</v>
      </c>
      <c r="AX456" s="18">
        <f t="shared" si="630"/>
        <v>614732</v>
      </c>
      <c r="AY456" s="108"/>
      <c r="AZ456" s="117" t="e">
        <f t="shared" si="603"/>
        <v>#DIV/0!</v>
      </c>
      <c r="BA456" s="117" t="e">
        <f t="shared" si="604"/>
        <v>#DIV/0!</v>
      </c>
      <c r="BB456" s="117" t="e">
        <f t="shared" si="605"/>
        <v>#DIV/0!</v>
      </c>
      <c r="BC456" s="117" t="e">
        <f t="shared" si="606"/>
        <v>#DIV/0!</v>
      </c>
      <c r="BD456" s="117" t="e">
        <f t="shared" si="607"/>
        <v>#DIV/0!</v>
      </c>
      <c r="BE456" s="18"/>
      <c r="BF456" s="18"/>
      <c r="BG456" s="18"/>
      <c r="BH456" s="18"/>
      <c r="BI456" s="18"/>
      <c r="BJ456" s="18"/>
      <c r="BK456" s="18"/>
      <c r="BL456" s="117" t="e">
        <f t="shared" si="608"/>
        <v>#DIV/0!</v>
      </c>
      <c r="BM456" s="117" t="e">
        <f t="shared" ref="BM456:BM524" si="631">(AW456-AG456)/AG456</f>
        <v>#DIV/0!</v>
      </c>
    </row>
    <row r="457" spans="1:65">
      <c r="A457" s="17">
        <v>30521</v>
      </c>
      <c r="B457" s="17" t="s">
        <v>881</v>
      </c>
      <c r="C457" s="18"/>
      <c r="D457" s="18"/>
      <c r="E457" s="18"/>
      <c r="F457" s="18">
        <v>345895800</v>
      </c>
      <c r="G457" s="18">
        <f t="shared" si="539"/>
        <v>345895800</v>
      </c>
      <c r="H457" s="18">
        <v>0</v>
      </c>
      <c r="I457" s="18">
        <v>0</v>
      </c>
      <c r="J457" s="18">
        <f t="shared" si="573"/>
        <v>345895800</v>
      </c>
      <c r="K457" s="18">
        <v>0</v>
      </c>
      <c r="L457" s="18">
        <v>0</v>
      </c>
      <c r="M457" s="18"/>
      <c r="N457" s="18"/>
      <c r="O457" s="18">
        <v>0</v>
      </c>
      <c r="P457" s="18">
        <f t="shared" si="574"/>
        <v>0</v>
      </c>
      <c r="Q457" s="18">
        <f t="shared" si="575"/>
        <v>345895800</v>
      </c>
      <c r="R457" s="18">
        <f t="shared" si="576"/>
        <v>0</v>
      </c>
      <c r="S457" s="108"/>
      <c r="T457" s="18">
        <v>345895800</v>
      </c>
      <c r="U457" s="18"/>
      <c r="V457" s="18"/>
      <c r="W457" s="18"/>
      <c r="X457" s="18">
        <v>69179160</v>
      </c>
      <c r="Y457" s="18">
        <v>69179160</v>
      </c>
      <c r="Z457" s="18">
        <v>69179160</v>
      </c>
      <c r="AA457" s="18"/>
      <c r="AB457" s="18"/>
      <c r="AC457" s="18">
        <v>69179160</v>
      </c>
      <c r="AD457" s="18">
        <v>69179160</v>
      </c>
      <c r="AE457" s="18"/>
      <c r="AF457" s="18"/>
      <c r="AG457" s="18">
        <f t="shared" si="540"/>
        <v>138358320</v>
      </c>
      <c r="AH457" s="18">
        <f t="shared" si="556"/>
        <v>345895800</v>
      </c>
      <c r="AI457" s="85"/>
      <c r="AJ457" s="108"/>
      <c r="AK457" s="18"/>
      <c r="AL457" s="18">
        <v>0</v>
      </c>
      <c r="AM457" s="18">
        <v>0</v>
      </c>
      <c r="AN457" s="18">
        <v>3000000</v>
      </c>
      <c r="AO457" s="18"/>
      <c r="AP457" s="18"/>
      <c r="AQ457" s="18"/>
      <c r="AR457" s="18"/>
      <c r="AS457" s="18"/>
      <c r="AT457" s="18"/>
      <c r="AU457" s="18"/>
      <c r="AV457" s="18"/>
      <c r="AW457" s="18">
        <f t="shared" si="541"/>
        <v>3000000</v>
      </c>
      <c r="AX457" s="18">
        <f t="shared" si="630"/>
        <v>3000000</v>
      </c>
      <c r="AY457" s="108"/>
      <c r="AZ457" s="117" t="e">
        <f t="shared" si="603"/>
        <v>#DIV/0!</v>
      </c>
      <c r="BA457" s="117" t="e">
        <f t="shared" si="604"/>
        <v>#DIV/0!</v>
      </c>
      <c r="BB457" s="117" t="e">
        <f t="shared" si="605"/>
        <v>#DIV/0!</v>
      </c>
      <c r="BC457" s="117">
        <f t="shared" si="606"/>
        <v>-0.95663433901192207</v>
      </c>
      <c r="BD457" s="117">
        <f t="shared" si="607"/>
        <v>-1</v>
      </c>
      <c r="BE457" s="18"/>
      <c r="BF457" s="18"/>
      <c r="BG457" s="18"/>
      <c r="BH457" s="18"/>
      <c r="BI457" s="18"/>
      <c r="BJ457" s="18"/>
      <c r="BK457" s="18"/>
      <c r="BL457" s="117">
        <f t="shared" si="608"/>
        <v>-0.97831716950596104</v>
      </c>
      <c r="BM457" s="117">
        <f t="shared" si="631"/>
        <v>-0.97831716950596104</v>
      </c>
    </row>
    <row r="458" spans="1:65">
      <c r="A458" s="17">
        <v>30522</v>
      </c>
      <c r="B458" s="17" t="s">
        <v>882</v>
      </c>
      <c r="C458" s="18"/>
      <c r="D458" s="18"/>
      <c r="E458" s="18"/>
      <c r="F458" s="18">
        <v>10374300</v>
      </c>
      <c r="G458" s="18">
        <f t="shared" si="539"/>
        <v>10374300</v>
      </c>
      <c r="H458" s="18">
        <v>0</v>
      </c>
      <c r="I458" s="18">
        <v>0</v>
      </c>
      <c r="J458" s="18">
        <f t="shared" si="573"/>
        <v>10374300</v>
      </c>
      <c r="K458" s="18">
        <v>0</v>
      </c>
      <c r="L458" s="18">
        <v>0</v>
      </c>
      <c r="M458" s="18"/>
      <c r="N458" s="18"/>
      <c r="O458" s="18">
        <v>0</v>
      </c>
      <c r="P458" s="18">
        <f t="shared" si="574"/>
        <v>0</v>
      </c>
      <c r="Q458" s="18">
        <f t="shared" si="575"/>
        <v>10374300</v>
      </c>
      <c r="R458" s="18">
        <f t="shared" si="576"/>
        <v>0</v>
      </c>
      <c r="S458" s="108"/>
      <c r="T458" s="18">
        <v>10374300</v>
      </c>
      <c r="U458" s="18"/>
      <c r="V458" s="18"/>
      <c r="W458" s="18"/>
      <c r="X458" s="18">
        <v>2593575</v>
      </c>
      <c r="Y458" s="18">
        <v>2593575</v>
      </c>
      <c r="Z458" s="18">
        <v>2593575</v>
      </c>
      <c r="AA458" s="18">
        <v>2593575</v>
      </c>
      <c r="AB458" s="18"/>
      <c r="AC458" s="18"/>
      <c r="AD458" s="18"/>
      <c r="AE458" s="18"/>
      <c r="AF458" s="18"/>
      <c r="AG458" s="18">
        <f t="shared" si="540"/>
        <v>5187150</v>
      </c>
      <c r="AH458" s="18">
        <f t="shared" si="556"/>
        <v>10374300</v>
      </c>
      <c r="AI458" s="85"/>
      <c r="AJ458" s="108"/>
      <c r="AK458" s="18"/>
      <c r="AL458" s="18">
        <v>0</v>
      </c>
      <c r="AM458" s="18">
        <v>0</v>
      </c>
      <c r="AN458" s="18">
        <v>1200000</v>
      </c>
      <c r="AO458" s="18"/>
      <c r="AP458" s="18"/>
      <c r="AQ458" s="18"/>
      <c r="AR458" s="18"/>
      <c r="AS458" s="18"/>
      <c r="AT458" s="18"/>
      <c r="AU458" s="18"/>
      <c r="AV458" s="18"/>
      <c r="AW458" s="18">
        <f t="shared" si="541"/>
        <v>1200000</v>
      </c>
      <c r="AX458" s="18">
        <f t="shared" si="630"/>
        <v>1200000</v>
      </c>
      <c r="AY458" s="108"/>
      <c r="AZ458" s="117" t="e">
        <f t="shared" si="603"/>
        <v>#DIV/0!</v>
      </c>
      <c r="BA458" s="117" t="e">
        <f t="shared" si="604"/>
        <v>#DIV/0!</v>
      </c>
      <c r="BB458" s="117" t="e">
        <f t="shared" si="605"/>
        <v>#DIV/0!</v>
      </c>
      <c r="BC458" s="117">
        <f t="shared" si="606"/>
        <v>-0.5373181805037448</v>
      </c>
      <c r="BD458" s="117">
        <f t="shared" si="607"/>
        <v>-1</v>
      </c>
      <c r="BE458" s="18"/>
      <c r="BF458" s="18"/>
      <c r="BG458" s="18"/>
      <c r="BH458" s="18"/>
      <c r="BI458" s="18"/>
      <c r="BJ458" s="18"/>
      <c r="BK458" s="18"/>
      <c r="BL458" s="117">
        <f t="shared" si="608"/>
        <v>-0.7686590902518724</v>
      </c>
      <c r="BM458" s="117">
        <f t="shared" si="631"/>
        <v>-0.7686590902518724</v>
      </c>
    </row>
    <row r="459" spans="1:65">
      <c r="A459" s="17">
        <v>30523</v>
      </c>
      <c r="B459" s="17" t="s">
        <v>883</v>
      </c>
      <c r="C459" s="18"/>
      <c r="D459" s="18"/>
      <c r="E459" s="18"/>
      <c r="F459" s="18">
        <v>9796000</v>
      </c>
      <c r="G459" s="18">
        <f t="shared" si="539"/>
        <v>9796000</v>
      </c>
      <c r="H459" s="18">
        <v>0</v>
      </c>
      <c r="I459" s="18">
        <v>0</v>
      </c>
      <c r="J459" s="18">
        <f t="shared" si="573"/>
        <v>9796000</v>
      </c>
      <c r="K459" s="18">
        <v>0</v>
      </c>
      <c r="L459" s="18">
        <v>0</v>
      </c>
      <c r="M459" s="18"/>
      <c r="N459" s="18"/>
      <c r="O459" s="18">
        <v>0</v>
      </c>
      <c r="P459" s="18">
        <f t="shared" si="574"/>
        <v>0</v>
      </c>
      <c r="Q459" s="18">
        <f t="shared" si="575"/>
        <v>9796000</v>
      </c>
      <c r="R459" s="18">
        <f t="shared" si="576"/>
        <v>0</v>
      </c>
      <c r="S459" s="108"/>
      <c r="T459" s="18">
        <v>9796000</v>
      </c>
      <c r="U459" s="18"/>
      <c r="V459" s="18"/>
      <c r="W459" s="18"/>
      <c r="X459" s="18">
        <f>+T459</f>
        <v>9796000</v>
      </c>
      <c r="Y459" s="18"/>
      <c r="Z459" s="18"/>
      <c r="AA459" s="18"/>
      <c r="AB459" s="18"/>
      <c r="AC459" s="18"/>
      <c r="AD459" s="18"/>
      <c r="AE459" s="18"/>
      <c r="AF459" s="18"/>
      <c r="AG459" s="18">
        <f t="shared" si="540"/>
        <v>9796000</v>
      </c>
      <c r="AH459" s="18">
        <f t="shared" si="556"/>
        <v>9796000</v>
      </c>
      <c r="AI459" s="85"/>
      <c r="AJ459" s="108"/>
      <c r="AK459" s="18"/>
      <c r="AL459" s="18">
        <v>0</v>
      </c>
      <c r="AM459" s="18">
        <v>0</v>
      </c>
      <c r="AN459" s="18">
        <v>0</v>
      </c>
      <c r="AO459" s="18"/>
      <c r="AP459" s="18"/>
      <c r="AQ459" s="18"/>
      <c r="AR459" s="18"/>
      <c r="AS459" s="18"/>
      <c r="AT459" s="18"/>
      <c r="AU459" s="18"/>
      <c r="AV459" s="18"/>
      <c r="AW459" s="18">
        <f t="shared" si="541"/>
        <v>0</v>
      </c>
      <c r="AX459" s="18">
        <f t="shared" si="630"/>
        <v>0</v>
      </c>
      <c r="AY459" s="108"/>
      <c r="AZ459" s="117" t="e">
        <f t="shared" si="603"/>
        <v>#DIV/0!</v>
      </c>
      <c r="BA459" s="117" t="e">
        <f t="shared" si="604"/>
        <v>#DIV/0!</v>
      </c>
      <c r="BB459" s="117" t="e">
        <f t="shared" si="605"/>
        <v>#DIV/0!</v>
      </c>
      <c r="BC459" s="117">
        <f t="shared" si="606"/>
        <v>-1</v>
      </c>
      <c r="BD459" s="117" t="e">
        <f t="shared" si="607"/>
        <v>#DIV/0!</v>
      </c>
      <c r="BE459" s="18"/>
      <c r="BF459" s="18"/>
      <c r="BG459" s="18"/>
      <c r="BH459" s="18"/>
      <c r="BI459" s="18"/>
      <c r="BJ459" s="18"/>
      <c r="BK459" s="18"/>
      <c r="BL459" s="117">
        <f t="shared" si="608"/>
        <v>-1</v>
      </c>
      <c r="BM459" s="117">
        <f t="shared" si="631"/>
        <v>-1</v>
      </c>
    </row>
    <row r="460" spans="1:65">
      <c r="A460" s="17">
        <v>30524</v>
      </c>
      <c r="B460" s="17" t="s">
        <v>884</v>
      </c>
      <c r="C460" s="18"/>
      <c r="D460" s="18"/>
      <c r="E460" s="18"/>
      <c r="F460" s="18">
        <v>20000000</v>
      </c>
      <c r="G460" s="18">
        <f t="shared" si="539"/>
        <v>20000000</v>
      </c>
      <c r="H460" s="18">
        <v>0</v>
      </c>
      <c r="I460" s="18">
        <v>0</v>
      </c>
      <c r="J460" s="18">
        <f t="shared" si="573"/>
        <v>20000000</v>
      </c>
      <c r="K460" s="18">
        <v>0</v>
      </c>
      <c r="L460" s="18">
        <v>0</v>
      </c>
      <c r="M460" s="18"/>
      <c r="N460" s="18"/>
      <c r="O460" s="18">
        <v>0</v>
      </c>
      <c r="P460" s="18">
        <f t="shared" si="574"/>
        <v>0</v>
      </c>
      <c r="Q460" s="18">
        <f t="shared" si="575"/>
        <v>20000000</v>
      </c>
      <c r="R460" s="18">
        <f t="shared" si="576"/>
        <v>0</v>
      </c>
      <c r="S460" s="108"/>
      <c r="T460" s="18">
        <v>20000000</v>
      </c>
      <c r="U460" s="18"/>
      <c r="V460" s="18"/>
      <c r="W460" s="18"/>
      <c r="X460" s="18">
        <v>5000000</v>
      </c>
      <c r="Y460" s="18">
        <v>5000000</v>
      </c>
      <c r="Z460" s="18">
        <v>5000000</v>
      </c>
      <c r="AA460" s="18">
        <v>5000000</v>
      </c>
      <c r="AB460" s="18"/>
      <c r="AC460" s="18"/>
      <c r="AD460" s="18"/>
      <c r="AE460" s="18"/>
      <c r="AF460" s="18"/>
      <c r="AG460" s="18">
        <f t="shared" si="540"/>
        <v>10000000</v>
      </c>
      <c r="AH460" s="18">
        <f t="shared" si="556"/>
        <v>20000000</v>
      </c>
      <c r="AI460" s="85"/>
      <c r="AJ460" s="108"/>
      <c r="AK460" s="18"/>
      <c r="AL460" s="18">
        <v>0</v>
      </c>
      <c r="AM460" s="18">
        <v>0</v>
      </c>
      <c r="AN460" s="18">
        <v>0</v>
      </c>
      <c r="AO460" s="18"/>
      <c r="AP460" s="18"/>
      <c r="AQ460" s="18"/>
      <c r="AR460" s="18"/>
      <c r="AS460" s="18"/>
      <c r="AT460" s="18"/>
      <c r="AU460" s="18"/>
      <c r="AV460" s="18"/>
      <c r="AW460" s="18">
        <f t="shared" si="541"/>
        <v>0</v>
      </c>
      <c r="AX460" s="18">
        <f t="shared" si="630"/>
        <v>0</v>
      </c>
      <c r="AY460" s="108"/>
      <c r="AZ460" s="117" t="e">
        <f t="shared" si="603"/>
        <v>#DIV/0!</v>
      </c>
      <c r="BA460" s="117" t="e">
        <f t="shared" si="604"/>
        <v>#DIV/0!</v>
      </c>
      <c r="BB460" s="117" t="e">
        <f t="shared" si="605"/>
        <v>#DIV/0!</v>
      </c>
      <c r="BC460" s="117">
        <f t="shared" si="606"/>
        <v>-1</v>
      </c>
      <c r="BD460" s="117">
        <f t="shared" si="607"/>
        <v>-1</v>
      </c>
      <c r="BE460" s="18"/>
      <c r="BF460" s="18"/>
      <c r="BG460" s="18"/>
      <c r="BH460" s="18"/>
      <c r="BI460" s="18"/>
      <c r="BJ460" s="18"/>
      <c r="BK460" s="18"/>
      <c r="BL460" s="117">
        <f t="shared" si="608"/>
        <v>-1</v>
      </c>
      <c r="BM460" s="117">
        <f t="shared" si="631"/>
        <v>-1</v>
      </c>
    </row>
    <row r="461" spans="1:65">
      <c r="A461" s="17">
        <v>30525</v>
      </c>
      <c r="B461" s="17" t="s">
        <v>885</v>
      </c>
      <c r="C461" s="18"/>
      <c r="D461" s="18"/>
      <c r="E461" s="18"/>
      <c r="F461" s="18">
        <v>16588404</v>
      </c>
      <c r="G461" s="18">
        <f t="shared" si="539"/>
        <v>16588404</v>
      </c>
      <c r="H461" s="18">
        <v>0</v>
      </c>
      <c r="I461" s="18">
        <v>0</v>
      </c>
      <c r="J461" s="18">
        <f t="shared" si="573"/>
        <v>16588404</v>
      </c>
      <c r="K461" s="18">
        <v>0</v>
      </c>
      <c r="L461" s="18">
        <v>0</v>
      </c>
      <c r="M461" s="18"/>
      <c r="N461" s="18"/>
      <c r="O461" s="18">
        <v>0</v>
      </c>
      <c r="P461" s="18">
        <f t="shared" si="574"/>
        <v>0</v>
      </c>
      <c r="Q461" s="18">
        <f t="shared" si="575"/>
        <v>16588404</v>
      </c>
      <c r="R461" s="18">
        <f t="shared" si="576"/>
        <v>0</v>
      </c>
      <c r="S461" s="108"/>
      <c r="T461" s="18">
        <v>16588404</v>
      </c>
      <c r="U461" s="18"/>
      <c r="V461" s="18"/>
      <c r="W461" s="18"/>
      <c r="X461" s="18"/>
      <c r="Y461" s="18"/>
      <c r="Z461" s="18">
        <f>+T461</f>
        <v>16588404</v>
      </c>
      <c r="AA461" s="18"/>
      <c r="AB461" s="18"/>
      <c r="AC461" s="18"/>
      <c r="AD461" s="18"/>
      <c r="AE461" s="18"/>
      <c r="AF461" s="18"/>
      <c r="AG461" s="18">
        <f t="shared" si="540"/>
        <v>0</v>
      </c>
      <c r="AH461" s="18">
        <f t="shared" si="556"/>
        <v>16588404</v>
      </c>
      <c r="AI461" s="85"/>
      <c r="AJ461" s="108"/>
      <c r="AK461" s="18"/>
      <c r="AL461" s="18">
        <v>0</v>
      </c>
      <c r="AM461" s="18">
        <v>0</v>
      </c>
      <c r="AN461" s="18">
        <v>0</v>
      </c>
      <c r="AO461" s="18"/>
      <c r="AP461" s="18"/>
      <c r="AQ461" s="18"/>
      <c r="AR461" s="18"/>
      <c r="AS461" s="18"/>
      <c r="AT461" s="18"/>
      <c r="AU461" s="18"/>
      <c r="AV461" s="18"/>
      <c r="AW461" s="18">
        <f t="shared" si="541"/>
        <v>0</v>
      </c>
      <c r="AX461" s="18">
        <f t="shared" si="630"/>
        <v>0</v>
      </c>
      <c r="AY461" s="108"/>
      <c r="AZ461" s="117" t="e">
        <f t="shared" si="603"/>
        <v>#DIV/0!</v>
      </c>
      <c r="BA461" s="117" t="e">
        <f t="shared" si="604"/>
        <v>#DIV/0!</v>
      </c>
      <c r="BB461" s="117" t="e">
        <f t="shared" si="605"/>
        <v>#DIV/0!</v>
      </c>
      <c r="BC461" s="117" t="e">
        <f t="shared" si="606"/>
        <v>#DIV/0!</v>
      </c>
      <c r="BD461" s="117" t="e">
        <f t="shared" si="607"/>
        <v>#DIV/0!</v>
      </c>
      <c r="BE461" s="18"/>
      <c r="BF461" s="18"/>
      <c r="BG461" s="18"/>
      <c r="BH461" s="18"/>
      <c r="BI461" s="18"/>
      <c r="BJ461" s="18"/>
      <c r="BK461" s="18"/>
      <c r="BL461" s="117" t="e">
        <f t="shared" si="608"/>
        <v>#DIV/0!</v>
      </c>
      <c r="BM461" s="117" t="e">
        <f t="shared" si="631"/>
        <v>#DIV/0!</v>
      </c>
    </row>
    <row r="462" spans="1:65">
      <c r="A462" s="17">
        <v>30526</v>
      </c>
      <c r="B462" s="17" t="s">
        <v>886</v>
      </c>
      <c r="C462" s="18"/>
      <c r="D462" s="18"/>
      <c r="E462" s="18"/>
      <c r="F462" s="18">
        <v>111696165.06</v>
      </c>
      <c r="G462" s="18">
        <f t="shared" ref="G462:G520" si="632">+C462+D462-E462+F462</f>
        <v>111696165.06</v>
      </c>
      <c r="H462" s="18">
        <v>0</v>
      </c>
      <c r="I462" s="18">
        <v>0</v>
      </c>
      <c r="J462" s="18">
        <f t="shared" si="573"/>
        <v>111696165.06</v>
      </c>
      <c r="K462" s="18">
        <v>0</v>
      </c>
      <c r="L462" s="18">
        <v>0</v>
      </c>
      <c r="M462" s="18"/>
      <c r="N462" s="18"/>
      <c r="O462" s="18">
        <v>0</v>
      </c>
      <c r="P462" s="18">
        <f t="shared" si="574"/>
        <v>0</v>
      </c>
      <c r="Q462" s="18">
        <f t="shared" si="575"/>
        <v>111696165.06</v>
      </c>
      <c r="R462" s="18">
        <f t="shared" si="576"/>
        <v>0</v>
      </c>
      <c r="S462" s="108"/>
      <c r="T462" s="18">
        <v>111696165.06</v>
      </c>
      <c r="U462" s="18"/>
      <c r="V462" s="18"/>
      <c r="W462" s="18">
        <v>90000000</v>
      </c>
      <c r="X462" s="18">
        <f>+T462-W462</f>
        <v>21696165.060000002</v>
      </c>
      <c r="Y462" s="18"/>
      <c r="Z462" s="18"/>
      <c r="AA462" s="18"/>
      <c r="AB462" s="18"/>
      <c r="AC462" s="18"/>
      <c r="AD462" s="18"/>
      <c r="AE462" s="18"/>
      <c r="AF462" s="18"/>
      <c r="AG462" s="18">
        <f t="shared" ref="AG462:AG524" si="633">+U462+V462+W462+X462+Y462</f>
        <v>111696165.06</v>
      </c>
      <c r="AH462" s="18">
        <f t="shared" si="556"/>
        <v>111696165.06</v>
      </c>
      <c r="AI462" s="85"/>
      <c r="AJ462" s="108"/>
      <c r="AK462" s="18"/>
      <c r="AL462" s="18">
        <v>0</v>
      </c>
      <c r="AM462" s="18">
        <v>0</v>
      </c>
      <c r="AN462" s="18">
        <v>0</v>
      </c>
      <c r="AO462" s="18"/>
      <c r="AP462" s="18"/>
      <c r="AQ462" s="18"/>
      <c r="AR462" s="18"/>
      <c r="AS462" s="18"/>
      <c r="AT462" s="18"/>
      <c r="AU462" s="18"/>
      <c r="AV462" s="18"/>
      <c r="AW462" s="18">
        <f t="shared" ref="AW462:AW524" si="634">+AK462+AL462+AM462+AN462+AO462</f>
        <v>0</v>
      </c>
      <c r="AX462" s="18">
        <f t="shared" si="630"/>
        <v>0</v>
      </c>
      <c r="AY462" s="108"/>
      <c r="AZ462" s="117" t="e">
        <f t="shared" ref="AZ462:AZ493" si="635">(AK462-U462)/U462</f>
        <v>#DIV/0!</v>
      </c>
      <c r="BA462" s="117" t="e">
        <f t="shared" ref="BA462:BA493" si="636">(AL462-V462)/V462</f>
        <v>#DIV/0!</v>
      </c>
      <c r="BB462" s="117">
        <f t="shared" ref="BB462:BB493" si="637">(AM462-W462)/W462</f>
        <v>-1</v>
      </c>
      <c r="BC462" s="117">
        <f t="shared" ref="BC462:BC493" si="638">(AN462-X462)/X462</f>
        <v>-1</v>
      </c>
      <c r="BD462" s="117" t="e">
        <f t="shared" ref="BD462:BD493" si="639">(AO462-Y462)/Y462</f>
        <v>#DIV/0!</v>
      </c>
      <c r="BE462" s="18"/>
      <c r="BF462" s="18"/>
      <c r="BG462" s="18"/>
      <c r="BH462" s="18"/>
      <c r="BI462" s="18"/>
      <c r="BJ462" s="18"/>
      <c r="BK462" s="18"/>
      <c r="BL462" s="117">
        <f t="shared" ref="BL462:BL493" si="640">(AW462-AG462)/AG462</f>
        <v>-1</v>
      </c>
      <c r="BM462" s="117">
        <f t="shared" si="631"/>
        <v>-1</v>
      </c>
    </row>
    <row r="463" spans="1:65">
      <c r="A463" s="17">
        <v>30527</v>
      </c>
      <c r="B463" s="17" t="s">
        <v>887</v>
      </c>
      <c r="C463" s="18"/>
      <c r="D463" s="18"/>
      <c r="E463" s="18"/>
      <c r="F463" s="18">
        <v>65079621</v>
      </c>
      <c r="G463" s="18">
        <f t="shared" si="632"/>
        <v>65079621</v>
      </c>
      <c r="H463" s="18">
        <v>0</v>
      </c>
      <c r="I463" s="18">
        <v>0</v>
      </c>
      <c r="J463" s="18">
        <f t="shared" si="573"/>
        <v>65079621</v>
      </c>
      <c r="K463" s="18">
        <v>0</v>
      </c>
      <c r="L463" s="18">
        <v>0</v>
      </c>
      <c r="M463" s="18"/>
      <c r="N463" s="18"/>
      <c r="O463" s="18">
        <v>0</v>
      </c>
      <c r="P463" s="18">
        <f t="shared" si="574"/>
        <v>0</v>
      </c>
      <c r="Q463" s="18">
        <f t="shared" si="575"/>
        <v>65079621</v>
      </c>
      <c r="R463" s="18">
        <f t="shared" si="576"/>
        <v>0</v>
      </c>
      <c r="S463" s="108"/>
      <c r="T463" s="18">
        <v>65079621</v>
      </c>
      <c r="U463" s="18"/>
      <c r="V463" s="18"/>
      <c r="W463" s="18">
        <v>6507962.0999999996</v>
      </c>
      <c r="X463" s="18">
        <v>6507962.0999999996</v>
      </c>
      <c r="Y463" s="18">
        <v>6507962.0999999996</v>
      </c>
      <c r="Z463" s="18">
        <v>6507962.0999999996</v>
      </c>
      <c r="AA463" s="18">
        <v>6507962.0999999996</v>
      </c>
      <c r="AB463" s="18">
        <v>6507962.0999999996</v>
      </c>
      <c r="AC463" s="18">
        <v>6507962.0999999996</v>
      </c>
      <c r="AD463" s="18">
        <v>6507962.0999999996</v>
      </c>
      <c r="AE463" s="18">
        <v>6507962.0999999996</v>
      </c>
      <c r="AF463" s="18">
        <v>6507962.0999999996</v>
      </c>
      <c r="AG463" s="18">
        <f t="shared" si="633"/>
        <v>19523886.299999997</v>
      </c>
      <c r="AH463" s="18">
        <f t="shared" si="556"/>
        <v>65079621.000000007</v>
      </c>
      <c r="AI463" s="85"/>
      <c r="AJ463" s="108"/>
      <c r="AK463" s="18"/>
      <c r="AL463" s="18">
        <v>0</v>
      </c>
      <c r="AM463" s="18">
        <v>0</v>
      </c>
      <c r="AN463" s="18">
        <v>0</v>
      </c>
      <c r="AO463" s="18"/>
      <c r="AP463" s="18"/>
      <c r="AQ463" s="18"/>
      <c r="AR463" s="18"/>
      <c r="AS463" s="18"/>
      <c r="AT463" s="18"/>
      <c r="AU463" s="18"/>
      <c r="AV463" s="18"/>
      <c r="AW463" s="18">
        <f t="shared" si="634"/>
        <v>0</v>
      </c>
      <c r="AX463" s="18">
        <f t="shared" si="630"/>
        <v>0</v>
      </c>
      <c r="AY463" s="108"/>
      <c r="AZ463" s="117" t="e">
        <f t="shared" si="635"/>
        <v>#DIV/0!</v>
      </c>
      <c r="BA463" s="117" t="e">
        <f t="shared" si="636"/>
        <v>#DIV/0!</v>
      </c>
      <c r="BB463" s="117">
        <f t="shared" si="637"/>
        <v>-1</v>
      </c>
      <c r="BC463" s="117">
        <f t="shared" si="638"/>
        <v>-1</v>
      </c>
      <c r="BD463" s="117">
        <f t="shared" si="639"/>
        <v>-1</v>
      </c>
      <c r="BE463" s="18"/>
      <c r="BF463" s="18"/>
      <c r="BG463" s="18"/>
      <c r="BH463" s="18"/>
      <c r="BI463" s="18"/>
      <c r="BJ463" s="18"/>
      <c r="BK463" s="18"/>
      <c r="BL463" s="117">
        <f t="shared" si="640"/>
        <v>-1</v>
      </c>
      <c r="BM463" s="117">
        <f t="shared" si="631"/>
        <v>-1</v>
      </c>
    </row>
    <row r="464" spans="1:65">
      <c r="A464" s="17">
        <v>30528</v>
      </c>
      <c r="B464" s="17" t="s">
        <v>888</v>
      </c>
      <c r="C464" s="18"/>
      <c r="D464" s="18"/>
      <c r="E464" s="18"/>
      <c r="F464" s="18">
        <v>25592733</v>
      </c>
      <c r="G464" s="18">
        <f t="shared" si="632"/>
        <v>25592733</v>
      </c>
      <c r="H464" s="18">
        <v>0</v>
      </c>
      <c r="I464" s="18">
        <v>0</v>
      </c>
      <c r="J464" s="18">
        <f t="shared" si="573"/>
        <v>25592733</v>
      </c>
      <c r="K464" s="18">
        <v>0</v>
      </c>
      <c r="L464" s="18">
        <v>0</v>
      </c>
      <c r="M464" s="18"/>
      <c r="N464" s="18"/>
      <c r="O464" s="18">
        <v>0</v>
      </c>
      <c r="P464" s="18">
        <f t="shared" si="574"/>
        <v>0</v>
      </c>
      <c r="Q464" s="18">
        <f t="shared" si="575"/>
        <v>25592733</v>
      </c>
      <c r="R464" s="18">
        <f t="shared" si="576"/>
        <v>0</v>
      </c>
      <c r="S464" s="108"/>
      <c r="T464" s="18">
        <v>25592733</v>
      </c>
      <c r="U464" s="18"/>
      <c r="V464" s="18"/>
      <c r="W464" s="18">
        <v>2559273.2999999998</v>
      </c>
      <c r="X464" s="18">
        <v>2559273.2999999998</v>
      </c>
      <c r="Y464" s="18">
        <v>2559273.2999999998</v>
      </c>
      <c r="Z464" s="18">
        <v>2559273.2999999998</v>
      </c>
      <c r="AA464" s="18">
        <v>2559273.2999999998</v>
      </c>
      <c r="AB464" s="18">
        <v>2559273.2999999998</v>
      </c>
      <c r="AC464" s="18">
        <v>2559273.2999999998</v>
      </c>
      <c r="AD464" s="18">
        <v>2559273.2999999998</v>
      </c>
      <c r="AE464" s="18">
        <v>2559273.2999999998</v>
      </c>
      <c r="AF464" s="18">
        <v>2559273.2999999998</v>
      </c>
      <c r="AG464" s="18">
        <f t="shared" si="633"/>
        <v>7677819.8999999994</v>
      </c>
      <c r="AH464" s="18">
        <f t="shared" si="556"/>
        <v>25592733.000000004</v>
      </c>
      <c r="AI464" s="85"/>
      <c r="AJ464" s="108"/>
      <c r="AK464" s="18"/>
      <c r="AL464" s="18">
        <v>0</v>
      </c>
      <c r="AM464" s="18">
        <v>0</v>
      </c>
      <c r="AN464" s="18">
        <v>0</v>
      </c>
      <c r="AO464" s="18"/>
      <c r="AP464" s="18"/>
      <c r="AQ464" s="18"/>
      <c r="AR464" s="18"/>
      <c r="AS464" s="18"/>
      <c r="AT464" s="18"/>
      <c r="AU464" s="18"/>
      <c r="AV464" s="18"/>
      <c r="AW464" s="18">
        <f t="shared" si="634"/>
        <v>0</v>
      </c>
      <c r="AX464" s="18">
        <f t="shared" si="630"/>
        <v>0</v>
      </c>
      <c r="AY464" s="108"/>
      <c r="AZ464" s="117" t="e">
        <f t="shared" si="635"/>
        <v>#DIV/0!</v>
      </c>
      <c r="BA464" s="117" t="e">
        <f t="shared" si="636"/>
        <v>#DIV/0!</v>
      </c>
      <c r="BB464" s="117">
        <f t="shared" si="637"/>
        <v>-1</v>
      </c>
      <c r="BC464" s="117">
        <f t="shared" si="638"/>
        <v>-1</v>
      </c>
      <c r="BD464" s="117">
        <f t="shared" si="639"/>
        <v>-1</v>
      </c>
      <c r="BE464" s="18"/>
      <c r="BF464" s="18"/>
      <c r="BG464" s="18"/>
      <c r="BH464" s="18"/>
      <c r="BI464" s="18"/>
      <c r="BJ464" s="18"/>
      <c r="BK464" s="18"/>
      <c r="BL464" s="117">
        <f t="shared" si="640"/>
        <v>-1</v>
      </c>
      <c r="BM464" s="117">
        <f t="shared" si="631"/>
        <v>-1</v>
      </c>
    </row>
    <row r="465" spans="1:65">
      <c r="A465" s="17">
        <v>30529</v>
      </c>
      <c r="B465" s="17" t="s">
        <v>889</v>
      </c>
      <c r="C465" s="18"/>
      <c r="D465" s="18"/>
      <c r="E465" s="18"/>
      <c r="F465" s="18">
        <v>96049887</v>
      </c>
      <c r="G465" s="18">
        <f t="shared" si="632"/>
        <v>96049887</v>
      </c>
      <c r="H465" s="18">
        <v>0</v>
      </c>
      <c r="I465" s="18">
        <v>0</v>
      </c>
      <c r="J465" s="18">
        <f t="shared" si="573"/>
        <v>96049887</v>
      </c>
      <c r="K465" s="18">
        <v>0</v>
      </c>
      <c r="L465" s="18">
        <v>0</v>
      </c>
      <c r="M465" s="18"/>
      <c r="N465" s="18"/>
      <c r="O465" s="18">
        <v>0</v>
      </c>
      <c r="P465" s="18">
        <f t="shared" si="574"/>
        <v>0</v>
      </c>
      <c r="Q465" s="18">
        <f t="shared" si="575"/>
        <v>96049887</v>
      </c>
      <c r="R465" s="18">
        <f t="shared" si="576"/>
        <v>0</v>
      </c>
      <c r="S465" s="108"/>
      <c r="T465" s="18">
        <v>96049887</v>
      </c>
      <c r="U465" s="18"/>
      <c r="V465" s="18"/>
      <c r="W465" s="18"/>
      <c r="X465" s="18">
        <v>45000000</v>
      </c>
      <c r="Y465" s="18"/>
      <c r="Z465" s="18"/>
      <c r="AA465" s="18"/>
      <c r="AB465" s="18">
        <f>+T465-X465</f>
        <v>51049887</v>
      </c>
      <c r="AC465" s="18"/>
      <c r="AD465" s="18"/>
      <c r="AE465" s="18"/>
      <c r="AF465" s="18"/>
      <c r="AG465" s="18">
        <f t="shared" si="633"/>
        <v>45000000</v>
      </c>
      <c r="AH465" s="18">
        <f t="shared" si="556"/>
        <v>96049887</v>
      </c>
      <c r="AI465" s="85"/>
      <c r="AJ465" s="108"/>
      <c r="AK465" s="18"/>
      <c r="AL465" s="18">
        <v>0</v>
      </c>
      <c r="AM465" s="18">
        <v>0</v>
      </c>
      <c r="AN465" s="18">
        <v>0</v>
      </c>
      <c r="AO465" s="18"/>
      <c r="AP465" s="18"/>
      <c r="AQ465" s="18"/>
      <c r="AR465" s="18"/>
      <c r="AS465" s="18"/>
      <c r="AT465" s="18"/>
      <c r="AU465" s="18"/>
      <c r="AV465" s="18"/>
      <c r="AW465" s="18">
        <f t="shared" si="634"/>
        <v>0</v>
      </c>
      <c r="AX465" s="18">
        <f t="shared" si="630"/>
        <v>0</v>
      </c>
      <c r="AY465" s="108"/>
      <c r="AZ465" s="117" t="e">
        <f t="shared" si="635"/>
        <v>#DIV/0!</v>
      </c>
      <c r="BA465" s="117" t="e">
        <f t="shared" si="636"/>
        <v>#DIV/0!</v>
      </c>
      <c r="BB465" s="117" t="e">
        <f t="shared" si="637"/>
        <v>#DIV/0!</v>
      </c>
      <c r="BC465" s="117">
        <f t="shared" si="638"/>
        <v>-1</v>
      </c>
      <c r="BD465" s="117" t="e">
        <f t="shared" si="639"/>
        <v>#DIV/0!</v>
      </c>
      <c r="BE465" s="18"/>
      <c r="BF465" s="18"/>
      <c r="BG465" s="18"/>
      <c r="BH465" s="18"/>
      <c r="BI465" s="18"/>
      <c r="BJ465" s="18"/>
      <c r="BK465" s="18"/>
      <c r="BL465" s="117">
        <f t="shared" si="640"/>
        <v>-1</v>
      </c>
      <c r="BM465" s="117">
        <f t="shared" si="631"/>
        <v>-1</v>
      </c>
    </row>
    <row r="466" spans="1:65">
      <c r="A466" s="17">
        <v>30530</v>
      </c>
      <c r="B466" s="17" t="s">
        <v>890</v>
      </c>
      <c r="C466" s="18"/>
      <c r="D466" s="18"/>
      <c r="E466" s="18"/>
      <c r="F466" s="18">
        <v>3700000</v>
      </c>
      <c r="G466" s="18">
        <f t="shared" si="632"/>
        <v>3700000</v>
      </c>
      <c r="H466" s="18">
        <v>0</v>
      </c>
      <c r="I466" s="18">
        <v>0</v>
      </c>
      <c r="J466" s="18">
        <f t="shared" si="573"/>
        <v>3700000</v>
      </c>
      <c r="K466" s="18">
        <v>0</v>
      </c>
      <c r="L466" s="18">
        <v>0</v>
      </c>
      <c r="M466" s="18"/>
      <c r="N466" s="18"/>
      <c r="O466" s="18">
        <v>0</v>
      </c>
      <c r="P466" s="18">
        <f t="shared" si="574"/>
        <v>0</v>
      </c>
      <c r="Q466" s="18">
        <f t="shared" si="575"/>
        <v>3700000</v>
      </c>
      <c r="R466" s="18">
        <f t="shared" si="576"/>
        <v>0</v>
      </c>
      <c r="S466" s="108"/>
      <c r="T466" s="18">
        <v>3700000</v>
      </c>
      <c r="U466" s="18"/>
      <c r="V466" s="18"/>
      <c r="W466" s="18"/>
      <c r="X466" s="18">
        <f>+T466</f>
        <v>3700000</v>
      </c>
      <c r="Y466" s="18"/>
      <c r="Z466" s="18"/>
      <c r="AA466" s="18"/>
      <c r="AB466" s="18"/>
      <c r="AC466" s="18"/>
      <c r="AD466" s="18"/>
      <c r="AE466" s="18"/>
      <c r="AF466" s="18"/>
      <c r="AG466" s="18">
        <f t="shared" si="633"/>
        <v>3700000</v>
      </c>
      <c r="AH466" s="18">
        <f t="shared" si="556"/>
        <v>3700000</v>
      </c>
      <c r="AI466" s="85"/>
      <c r="AJ466" s="108"/>
      <c r="AK466" s="18"/>
      <c r="AL466" s="18">
        <v>0</v>
      </c>
      <c r="AM466" s="18">
        <v>0</v>
      </c>
      <c r="AN466" s="18">
        <v>0</v>
      </c>
      <c r="AO466" s="18"/>
      <c r="AP466" s="18"/>
      <c r="AQ466" s="18"/>
      <c r="AR466" s="18"/>
      <c r="AS466" s="18"/>
      <c r="AT466" s="18"/>
      <c r="AU466" s="18"/>
      <c r="AV466" s="18"/>
      <c r="AW466" s="18">
        <f t="shared" si="634"/>
        <v>0</v>
      </c>
      <c r="AX466" s="18">
        <f t="shared" si="630"/>
        <v>0</v>
      </c>
      <c r="AY466" s="108"/>
      <c r="AZ466" s="117" t="e">
        <f t="shared" si="635"/>
        <v>#DIV/0!</v>
      </c>
      <c r="BA466" s="117" t="e">
        <f t="shared" si="636"/>
        <v>#DIV/0!</v>
      </c>
      <c r="BB466" s="117" t="e">
        <f t="shared" si="637"/>
        <v>#DIV/0!</v>
      </c>
      <c r="BC466" s="117">
        <f t="shared" si="638"/>
        <v>-1</v>
      </c>
      <c r="BD466" s="117" t="e">
        <f t="shared" si="639"/>
        <v>#DIV/0!</v>
      </c>
      <c r="BE466" s="18"/>
      <c r="BF466" s="18"/>
      <c r="BG466" s="18"/>
      <c r="BH466" s="18"/>
      <c r="BI466" s="18"/>
      <c r="BJ466" s="18"/>
      <c r="BK466" s="18"/>
      <c r="BL466" s="117">
        <f t="shared" si="640"/>
        <v>-1</v>
      </c>
      <c r="BM466" s="117">
        <f t="shared" si="631"/>
        <v>-1</v>
      </c>
    </row>
    <row r="467" spans="1:65">
      <c r="A467" s="17">
        <v>30531</v>
      </c>
      <c r="B467" s="17" t="s">
        <v>891</v>
      </c>
      <c r="C467" s="18"/>
      <c r="D467" s="18"/>
      <c r="E467" s="18"/>
      <c r="F467" s="18">
        <v>21520283</v>
      </c>
      <c r="G467" s="18">
        <f t="shared" si="632"/>
        <v>21520283</v>
      </c>
      <c r="H467" s="18">
        <v>0</v>
      </c>
      <c r="I467" s="18">
        <v>0</v>
      </c>
      <c r="J467" s="18">
        <f t="shared" si="573"/>
        <v>21520283</v>
      </c>
      <c r="K467" s="18">
        <v>0</v>
      </c>
      <c r="L467" s="18">
        <v>0</v>
      </c>
      <c r="M467" s="18"/>
      <c r="N467" s="18"/>
      <c r="O467" s="18">
        <v>0</v>
      </c>
      <c r="P467" s="18">
        <f t="shared" si="574"/>
        <v>0</v>
      </c>
      <c r="Q467" s="18">
        <f t="shared" si="575"/>
        <v>21520283</v>
      </c>
      <c r="R467" s="18">
        <f t="shared" si="576"/>
        <v>0</v>
      </c>
      <c r="S467" s="108"/>
      <c r="T467" s="18">
        <v>21520283</v>
      </c>
      <c r="U467" s="18"/>
      <c r="V467" s="18"/>
      <c r="W467" s="18">
        <f>+T467</f>
        <v>21520283</v>
      </c>
      <c r="X467" s="18"/>
      <c r="Y467" s="18"/>
      <c r="Z467" s="18"/>
      <c r="AA467" s="18"/>
      <c r="AB467" s="18"/>
      <c r="AC467" s="18"/>
      <c r="AD467" s="18"/>
      <c r="AE467" s="18"/>
      <c r="AF467" s="18"/>
      <c r="AG467" s="18">
        <f t="shared" si="633"/>
        <v>21520283</v>
      </c>
      <c r="AH467" s="18">
        <f t="shared" si="556"/>
        <v>21520283</v>
      </c>
      <c r="AI467" s="85"/>
      <c r="AJ467" s="108"/>
      <c r="AK467" s="18"/>
      <c r="AL467" s="18">
        <v>0</v>
      </c>
      <c r="AM467" s="18">
        <v>0</v>
      </c>
      <c r="AN467" s="18">
        <v>21520283</v>
      </c>
      <c r="AO467" s="18"/>
      <c r="AP467" s="18"/>
      <c r="AQ467" s="18"/>
      <c r="AR467" s="18"/>
      <c r="AS467" s="18"/>
      <c r="AT467" s="18"/>
      <c r="AU467" s="18"/>
      <c r="AV467" s="18"/>
      <c r="AW467" s="18">
        <f t="shared" si="634"/>
        <v>21520283</v>
      </c>
      <c r="AX467" s="18">
        <f t="shared" si="630"/>
        <v>21520283</v>
      </c>
      <c r="AY467" s="108"/>
      <c r="AZ467" s="117" t="e">
        <f t="shared" si="635"/>
        <v>#DIV/0!</v>
      </c>
      <c r="BA467" s="117" t="e">
        <f t="shared" si="636"/>
        <v>#DIV/0!</v>
      </c>
      <c r="BB467" s="117">
        <f t="shared" si="637"/>
        <v>-1</v>
      </c>
      <c r="BC467" s="117" t="e">
        <f t="shared" si="638"/>
        <v>#DIV/0!</v>
      </c>
      <c r="BD467" s="117" t="e">
        <f t="shared" si="639"/>
        <v>#DIV/0!</v>
      </c>
      <c r="BE467" s="18"/>
      <c r="BF467" s="18"/>
      <c r="BG467" s="18"/>
      <c r="BH467" s="18"/>
      <c r="BI467" s="18"/>
      <c r="BJ467" s="18"/>
      <c r="BK467" s="18"/>
      <c r="BL467" s="117">
        <f t="shared" si="640"/>
        <v>0</v>
      </c>
      <c r="BM467" s="117">
        <f t="shared" si="631"/>
        <v>0</v>
      </c>
    </row>
    <row r="468" spans="1:65">
      <c r="A468" s="17">
        <v>30532</v>
      </c>
      <c r="B468" s="17" t="s">
        <v>892</v>
      </c>
      <c r="C468" s="18"/>
      <c r="D468" s="18"/>
      <c r="E468" s="18"/>
      <c r="F468" s="18">
        <v>37884661</v>
      </c>
      <c r="G468" s="18">
        <f t="shared" si="632"/>
        <v>37884661</v>
      </c>
      <c r="H468" s="18">
        <v>0</v>
      </c>
      <c r="I468" s="18">
        <v>0</v>
      </c>
      <c r="J468" s="18">
        <f t="shared" si="573"/>
        <v>37884661</v>
      </c>
      <c r="K468" s="18">
        <v>0</v>
      </c>
      <c r="L468" s="18">
        <v>0</v>
      </c>
      <c r="M468" s="18"/>
      <c r="N468" s="18"/>
      <c r="O468" s="18">
        <v>0</v>
      </c>
      <c r="P468" s="18">
        <f t="shared" si="574"/>
        <v>0</v>
      </c>
      <c r="Q468" s="18">
        <f t="shared" si="575"/>
        <v>37884661</v>
      </c>
      <c r="R468" s="18">
        <f t="shared" si="576"/>
        <v>0</v>
      </c>
      <c r="S468" s="108"/>
      <c r="T468" s="18">
        <v>37884661</v>
      </c>
      <c r="U468" s="18"/>
      <c r="V468" s="18"/>
      <c r="W468" s="18">
        <f>+T468</f>
        <v>37884661</v>
      </c>
      <c r="X468" s="18"/>
      <c r="Y468" s="18"/>
      <c r="Z468" s="18"/>
      <c r="AA468" s="18"/>
      <c r="AB468" s="18"/>
      <c r="AC468" s="18"/>
      <c r="AD468" s="18"/>
      <c r="AE468" s="18"/>
      <c r="AF468" s="18"/>
      <c r="AG468" s="18">
        <f t="shared" si="633"/>
        <v>37884661</v>
      </c>
      <c r="AH468" s="18">
        <f t="shared" si="556"/>
        <v>37884661</v>
      </c>
      <c r="AI468" s="85"/>
      <c r="AJ468" s="108"/>
      <c r="AK468" s="18"/>
      <c r="AL468" s="18">
        <v>0</v>
      </c>
      <c r="AM468" s="18">
        <v>0</v>
      </c>
      <c r="AN468" s="18">
        <v>0</v>
      </c>
      <c r="AO468" s="18"/>
      <c r="AP468" s="18"/>
      <c r="AQ468" s="18"/>
      <c r="AR468" s="18"/>
      <c r="AS468" s="18"/>
      <c r="AT468" s="18"/>
      <c r="AU468" s="18"/>
      <c r="AV468" s="18"/>
      <c r="AW468" s="18">
        <f t="shared" si="634"/>
        <v>0</v>
      </c>
      <c r="AX468" s="18">
        <f t="shared" si="630"/>
        <v>0</v>
      </c>
      <c r="AY468" s="108"/>
      <c r="AZ468" s="117" t="e">
        <f t="shared" si="635"/>
        <v>#DIV/0!</v>
      </c>
      <c r="BA468" s="117" t="e">
        <f t="shared" si="636"/>
        <v>#DIV/0!</v>
      </c>
      <c r="BB468" s="117">
        <f t="shared" si="637"/>
        <v>-1</v>
      </c>
      <c r="BC468" s="117" t="e">
        <f t="shared" si="638"/>
        <v>#DIV/0!</v>
      </c>
      <c r="BD468" s="117" t="e">
        <f t="shared" si="639"/>
        <v>#DIV/0!</v>
      </c>
      <c r="BE468" s="18"/>
      <c r="BF468" s="18"/>
      <c r="BG468" s="18"/>
      <c r="BH468" s="18"/>
      <c r="BI468" s="18"/>
      <c r="BJ468" s="18"/>
      <c r="BK468" s="18"/>
      <c r="BL468" s="117">
        <f t="shared" si="640"/>
        <v>-1</v>
      </c>
      <c r="BM468" s="117">
        <f t="shared" si="631"/>
        <v>-1</v>
      </c>
    </row>
    <row r="469" spans="1:65">
      <c r="A469" s="17">
        <v>30533</v>
      </c>
      <c r="B469" s="17" t="s">
        <v>893</v>
      </c>
      <c r="C469" s="18"/>
      <c r="D469" s="18"/>
      <c r="E469" s="18"/>
      <c r="F469" s="18">
        <v>642752</v>
      </c>
      <c r="G469" s="18">
        <f t="shared" si="632"/>
        <v>642752</v>
      </c>
      <c r="H469" s="18">
        <v>0</v>
      </c>
      <c r="I469" s="18">
        <v>0</v>
      </c>
      <c r="J469" s="18">
        <f t="shared" si="573"/>
        <v>642752</v>
      </c>
      <c r="K469" s="18">
        <v>0</v>
      </c>
      <c r="L469" s="18">
        <v>0</v>
      </c>
      <c r="M469" s="18"/>
      <c r="N469" s="18"/>
      <c r="O469" s="18">
        <v>0</v>
      </c>
      <c r="P469" s="18">
        <f t="shared" si="574"/>
        <v>0</v>
      </c>
      <c r="Q469" s="18">
        <f t="shared" si="575"/>
        <v>642752</v>
      </c>
      <c r="R469" s="18">
        <f t="shared" si="576"/>
        <v>0</v>
      </c>
      <c r="S469" s="108"/>
      <c r="T469" s="18">
        <v>642752</v>
      </c>
      <c r="U469" s="18"/>
      <c r="V469" s="18"/>
      <c r="W469" s="18"/>
      <c r="X469" s="18">
        <f>+T469</f>
        <v>642752</v>
      </c>
      <c r="Y469" s="18"/>
      <c r="Z469" s="18"/>
      <c r="AA469" s="18"/>
      <c r="AB469" s="18"/>
      <c r="AC469" s="18"/>
      <c r="AD469" s="18"/>
      <c r="AE469" s="18"/>
      <c r="AF469" s="18"/>
      <c r="AG469" s="18">
        <f t="shared" si="633"/>
        <v>642752</v>
      </c>
      <c r="AH469" s="18">
        <f t="shared" si="556"/>
        <v>642752</v>
      </c>
      <c r="AI469" s="85"/>
      <c r="AJ469" s="108"/>
      <c r="AK469" s="18"/>
      <c r="AL469" s="18">
        <v>0</v>
      </c>
      <c r="AM469" s="18">
        <v>0</v>
      </c>
      <c r="AN469" s="18">
        <v>0</v>
      </c>
      <c r="AO469" s="18"/>
      <c r="AP469" s="18"/>
      <c r="AQ469" s="18"/>
      <c r="AR469" s="18"/>
      <c r="AS469" s="18"/>
      <c r="AT469" s="18"/>
      <c r="AU469" s="18"/>
      <c r="AV469" s="18"/>
      <c r="AW469" s="18">
        <f t="shared" si="634"/>
        <v>0</v>
      </c>
      <c r="AX469" s="18">
        <f t="shared" si="630"/>
        <v>0</v>
      </c>
      <c r="AY469" s="108"/>
      <c r="AZ469" s="117" t="e">
        <f t="shared" si="635"/>
        <v>#DIV/0!</v>
      </c>
      <c r="BA469" s="117" t="e">
        <f t="shared" si="636"/>
        <v>#DIV/0!</v>
      </c>
      <c r="BB469" s="117" t="e">
        <f t="shared" si="637"/>
        <v>#DIV/0!</v>
      </c>
      <c r="BC469" s="117">
        <f t="shared" si="638"/>
        <v>-1</v>
      </c>
      <c r="BD469" s="117" t="e">
        <f t="shared" si="639"/>
        <v>#DIV/0!</v>
      </c>
      <c r="BE469" s="18"/>
      <c r="BF469" s="18"/>
      <c r="BG469" s="18"/>
      <c r="BH469" s="18"/>
      <c r="BI469" s="18"/>
      <c r="BJ469" s="18"/>
      <c r="BK469" s="18"/>
      <c r="BL469" s="117">
        <f t="shared" si="640"/>
        <v>-1</v>
      </c>
      <c r="BM469" s="117">
        <f t="shared" si="631"/>
        <v>-1</v>
      </c>
    </row>
    <row r="470" spans="1:65">
      <c r="A470" s="17">
        <v>30534</v>
      </c>
      <c r="B470" s="17" t="s">
        <v>894</v>
      </c>
      <c r="C470" s="18"/>
      <c r="D470" s="18"/>
      <c r="E470" s="18"/>
      <c r="F470" s="18">
        <v>5000</v>
      </c>
      <c r="G470" s="18">
        <f t="shared" si="632"/>
        <v>5000</v>
      </c>
      <c r="H470" s="18">
        <v>0</v>
      </c>
      <c r="I470" s="18">
        <v>0</v>
      </c>
      <c r="J470" s="18">
        <f t="shared" si="573"/>
        <v>5000</v>
      </c>
      <c r="K470" s="18">
        <v>0</v>
      </c>
      <c r="L470" s="18">
        <v>0</v>
      </c>
      <c r="M470" s="18"/>
      <c r="N470" s="18"/>
      <c r="O470" s="18">
        <v>0</v>
      </c>
      <c r="P470" s="18">
        <f t="shared" si="574"/>
        <v>0</v>
      </c>
      <c r="Q470" s="18">
        <f t="shared" si="575"/>
        <v>5000</v>
      </c>
      <c r="R470" s="18">
        <f t="shared" si="576"/>
        <v>0</v>
      </c>
      <c r="S470" s="108"/>
      <c r="T470" s="18">
        <v>5000</v>
      </c>
      <c r="U470" s="18"/>
      <c r="V470" s="18"/>
      <c r="W470" s="18">
        <f t="shared" ref="W470:W475" si="641">+T470</f>
        <v>5000</v>
      </c>
      <c r="X470" s="18"/>
      <c r="Y470" s="18"/>
      <c r="Z470" s="18"/>
      <c r="AA470" s="18"/>
      <c r="AB470" s="18"/>
      <c r="AC470" s="18"/>
      <c r="AD470" s="18"/>
      <c r="AE470" s="18"/>
      <c r="AF470" s="18"/>
      <c r="AG470" s="18">
        <f t="shared" si="633"/>
        <v>5000</v>
      </c>
      <c r="AH470" s="18">
        <f t="shared" si="556"/>
        <v>5000</v>
      </c>
      <c r="AI470" s="85"/>
      <c r="AJ470" s="108"/>
      <c r="AK470" s="18"/>
      <c r="AL470" s="18">
        <v>0</v>
      </c>
      <c r="AM470" s="18">
        <v>0</v>
      </c>
      <c r="AN470" s="18">
        <v>0</v>
      </c>
      <c r="AO470" s="18"/>
      <c r="AP470" s="18"/>
      <c r="AQ470" s="18"/>
      <c r="AR470" s="18"/>
      <c r="AS470" s="18"/>
      <c r="AT470" s="18"/>
      <c r="AU470" s="18"/>
      <c r="AV470" s="18"/>
      <c r="AW470" s="18">
        <f t="shared" si="634"/>
        <v>0</v>
      </c>
      <c r="AX470" s="18">
        <f t="shared" si="630"/>
        <v>0</v>
      </c>
      <c r="AY470" s="108"/>
      <c r="AZ470" s="117" t="e">
        <f t="shared" si="635"/>
        <v>#DIV/0!</v>
      </c>
      <c r="BA470" s="117" t="e">
        <f t="shared" si="636"/>
        <v>#DIV/0!</v>
      </c>
      <c r="BB470" s="117">
        <f t="shared" si="637"/>
        <v>-1</v>
      </c>
      <c r="BC470" s="117" t="e">
        <f t="shared" si="638"/>
        <v>#DIV/0!</v>
      </c>
      <c r="BD470" s="117" t="e">
        <f t="shared" si="639"/>
        <v>#DIV/0!</v>
      </c>
      <c r="BE470" s="18"/>
      <c r="BF470" s="18"/>
      <c r="BG470" s="18"/>
      <c r="BH470" s="18"/>
      <c r="BI470" s="18"/>
      <c r="BJ470" s="18"/>
      <c r="BK470" s="18"/>
      <c r="BL470" s="117">
        <f t="shared" si="640"/>
        <v>-1</v>
      </c>
      <c r="BM470" s="117">
        <f t="shared" si="631"/>
        <v>-1</v>
      </c>
    </row>
    <row r="471" spans="1:65">
      <c r="A471" s="17">
        <v>30535</v>
      </c>
      <c r="B471" s="17" t="s">
        <v>895</v>
      </c>
      <c r="C471" s="18"/>
      <c r="D471" s="18"/>
      <c r="E471" s="18"/>
      <c r="F471" s="18">
        <v>1462335</v>
      </c>
      <c r="G471" s="18">
        <f t="shared" si="632"/>
        <v>1462335</v>
      </c>
      <c r="H471" s="18">
        <v>0</v>
      </c>
      <c r="I471" s="18">
        <v>0</v>
      </c>
      <c r="J471" s="18">
        <f t="shared" si="573"/>
        <v>1462335</v>
      </c>
      <c r="K471" s="18">
        <v>0</v>
      </c>
      <c r="L471" s="18">
        <v>0</v>
      </c>
      <c r="M471" s="18"/>
      <c r="N471" s="18"/>
      <c r="O471" s="18">
        <v>0</v>
      </c>
      <c r="P471" s="18">
        <f t="shared" si="574"/>
        <v>0</v>
      </c>
      <c r="Q471" s="18">
        <f t="shared" si="575"/>
        <v>1462335</v>
      </c>
      <c r="R471" s="18">
        <f t="shared" si="576"/>
        <v>0</v>
      </c>
      <c r="S471" s="108"/>
      <c r="T471" s="18">
        <v>1462335</v>
      </c>
      <c r="U471" s="18"/>
      <c r="V471" s="18"/>
      <c r="W471" s="18">
        <f t="shared" si="641"/>
        <v>1462335</v>
      </c>
      <c r="X471" s="18"/>
      <c r="Y471" s="18"/>
      <c r="Z471" s="18"/>
      <c r="AA471" s="18"/>
      <c r="AB471" s="18"/>
      <c r="AC471" s="18"/>
      <c r="AD471" s="18"/>
      <c r="AE471" s="18"/>
      <c r="AF471" s="18"/>
      <c r="AG471" s="18">
        <f t="shared" si="633"/>
        <v>1462335</v>
      </c>
      <c r="AH471" s="18">
        <f t="shared" si="556"/>
        <v>1462335</v>
      </c>
      <c r="AI471" s="85"/>
      <c r="AJ471" s="108"/>
      <c r="AK471" s="18"/>
      <c r="AL471" s="18">
        <v>0</v>
      </c>
      <c r="AM471" s="18">
        <v>0</v>
      </c>
      <c r="AN471" s="18">
        <v>0</v>
      </c>
      <c r="AO471" s="18"/>
      <c r="AP471" s="18"/>
      <c r="AQ471" s="18"/>
      <c r="AR471" s="18"/>
      <c r="AS471" s="18"/>
      <c r="AT471" s="18"/>
      <c r="AU471" s="18"/>
      <c r="AV471" s="18"/>
      <c r="AW471" s="18">
        <f t="shared" si="634"/>
        <v>0</v>
      </c>
      <c r="AX471" s="18">
        <f t="shared" si="630"/>
        <v>0</v>
      </c>
      <c r="AY471" s="108"/>
      <c r="AZ471" s="117" t="e">
        <f t="shared" si="635"/>
        <v>#DIV/0!</v>
      </c>
      <c r="BA471" s="117" t="e">
        <f t="shared" si="636"/>
        <v>#DIV/0!</v>
      </c>
      <c r="BB471" s="117">
        <f t="shared" si="637"/>
        <v>-1</v>
      </c>
      <c r="BC471" s="117" t="e">
        <f t="shared" si="638"/>
        <v>#DIV/0!</v>
      </c>
      <c r="BD471" s="117" t="e">
        <f t="shared" si="639"/>
        <v>#DIV/0!</v>
      </c>
      <c r="BE471" s="18"/>
      <c r="BF471" s="18"/>
      <c r="BG471" s="18"/>
      <c r="BH471" s="18"/>
      <c r="BI471" s="18"/>
      <c r="BJ471" s="18"/>
      <c r="BK471" s="18"/>
      <c r="BL471" s="117">
        <f t="shared" si="640"/>
        <v>-1</v>
      </c>
      <c r="BM471" s="117">
        <f t="shared" si="631"/>
        <v>-1</v>
      </c>
    </row>
    <row r="472" spans="1:65">
      <c r="A472" s="17">
        <v>30536</v>
      </c>
      <c r="B472" s="17" t="s">
        <v>896</v>
      </c>
      <c r="C472" s="18"/>
      <c r="D472" s="18"/>
      <c r="E472" s="18"/>
      <c r="F472" s="18">
        <v>397941</v>
      </c>
      <c r="G472" s="18">
        <f t="shared" si="632"/>
        <v>397941</v>
      </c>
      <c r="H472" s="18">
        <v>0</v>
      </c>
      <c r="I472" s="18">
        <v>0</v>
      </c>
      <c r="J472" s="18">
        <f t="shared" si="573"/>
        <v>397941</v>
      </c>
      <c r="K472" s="18">
        <v>0</v>
      </c>
      <c r="L472" s="18">
        <v>0</v>
      </c>
      <c r="M472" s="18"/>
      <c r="N472" s="18"/>
      <c r="O472" s="18">
        <v>0</v>
      </c>
      <c r="P472" s="18">
        <f t="shared" si="574"/>
        <v>0</v>
      </c>
      <c r="Q472" s="18">
        <f t="shared" si="575"/>
        <v>397941</v>
      </c>
      <c r="R472" s="18">
        <f t="shared" si="576"/>
        <v>0</v>
      </c>
      <c r="S472" s="108"/>
      <c r="T472" s="18">
        <v>397941</v>
      </c>
      <c r="U472" s="18"/>
      <c r="V472" s="18"/>
      <c r="W472" s="18">
        <f t="shared" si="641"/>
        <v>397941</v>
      </c>
      <c r="X472" s="18"/>
      <c r="Y472" s="18"/>
      <c r="Z472" s="18"/>
      <c r="AA472" s="18"/>
      <c r="AB472" s="18"/>
      <c r="AC472" s="18"/>
      <c r="AD472" s="18"/>
      <c r="AE472" s="18"/>
      <c r="AF472" s="18"/>
      <c r="AG472" s="18">
        <f t="shared" si="633"/>
        <v>397941</v>
      </c>
      <c r="AH472" s="18">
        <f t="shared" si="556"/>
        <v>397941</v>
      </c>
      <c r="AI472" s="85"/>
      <c r="AJ472" s="108"/>
      <c r="AK472" s="18"/>
      <c r="AL472" s="18">
        <v>0</v>
      </c>
      <c r="AM472" s="18">
        <v>0</v>
      </c>
      <c r="AN472" s="18">
        <v>0</v>
      </c>
      <c r="AO472" s="18"/>
      <c r="AP472" s="18"/>
      <c r="AQ472" s="18"/>
      <c r="AR472" s="18"/>
      <c r="AS472" s="18"/>
      <c r="AT472" s="18"/>
      <c r="AU472" s="18"/>
      <c r="AV472" s="18"/>
      <c r="AW472" s="18">
        <f t="shared" si="634"/>
        <v>0</v>
      </c>
      <c r="AX472" s="18">
        <f t="shared" si="630"/>
        <v>0</v>
      </c>
      <c r="AY472" s="108"/>
      <c r="AZ472" s="117" t="e">
        <f t="shared" si="635"/>
        <v>#DIV/0!</v>
      </c>
      <c r="BA472" s="117" t="e">
        <f t="shared" si="636"/>
        <v>#DIV/0!</v>
      </c>
      <c r="BB472" s="117">
        <f t="shared" si="637"/>
        <v>-1</v>
      </c>
      <c r="BC472" s="117" t="e">
        <f t="shared" si="638"/>
        <v>#DIV/0!</v>
      </c>
      <c r="BD472" s="117" t="e">
        <f t="shared" si="639"/>
        <v>#DIV/0!</v>
      </c>
      <c r="BE472" s="18"/>
      <c r="BF472" s="18"/>
      <c r="BG472" s="18"/>
      <c r="BH472" s="18"/>
      <c r="BI472" s="18"/>
      <c r="BJ472" s="18"/>
      <c r="BK472" s="18"/>
      <c r="BL472" s="117">
        <f t="shared" si="640"/>
        <v>-1</v>
      </c>
      <c r="BM472" s="117">
        <f t="shared" si="631"/>
        <v>-1</v>
      </c>
    </row>
    <row r="473" spans="1:65">
      <c r="A473" s="17">
        <v>30537</v>
      </c>
      <c r="B473" s="17" t="s">
        <v>897</v>
      </c>
      <c r="C473" s="18"/>
      <c r="D473" s="18"/>
      <c r="E473" s="18"/>
      <c r="F473" s="18">
        <v>282815</v>
      </c>
      <c r="G473" s="18">
        <f t="shared" si="632"/>
        <v>282815</v>
      </c>
      <c r="H473" s="18">
        <v>0</v>
      </c>
      <c r="I473" s="18">
        <v>0</v>
      </c>
      <c r="J473" s="18">
        <f t="shared" si="573"/>
        <v>282815</v>
      </c>
      <c r="K473" s="18">
        <v>0</v>
      </c>
      <c r="L473" s="18">
        <v>0</v>
      </c>
      <c r="M473" s="18"/>
      <c r="N473" s="18"/>
      <c r="O473" s="18">
        <v>0</v>
      </c>
      <c r="P473" s="18">
        <f t="shared" si="574"/>
        <v>0</v>
      </c>
      <c r="Q473" s="18">
        <f t="shared" si="575"/>
        <v>282815</v>
      </c>
      <c r="R473" s="18">
        <f t="shared" si="576"/>
        <v>0</v>
      </c>
      <c r="S473" s="108"/>
      <c r="T473" s="18">
        <v>282815</v>
      </c>
      <c r="U473" s="18"/>
      <c r="V473" s="18"/>
      <c r="W473" s="18">
        <f t="shared" si="641"/>
        <v>282815</v>
      </c>
      <c r="X473" s="18"/>
      <c r="Y473" s="18"/>
      <c r="Z473" s="18"/>
      <c r="AA473" s="18"/>
      <c r="AB473" s="18"/>
      <c r="AC473" s="18"/>
      <c r="AD473" s="18"/>
      <c r="AE473" s="18"/>
      <c r="AF473" s="18"/>
      <c r="AG473" s="18">
        <f t="shared" si="633"/>
        <v>282815</v>
      </c>
      <c r="AH473" s="18">
        <f t="shared" ref="AH473:AH524" si="642">SUM(U473:AF473)</f>
        <v>282815</v>
      </c>
      <c r="AI473" s="85"/>
      <c r="AJ473" s="108"/>
      <c r="AK473" s="18"/>
      <c r="AL473" s="18">
        <v>0</v>
      </c>
      <c r="AM473" s="18">
        <v>0</v>
      </c>
      <c r="AN473" s="18">
        <v>0</v>
      </c>
      <c r="AO473" s="18"/>
      <c r="AP473" s="18"/>
      <c r="AQ473" s="18"/>
      <c r="AR473" s="18"/>
      <c r="AS473" s="18"/>
      <c r="AT473" s="18"/>
      <c r="AU473" s="18"/>
      <c r="AV473" s="18"/>
      <c r="AW473" s="18">
        <f t="shared" si="634"/>
        <v>0</v>
      </c>
      <c r="AX473" s="18">
        <f t="shared" si="630"/>
        <v>0</v>
      </c>
      <c r="AY473" s="108"/>
      <c r="AZ473" s="117" t="e">
        <f t="shared" si="635"/>
        <v>#DIV/0!</v>
      </c>
      <c r="BA473" s="117" t="e">
        <f t="shared" si="636"/>
        <v>#DIV/0!</v>
      </c>
      <c r="BB473" s="117">
        <f t="shared" si="637"/>
        <v>-1</v>
      </c>
      <c r="BC473" s="117" t="e">
        <f t="shared" si="638"/>
        <v>#DIV/0!</v>
      </c>
      <c r="BD473" s="117" t="e">
        <f t="shared" si="639"/>
        <v>#DIV/0!</v>
      </c>
      <c r="BE473" s="18"/>
      <c r="BF473" s="18"/>
      <c r="BG473" s="18"/>
      <c r="BH473" s="18"/>
      <c r="BI473" s="18"/>
      <c r="BJ473" s="18"/>
      <c r="BK473" s="18"/>
      <c r="BL473" s="117">
        <f t="shared" si="640"/>
        <v>-1</v>
      </c>
      <c r="BM473" s="117">
        <f t="shared" si="631"/>
        <v>-1</v>
      </c>
    </row>
    <row r="474" spans="1:65">
      <c r="A474" s="17">
        <v>30538</v>
      </c>
      <c r="B474" s="17" t="s">
        <v>898</v>
      </c>
      <c r="C474" s="18"/>
      <c r="D474" s="18"/>
      <c r="E474" s="18"/>
      <c r="F474" s="18">
        <v>266469</v>
      </c>
      <c r="G474" s="18">
        <f t="shared" si="632"/>
        <v>266469</v>
      </c>
      <c r="H474" s="18">
        <v>0</v>
      </c>
      <c r="I474" s="18">
        <v>0</v>
      </c>
      <c r="J474" s="18">
        <f t="shared" si="573"/>
        <v>266469</v>
      </c>
      <c r="K474" s="18">
        <v>0</v>
      </c>
      <c r="L474" s="18">
        <v>0</v>
      </c>
      <c r="M474" s="18"/>
      <c r="N474" s="18"/>
      <c r="O474" s="18">
        <v>0</v>
      </c>
      <c r="P474" s="18">
        <f t="shared" si="574"/>
        <v>0</v>
      </c>
      <c r="Q474" s="18">
        <f t="shared" si="575"/>
        <v>266469</v>
      </c>
      <c r="R474" s="18">
        <f t="shared" si="576"/>
        <v>0</v>
      </c>
      <c r="S474" s="108"/>
      <c r="T474" s="18">
        <v>266469</v>
      </c>
      <c r="U474" s="18"/>
      <c r="V474" s="18"/>
      <c r="W474" s="18">
        <f t="shared" si="641"/>
        <v>266469</v>
      </c>
      <c r="X474" s="18"/>
      <c r="Y474" s="18"/>
      <c r="Z474" s="18"/>
      <c r="AA474" s="18"/>
      <c r="AB474" s="18"/>
      <c r="AC474" s="18"/>
      <c r="AD474" s="18"/>
      <c r="AE474" s="18"/>
      <c r="AF474" s="18"/>
      <c r="AG474" s="18">
        <f t="shared" si="633"/>
        <v>266469</v>
      </c>
      <c r="AH474" s="18">
        <f t="shared" si="642"/>
        <v>266469</v>
      </c>
      <c r="AI474" s="85"/>
      <c r="AJ474" s="108"/>
      <c r="AK474" s="18"/>
      <c r="AL474" s="18">
        <v>0</v>
      </c>
      <c r="AM474" s="18">
        <v>0</v>
      </c>
      <c r="AN474" s="18">
        <v>0</v>
      </c>
      <c r="AO474" s="18"/>
      <c r="AP474" s="18"/>
      <c r="AQ474" s="18"/>
      <c r="AR474" s="18"/>
      <c r="AS474" s="18"/>
      <c r="AT474" s="18"/>
      <c r="AU474" s="18"/>
      <c r="AV474" s="18"/>
      <c r="AW474" s="18">
        <f t="shared" si="634"/>
        <v>0</v>
      </c>
      <c r="AX474" s="18">
        <f t="shared" si="630"/>
        <v>0</v>
      </c>
      <c r="AY474" s="108"/>
      <c r="AZ474" s="117" t="e">
        <f t="shared" si="635"/>
        <v>#DIV/0!</v>
      </c>
      <c r="BA474" s="117" t="e">
        <f t="shared" si="636"/>
        <v>#DIV/0!</v>
      </c>
      <c r="BB474" s="117">
        <f t="shared" si="637"/>
        <v>-1</v>
      </c>
      <c r="BC474" s="117" t="e">
        <f t="shared" si="638"/>
        <v>#DIV/0!</v>
      </c>
      <c r="BD474" s="117" t="e">
        <f t="shared" si="639"/>
        <v>#DIV/0!</v>
      </c>
      <c r="BE474" s="18"/>
      <c r="BF474" s="18"/>
      <c r="BG474" s="18"/>
      <c r="BH474" s="18"/>
      <c r="BI474" s="18"/>
      <c r="BJ474" s="18"/>
      <c r="BK474" s="18"/>
      <c r="BL474" s="117">
        <f t="shared" si="640"/>
        <v>-1</v>
      </c>
      <c r="BM474" s="117">
        <f t="shared" si="631"/>
        <v>-1</v>
      </c>
    </row>
    <row r="475" spans="1:65">
      <c r="A475" s="17">
        <v>30539</v>
      </c>
      <c r="B475" s="17" t="s">
        <v>899</v>
      </c>
      <c r="C475" s="18"/>
      <c r="D475" s="18"/>
      <c r="E475" s="18"/>
      <c r="F475" s="18">
        <v>3691380</v>
      </c>
      <c r="G475" s="18">
        <f t="shared" si="632"/>
        <v>3691380</v>
      </c>
      <c r="H475" s="18">
        <v>0</v>
      </c>
      <c r="I475" s="18">
        <v>0</v>
      </c>
      <c r="J475" s="18">
        <f t="shared" si="573"/>
        <v>3691380</v>
      </c>
      <c r="K475" s="18">
        <v>0</v>
      </c>
      <c r="L475" s="18">
        <v>0</v>
      </c>
      <c r="M475" s="18"/>
      <c r="N475" s="18"/>
      <c r="O475" s="18">
        <v>0</v>
      </c>
      <c r="P475" s="18">
        <f t="shared" si="574"/>
        <v>0</v>
      </c>
      <c r="Q475" s="18">
        <f t="shared" si="575"/>
        <v>3691380</v>
      </c>
      <c r="R475" s="18">
        <f t="shared" si="576"/>
        <v>0</v>
      </c>
      <c r="S475" s="108"/>
      <c r="T475" s="18">
        <v>3691380</v>
      </c>
      <c r="U475" s="18"/>
      <c r="V475" s="18"/>
      <c r="W475" s="18">
        <f t="shared" si="641"/>
        <v>3691380</v>
      </c>
      <c r="X475" s="18"/>
      <c r="Y475" s="18"/>
      <c r="Z475" s="18"/>
      <c r="AA475" s="18"/>
      <c r="AB475" s="18"/>
      <c r="AC475" s="18"/>
      <c r="AD475" s="18"/>
      <c r="AE475" s="18"/>
      <c r="AF475" s="18"/>
      <c r="AG475" s="18">
        <f t="shared" si="633"/>
        <v>3691380</v>
      </c>
      <c r="AH475" s="18">
        <f t="shared" si="642"/>
        <v>3691380</v>
      </c>
      <c r="AI475" s="85"/>
      <c r="AJ475" s="108"/>
      <c r="AK475" s="18"/>
      <c r="AL475" s="18">
        <v>0</v>
      </c>
      <c r="AM475" s="18">
        <v>0</v>
      </c>
      <c r="AN475" s="18">
        <v>0</v>
      </c>
      <c r="AO475" s="18"/>
      <c r="AP475" s="18"/>
      <c r="AQ475" s="18"/>
      <c r="AR475" s="18"/>
      <c r="AS475" s="18"/>
      <c r="AT475" s="18"/>
      <c r="AU475" s="18"/>
      <c r="AV475" s="18"/>
      <c r="AW475" s="18">
        <f t="shared" si="634"/>
        <v>0</v>
      </c>
      <c r="AX475" s="18">
        <f t="shared" si="630"/>
        <v>0</v>
      </c>
      <c r="AY475" s="108"/>
      <c r="AZ475" s="117" t="e">
        <f t="shared" si="635"/>
        <v>#DIV/0!</v>
      </c>
      <c r="BA475" s="117" t="e">
        <f t="shared" si="636"/>
        <v>#DIV/0!</v>
      </c>
      <c r="BB475" s="117">
        <f t="shared" si="637"/>
        <v>-1</v>
      </c>
      <c r="BC475" s="117" t="e">
        <f t="shared" si="638"/>
        <v>#DIV/0!</v>
      </c>
      <c r="BD475" s="117" t="e">
        <f t="shared" si="639"/>
        <v>#DIV/0!</v>
      </c>
      <c r="BE475" s="18"/>
      <c r="BF475" s="18"/>
      <c r="BG475" s="18"/>
      <c r="BH475" s="18"/>
      <c r="BI475" s="18"/>
      <c r="BJ475" s="18"/>
      <c r="BK475" s="18"/>
      <c r="BL475" s="117">
        <f t="shared" si="640"/>
        <v>-1</v>
      </c>
      <c r="BM475" s="117">
        <f t="shared" si="631"/>
        <v>-1</v>
      </c>
    </row>
    <row r="476" spans="1:65">
      <c r="A476" s="17">
        <v>30540</v>
      </c>
      <c r="B476" s="17" t="s">
        <v>900</v>
      </c>
      <c r="C476" s="18"/>
      <c r="D476" s="18"/>
      <c r="E476" s="18"/>
      <c r="F476" s="18">
        <v>318320713.36000001</v>
      </c>
      <c r="G476" s="18">
        <f t="shared" si="632"/>
        <v>318320713.36000001</v>
      </c>
      <c r="H476" s="18">
        <v>0</v>
      </c>
      <c r="I476" s="18">
        <v>0</v>
      </c>
      <c r="J476" s="18">
        <f t="shared" si="573"/>
        <v>318320713.36000001</v>
      </c>
      <c r="K476" s="18">
        <v>0</v>
      </c>
      <c r="L476" s="18">
        <v>0</v>
      </c>
      <c r="M476" s="18"/>
      <c r="N476" s="18"/>
      <c r="O476" s="18">
        <v>0</v>
      </c>
      <c r="P476" s="18">
        <f t="shared" si="574"/>
        <v>0</v>
      </c>
      <c r="Q476" s="18">
        <f t="shared" si="575"/>
        <v>318320713.36000001</v>
      </c>
      <c r="R476" s="18">
        <f t="shared" si="576"/>
        <v>0</v>
      </c>
      <c r="S476" s="108"/>
      <c r="T476" s="18">
        <v>318320713.36000001</v>
      </c>
      <c r="U476" s="18"/>
      <c r="V476" s="18"/>
      <c r="W476" s="18"/>
      <c r="X476" s="18">
        <f>+T476</f>
        <v>318320713.36000001</v>
      </c>
      <c r="Y476" s="18"/>
      <c r="Z476" s="18"/>
      <c r="AA476" s="18"/>
      <c r="AB476" s="18"/>
      <c r="AC476" s="18"/>
      <c r="AD476" s="18"/>
      <c r="AE476" s="18"/>
      <c r="AF476" s="18"/>
      <c r="AG476" s="18">
        <f t="shared" si="633"/>
        <v>318320713.36000001</v>
      </c>
      <c r="AH476" s="18">
        <f t="shared" si="642"/>
        <v>318320713.36000001</v>
      </c>
      <c r="AI476" s="85"/>
      <c r="AJ476" s="108"/>
      <c r="AK476" s="18"/>
      <c r="AL476" s="18">
        <v>0</v>
      </c>
      <c r="AM476" s="18">
        <v>0</v>
      </c>
      <c r="AN476" s="18">
        <v>0</v>
      </c>
      <c r="AO476" s="18"/>
      <c r="AP476" s="18"/>
      <c r="AQ476" s="18"/>
      <c r="AR476" s="18"/>
      <c r="AS476" s="18"/>
      <c r="AT476" s="18"/>
      <c r="AU476" s="18"/>
      <c r="AV476" s="18"/>
      <c r="AW476" s="18">
        <f t="shared" si="634"/>
        <v>0</v>
      </c>
      <c r="AX476" s="18">
        <f t="shared" si="630"/>
        <v>0</v>
      </c>
      <c r="AY476" s="108"/>
      <c r="AZ476" s="117" t="e">
        <f t="shared" si="635"/>
        <v>#DIV/0!</v>
      </c>
      <c r="BA476" s="117" t="e">
        <f t="shared" si="636"/>
        <v>#DIV/0!</v>
      </c>
      <c r="BB476" s="117" t="e">
        <f t="shared" si="637"/>
        <v>#DIV/0!</v>
      </c>
      <c r="BC476" s="117">
        <f t="shared" si="638"/>
        <v>-1</v>
      </c>
      <c r="BD476" s="117" t="e">
        <f t="shared" si="639"/>
        <v>#DIV/0!</v>
      </c>
      <c r="BE476" s="18"/>
      <c r="BF476" s="18"/>
      <c r="BG476" s="18"/>
      <c r="BH476" s="18"/>
      <c r="BI476" s="18"/>
      <c r="BJ476" s="18"/>
      <c r="BK476" s="18"/>
      <c r="BL476" s="117">
        <f t="shared" si="640"/>
        <v>-1</v>
      </c>
      <c r="BM476" s="117">
        <f t="shared" si="631"/>
        <v>-1</v>
      </c>
    </row>
    <row r="477" spans="1:65">
      <c r="A477" s="17">
        <v>30541</v>
      </c>
      <c r="B477" s="17" t="s">
        <v>901</v>
      </c>
      <c r="C477" s="18"/>
      <c r="D477" s="18"/>
      <c r="E477" s="18"/>
      <c r="F477" s="18">
        <v>227514057.24000001</v>
      </c>
      <c r="G477" s="18">
        <f t="shared" si="632"/>
        <v>227514057.24000001</v>
      </c>
      <c r="H477" s="18">
        <v>0</v>
      </c>
      <c r="I477" s="18">
        <v>0</v>
      </c>
      <c r="J477" s="18">
        <f t="shared" si="573"/>
        <v>227514057.24000001</v>
      </c>
      <c r="K477" s="18">
        <v>0</v>
      </c>
      <c r="L477" s="18">
        <v>0</v>
      </c>
      <c r="M477" s="18"/>
      <c r="N477" s="18"/>
      <c r="O477" s="18">
        <v>0</v>
      </c>
      <c r="P477" s="18">
        <f t="shared" si="574"/>
        <v>0</v>
      </c>
      <c r="Q477" s="18">
        <f t="shared" si="575"/>
        <v>227514057.24000001</v>
      </c>
      <c r="R477" s="18">
        <f t="shared" si="576"/>
        <v>0</v>
      </c>
      <c r="S477" s="108"/>
      <c r="T477" s="18">
        <v>227514057.24000001</v>
      </c>
      <c r="U477" s="18"/>
      <c r="V477" s="18"/>
      <c r="W477" s="18">
        <v>22200000</v>
      </c>
      <c r="X477" s="18">
        <v>68438019.079999998</v>
      </c>
      <c r="Y477" s="18">
        <v>68438019.079999998</v>
      </c>
      <c r="Z477" s="18">
        <v>68438019.079999998</v>
      </c>
      <c r="AA477" s="18"/>
      <c r="AB477" s="18"/>
      <c r="AC477" s="18"/>
      <c r="AD477" s="18"/>
      <c r="AE477" s="18"/>
      <c r="AF477" s="18"/>
      <c r="AG477" s="18">
        <f t="shared" si="633"/>
        <v>159076038.16</v>
      </c>
      <c r="AH477" s="18">
        <f t="shared" si="642"/>
        <v>227514057.24000001</v>
      </c>
      <c r="AI477" s="85"/>
      <c r="AJ477" s="108"/>
      <c r="AK477" s="18"/>
      <c r="AL477" s="18">
        <v>0</v>
      </c>
      <c r="AM477" s="18">
        <v>0</v>
      </c>
      <c r="AN477" s="18">
        <v>0</v>
      </c>
      <c r="AO477" s="18"/>
      <c r="AP477" s="18"/>
      <c r="AQ477" s="18"/>
      <c r="AR477" s="18"/>
      <c r="AS477" s="18"/>
      <c r="AT477" s="18"/>
      <c r="AU477" s="18"/>
      <c r="AV477" s="18"/>
      <c r="AW477" s="18">
        <f t="shared" si="634"/>
        <v>0</v>
      </c>
      <c r="AX477" s="18">
        <f t="shared" si="630"/>
        <v>0</v>
      </c>
      <c r="AY477" s="108"/>
      <c r="AZ477" s="117" t="e">
        <f t="shared" si="635"/>
        <v>#DIV/0!</v>
      </c>
      <c r="BA477" s="117" t="e">
        <f t="shared" si="636"/>
        <v>#DIV/0!</v>
      </c>
      <c r="BB477" s="117">
        <f t="shared" si="637"/>
        <v>-1</v>
      </c>
      <c r="BC477" s="117">
        <f t="shared" si="638"/>
        <v>-1</v>
      </c>
      <c r="BD477" s="117">
        <f t="shared" si="639"/>
        <v>-1</v>
      </c>
      <c r="BE477" s="18"/>
      <c r="BF477" s="18"/>
      <c r="BG477" s="18"/>
      <c r="BH477" s="18"/>
      <c r="BI477" s="18"/>
      <c r="BJ477" s="18"/>
      <c r="BK477" s="18"/>
      <c r="BL477" s="117">
        <f t="shared" si="640"/>
        <v>-1</v>
      </c>
      <c r="BM477" s="117">
        <f t="shared" si="631"/>
        <v>-1</v>
      </c>
    </row>
    <row r="478" spans="1:65">
      <c r="A478" s="17">
        <v>30542</v>
      </c>
      <c r="B478" s="17" t="s">
        <v>902</v>
      </c>
      <c r="C478" s="18"/>
      <c r="D478" s="18"/>
      <c r="E478" s="18"/>
      <c r="F478" s="18">
        <v>3375956</v>
      </c>
      <c r="G478" s="18">
        <f t="shared" si="632"/>
        <v>3375956</v>
      </c>
      <c r="H478" s="18">
        <v>0</v>
      </c>
      <c r="I478" s="18">
        <v>0</v>
      </c>
      <c r="J478" s="18">
        <f t="shared" si="573"/>
        <v>3375956</v>
      </c>
      <c r="K478" s="18">
        <v>0</v>
      </c>
      <c r="L478" s="18">
        <v>0</v>
      </c>
      <c r="M478" s="18"/>
      <c r="N478" s="18"/>
      <c r="O478" s="18">
        <v>0</v>
      </c>
      <c r="P478" s="18">
        <f t="shared" si="574"/>
        <v>0</v>
      </c>
      <c r="Q478" s="18">
        <f t="shared" si="575"/>
        <v>3375956</v>
      </c>
      <c r="R478" s="18">
        <f t="shared" si="576"/>
        <v>0</v>
      </c>
      <c r="S478" s="108"/>
      <c r="T478" s="18">
        <v>3375956</v>
      </c>
      <c r="U478" s="18"/>
      <c r="V478" s="18"/>
      <c r="W478" s="18"/>
      <c r="X478" s="18">
        <f>+T478</f>
        <v>3375956</v>
      </c>
      <c r="Y478" s="18"/>
      <c r="Z478" s="18"/>
      <c r="AA478" s="18"/>
      <c r="AB478" s="18"/>
      <c r="AC478" s="18"/>
      <c r="AD478" s="18"/>
      <c r="AE478" s="18"/>
      <c r="AF478" s="18"/>
      <c r="AG478" s="18">
        <f t="shared" si="633"/>
        <v>3375956</v>
      </c>
      <c r="AH478" s="18">
        <f t="shared" si="642"/>
        <v>3375956</v>
      </c>
      <c r="AI478" s="85"/>
      <c r="AJ478" s="108"/>
      <c r="AK478" s="18"/>
      <c r="AL478" s="18">
        <v>0</v>
      </c>
      <c r="AM478" s="18">
        <v>0</v>
      </c>
      <c r="AN478" s="18">
        <v>0</v>
      </c>
      <c r="AO478" s="18"/>
      <c r="AP478" s="18"/>
      <c r="AQ478" s="18"/>
      <c r="AR478" s="18"/>
      <c r="AS478" s="18"/>
      <c r="AT478" s="18"/>
      <c r="AU478" s="18"/>
      <c r="AV478" s="18"/>
      <c r="AW478" s="18">
        <f t="shared" si="634"/>
        <v>0</v>
      </c>
      <c r="AX478" s="18">
        <f t="shared" si="630"/>
        <v>0</v>
      </c>
      <c r="AY478" s="108"/>
      <c r="AZ478" s="117" t="e">
        <f t="shared" si="635"/>
        <v>#DIV/0!</v>
      </c>
      <c r="BA478" s="117" t="e">
        <f t="shared" si="636"/>
        <v>#DIV/0!</v>
      </c>
      <c r="BB478" s="117" t="e">
        <f t="shared" si="637"/>
        <v>#DIV/0!</v>
      </c>
      <c r="BC478" s="117">
        <f t="shared" si="638"/>
        <v>-1</v>
      </c>
      <c r="BD478" s="117" t="e">
        <f t="shared" si="639"/>
        <v>#DIV/0!</v>
      </c>
      <c r="BE478" s="18"/>
      <c r="BF478" s="18"/>
      <c r="BG478" s="18"/>
      <c r="BH478" s="18"/>
      <c r="BI478" s="18"/>
      <c r="BJ478" s="18"/>
      <c r="BK478" s="18"/>
      <c r="BL478" s="117">
        <f t="shared" si="640"/>
        <v>-1</v>
      </c>
      <c r="BM478" s="117">
        <f t="shared" si="631"/>
        <v>-1</v>
      </c>
    </row>
    <row r="479" spans="1:65">
      <c r="A479" s="17">
        <v>30543</v>
      </c>
      <c r="B479" s="17" t="s">
        <v>903</v>
      </c>
      <c r="C479" s="18"/>
      <c r="D479" s="18"/>
      <c r="E479" s="18"/>
      <c r="F479" s="18">
        <v>898908</v>
      </c>
      <c r="G479" s="18">
        <f t="shared" si="632"/>
        <v>898908</v>
      </c>
      <c r="H479" s="18">
        <v>0</v>
      </c>
      <c r="I479" s="18">
        <v>0</v>
      </c>
      <c r="J479" s="18">
        <f t="shared" si="573"/>
        <v>898908</v>
      </c>
      <c r="K479" s="18">
        <v>0</v>
      </c>
      <c r="L479" s="18">
        <v>0</v>
      </c>
      <c r="M479" s="18"/>
      <c r="N479" s="18"/>
      <c r="O479" s="18">
        <v>0</v>
      </c>
      <c r="P479" s="18">
        <f t="shared" si="574"/>
        <v>0</v>
      </c>
      <c r="Q479" s="18">
        <f t="shared" si="575"/>
        <v>898908</v>
      </c>
      <c r="R479" s="18">
        <f t="shared" si="576"/>
        <v>0</v>
      </c>
      <c r="S479" s="108"/>
      <c r="T479" s="18">
        <v>898908</v>
      </c>
      <c r="U479" s="18"/>
      <c r="V479" s="18"/>
      <c r="W479" s="18"/>
      <c r="X479" s="18">
        <v>0</v>
      </c>
      <c r="Y479" s="18"/>
      <c r="Z479" s="18"/>
      <c r="AA479" s="18"/>
      <c r="AB479" s="18"/>
      <c r="AC479" s="18">
        <v>898908</v>
      </c>
      <c r="AD479" s="18"/>
      <c r="AE479" s="18"/>
      <c r="AF479" s="18"/>
      <c r="AG479" s="18">
        <f t="shared" si="633"/>
        <v>0</v>
      </c>
      <c r="AH479" s="18">
        <f t="shared" si="642"/>
        <v>898908</v>
      </c>
      <c r="AI479" s="85"/>
      <c r="AJ479" s="108"/>
      <c r="AK479" s="18"/>
      <c r="AL479" s="18">
        <v>0</v>
      </c>
      <c r="AM479" s="18">
        <v>0</v>
      </c>
      <c r="AN479" s="18">
        <v>0</v>
      </c>
      <c r="AO479" s="18"/>
      <c r="AP479" s="18"/>
      <c r="AQ479" s="18"/>
      <c r="AR479" s="18"/>
      <c r="AS479" s="18"/>
      <c r="AT479" s="18"/>
      <c r="AU479" s="18"/>
      <c r="AV479" s="18"/>
      <c r="AW479" s="18">
        <f t="shared" si="634"/>
        <v>0</v>
      </c>
      <c r="AX479" s="18">
        <f t="shared" si="630"/>
        <v>0</v>
      </c>
      <c r="AY479" s="108"/>
      <c r="AZ479" s="117" t="e">
        <f t="shared" si="635"/>
        <v>#DIV/0!</v>
      </c>
      <c r="BA479" s="117" t="e">
        <f t="shared" si="636"/>
        <v>#DIV/0!</v>
      </c>
      <c r="BB479" s="117" t="e">
        <f t="shared" si="637"/>
        <v>#DIV/0!</v>
      </c>
      <c r="BC479" s="117" t="e">
        <f t="shared" si="638"/>
        <v>#DIV/0!</v>
      </c>
      <c r="BD479" s="117" t="e">
        <f t="shared" si="639"/>
        <v>#DIV/0!</v>
      </c>
      <c r="BE479" s="18"/>
      <c r="BF479" s="18"/>
      <c r="BG479" s="18"/>
      <c r="BH479" s="18"/>
      <c r="BI479" s="18"/>
      <c r="BJ479" s="18"/>
      <c r="BK479" s="18"/>
      <c r="BL479" s="117" t="e">
        <f t="shared" si="640"/>
        <v>#DIV/0!</v>
      </c>
      <c r="BM479" s="117" t="e">
        <f t="shared" si="631"/>
        <v>#DIV/0!</v>
      </c>
    </row>
    <row r="480" spans="1:65">
      <c r="A480" s="17">
        <v>30544</v>
      </c>
      <c r="B480" s="17" t="s">
        <v>904</v>
      </c>
      <c r="C480" s="18"/>
      <c r="D480" s="18"/>
      <c r="E480" s="18"/>
      <c r="F480" s="18">
        <v>574727</v>
      </c>
      <c r="G480" s="18">
        <f t="shared" si="632"/>
        <v>574727</v>
      </c>
      <c r="H480" s="18">
        <v>0</v>
      </c>
      <c r="I480" s="18">
        <v>0</v>
      </c>
      <c r="J480" s="18">
        <f t="shared" si="573"/>
        <v>574727</v>
      </c>
      <c r="K480" s="18">
        <v>0</v>
      </c>
      <c r="L480" s="18">
        <v>0</v>
      </c>
      <c r="M480" s="18"/>
      <c r="N480" s="18"/>
      <c r="O480" s="18">
        <v>0</v>
      </c>
      <c r="P480" s="18">
        <f t="shared" si="574"/>
        <v>0</v>
      </c>
      <c r="Q480" s="18">
        <f t="shared" si="575"/>
        <v>574727</v>
      </c>
      <c r="R480" s="18">
        <f t="shared" si="576"/>
        <v>0</v>
      </c>
      <c r="S480" s="108"/>
      <c r="T480" s="18">
        <v>574727</v>
      </c>
      <c r="U480" s="18"/>
      <c r="V480" s="18"/>
      <c r="W480" s="18"/>
      <c r="X480" s="18">
        <f>+T480</f>
        <v>574727</v>
      </c>
      <c r="Y480" s="18"/>
      <c r="Z480" s="18"/>
      <c r="AA480" s="18"/>
      <c r="AB480" s="18"/>
      <c r="AC480" s="18"/>
      <c r="AD480" s="18"/>
      <c r="AE480" s="18"/>
      <c r="AF480" s="18"/>
      <c r="AG480" s="18">
        <f t="shared" si="633"/>
        <v>574727</v>
      </c>
      <c r="AH480" s="18">
        <f t="shared" si="642"/>
        <v>574727</v>
      </c>
      <c r="AI480" s="85"/>
      <c r="AJ480" s="108"/>
      <c r="AK480" s="18"/>
      <c r="AL480" s="18">
        <v>0</v>
      </c>
      <c r="AM480" s="18">
        <v>0</v>
      </c>
      <c r="AN480" s="18">
        <v>0</v>
      </c>
      <c r="AO480" s="18"/>
      <c r="AP480" s="18"/>
      <c r="AQ480" s="18"/>
      <c r="AR480" s="18"/>
      <c r="AS480" s="18"/>
      <c r="AT480" s="18"/>
      <c r="AU480" s="18"/>
      <c r="AV480" s="18"/>
      <c r="AW480" s="18">
        <f t="shared" si="634"/>
        <v>0</v>
      </c>
      <c r="AX480" s="18">
        <f t="shared" si="630"/>
        <v>0</v>
      </c>
      <c r="AY480" s="108"/>
      <c r="AZ480" s="117" t="e">
        <f t="shared" si="635"/>
        <v>#DIV/0!</v>
      </c>
      <c r="BA480" s="117" t="e">
        <f t="shared" si="636"/>
        <v>#DIV/0!</v>
      </c>
      <c r="BB480" s="117" t="e">
        <f t="shared" si="637"/>
        <v>#DIV/0!</v>
      </c>
      <c r="BC480" s="117">
        <f t="shared" si="638"/>
        <v>-1</v>
      </c>
      <c r="BD480" s="117" t="e">
        <f t="shared" si="639"/>
        <v>#DIV/0!</v>
      </c>
      <c r="BE480" s="18"/>
      <c r="BF480" s="18"/>
      <c r="BG480" s="18"/>
      <c r="BH480" s="18"/>
      <c r="BI480" s="18"/>
      <c r="BJ480" s="18"/>
      <c r="BK480" s="18"/>
      <c r="BL480" s="117">
        <f t="shared" si="640"/>
        <v>-1</v>
      </c>
      <c r="BM480" s="117">
        <f t="shared" si="631"/>
        <v>-1</v>
      </c>
    </row>
    <row r="481" spans="1:65">
      <c r="A481" s="17">
        <v>30545</v>
      </c>
      <c r="B481" s="17" t="s">
        <v>905</v>
      </c>
      <c r="C481" s="18"/>
      <c r="D481" s="18"/>
      <c r="E481" s="18"/>
      <c r="F481" s="18">
        <v>17889656</v>
      </c>
      <c r="G481" s="18">
        <f t="shared" si="632"/>
        <v>17889656</v>
      </c>
      <c r="H481" s="18">
        <v>0</v>
      </c>
      <c r="I481" s="18">
        <v>0</v>
      </c>
      <c r="J481" s="18">
        <f t="shared" ref="J481:J524" si="643">+G481-I481</f>
        <v>17889656</v>
      </c>
      <c r="K481" s="18">
        <v>0</v>
      </c>
      <c r="L481" s="18">
        <v>0</v>
      </c>
      <c r="M481" s="18"/>
      <c r="N481" s="18"/>
      <c r="O481" s="18">
        <v>0</v>
      </c>
      <c r="P481" s="18">
        <f t="shared" si="574"/>
        <v>0</v>
      </c>
      <c r="Q481" s="18">
        <f t="shared" ref="Q481:Q524" si="644">+G481-O481</f>
        <v>17889656</v>
      </c>
      <c r="R481" s="18">
        <f t="shared" si="576"/>
        <v>0</v>
      </c>
      <c r="S481" s="108"/>
      <c r="T481" s="18">
        <v>17889656</v>
      </c>
      <c r="U481" s="18"/>
      <c r="V481" s="18"/>
      <c r="W481" s="18">
        <f>+T481</f>
        <v>17889656</v>
      </c>
      <c r="X481" s="18"/>
      <c r="Y481" s="18"/>
      <c r="Z481" s="18"/>
      <c r="AA481" s="18"/>
      <c r="AB481" s="18"/>
      <c r="AC481" s="18"/>
      <c r="AD481" s="18"/>
      <c r="AE481" s="18"/>
      <c r="AF481" s="18"/>
      <c r="AG481" s="18">
        <f t="shared" si="633"/>
        <v>17889656</v>
      </c>
      <c r="AH481" s="18">
        <f t="shared" si="642"/>
        <v>17889656</v>
      </c>
      <c r="AI481" s="85"/>
      <c r="AJ481" s="108"/>
      <c r="AK481" s="18"/>
      <c r="AL481" s="18">
        <v>0</v>
      </c>
      <c r="AM481" s="18">
        <v>0</v>
      </c>
      <c r="AN481" s="18">
        <v>0</v>
      </c>
      <c r="AO481" s="18"/>
      <c r="AP481" s="18"/>
      <c r="AQ481" s="18"/>
      <c r="AR481" s="18"/>
      <c r="AS481" s="18"/>
      <c r="AT481" s="18"/>
      <c r="AU481" s="18"/>
      <c r="AV481" s="18"/>
      <c r="AW481" s="18">
        <f t="shared" si="634"/>
        <v>0</v>
      </c>
      <c r="AX481" s="18">
        <f t="shared" si="630"/>
        <v>0</v>
      </c>
      <c r="AY481" s="108"/>
      <c r="AZ481" s="117" t="e">
        <f t="shared" si="635"/>
        <v>#DIV/0!</v>
      </c>
      <c r="BA481" s="117" t="e">
        <f t="shared" si="636"/>
        <v>#DIV/0!</v>
      </c>
      <c r="BB481" s="117">
        <f t="shared" si="637"/>
        <v>-1</v>
      </c>
      <c r="BC481" s="117" t="e">
        <f t="shared" si="638"/>
        <v>#DIV/0!</v>
      </c>
      <c r="BD481" s="117" t="e">
        <f t="shared" si="639"/>
        <v>#DIV/0!</v>
      </c>
      <c r="BE481" s="18"/>
      <c r="BF481" s="18"/>
      <c r="BG481" s="18"/>
      <c r="BH481" s="18"/>
      <c r="BI481" s="18"/>
      <c r="BJ481" s="18"/>
      <c r="BK481" s="18"/>
      <c r="BL481" s="117">
        <f t="shared" si="640"/>
        <v>-1</v>
      </c>
      <c r="BM481" s="117">
        <f t="shared" si="631"/>
        <v>-1</v>
      </c>
    </row>
    <row r="482" spans="1:65">
      <c r="A482" s="17">
        <v>30546</v>
      </c>
      <c r="B482" s="17" t="s">
        <v>906</v>
      </c>
      <c r="C482" s="18"/>
      <c r="D482" s="18"/>
      <c r="E482" s="18"/>
      <c r="F482" s="18">
        <v>189144644</v>
      </c>
      <c r="G482" s="18">
        <f t="shared" si="632"/>
        <v>189144644</v>
      </c>
      <c r="H482" s="18">
        <v>0</v>
      </c>
      <c r="I482" s="18">
        <v>0</v>
      </c>
      <c r="J482" s="18">
        <f t="shared" si="643"/>
        <v>189144644</v>
      </c>
      <c r="K482" s="18">
        <v>0</v>
      </c>
      <c r="L482" s="18">
        <v>0</v>
      </c>
      <c r="M482" s="18"/>
      <c r="N482" s="18"/>
      <c r="O482" s="18">
        <v>0</v>
      </c>
      <c r="P482" s="18">
        <f t="shared" ref="P482:P524" si="645">+O482-I482</f>
        <v>0</v>
      </c>
      <c r="Q482" s="18">
        <f t="shared" si="644"/>
        <v>189144644</v>
      </c>
      <c r="R482" s="18">
        <f t="shared" ref="R482:R524" si="646">+L482</f>
        <v>0</v>
      </c>
      <c r="S482" s="108"/>
      <c r="T482" s="18">
        <v>189144644</v>
      </c>
      <c r="U482" s="18"/>
      <c r="V482" s="18"/>
      <c r="W482" s="18"/>
      <c r="X482" s="18"/>
      <c r="Y482" s="18"/>
      <c r="Z482" s="18"/>
      <c r="AA482" s="18"/>
      <c r="AB482" s="18"/>
      <c r="AC482" s="18">
        <f>+T482/2</f>
        <v>94572322</v>
      </c>
      <c r="AD482" s="18">
        <v>94572322</v>
      </c>
      <c r="AE482" s="18"/>
      <c r="AF482" s="18"/>
      <c r="AG482" s="18">
        <f t="shared" si="633"/>
        <v>0</v>
      </c>
      <c r="AH482" s="18">
        <f t="shared" si="642"/>
        <v>189144644</v>
      </c>
      <c r="AI482" s="85"/>
      <c r="AJ482" s="108"/>
      <c r="AK482" s="18"/>
      <c r="AL482" s="18">
        <v>0</v>
      </c>
      <c r="AM482" s="18">
        <v>0</v>
      </c>
      <c r="AN482" s="18">
        <v>0</v>
      </c>
      <c r="AO482" s="18"/>
      <c r="AP482" s="18"/>
      <c r="AQ482" s="18"/>
      <c r="AR482" s="18"/>
      <c r="AS482" s="18"/>
      <c r="AT482" s="18"/>
      <c r="AU482" s="18"/>
      <c r="AV482" s="18"/>
      <c r="AW482" s="18">
        <f t="shared" si="634"/>
        <v>0</v>
      </c>
      <c r="AX482" s="18">
        <f t="shared" si="630"/>
        <v>0</v>
      </c>
      <c r="AY482" s="108"/>
      <c r="AZ482" s="117" t="e">
        <f t="shared" si="635"/>
        <v>#DIV/0!</v>
      </c>
      <c r="BA482" s="117" t="e">
        <f t="shared" si="636"/>
        <v>#DIV/0!</v>
      </c>
      <c r="BB482" s="117" t="e">
        <f t="shared" si="637"/>
        <v>#DIV/0!</v>
      </c>
      <c r="BC482" s="117" t="e">
        <f t="shared" si="638"/>
        <v>#DIV/0!</v>
      </c>
      <c r="BD482" s="117" t="e">
        <f t="shared" si="639"/>
        <v>#DIV/0!</v>
      </c>
      <c r="BE482" s="18"/>
      <c r="BF482" s="18"/>
      <c r="BG482" s="18"/>
      <c r="BH482" s="18"/>
      <c r="BI482" s="18"/>
      <c r="BJ482" s="18"/>
      <c r="BK482" s="18"/>
      <c r="BL482" s="117" t="e">
        <f t="shared" si="640"/>
        <v>#DIV/0!</v>
      </c>
      <c r="BM482" s="117" t="e">
        <f t="shared" si="631"/>
        <v>#DIV/0!</v>
      </c>
    </row>
    <row r="483" spans="1:65">
      <c r="A483" s="17">
        <v>30547</v>
      </c>
      <c r="B483" s="17" t="s">
        <v>907</v>
      </c>
      <c r="C483" s="18"/>
      <c r="D483" s="18"/>
      <c r="E483" s="18"/>
      <c r="F483" s="18">
        <v>111000000</v>
      </c>
      <c r="G483" s="18">
        <f t="shared" si="632"/>
        <v>111000000</v>
      </c>
      <c r="H483" s="18">
        <v>0</v>
      </c>
      <c r="I483" s="18">
        <v>0</v>
      </c>
      <c r="J483" s="18">
        <f t="shared" si="643"/>
        <v>111000000</v>
      </c>
      <c r="K483" s="18">
        <v>0</v>
      </c>
      <c r="L483" s="18">
        <v>0</v>
      </c>
      <c r="M483" s="18"/>
      <c r="N483" s="18"/>
      <c r="O483" s="18">
        <v>0</v>
      </c>
      <c r="P483" s="18">
        <f t="shared" si="645"/>
        <v>0</v>
      </c>
      <c r="Q483" s="18">
        <f t="shared" si="644"/>
        <v>111000000</v>
      </c>
      <c r="R483" s="18">
        <f t="shared" si="646"/>
        <v>0</v>
      </c>
      <c r="S483" s="108"/>
      <c r="T483" s="18">
        <v>111000000</v>
      </c>
      <c r="U483" s="18"/>
      <c r="V483" s="18"/>
      <c r="W483" s="18"/>
      <c r="X483" s="18"/>
      <c r="Y483" s="18"/>
      <c r="Z483" s="18"/>
      <c r="AA483" s="18"/>
      <c r="AB483" s="18"/>
      <c r="AC483" s="18">
        <v>27750000</v>
      </c>
      <c r="AD483" s="18">
        <v>27750000</v>
      </c>
      <c r="AE483" s="18">
        <v>27750000</v>
      </c>
      <c r="AF483" s="18">
        <v>27750000</v>
      </c>
      <c r="AG483" s="18">
        <f t="shared" si="633"/>
        <v>0</v>
      </c>
      <c r="AH483" s="18">
        <f t="shared" si="642"/>
        <v>111000000</v>
      </c>
      <c r="AI483" s="85"/>
      <c r="AJ483" s="108"/>
      <c r="AK483" s="18"/>
      <c r="AL483" s="18">
        <v>0</v>
      </c>
      <c r="AM483" s="18">
        <v>0</v>
      </c>
      <c r="AN483" s="18">
        <v>0</v>
      </c>
      <c r="AO483" s="18"/>
      <c r="AP483" s="18"/>
      <c r="AQ483" s="18"/>
      <c r="AR483" s="18"/>
      <c r="AS483" s="18"/>
      <c r="AT483" s="18"/>
      <c r="AU483" s="18"/>
      <c r="AV483" s="18"/>
      <c r="AW483" s="18">
        <f t="shared" si="634"/>
        <v>0</v>
      </c>
      <c r="AX483" s="18">
        <f t="shared" si="630"/>
        <v>0</v>
      </c>
      <c r="AY483" s="108"/>
      <c r="AZ483" s="117" t="e">
        <f t="shared" si="635"/>
        <v>#DIV/0!</v>
      </c>
      <c r="BA483" s="117" t="e">
        <f t="shared" si="636"/>
        <v>#DIV/0!</v>
      </c>
      <c r="BB483" s="117" t="e">
        <f t="shared" si="637"/>
        <v>#DIV/0!</v>
      </c>
      <c r="BC483" s="117" t="e">
        <f t="shared" si="638"/>
        <v>#DIV/0!</v>
      </c>
      <c r="BD483" s="117" t="e">
        <f t="shared" si="639"/>
        <v>#DIV/0!</v>
      </c>
      <c r="BE483" s="18"/>
      <c r="BF483" s="18"/>
      <c r="BG483" s="18"/>
      <c r="BH483" s="18"/>
      <c r="BI483" s="18"/>
      <c r="BJ483" s="18"/>
      <c r="BK483" s="18"/>
      <c r="BL483" s="117" t="e">
        <f t="shared" si="640"/>
        <v>#DIV/0!</v>
      </c>
      <c r="BM483" s="117" t="e">
        <f t="shared" si="631"/>
        <v>#DIV/0!</v>
      </c>
    </row>
    <row r="484" spans="1:65">
      <c r="A484" s="17">
        <v>30548</v>
      </c>
      <c r="B484" s="17" t="s">
        <v>908</v>
      </c>
      <c r="C484" s="18"/>
      <c r="D484" s="18"/>
      <c r="E484" s="18"/>
      <c r="F484" s="18">
        <v>15011241</v>
      </c>
      <c r="G484" s="18">
        <f t="shared" si="632"/>
        <v>15011241</v>
      </c>
      <c r="H484" s="18">
        <v>0</v>
      </c>
      <c r="I484" s="18">
        <v>0</v>
      </c>
      <c r="J484" s="18">
        <f t="shared" si="643"/>
        <v>15011241</v>
      </c>
      <c r="K484" s="18">
        <v>0</v>
      </c>
      <c r="L484" s="18">
        <v>0</v>
      </c>
      <c r="M484" s="18"/>
      <c r="N484" s="18"/>
      <c r="O484" s="18">
        <v>0</v>
      </c>
      <c r="P484" s="18">
        <f t="shared" si="645"/>
        <v>0</v>
      </c>
      <c r="Q484" s="18">
        <f t="shared" si="644"/>
        <v>15011241</v>
      </c>
      <c r="R484" s="18">
        <f t="shared" si="646"/>
        <v>0</v>
      </c>
      <c r="S484" s="108"/>
      <c r="T484" s="18">
        <v>15011241</v>
      </c>
      <c r="U484" s="18"/>
      <c r="V484" s="18"/>
      <c r="W484" s="18"/>
      <c r="X484" s="18">
        <f>+T484</f>
        <v>15011241</v>
      </c>
      <c r="Y484" s="18"/>
      <c r="Z484" s="18"/>
      <c r="AA484" s="18"/>
      <c r="AB484" s="18"/>
      <c r="AC484" s="18"/>
      <c r="AD484" s="18"/>
      <c r="AE484" s="18"/>
      <c r="AF484" s="18"/>
      <c r="AG484" s="18">
        <f t="shared" si="633"/>
        <v>15011241</v>
      </c>
      <c r="AH484" s="18">
        <f t="shared" si="642"/>
        <v>15011241</v>
      </c>
      <c r="AI484" s="85"/>
      <c r="AJ484" s="108"/>
      <c r="AK484" s="18"/>
      <c r="AL484" s="18">
        <v>0</v>
      </c>
      <c r="AM484" s="18">
        <v>0</v>
      </c>
      <c r="AN484" s="18">
        <v>0</v>
      </c>
      <c r="AO484" s="18"/>
      <c r="AP484" s="18"/>
      <c r="AQ484" s="18"/>
      <c r="AR484" s="18"/>
      <c r="AS484" s="18"/>
      <c r="AT484" s="18"/>
      <c r="AU484" s="18"/>
      <c r="AV484" s="18"/>
      <c r="AW484" s="18">
        <f t="shared" si="634"/>
        <v>0</v>
      </c>
      <c r="AX484" s="18">
        <f t="shared" si="630"/>
        <v>0</v>
      </c>
      <c r="AY484" s="108"/>
      <c r="AZ484" s="117" t="e">
        <f t="shared" si="635"/>
        <v>#DIV/0!</v>
      </c>
      <c r="BA484" s="117" t="e">
        <f t="shared" si="636"/>
        <v>#DIV/0!</v>
      </c>
      <c r="BB484" s="117" t="e">
        <f t="shared" si="637"/>
        <v>#DIV/0!</v>
      </c>
      <c r="BC484" s="117">
        <f t="shared" si="638"/>
        <v>-1</v>
      </c>
      <c r="BD484" s="117" t="e">
        <f t="shared" si="639"/>
        <v>#DIV/0!</v>
      </c>
      <c r="BE484" s="18"/>
      <c r="BF484" s="18"/>
      <c r="BG484" s="18"/>
      <c r="BH484" s="18"/>
      <c r="BI484" s="18"/>
      <c r="BJ484" s="18"/>
      <c r="BK484" s="18"/>
      <c r="BL484" s="117">
        <f t="shared" si="640"/>
        <v>-1</v>
      </c>
      <c r="BM484" s="117">
        <f t="shared" si="631"/>
        <v>-1</v>
      </c>
    </row>
    <row r="485" spans="1:65">
      <c r="A485" s="17">
        <v>30549</v>
      </c>
      <c r="B485" s="17" t="s">
        <v>909</v>
      </c>
      <c r="C485" s="18"/>
      <c r="D485" s="18"/>
      <c r="E485" s="18"/>
      <c r="F485" s="18">
        <v>60440</v>
      </c>
      <c r="G485" s="18">
        <f t="shared" si="632"/>
        <v>60440</v>
      </c>
      <c r="H485" s="18">
        <v>0</v>
      </c>
      <c r="I485" s="18">
        <v>0</v>
      </c>
      <c r="J485" s="18">
        <f t="shared" si="643"/>
        <v>60440</v>
      </c>
      <c r="K485" s="18">
        <v>0</v>
      </c>
      <c r="L485" s="18">
        <v>0</v>
      </c>
      <c r="M485" s="18"/>
      <c r="N485" s="18"/>
      <c r="O485" s="18">
        <v>0</v>
      </c>
      <c r="P485" s="18">
        <f t="shared" si="645"/>
        <v>0</v>
      </c>
      <c r="Q485" s="18">
        <f t="shared" si="644"/>
        <v>60440</v>
      </c>
      <c r="R485" s="18">
        <f t="shared" si="646"/>
        <v>0</v>
      </c>
      <c r="S485" s="108"/>
      <c r="T485" s="18">
        <v>60440</v>
      </c>
      <c r="U485" s="18"/>
      <c r="V485" s="18"/>
      <c r="W485" s="18"/>
      <c r="X485" s="18">
        <f>+T485</f>
        <v>60440</v>
      </c>
      <c r="Y485" s="18"/>
      <c r="Z485" s="18"/>
      <c r="AA485" s="18"/>
      <c r="AB485" s="18"/>
      <c r="AC485" s="18"/>
      <c r="AD485" s="18"/>
      <c r="AE485" s="18"/>
      <c r="AF485" s="18"/>
      <c r="AG485" s="18">
        <f t="shared" si="633"/>
        <v>60440</v>
      </c>
      <c r="AH485" s="18">
        <f t="shared" si="642"/>
        <v>60440</v>
      </c>
      <c r="AI485" s="85"/>
      <c r="AJ485" s="108"/>
      <c r="AK485" s="18"/>
      <c r="AL485" s="18">
        <v>0</v>
      </c>
      <c r="AM485" s="18">
        <v>0</v>
      </c>
      <c r="AN485" s="18">
        <v>0</v>
      </c>
      <c r="AO485" s="18"/>
      <c r="AP485" s="18"/>
      <c r="AQ485" s="18"/>
      <c r="AR485" s="18"/>
      <c r="AS485" s="18"/>
      <c r="AT485" s="18"/>
      <c r="AU485" s="18"/>
      <c r="AV485" s="18"/>
      <c r="AW485" s="18">
        <f t="shared" si="634"/>
        <v>0</v>
      </c>
      <c r="AX485" s="18">
        <f t="shared" si="630"/>
        <v>0</v>
      </c>
      <c r="AY485" s="108"/>
      <c r="AZ485" s="117" t="e">
        <f t="shared" si="635"/>
        <v>#DIV/0!</v>
      </c>
      <c r="BA485" s="117" t="e">
        <f t="shared" si="636"/>
        <v>#DIV/0!</v>
      </c>
      <c r="BB485" s="117" t="e">
        <f t="shared" si="637"/>
        <v>#DIV/0!</v>
      </c>
      <c r="BC485" s="117">
        <f t="shared" si="638"/>
        <v>-1</v>
      </c>
      <c r="BD485" s="117" t="e">
        <f t="shared" si="639"/>
        <v>#DIV/0!</v>
      </c>
      <c r="BE485" s="18"/>
      <c r="BF485" s="18"/>
      <c r="BG485" s="18"/>
      <c r="BH485" s="18"/>
      <c r="BI485" s="18"/>
      <c r="BJ485" s="18"/>
      <c r="BK485" s="18"/>
      <c r="BL485" s="117">
        <f t="shared" si="640"/>
        <v>-1</v>
      </c>
      <c r="BM485" s="117">
        <f t="shared" si="631"/>
        <v>-1</v>
      </c>
    </row>
    <row r="486" spans="1:65">
      <c r="A486" s="17">
        <v>30550</v>
      </c>
      <c r="B486" s="17" t="s">
        <v>910</v>
      </c>
      <c r="C486" s="18"/>
      <c r="D486" s="18"/>
      <c r="E486" s="18"/>
      <c r="F486" s="18">
        <v>29292677</v>
      </c>
      <c r="G486" s="18">
        <f t="shared" si="632"/>
        <v>29292677</v>
      </c>
      <c r="H486" s="18">
        <v>0</v>
      </c>
      <c r="I486" s="18">
        <v>0</v>
      </c>
      <c r="J486" s="18">
        <f t="shared" si="643"/>
        <v>29292677</v>
      </c>
      <c r="K486" s="18">
        <v>0</v>
      </c>
      <c r="L486" s="18">
        <v>0</v>
      </c>
      <c r="M486" s="18"/>
      <c r="N486" s="18"/>
      <c r="O486" s="18">
        <v>0</v>
      </c>
      <c r="P486" s="18">
        <f t="shared" si="645"/>
        <v>0</v>
      </c>
      <c r="Q486" s="18">
        <f t="shared" si="644"/>
        <v>29292677</v>
      </c>
      <c r="R486" s="18">
        <f t="shared" si="646"/>
        <v>0</v>
      </c>
      <c r="S486" s="108"/>
      <c r="T486" s="18">
        <v>29292677</v>
      </c>
      <c r="U486" s="18"/>
      <c r="V486" s="18"/>
      <c r="W486" s="18"/>
      <c r="X486" s="18"/>
      <c r="Y486" s="18"/>
      <c r="Z486" s="18"/>
      <c r="AA486" s="18"/>
      <c r="AB486" s="18"/>
      <c r="AC486" s="18">
        <v>7323169.25</v>
      </c>
      <c r="AD486" s="18">
        <v>7323169.25</v>
      </c>
      <c r="AE486" s="18">
        <v>7323169.25</v>
      </c>
      <c r="AF486" s="18">
        <v>7323169.25</v>
      </c>
      <c r="AG486" s="18">
        <f t="shared" si="633"/>
        <v>0</v>
      </c>
      <c r="AH486" s="18">
        <f t="shared" si="642"/>
        <v>29292677</v>
      </c>
      <c r="AI486" s="85"/>
      <c r="AJ486" s="108"/>
      <c r="AK486" s="18"/>
      <c r="AL486" s="18">
        <v>0</v>
      </c>
      <c r="AM486" s="18">
        <v>0</v>
      </c>
      <c r="AN486" s="18">
        <v>0</v>
      </c>
      <c r="AO486" s="18"/>
      <c r="AP486" s="18"/>
      <c r="AQ486" s="18"/>
      <c r="AR486" s="18"/>
      <c r="AS486" s="18"/>
      <c r="AT486" s="18"/>
      <c r="AU486" s="18"/>
      <c r="AV486" s="18"/>
      <c r="AW486" s="18">
        <f t="shared" si="634"/>
        <v>0</v>
      </c>
      <c r="AX486" s="18">
        <f t="shared" si="630"/>
        <v>0</v>
      </c>
      <c r="AY486" s="108"/>
      <c r="AZ486" s="117" t="e">
        <f t="shared" si="635"/>
        <v>#DIV/0!</v>
      </c>
      <c r="BA486" s="117" t="e">
        <f t="shared" si="636"/>
        <v>#DIV/0!</v>
      </c>
      <c r="BB486" s="117" t="e">
        <f t="shared" si="637"/>
        <v>#DIV/0!</v>
      </c>
      <c r="BC486" s="117" t="e">
        <f t="shared" si="638"/>
        <v>#DIV/0!</v>
      </c>
      <c r="BD486" s="117" t="e">
        <f t="shared" si="639"/>
        <v>#DIV/0!</v>
      </c>
      <c r="BE486" s="18"/>
      <c r="BF486" s="18"/>
      <c r="BG486" s="18"/>
      <c r="BH486" s="18"/>
      <c r="BI486" s="18"/>
      <c r="BJ486" s="18"/>
      <c r="BK486" s="18"/>
      <c r="BL486" s="117" t="e">
        <f t="shared" si="640"/>
        <v>#DIV/0!</v>
      </c>
      <c r="BM486" s="117" t="e">
        <f t="shared" si="631"/>
        <v>#DIV/0!</v>
      </c>
    </row>
    <row r="487" spans="1:65">
      <c r="A487" s="17">
        <v>30551</v>
      </c>
      <c r="B487" s="17" t="s">
        <v>911</v>
      </c>
      <c r="C487" s="18"/>
      <c r="D487" s="18"/>
      <c r="E487" s="18"/>
      <c r="F487" s="18">
        <v>30348238</v>
      </c>
      <c r="G487" s="18">
        <f t="shared" si="632"/>
        <v>30348238</v>
      </c>
      <c r="H487" s="18">
        <v>0</v>
      </c>
      <c r="I487" s="18">
        <v>0</v>
      </c>
      <c r="J487" s="18">
        <f t="shared" si="643"/>
        <v>30348238</v>
      </c>
      <c r="K487" s="18">
        <v>0</v>
      </c>
      <c r="L487" s="18">
        <v>0</v>
      </c>
      <c r="M487" s="18"/>
      <c r="N487" s="18"/>
      <c r="O487" s="18">
        <v>0</v>
      </c>
      <c r="P487" s="18">
        <f t="shared" si="645"/>
        <v>0</v>
      </c>
      <c r="Q487" s="18">
        <f t="shared" si="644"/>
        <v>30348238</v>
      </c>
      <c r="R487" s="18">
        <f t="shared" si="646"/>
        <v>0</v>
      </c>
      <c r="S487" s="108"/>
      <c r="T487" s="18">
        <v>30348238</v>
      </c>
      <c r="U487" s="18"/>
      <c r="V487" s="18"/>
      <c r="W487" s="18"/>
      <c r="X487" s="18"/>
      <c r="Y487" s="18"/>
      <c r="Z487" s="18"/>
      <c r="AA487" s="18"/>
      <c r="AB487" s="18"/>
      <c r="AC487" s="18">
        <v>7587059.5</v>
      </c>
      <c r="AD487" s="18">
        <v>7587059.5</v>
      </c>
      <c r="AE487" s="18">
        <v>7587059.5</v>
      </c>
      <c r="AF487" s="18">
        <v>7587059.5</v>
      </c>
      <c r="AG487" s="18">
        <f t="shared" si="633"/>
        <v>0</v>
      </c>
      <c r="AH487" s="18">
        <f t="shared" si="642"/>
        <v>30348238</v>
      </c>
      <c r="AI487" s="85"/>
      <c r="AJ487" s="108"/>
      <c r="AK487" s="18"/>
      <c r="AL487" s="18">
        <v>0</v>
      </c>
      <c r="AM487" s="18">
        <v>0</v>
      </c>
      <c r="AN487" s="18">
        <v>0</v>
      </c>
      <c r="AO487" s="18"/>
      <c r="AP487" s="18"/>
      <c r="AQ487" s="18"/>
      <c r="AR487" s="18"/>
      <c r="AS487" s="18"/>
      <c r="AT487" s="18"/>
      <c r="AU487" s="18"/>
      <c r="AV487" s="18"/>
      <c r="AW487" s="18">
        <f t="shared" si="634"/>
        <v>0</v>
      </c>
      <c r="AX487" s="18">
        <f t="shared" si="630"/>
        <v>0</v>
      </c>
      <c r="AY487" s="108"/>
      <c r="AZ487" s="117" t="e">
        <f t="shared" si="635"/>
        <v>#DIV/0!</v>
      </c>
      <c r="BA487" s="117" t="e">
        <f t="shared" si="636"/>
        <v>#DIV/0!</v>
      </c>
      <c r="BB487" s="117" t="e">
        <f t="shared" si="637"/>
        <v>#DIV/0!</v>
      </c>
      <c r="BC487" s="117" t="e">
        <f t="shared" si="638"/>
        <v>#DIV/0!</v>
      </c>
      <c r="BD487" s="117" t="e">
        <f t="shared" si="639"/>
        <v>#DIV/0!</v>
      </c>
      <c r="BE487" s="18"/>
      <c r="BF487" s="18"/>
      <c r="BG487" s="18"/>
      <c r="BH487" s="18"/>
      <c r="BI487" s="18"/>
      <c r="BJ487" s="18"/>
      <c r="BK487" s="18"/>
      <c r="BL487" s="117" t="e">
        <f t="shared" si="640"/>
        <v>#DIV/0!</v>
      </c>
      <c r="BM487" s="117" t="e">
        <f t="shared" si="631"/>
        <v>#DIV/0!</v>
      </c>
    </row>
    <row r="488" spans="1:65">
      <c r="A488" s="17">
        <v>30552</v>
      </c>
      <c r="B488" s="17" t="s">
        <v>912</v>
      </c>
      <c r="C488" s="18"/>
      <c r="D488" s="18"/>
      <c r="E488" s="18"/>
      <c r="F488" s="18">
        <v>221781937.24000001</v>
      </c>
      <c r="G488" s="18">
        <f t="shared" si="632"/>
        <v>221781937.24000001</v>
      </c>
      <c r="H488" s="18">
        <v>0</v>
      </c>
      <c r="I488" s="18">
        <v>0</v>
      </c>
      <c r="J488" s="18">
        <f t="shared" si="643"/>
        <v>221781937.24000001</v>
      </c>
      <c r="K488" s="18">
        <v>0</v>
      </c>
      <c r="L488" s="18">
        <v>0</v>
      </c>
      <c r="M488" s="18"/>
      <c r="N488" s="18"/>
      <c r="O488" s="18">
        <v>0</v>
      </c>
      <c r="P488" s="18">
        <f t="shared" si="645"/>
        <v>0</v>
      </c>
      <c r="Q488" s="18">
        <f t="shared" si="644"/>
        <v>221781937.24000001</v>
      </c>
      <c r="R488" s="18">
        <f t="shared" si="646"/>
        <v>0</v>
      </c>
      <c r="S488" s="108"/>
      <c r="T488" s="18">
        <v>221781937.24000001</v>
      </c>
      <c r="U488" s="18"/>
      <c r="V488" s="18"/>
      <c r="W488" s="18"/>
      <c r="X488" s="18">
        <f>+T488</f>
        <v>221781937.24000001</v>
      </c>
      <c r="Y488" s="18"/>
      <c r="Z488" s="18"/>
      <c r="AA488" s="18"/>
      <c r="AB488" s="18"/>
      <c r="AC488" s="18"/>
      <c r="AD488" s="18"/>
      <c r="AE488" s="18"/>
      <c r="AF488" s="18"/>
      <c r="AG488" s="18">
        <f t="shared" si="633"/>
        <v>221781937.24000001</v>
      </c>
      <c r="AH488" s="18">
        <f t="shared" si="642"/>
        <v>221781937.24000001</v>
      </c>
      <c r="AI488" s="85"/>
      <c r="AJ488" s="108"/>
      <c r="AK488" s="18"/>
      <c r="AL488" s="18">
        <v>0</v>
      </c>
      <c r="AM488" s="18">
        <v>0</v>
      </c>
      <c r="AN488" s="18">
        <v>0</v>
      </c>
      <c r="AO488" s="18"/>
      <c r="AP488" s="18"/>
      <c r="AQ488" s="18"/>
      <c r="AR488" s="18"/>
      <c r="AS488" s="18"/>
      <c r="AT488" s="18"/>
      <c r="AU488" s="18"/>
      <c r="AV488" s="18"/>
      <c r="AW488" s="18">
        <f t="shared" si="634"/>
        <v>0</v>
      </c>
      <c r="AX488" s="18">
        <f t="shared" si="630"/>
        <v>0</v>
      </c>
      <c r="AY488" s="108"/>
      <c r="AZ488" s="117" t="e">
        <f t="shared" si="635"/>
        <v>#DIV/0!</v>
      </c>
      <c r="BA488" s="117" t="e">
        <f t="shared" si="636"/>
        <v>#DIV/0!</v>
      </c>
      <c r="BB488" s="117" t="e">
        <f t="shared" si="637"/>
        <v>#DIV/0!</v>
      </c>
      <c r="BC488" s="117">
        <f t="shared" si="638"/>
        <v>-1</v>
      </c>
      <c r="BD488" s="117" t="e">
        <f t="shared" si="639"/>
        <v>#DIV/0!</v>
      </c>
      <c r="BE488" s="18"/>
      <c r="BF488" s="18"/>
      <c r="BG488" s="18"/>
      <c r="BH488" s="18"/>
      <c r="BI488" s="18"/>
      <c r="BJ488" s="18"/>
      <c r="BK488" s="18"/>
      <c r="BL488" s="117">
        <f t="shared" si="640"/>
        <v>-1</v>
      </c>
      <c r="BM488" s="117">
        <f t="shared" si="631"/>
        <v>-1</v>
      </c>
    </row>
    <row r="489" spans="1:65">
      <c r="A489" s="17">
        <v>30553</v>
      </c>
      <c r="B489" s="17" t="s">
        <v>913</v>
      </c>
      <c r="C489" s="18"/>
      <c r="D489" s="18"/>
      <c r="E489" s="18"/>
      <c r="F489" s="18">
        <v>286163840</v>
      </c>
      <c r="G489" s="18">
        <f t="shared" si="632"/>
        <v>286163840</v>
      </c>
      <c r="H489" s="18">
        <v>0</v>
      </c>
      <c r="I489" s="18">
        <v>0</v>
      </c>
      <c r="J489" s="18">
        <f t="shared" si="643"/>
        <v>286163840</v>
      </c>
      <c r="K489" s="18">
        <v>0</v>
      </c>
      <c r="L489" s="18">
        <v>0</v>
      </c>
      <c r="M489" s="18"/>
      <c r="N489" s="18"/>
      <c r="O489" s="18">
        <v>0</v>
      </c>
      <c r="P489" s="18">
        <f t="shared" si="645"/>
        <v>0</v>
      </c>
      <c r="Q489" s="18">
        <f t="shared" si="644"/>
        <v>286163840</v>
      </c>
      <c r="R489" s="18">
        <f t="shared" si="646"/>
        <v>0</v>
      </c>
      <c r="S489" s="108"/>
      <c r="T489" s="18">
        <v>286163840</v>
      </c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>
        <f>+T489/2</f>
        <v>143081920</v>
      </c>
      <c r="AF489" s="18">
        <v>143081920</v>
      </c>
      <c r="AG489" s="18">
        <f t="shared" si="633"/>
        <v>0</v>
      </c>
      <c r="AH489" s="18">
        <f t="shared" si="642"/>
        <v>286163840</v>
      </c>
      <c r="AI489" s="85"/>
      <c r="AJ489" s="108"/>
      <c r="AK489" s="18"/>
      <c r="AL489" s="18">
        <v>0</v>
      </c>
      <c r="AM489" s="18">
        <v>0</v>
      </c>
      <c r="AN489" s="18">
        <v>0</v>
      </c>
      <c r="AO489" s="18"/>
      <c r="AP489" s="18"/>
      <c r="AQ489" s="18"/>
      <c r="AR489" s="18"/>
      <c r="AS489" s="18"/>
      <c r="AT489" s="18"/>
      <c r="AU489" s="18"/>
      <c r="AV489" s="18"/>
      <c r="AW489" s="18">
        <f t="shared" si="634"/>
        <v>0</v>
      </c>
      <c r="AX489" s="18">
        <f t="shared" si="630"/>
        <v>0</v>
      </c>
      <c r="AY489" s="108"/>
      <c r="AZ489" s="117" t="e">
        <f t="shared" si="635"/>
        <v>#DIV/0!</v>
      </c>
      <c r="BA489" s="117" t="e">
        <f t="shared" si="636"/>
        <v>#DIV/0!</v>
      </c>
      <c r="BB489" s="117" t="e">
        <f t="shared" si="637"/>
        <v>#DIV/0!</v>
      </c>
      <c r="BC489" s="117" t="e">
        <f t="shared" si="638"/>
        <v>#DIV/0!</v>
      </c>
      <c r="BD489" s="117" t="e">
        <f t="shared" si="639"/>
        <v>#DIV/0!</v>
      </c>
      <c r="BE489" s="18"/>
      <c r="BF489" s="18"/>
      <c r="BG489" s="18"/>
      <c r="BH489" s="18"/>
      <c r="BI489" s="18"/>
      <c r="BJ489" s="18"/>
      <c r="BK489" s="18"/>
      <c r="BL489" s="117" t="e">
        <f t="shared" si="640"/>
        <v>#DIV/0!</v>
      </c>
      <c r="BM489" s="117" t="e">
        <f t="shared" si="631"/>
        <v>#DIV/0!</v>
      </c>
    </row>
    <row r="490" spans="1:65">
      <c r="A490" s="17">
        <v>30554</v>
      </c>
      <c r="B490" s="17" t="s">
        <v>914</v>
      </c>
      <c r="C490" s="18"/>
      <c r="D490" s="18"/>
      <c r="E490" s="18"/>
      <c r="F490" s="18">
        <v>96862725</v>
      </c>
      <c r="G490" s="18">
        <f t="shared" si="632"/>
        <v>96862725</v>
      </c>
      <c r="H490" s="18">
        <v>0</v>
      </c>
      <c r="I490" s="18">
        <v>0</v>
      </c>
      <c r="J490" s="18">
        <f t="shared" si="643"/>
        <v>96862725</v>
      </c>
      <c r="K490" s="18">
        <v>0</v>
      </c>
      <c r="L490" s="18">
        <v>0</v>
      </c>
      <c r="M490" s="18"/>
      <c r="N490" s="18"/>
      <c r="O490" s="18">
        <v>0</v>
      </c>
      <c r="P490" s="18">
        <f t="shared" si="645"/>
        <v>0</v>
      </c>
      <c r="Q490" s="18">
        <f t="shared" si="644"/>
        <v>96862725</v>
      </c>
      <c r="R490" s="18">
        <f t="shared" si="646"/>
        <v>0</v>
      </c>
      <c r="S490" s="108"/>
      <c r="T490" s="18">
        <v>96862725</v>
      </c>
      <c r="U490" s="18"/>
      <c r="V490" s="18"/>
      <c r="W490" s="18"/>
      <c r="X490" s="18">
        <v>19372545</v>
      </c>
      <c r="Y490" s="18">
        <v>19372545</v>
      </c>
      <c r="Z490" s="18">
        <v>19372545</v>
      </c>
      <c r="AA490" s="18">
        <v>19372545</v>
      </c>
      <c r="AB490" s="18">
        <v>19372545</v>
      </c>
      <c r="AC490" s="18"/>
      <c r="AD490" s="18"/>
      <c r="AE490" s="18"/>
      <c r="AF490" s="18"/>
      <c r="AG490" s="18">
        <f t="shared" si="633"/>
        <v>38745090</v>
      </c>
      <c r="AH490" s="18">
        <f t="shared" si="642"/>
        <v>96862725</v>
      </c>
      <c r="AI490" s="85"/>
      <c r="AJ490" s="108"/>
      <c r="AK490" s="18"/>
      <c r="AL490" s="18">
        <v>0</v>
      </c>
      <c r="AM490" s="18">
        <v>27861935</v>
      </c>
      <c r="AN490" s="18">
        <v>0</v>
      </c>
      <c r="AO490" s="18"/>
      <c r="AP490" s="18"/>
      <c r="AQ490" s="18"/>
      <c r="AR490" s="18"/>
      <c r="AS490" s="18"/>
      <c r="AT490" s="18"/>
      <c r="AU490" s="18"/>
      <c r="AV490" s="18"/>
      <c r="AW490" s="18">
        <f t="shared" si="634"/>
        <v>27861935</v>
      </c>
      <c r="AX490" s="18">
        <f t="shared" si="630"/>
        <v>27861935</v>
      </c>
      <c r="AY490" s="108"/>
      <c r="AZ490" s="117" t="e">
        <f t="shared" si="635"/>
        <v>#DIV/0!</v>
      </c>
      <c r="BA490" s="117" t="e">
        <f t="shared" si="636"/>
        <v>#DIV/0!</v>
      </c>
      <c r="BB490" s="117" t="e">
        <f t="shared" si="637"/>
        <v>#DIV/0!</v>
      </c>
      <c r="BC490" s="117">
        <f t="shared" si="638"/>
        <v>-1</v>
      </c>
      <c r="BD490" s="117">
        <f t="shared" si="639"/>
        <v>-1</v>
      </c>
      <c r="BE490" s="18"/>
      <c r="BF490" s="18"/>
      <c r="BG490" s="18"/>
      <c r="BH490" s="18"/>
      <c r="BI490" s="18"/>
      <c r="BJ490" s="18"/>
      <c r="BK490" s="18"/>
      <c r="BL490" s="117">
        <f t="shared" si="640"/>
        <v>-0.28089120453714267</v>
      </c>
      <c r="BM490" s="117">
        <f t="shared" si="631"/>
        <v>-0.28089120453714267</v>
      </c>
    </row>
    <row r="491" spans="1:65">
      <c r="A491" s="17">
        <v>30555</v>
      </c>
      <c r="B491" s="17" t="s">
        <v>915</v>
      </c>
      <c r="C491" s="18"/>
      <c r="D491" s="18"/>
      <c r="E491" s="18"/>
      <c r="F491" s="18">
        <v>120000000</v>
      </c>
      <c r="G491" s="18">
        <f t="shared" si="632"/>
        <v>120000000</v>
      </c>
      <c r="H491" s="18">
        <v>0</v>
      </c>
      <c r="I491" s="18">
        <v>0</v>
      </c>
      <c r="J491" s="18">
        <f t="shared" si="643"/>
        <v>120000000</v>
      </c>
      <c r="K491" s="18">
        <v>0</v>
      </c>
      <c r="L491" s="18">
        <v>0</v>
      </c>
      <c r="M491" s="18"/>
      <c r="N491" s="18"/>
      <c r="O491" s="18">
        <v>0</v>
      </c>
      <c r="P491" s="18">
        <f t="shared" si="645"/>
        <v>0</v>
      </c>
      <c r="Q491" s="18">
        <f t="shared" si="644"/>
        <v>120000000</v>
      </c>
      <c r="R491" s="18">
        <f t="shared" si="646"/>
        <v>0</v>
      </c>
      <c r="S491" s="108"/>
      <c r="T491" s="18">
        <v>120000000</v>
      </c>
      <c r="U491" s="18"/>
      <c r="V491" s="18"/>
      <c r="W491" s="18"/>
      <c r="X491" s="18">
        <v>13333333.333333334</v>
      </c>
      <c r="Y491" s="18">
        <v>13333333.333333334</v>
      </c>
      <c r="Z491" s="18">
        <v>13333333.333333334</v>
      </c>
      <c r="AA491" s="18">
        <v>13333333.333333334</v>
      </c>
      <c r="AB491" s="18">
        <v>13333333.333333334</v>
      </c>
      <c r="AC491" s="18">
        <v>13333333.333333334</v>
      </c>
      <c r="AD491" s="18">
        <v>13333333.333333334</v>
      </c>
      <c r="AE491" s="18">
        <v>13333333.333333334</v>
      </c>
      <c r="AF491" s="18">
        <v>13333333.333333334</v>
      </c>
      <c r="AG491" s="18">
        <f t="shared" si="633"/>
        <v>26666666.666666668</v>
      </c>
      <c r="AH491" s="18">
        <f t="shared" si="642"/>
        <v>119999999.99999999</v>
      </c>
      <c r="AI491" s="85"/>
      <c r="AJ491" s="108"/>
      <c r="AK491" s="18"/>
      <c r="AL491" s="18">
        <v>0</v>
      </c>
      <c r="AM491" s="18">
        <v>0</v>
      </c>
      <c r="AN491" s="18">
        <v>0</v>
      </c>
      <c r="AO491" s="18"/>
      <c r="AP491" s="18"/>
      <c r="AQ491" s="18"/>
      <c r="AR491" s="18"/>
      <c r="AS491" s="18"/>
      <c r="AT491" s="18"/>
      <c r="AU491" s="18"/>
      <c r="AV491" s="18"/>
      <c r="AW491" s="18">
        <f t="shared" si="634"/>
        <v>0</v>
      </c>
      <c r="AX491" s="18">
        <f t="shared" si="630"/>
        <v>0</v>
      </c>
      <c r="AY491" s="108"/>
      <c r="AZ491" s="117" t="e">
        <f t="shared" si="635"/>
        <v>#DIV/0!</v>
      </c>
      <c r="BA491" s="117" t="e">
        <f t="shared" si="636"/>
        <v>#DIV/0!</v>
      </c>
      <c r="BB491" s="117" t="e">
        <f t="shared" si="637"/>
        <v>#DIV/0!</v>
      </c>
      <c r="BC491" s="117">
        <f t="shared" si="638"/>
        <v>-1</v>
      </c>
      <c r="BD491" s="117">
        <f t="shared" si="639"/>
        <v>-1</v>
      </c>
      <c r="BE491" s="18"/>
      <c r="BF491" s="18"/>
      <c r="BG491" s="18"/>
      <c r="BH491" s="18"/>
      <c r="BI491" s="18"/>
      <c r="BJ491" s="18"/>
      <c r="BK491" s="18"/>
      <c r="BL491" s="117">
        <f t="shared" si="640"/>
        <v>-1</v>
      </c>
      <c r="BM491" s="117">
        <f t="shared" si="631"/>
        <v>-1</v>
      </c>
    </row>
    <row r="492" spans="1:65">
      <c r="A492" s="17">
        <v>30556</v>
      </c>
      <c r="B492" s="17" t="s">
        <v>916</v>
      </c>
      <c r="C492" s="18"/>
      <c r="D492" s="18"/>
      <c r="E492" s="18"/>
      <c r="F492" s="18">
        <v>42061857</v>
      </c>
      <c r="G492" s="18">
        <f t="shared" si="632"/>
        <v>42061857</v>
      </c>
      <c r="H492" s="18">
        <v>0</v>
      </c>
      <c r="I492" s="18">
        <v>0</v>
      </c>
      <c r="J492" s="18">
        <f t="shared" si="643"/>
        <v>42061857</v>
      </c>
      <c r="K492" s="18">
        <v>0</v>
      </c>
      <c r="L492" s="18">
        <v>0</v>
      </c>
      <c r="M492" s="18"/>
      <c r="N492" s="18"/>
      <c r="O492" s="18">
        <v>0</v>
      </c>
      <c r="P492" s="18">
        <f t="shared" si="645"/>
        <v>0</v>
      </c>
      <c r="Q492" s="18">
        <f t="shared" si="644"/>
        <v>42061857</v>
      </c>
      <c r="R492" s="18">
        <f t="shared" si="646"/>
        <v>0</v>
      </c>
      <c r="S492" s="108"/>
      <c r="T492" s="18">
        <v>42061857</v>
      </c>
      <c r="U492" s="18"/>
      <c r="V492" s="18"/>
      <c r="W492" s="18"/>
      <c r="X492" s="18">
        <f>+T492</f>
        <v>42061857</v>
      </c>
      <c r="Y492" s="18"/>
      <c r="Z492" s="18"/>
      <c r="AA492" s="18"/>
      <c r="AB492" s="18"/>
      <c r="AC492" s="18"/>
      <c r="AD492" s="18"/>
      <c r="AE492" s="18"/>
      <c r="AF492" s="18"/>
      <c r="AG492" s="18">
        <f t="shared" si="633"/>
        <v>42061857</v>
      </c>
      <c r="AH492" s="18">
        <f t="shared" si="642"/>
        <v>42061857</v>
      </c>
      <c r="AI492" s="85"/>
      <c r="AJ492" s="108"/>
      <c r="AK492" s="18"/>
      <c r="AL492" s="18">
        <v>0</v>
      </c>
      <c r="AM492" s="18">
        <v>0</v>
      </c>
      <c r="AN492" s="18">
        <v>0</v>
      </c>
      <c r="AO492" s="18"/>
      <c r="AP492" s="18"/>
      <c r="AQ492" s="18"/>
      <c r="AR492" s="18"/>
      <c r="AS492" s="18"/>
      <c r="AT492" s="18"/>
      <c r="AU492" s="18"/>
      <c r="AV492" s="18"/>
      <c r="AW492" s="18">
        <f t="shared" si="634"/>
        <v>0</v>
      </c>
      <c r="AX492" s="18">
        <f t="shared" si="630"/>
        <v>0</v>
      </c>
      <c r="AY492" s="108"/>
      <c r="AZ492" s="117" t="e">
        <f t="shared" si="635"/>
        <v>#DIV/0!</v>
      </c>
      <c r="BA492" s="117" t="e">
        <f t="shared" si="636"/>
        <v>#DIV/0!</v>
      </c>
      <c r="BB492" s="117" t="e">
        <f t="shared" si="637"/>
        <v>#DIV/0!</v>
      </c>
      <c r="BC492" s="117">
        <f t="shared" si="638"/>
        <v>-1</v>
      </c>
      <c r="BD492" s="117" t="e">
        <f t="shared" si="639"/>
        <v>#DIV/0!</v>
      </c>
      <c r="BE492" s="18"/>
      <c r="BF492" s="18"/>
      <c r="BG492" s="18"/>
      <c r="BH492" s="18"/>
      <c r="BI492" s="18"/>
      <c r="BJ492" s="18"/>
      <c r="BK492" s="18"/>
      <c r="BL492" s="117">
        <f t="shared" si="640"/>
        <v>-1</v>
      </c>
      <c r="BM492" s="117">
        <f t="shared" si="631"/>
        <v>-1</v>
      </c>
    </row>
    <row r="493" spans="1:65">
      <c r="A493" s="17">
        <v>30557</v>
      </c>
      <c r="B493" s="17" t="s">
        <v>917</v>
      </c>
      <c r="C493" s="18"/>
      <c r="D493" s="18"/>
      <c r="E493" s="18"/>
      <c r="F493" s="18">
        <v>32979961</v>
      </c>
      <c r="G493" s="18">
        <f t="shared" si="632"/>
        <v>32979961</v>
      </c>
      <c r="H493" s="18">
        <v>0</v>
      </c>
      <c r="I493" s="18">
        <v>0</v>
      </c>
      <c r="J493" s="18">
        <f t="shared" si="643"/>
        <v>32979961</v>
      </c>
      <c r="K493" s="18">
        <v>0</v>
      </c>
      <c r="L493" s="18">
        <v>0</v>
      </c>
      <c r="M493" s="18"/>
      <c r="N493" s="18"/>
      <c r="O493" s="18">
        <v>0</v>
      </c>
      <c r="P493" s="18">
        <f t="shared" si="645"/>
        <v>0</v>
      </c>
      <c r="Q493" s="18">
        <f t="shared" si="644"/>
        <v>32979961</v>
      </c>
      <c r="R493" s="18">
        <f t="shared" si="646"/>
        <v>0</v>
      </c>
      <c r="S493" s="108"/>
      <c r="T493" s="18">
        <v>32979961</v>
      </c>
      <c r="U493" s="18"/>
      <c r="V493" s="18"/>
      <c r="W493" s="18"/>
      <c r="X493" s="18">
        <f>+T493</f>
        <v>32979961</v>
      </c>
      <c r="Y493" s="18"/>
      <c r="Z493" s="18"/>
      <c r="AA493" s="18"/>
      <c r="AB493" s="18"/>
      <c r="AC493" s="18"/>
      <c r="AD493" s="18"/>
      <c r="AE493" s="18"/>
      <c r="AF493" s="18"/>
      <c r="AG493" s="18">
        <f t="shared" si="633"/>
        <v>32979961</v>
      </c>
      <c r="AH493" s="18">
        <f t="shared" si="642"/>
        <v>32979961</v>
      </c>
      <c r="AI493" s="85"/>
      <c r="AJ493" s="108"/>
      <c r="AK493" s="18"/>
      <c r="AL493" s="18">
        <v>0</v>
      </c>
      <c r="AM493" s="18">
        <v>0</v>
      </c>
      <c r="AN493" s="18">
        <v>0</v>
      </c>
      <c r="AO493" s="18"/>
      <c r="AP493" s="18"/>
      <c r="AQ493" s="18"/>
      <c r="AR493" s="18"/>
      <c r="AS493" s="18"/>
      <c r="AT493" s="18"/>
      <c r="AU493" s="18"/>
      <c r="AV493" s="18"/>
      <c r="AW493" s="18">
        <f t="shared" si="634"/>
        <v>0</v>
      </c>
      <c r="AX493" s="18">
        <f t="shared" si="630"/>
        <v>0</v>
      </c>
      <c r="AY493" s="108"/>
      <c r="AZ493" s="117" t="e">
        <f t="shared" si="635"/>
        <v>#DIV/0!</v>
      </c>
      <c r="BA493" s="117" t="e">
        <f t="shared" si="636"/>
        <v>#DIV/0!</v>
      </c>
      <c r="BB493" s="117" t="e">
        <f t="shared" si="637"/>
        <v>#DIV/0!</v>
      </c>
      <c r="BC493" s="117">
        <f t="shared" si="638"/>
        <v>-1</v>
      </c>
      <c r="BD493" s="117" t="e">
        <f t="shared" si="639"/>
        <v>#DIV/0!</v>
      </c>
      <c r="BE493" s="18"/>
      <c r="BF493" s="18"/>
      <c r="BG493" s="18"/>
      <c r="BH493" s="18"/>
      <c r="BI493" s="18"/>
      <c r="BJ493" s="18"/>
      <c r="BK493" s="18"/>
      <c r="BL493" s="117">
        <f t="shared" si="640"/>
        <v>-1</v>
      </c>
      <c r="BM493" s="117">
        <f t="shared" si="631"/>
        <v>-1</v>
      </c>
    </row>
    <row r="494" spans="1:65">
      <c r="A494" s="17">
        <v>30558</v>
      </c>
      <c r="B494" s="17" t="s">
        <v>918</v>
      </c>
      <c r="C494" s="18"/>
      <c r="D494" s="18"/>
      <c r="E494" s="18"/>
      <c r="F494" s="18">
        <v>100000000</v>
      </c>
      <c r="G494" s="18">
        <f t="shared" si="632"/>
        <v>100000000</v>
      </c>
      <c r="H494" s="18">
        <v>0</v>
      </c>
      <c r="I494" s="18">
        <v>0</v>
      </c>
      <c r="J494" s="18">
        <f t="shared" si="643"/>
        <v>100000000</v>
      </c>
      <c r="K494" s="18">
        <v>0</v>
      </c>
      <c r="L494" s="18">
        <v>0</v>
      </c>
      <c r="M494" s="18"/>
      <c r="N494" s="18"/>
      <c r="O494" s="18">
        <v>0</v>
      </c>
      <c r="P494" s="18">
        <f t="shared" si="645"/>
        <v>0</v>
      </c>
      <c r="Q494" s="18">
        <f t="shared" si="644"/>
        <v>100000000</v>
      </c>
      <c r="R494" s="18">
        <f t="shared" si="646"/>
        <v>0</v>
      </c>
      <c r="S494" s="108"/>
      <c r="T494" s="18">
        <v>100000000</v>
      </c>
      <c r="U494" s="18"/>
      <c r="V494" s="18"/>
      <c r="W494" s="18"/>
      <c r="X494" s="18">
        <v>12500000</v>
      </c>
      <c r="Y494" s="18">
        <v>12500000</v>
      </c>
      <c r="Z494" s="18">
        <v>12500000</v>
      </c>
      <c r="AA494" s="18">
        <v>12500000</v>
      </c>
      <c r="AB494" s="18"/>
      <c r="AC494" s="18">
        <v>12500000</v>
      </c>
      <c r="AD494" s="18">
        <v>12500000</v>
      </c>
      <c r="AE494" s="18">
        <v>12500000</v>
      </c>
      <c r="AF494" s="18">
        <v>12500000</v>
      </c>
      <c r="AG494" s="18">
        <f t="shared" si="633"/>
        <v>25000000</v>
      </c>
      <c r="AH494" s="18">
        <f t="shared" si="642"/>
        <v>100000000</v>
      </c>
      <c r="AI494" s="85"/>
      <c r="AJ494" s="108"/>
      <c r="AK494" s="18"/>
      <c r="AL494" s="18">
        <v>0</v>
      </c>
      <c r="AM494" s="18">
        <v>0</v>
      </c>
      <c r="AN494" s="18">
        <v>0</v>
      </c>
      <c r="AO494" s="18"/>
      <c r="AP494" s="18"/>
      <c r="AQ494" s="18"/>
      <c r="AR494" s="18"/>
      <c r="AS494" s="18"/>
      <c r="AT494" s="18"/>
      <c r="AU494" s="18"/>
      <c r="AV494" s="18"/>
      <c r="AW494" s="18">
        <f t="shared" si="634"/>
        <v>0</v>
      </c>
      <c r="AX494" s="18">
        <f t="shared" si="630"/>
        <v>0</v>
      </c>
      <c r="AY494" s="108"/>
      <c r="AZ494" s="117" t="e">
        <f t="shared" ref="AZ494:AZ520" si="647">(AK494-U494)/U494</f>
        <v>#DIV/0!</v>
      </c>
      <c r="BA494" s="117" t="e">
        <f t="shared" ref="BA494:BA520" si="648">(AL494-V494)/V494</f>
        <v>#DIV/0!</v>
      </c>
      <c r="BB494" s="117" t="e">
        <f t="shared" ref="BB494:BB520" si="649">(AM494-W494)/W494</f>
        <v>#DIV/0!</v>
      </c>
      <c r="BC494" s="117">
        <f t="shared" ref="BC494:BC520" si="650">(AN494-X494)/X494</f>
        <v>-1</v>
      </c>
      <c r="BD494" s="117">
        <f t="shared" ref="BD494:BD520" si="651">(AO494-Y494)/Y494</f>
        <v>-1</v>
      </c>
      <c r="BE494" s="18"/>
      <c r="BF494" s="18"/>
      <c r="BG494" s="18"/>
      <c r="BH494" s="18"/>
      <c r="BI494" s="18"/>
      <c r="BJ494" s="18"/>
      <c r="BK494" s="18"/>
      <c r="BL494" s="117">
        <f t="shared" ref="BL494:BL520" si="652">(AW494-AG494)/AG494</f>
        <v>-1</v>
      </c>
      <c r="BM494" s="117">
        <f t="shared" si="631"/>
        <v>-1</v>
      </c>
    </row>
    <row r="495" spans="1:65">
      <c r="A495" s="17">
        <v>30559</v>
      </c>
      <c r="B495" s="17" t="s">
        <v>919</v>
      </c>
      <c r="C495" s="18"/>
      <c r="D495" s="18"/>
      <c r="E495" s="18"/>
      <c r="F495" s="18">
        <v>80000000</v>
      </c>
      <c r="G495" s="18">
        <f t="shared" si="632"/>
        <v>80000000</v>
      </c>
      <c r="H495" s="18">
        <v>0</v>
      </c>
      <c r="I495" s="18">
        <v>0</v>
      </c>
      <c r="J495" s="18">
        <f t="shared" si="643"/>
        <v>80000000</v>
      </c>
      <c r="K495" s="18">
        <v>0</v>
      </c>
      <c r="L495" s="18">
        <v>0</v>
      </c>
      <c r="M495" s="18"/>
      <c r="N495" s="18"/>
      <c r="O495" s="18">
        <v>0</v>
      </c>
      <c r="P495" s="18">
        <f t="shared" si="645"/>
        <v>0</v>
      </c>
      <c r="Q495" s="18">
        <f t="shared" si="644"/>
        <v>80000000</v>
      </c>
      <c r="R495" s="18">
        <f t="shared" si="646"/>
        <v>0</v>
      </c>
      <c r="S495" s="108"/>
      <c r="T495" s="18">
        <v>80000000</v>
      </c>
      <c r="U495" s="18"/>
      <c r="V495" s="18"/>
      <c r="W495" s="18"/>
      <c r="X495" s="18"/>
      <c r="Y495" s="18"/>
      <c r="Z495" s="18"/>
      <c r="AA495" s="18"/>
      <c r="AB495" s="18"/>
      <c r="AC495" s="18">
        <v>20000000</v>
      </c>
      <c r="AD495" s="18">
        <v>20000000</v>
      </c>
      <c r="AE495" s="18">
        <v>20000000</v>
      </c>
      <c r="AF495" s="18">
        <v>20000000</v>
      </c>
      <c r="AG495" s="18">
        <f t="shared" si="633"/>
        <v>0</v>
      </c>
      <c r="AH495" s="18">
        <f t="shared" si="642"/>
        <v>80000000</v>
      </c>
      <c r="AI495" s="85"/>
      <c r="AJ495" s="108"/>
      <c r="AK495" s="18"/>
      <c r="AL495" s="18">
        <v>0</v>
      </c>
      <c r="AM495" s="18">
        <v>44800000</v>
      </c>
      <c r="AN495" s="18">
        <v>0</v>
      </c>
      <c r="AO495" s="18"/>
      <c r="AP495" s="18"/>
      <c r="AQ495" s="18"/>
      <c r="AR495" s="18"/>
      <c r="AS495" s="18"/>
      <c r="AT495" s="18"/>
      <c r="AU495" s="18"/>
      <c r="AV495" s="18"/>
      <c r="AW495" s="18">
        <f t="shared" si="634"/>
        <v>44800000</v>
      </c>
      <c r="AX495" s="18">
        <f t="shared" si="630"/>
        <v>44800000</v>
      </c>
      <c r="AY495" s="108"/>
      <c r="AZ495" s="117" t="e">
        <f t="shared" si="647"/>
        <v>#DIV/0!</v>
      </c>
      <c r="BA495" s="117" t="e">
        <f t="shared" si="648"/>
        <v>#DIV/0!</v>
      </c>
      <c r="BB495" s="117" t="e">
        <f t="shared" si="649"/>
        <v>#DIV/0!</v>
      </c>
      <c r="BC495" s="117" t="e">
        <f t="shared" si="650"/>
        <v>#DIV/0!</v>
      </c>
      <c r="BD495" s="117" t="e">
        <f t="shared" si="651"/>
        <v>#DIV/0!</v>
      </c>
      <c r="BE495" s="18"/>
      <c r="BF495" s="18"/>
      <c r="BG495" s="18"/>
      <c r="BH495" s="18"/>
      <c r="BI495" s="18"/>
      <c r="BJ495" s="18"/>
      <c r="BK495" s="18"/>
      <c r="BL495" s="117" t="e">
        <f t="shared" si="652"/>
        <v>#DIV/0!</v>
      </c>
      <c r="BM495" s="117" t="e">
        <f t="shared" si="631"/>
        <v>#DIV/0!</v>
      </c>
    </row>
    <row r="496" spans="1:65">
      <c r="A496" s="17">
        <v>30560</v>
      </c>
      <c r="B496" s="17" t="s">
        <v>920</v>
      </c>
      <c r="C496" s="18"/>
      <c r="D496" s="18"/>
      <c r="E496" s="18"/>
      <c r="F496" s="18">
        <v>10000000</v>
      </c>
      <c r="G496" s="18">
        <f t="shared" si="632"/>
        <v>10000000</v>
      </c>
      <c r="H496" s="18">
        <v>0</v>
      </c>
      <c r="I496" s="18">
        <v>0</v>
      </c>
      <c r="J496" s="18">
        <f t="shared" si="643"/>
        <v>10000000</v>
      </c>
      <c r="K496" s="18">
        <v>0</v>
      </c>
      <c r="L496" s="18">
        <v>0</v>
      </c>
      <c r="M496" s="18"/>
      <c r="N496" s="18"/>
      <c r="O496" s="18">
        <v>0</v>
      </c>
      <c r="P496" s="18">
        <f t="shared" si="645"/>
        <v>0</v>
      </c>
      <c r="Q496" s="18">
        <f t="shared" si="644"/>
        <v>10000000</v>
      </c>
      <c r="R496" s="18">
        <f t="shared" si="646"/>
        <v>0</v>
      </c>
      <c r="S496" s="108"/>
      <c r="T496" s="18">
        <v>10000000</v>
      </c>
      <c r="U496" s="18"/>
      <c r="V496" s="18"/>
      <c r="W496" s="18"/>
      <c r="X496" s="18"/>
      <c r="Y496" s="18"/>
      <c r="Z496" s="18"/>
      <c r="AA496" s="18"/>
      <c r="AB496" s="18"/>
      <c r="AC496" s="18">
        <v>2500000</v>
      </c>
      <c r="AD496" s="18">
        <v>2500000</v>
      </c>
      <c r="AE496" s="18">
        <v>2500000</v>
      </c>
      <c r="AF496" s="18">
        <v>2500000</v>
      </c>
      <c r="AG496" s="18">
        <f t="shared" si="633"/>
        <v>0</v>
      </c>
      <c r="AH496" s="18">
        <f t="shared" si="642"/>
        <v>10000000</v>
      </c>
      <c r="AI496" s="85"/>
      <c r="AJ496" s="108"/>
      <c r="AK496" s="18"/>
      <c r="AL496" s="18">
        <v>0</v>
      </c>
      <c r="AM496" s="18">
        <v>0</v>
      </c>
      <c r="AN496" s="18">
        <v>0</v>
      </c>
      <c r="AO496" s="18"/>
      <c r="AP496" s="18"/>
      <c r="AQ496" s="18"/>
      <c r="AR496" s="18"/>
      <c r="AS496" s="18"/>
      <c r="AT496" s="18"/>
      <c r="AU496" s="18"/>
      <c r="AV496" s="18"/>
      <c r="AW496" s="18">
        <f t="shared" si="634"/>
        <v>0</v>
      </c>
      <c r="AX496" s="18">
        <f t="shared" si="630"/>
        <v>0</v>
      </c>
      <c r="AY496" s="108"/>
      <c r="AZ496" s="117" t="e">
        <f t="shared" si="647"/>
        <v>#DIV/0!</v>
      </c>
      <c r="BA496" s="117" t="e">
        <f t="shared" si="648"/>
        <v>#DIV/0!</v>
      </c>
      <c r="BB496" s="117" t="e">
        <f t="shared" si="649"/>
        <v>#DIV/0!</v>
      </c>
      <c r="BC496" s="117" t="e">
        <f t="shared" si="650"/>
        <v>#DIV/0!</v>
      </c>
      <c r="BD496" s="117" t="e">
        <f t="shared" si="651"/>
        <v>#DIV/0!</v>
      </c>
      <c r="BE496" s="18"/>
      <c r="BF496" s="18"/>
      <c r="BG496" s="18"/>
      <c r="BH496" s="18"/>
      <c r="BI496" s="18"/>
      <c r="BJ496" s="18"/>
      <c r="BK496" s="18"/>
      <c r="BL496" s="117" t="e">
        <f t="shared" si="652"/>
        <v>#DIV/0!</v>
      </c>
      <c r="BM496" s="117" t="e">
        <f t="shared" si="631"/>
        <v>#DIV/0!</v>
      </c>
    </row>
    <row r="497" spans="1:65">
      <c r="A497" s="17">
        <v>30561</v>
      </c>
      <c r="B497" s="17" t="s">
        <v>921</v>
      </c>
      <c r="C497" s="18"/>
      <c r="D497" s="18"/>
      <c r="E497" s="18"/>
      <c r="F497" s="18">
        <v>50000000</v>
      </c>
      <c r="G497" s="18">
        <f t="shared" si="632"/>
        <v>50000000</v>
      </c>
      <c r="H497" s="18">
        <v>0</v>
      </c>
      <c r="I497" s="18">
        <v>0</v>
      </c>
      <c r="J497" s="18">
        <f t="shared" si="643"/>
        <v>50000000</v>
      </c>
      <c r="K497" s="18">
        <v>0</v>
      </c>
      <c r="L497" s="18">
        <v>0</v>
      </c>
      <c r="M497" s="18"/>
      <c r="N497" s="18"/>
      <c r="O497" s="18">
        <v>0</v>
      </c>
      <c r="P497" s="18">
        <f t="shared" si="645"/>
        <v>0</v>
      </c>
      <c r="Q497" s="18">
        <f t="shared" si="644"/>
        <v>50000000</v>
      </c>
      <c r="R497" s="18">
        <f t="shared" si="646"/>
        <v>0</v>
      </c>
      <c r="S497" s="108"/>
      <c r="T497" s="18">
        <v>50000000</v>
      </c>
      <c r="U497" s="18"/>
      <c r="V497" s="18"/>
      <c r="W497" s="18"/>
      <c r="X497" s="18"/>
      <c r="Y497" s="18"/>
      <c r="Z497" s="18"/>
      <c r="AA497" s="18"/>
      <c r="AB497" s="18"/>
      <c r="AC497" s="18">
        <v>12500000</v>
      </c>
      <c r="AD497" s="18">
        <v>12500000</v>
      </c>
      <c r="AE497" s="18">
        <v>12500000</v>
      </c>
      <c r="AF497" s="18">
        <v>12500000</v>
      </c>
      <c r="AG497" s="18">
        <f t="shared" si="633"/>
        <v>0</v>
      </c>
      <c r="AH497" s="18">
        <f t="shared" si="642"/>
        <v>50000000</v>
      </c>
      <c r="AI497" s="85"/>
      <c r="AJ497" s="108"/>
      <c r="AK497" s="18"/>
      <c r="AL497" s="18">
        <v>0</v>
      </c>
      <c r="AM497" s="18">
        <v>0</v>
      </c>
      <c r="AN497" s="18">
        <v>0</v>
      </c>
      <c r="AO497" s="18"/>
      <c r="AP497" s="18"/>
      <c r="AQ497" s="18"/>
      <c r="AR497" s="18"/>
      <c r="AS497" s="18"/>
      <c r="AT497" s="18"/>
      <c r="AU497" s="18"/>
      <c r="AV497" s="18"/>
      <c r="AW497" s="18">
        <f t="shared" si="634"/>
        <v>0</v>
      </c>
      <c r="AX497" s="18">
        <f t="shared" si="630"/>
        <v>0</v>
      </c>
      <c r="AY497" s="108"/>
      <c r="AZ497" s="117" t="e">
        <f t="shared" si="647"/>
        <v>#DIV/0!</v>
      </c>
      <c r="BA497" s="117" t="e">
        <f t="shared" si="648"/>
        <v>#DIV/0!</v>
      </c>
      <c r="BB497" s="117" t="e">
        <f t="shared" si="649"/>
        <v>#DIV/0!</v>
      </c>
      <c r="BC497" s="117" t="e">
        <f t="shared" si="650"/>
        <v>#DIV/0!</v>
      </c>
      <c r="BD497" s="117" t="e">
        <f t="shared" si="651"/>
        <v>#DIV/0!</v>
      </c>
      <c r="BE497" s="18"/>
      <c r="BF497" s="18"/>
      <c r="BG497" s="18"/>
      <c r="BH497" s="18"/>
      <c r="BI497" s="18"/>
      <c r="BJ497" s="18"/>
      <c r="BK497" s="18"/>
      <c r="BL497" s="117" t="e">
        <f t="shared" si="652"/>
        <v>#DIV/0!</v>
      </c>
      <c r="BM497" s="117" t="e">
        <f t="shared" si="631"/>
        <v>#DIV/0!</v>
      </c>
    </row>
    <row r="498" spans="1:65">
      <c r="A498" s="17">
        <v>30562</v>
      </c>
      <c r="B498" s="17" t="s">
        <v>922</v>
      </c>
      <c r="C498" s="18"/>
      <c r="D498" s="18"/>
      <c r="E498" s="18"/>
      <c r="F498" s="18">
        <v>23569112</v>
      </c>
      <c r="G498" s="18">
        <f t="shared" si="632"/>
        <v>23569112</v>
      </c>
      <c r="H498" s="18">
        <v>0</v>
      </c>
      <c r="I498" s="18">
        <v>0</v>
      </c>
      <c r="J498" s="18">
        <f t="shared" si="643"/>
        <v>23569112</v>
      </c>
      <c r="K498" s="18">
        <v>0</v>
      </c>
      <c r="L498" s="18">
        <v>0</v>
      </c>
      <c r="M498" s="18"/>
      <c r="N498" s="18"/>
      <c r="O498" s="18">
        <v>0</v>
      </c>
      <c r="P498" s="18">
        <f t="shared" si="645"/>
        <v>0</v>
      </c>
      <c r="Q498" s="18">
        <f t="shared" si="644"/>
        <v>23569112</v>
      </c>
      <c r="R498" s="18">
        <f t="shared" si="646"/>
        <v>0</v>
      </c>
      <c r="S498" s="108"/>
      <c r="T498" s="18">
        <v>23569112</v>
      </c>
      <c r="U498" s="18"/>
      <c r="V498" s="18"/>
      <c r="W498" s="18"/>
      <c r="X498" s="18"/>
      <c r="Y498" s="18"/>
      <c r="Z498" s="18"/>
      <c r="AA498" s="18"/>
      <c r="AB498" s="18"/>
      <c r="AC498" s="18">
        <v>5892278</v>
      </c>
      <c r="AD498" s="18">
        <v>5892278</v>
      </c>
      <c r="AE498" s="18">
        <v>5892278</v>
      </c>
      <c r="AF498" s="18">
        <v>5892278</v>
      </c>
      <c r="AG498" s="18">
        <f t="shared" si="633"/>
        <v>0</v>
      </c>
      <c r="AH498" s="18">
        <f t="shared" si="642"/>
        <v>23569112</v>
      </c>
      <c r="AI498" s="85"/>
      <c r="AJ498" s="108"/>
      <c r="AK498" s="18"/>
      <c r="AL498" s="18">
        <v>0</v>
      </c>
      <c r="AM498" s="18">
        <v>0</v>
      </c>
      <c r="AN498" s="18">
        <v>0</v>
      </c>
      <c r="AO498" s="18"/>
      <c r="AP498" s="18"/>
      <c r="AQ498" s="18"/>
      <c r="AR498" s="18"/>
      <c r="AS498" s="18"/>
      <c r="AT498" s="18"/>
      <c r="AU498" s="18"/>
      <c r="AV498" s="18"/>
      <c r="AW498" s="18">
        <f t="shared" si="634"/>
        <v>0</v>
      </c>
      <c r="AX498" s="18">
        <f t="shared" si="630"/>
        <v>0</v>
      </c>
      <c r="AY498" s="108"/>
      <c r="AZ498" s="117" t="e">
        <f t="shared" si="647"/>
        <v>#DIV/0!</v>
      </c>
      <c r="BA498" s="117" t="e">
        <f t="shared" si="648"/>
        <v>#DIV/0!</v>
      </c>
      <c r="BB498" s="117" t="e">
        <f t="shared" si="649"/>
        <v>#DIV/0!</v>
      </c>
      <c r="BC498" s="117" t="e">
        <f t="shared" si="650"/>
        <v>#DIV/0!</v>
      </c>
      <c r="BD498" s="117" t="e">
        <f t="shared" si="651"/>
        <v>#DIV/0!</v>
      </c>
      <c r="BE498" s="18"/>
      <c r="BF498" s="18"/>
      <c r="BG498" s="18"/>
      <c r="BH498" s="18"/>
      <c r="BI498" s="18"/>
      <c r="BJ498" s="18"/>
      <c r="BK498" s="18"/>
      <c r="BL498" s="117" t="e">
        <f t="shared" si="652"/>
        <v>#DIV/0!</v>
      </c>
      <c r="BM498" s="117" t="e">
        <f t="shared" si="631"/>
        <v>#DIV/0!</v>
      </c>
    </row>
    <row r="499" spans="1:65">
      <c r="A499" s="17">
        <v>30563</v>
      </c>
      <c r="B499" s="17" t="s">
        <v>923</v>
      </c>
      <c r="C499" s="18"/>
      <c r="D499" s="18"/>
      <c r="E499" s="18"/>
      <c r="F499" s="18">
        <v>29005798</v>
      </c>
      <c r="G499" s="18">
        <f t="shared" si="632"/>
        <v>29005798</v>
      </c>
      <c r="H499" s="18">
        <v>0</v>
      </c>
      <c r="I499" s="18">
        <v>0</v>
      </c>
      <c r="J499" s="18">
        <f t="shared" si="643"/>
        <v>29005798</v>
      </c>
      <c r="K499" s="18">
        <v>0</v>
      </c>
      <c r="L499" s="18">
        <v>0</v>
      </c>
      <c r="M499" s="18"/>
      <c r="N499" s="18"/>
      <c r="O499" s="18">
        <v>0</v>
      </c>
      <c r="P499" s="18">
        <f t="shared" si="645"/>
        <v>0</v>
      </c>
      <c r="Q499" s="18">
        <f t="shared" si="644"/>
        <v>29005798</v>
      </c>
      <c r="R499" s="18">
        <f t="shared" si="646"/>
        <v>0</v>
      </c>
      <c r="S499" s="108"/>
      <c r="T499" s="18">
        <v>29005798</v>
      </c>
      <c r="U499" s="18"/>
      <c r="V499" s="18"/>
      <c r="W499" s="18"/>
      <c r="X499" s="18"/>
      <c r="Y499" s="18"/>
      <c r="Z499" s="18"/>
      <c r="AA499" s="18"/>
      <c r="AB499" s="18"/>
      <c r="AC499" s="18">
        <v>7251449.5</v>
      </c>
      <c r="AD499" s="18">
        <v>7251449.5</v>
      </c>
      <c r="AE499" s="18">
        <v>7251449.5</v>
      </c>
      <c r="AF499" s="18">
        <v>7251449.5</v>
      </c>
      <c r="AG499" s="18">
        <f t="shared" si="633"/>
        <v>0</v>
      </c>
      <c r="AH499" s="18">
        <f t="shared" si="642"/>
        <v>29005798</v>
      </c>
      <c r="AI499" s="85"/>
      <c r="AJ499" s="108"/>
      <c r="AK499" s="18"/>
      <c r="AL499" s="18">
        <v>0</v>
      </c>
      <c r="AM499" s="18">
        <v>0</v>
      </c>
      <c r="AN499" s="18">
        <v>500000</v>
      </c>
      <c r="AO499" s="18"/>
      <c r="AP499" s="18"/>
      <c r="AQ499" s="18"/>
      <c r="AR499" s="18"/>
      <c r="AS499" s="18"/>
      <c r="AT499" s="18"/>
      <c r="AU499" s="18"/>
      <c r="AV499" s="18"/>
      <c r="AW499" s="18">
        <f t="shared" si="634"/>
        <v>500000</v>
      </c>
      <c r="AX499" s="18">
        <f t="shared" si="630"/>
        <v>500000</v>
      </c>
      <c r="AY499" s="108"/>
      <c r="AZ499" s="117" t="e">
        <f t="shared" si="647"/>
        <v>#DIV/0!</v>
      </c>
      <c r="BA499" s="117" t="e">
        <f t="shared" si="648"/>
        <v>#DIV/0!</v>
      </c>
      <c r="BB499" s="117" t="e">
        <f t="shared" si="649"/>
        <v>#DIV/0!</v>
      </c>
      <c r="BC499" s="117" t="e">
        <f t="shared" si="650"/>
        <v>#DIV/0!</v>
      </c>
      <c r="BD499" s="117" t="e">
        <f t="shared" si="651"/>
        <v>#DIV/0!</v>
      </c>
      <c r="BE499" s="18"/>
      <c r="BF499" s="18"/>
      <c r="BG499" s="18"/>
      <c r="BH499" s="18"/>
      <c r="BI499" s="18"/>
      <c r="BJ499" s="18"/>
      <c r="BK499" s="18"/>
      <c r="BL499" s="117" t="e">
        <f t="shared" si="652"/>
        <v>#DIV/0!</v>
      </c>
      <c r="BM499" s="117" t="e">
        <f t="shared" si="631"/>
        <v>#DIV/0!</v>
      </c>
    </row>
    <row r="500" spans="1:65">
      <c r="A500" s="17">
        <v>30564</v>
      </c>
      <c r="B500" s="17" t="s">
        <v>924</v>
      </c>
      <c r="C500" s="18"/>
      <c r="D500" s="18"/>
      <c r="E500" s="18"/>
      <c r="F500" s="18">
        <v>230830362</v>
      </c>
      <c r="G500" s="18">
        <f t="shared" si="632"/>
        <v>230830362</v>
      </c>
      <c r="H500" s="18">
        <v>0</v>
      </c>
      <c r="I500" s="18">
        <v>0</v>
      </c>
      <c r="J500" s="18">
        <f t="shared" si="643"/>
        <v>230830362</v>
      </c>
      <c r="K500" s="18">
        <v>0</v>
      </c>
      <c r="L500" s="18">
        <v>0</v>
      </c>
      <c r="M500" s="18"/>
      <c r="N500" s="18"/>
      <c r="O500" s="18">
        <v>0</v>
      </c>
      <c r="P500" s="18">
        <f t="shared" si="645"/>
        <v>0</v>
      </c>
      <c r="Q500" s="18">
        <f t="shared" si="644"/>
        <v>230830362</v>
      </c>
      <c r="R500" s="18">
        <f t="shared" si="646"/>
        <v>0</v>
      </c>
      <c r="S500" s="108"/>
      <c r="T500" s="18">
        <v>230830362</v>
      </c>
      <c r="U500" s="18"/>
      <c r="V500" s="18"/>
      <c r="W500" s="18"/>
      <c r="X500" s="18">
        <v>25647818</v>
      </c>
      <c r="Y500" s="18">
        <v>25647818</v>
      </c>
      <c r="Z500" s="18">
        <v>25647818</v>
      </c>
      <c r="AA500" s="18">
        <v>25647818</v>
      </c>
      <c r="AB500" s="18">
        <v>25647818</v>
      </c>
      <c r="AC500" s="18">
        <v>25647818</v>
      </c>
      <c r="AD500" s="18">
        <v>25647818</v>
      </c>
      <c r="AE500" s="18">
        <v>25647818</v>
      </c>
      <c r="AF500" s="18">
        <v>25647818</v>
      </c>
      <c r="AG500" s="18">
        <f t="shared" si="633"/>
        <v>51295636</v>
      </c>
      <c r="AH500" s="18">
        <f t="shared" si="642"/>
        <v>230830362</v>
      </c>
      <c r="AI500" s="85"/>
      <c r="AJ500" s="108"/>
      <c r="AK500" s="18"/>
      <c r="AL500" s="18">
        <v>0</v>
      </c>
      <c r="AM500" s="18">
        <v>0</v>
      </c>
      <c r="AN500" s="18">
        <v>0</v>
      </c>
      <c r="AO500" s="18"/>
      <c r="AP500" s="18"/>
      <c r="AQ500" s="18"/>
      <c r="AR500" s="18"/>
      <c r="AS500" s="18"/>
      <c r="AT500" s="18"/>
      <c r="AU500" s="18"/>
      <c r="AV500" s="18"/>
      <c r="AW500" s="18">
        <f t="shared" si="634"/>
        <v>0</v>
      </c>
      <c r="AX500" s="18">
        <f t="shared" si="630"/>
        <v>0</v>
      </c>
      <c r="AY500" s="108"/>
      <c r="AZ500" s="117" t="e">
        <f t="shared" si="647"/>
        <v>#DIV/0!</v>
      </c>
      <c r="BA500" s="117" t="e">
        <f t="shared" si="648"/>
        <v>#DIV/0!</v>
      </c>
      <c r="BB500" s="117" t="e">
        <f t="shared" si="649"/>
        <v>#DIV/0!</v>
      </c>
      <c r="BC500" s="117">
        <f t="shared" si="650"/>
        <v>-1</v>
      </c>
      <c r="BD500" s="117">
        <f t="shared" si="651"/>
        <v>-1</v>
      </c>
      <c r="BE500" s="18"/>
      <c r="BF500" s="18"/>
      <c r="BG500" s="18"/>
      <c r="BH500" s="18"/>
      <c r="BI500" s="18"/>
      <c r="BJ500" s="18"/>
      <c r="BK500" s="18"/>
      <c r="BL500" s="117">
        <f t="shared" si="652"/>
        <v>-1</v>
      </c>
      <c r="BM500" s="117">
        <f t="shared" si="631"/>
        <v>-1</v>
      </c>
    </row>
    <row r="501" spans="1:65">
      <c r="A501" s="17">
        <v>30565</v>
      </c>
      <c r="B501" s="17" t="s">
        <v>925</v>
      </c>
      <c r="C501" s="18"/>
      <c r="D501" s="18"/>
      <c r="E501" s="18"/>
      <c r="F501" s="18">
        <v>15195156</v>
      </c>
      <c r="G501" s="18">
        <f t="shared" si="632"/>
        <v>15195156</v>
      </c>
      <c r="H501" s="18">
        <v>0</v>
      </c>
      <c r="I501" s="18">
        <v>0</v>
      </c>
      <c r="J501" s="18">
        <f t="shared" si="643"/>
        <v>15195156</v>
      </c>
      <c r="K501" s="18">
        <v>0</v>
      </c>
      <c r="L501" s="18">
        <v>0</v>
      </c>
      <c r="M501" s="18"/>
      <c r="N501" s="18"/>
      <c r="O501" s="18">
        <v>0</v>
      </c>
      <c r="P501" s="18">
        <f t="shared" si="645"/>
        <v>0</v>
      </c>
      <c r="Q501" s="18">
        <f t="shared" si="644"/>
        <v>15195156</v>
      </c>
      <c r="R501" s="18">
        <f t="shared" si="646"/>
        <v>0</v>
      </c>
      <c r="S501" s="108"/>
      <c r="T501" s="18">
        <v>15195156</v>
      </c>
      <c r="U501" s="18"/>
      <c r="V501" s="18"/>
      <c r="W501" s="18"/>
      <c r="X501" s="18">
        <v>1899394.5</v>
      </c>
      <c r="Y501" s="18">
        <v>1899394.5</v>
      </c>
      <c r="Z501" s="18">
        <v>1899394.5</v>
      </c>
      <c r="AA501" s="18">
        <v>1899394.5</v>
      </c>
      <c r="AB501" s="18"/>
      <c r="AC501" s="18">
        <v>1899394.5</v>
      </c>
      <c r="AD501" s="18">
        <v>1899394.5</v>
      </c>
      <c r="AE501" s="18">
        <v>1899394.5</v>
      </c>
      <c r="AF501" s="18">
        <v>1899394.5</v>
      </c>
      <c r="AG501" s="18">
        <f t="shared" si="633"/>
        <v>3798789</v>
      </c>
      <c r="AH501" s="18">
        <f t="shared" si="642"/>
        <v>15195156</v>
      </c>
      <c r="AI501" s="85"/>
      <c r="AJ501" s="108"/>
      <c r="AK501" s="18"/>
      <c r="AL501" s="18">
        <v>0</v>
      </c>
      <c r="AM501" s="18">
        <v>0</v>
      </c>
      <c r="AN501" s="18">
        <v>0</v>
      </c>
      <c r="AO501" s="18"/>
      <c r="AP501" s="18"/>
      <c r="AQ501" s="18"/>
      <c r="AR501" s="18"/>
      <c r="AS501" s="18"/>
      <c r="AT501" s="18"/>
      <c r="AU501" s="18"/>
      <c r="AV501" s="18"/>
      <c r="AW501" s="18">
        <f t="shared" si="634"/>
        <v>0</v>
      </c>
      <c r="AX501" s="18">
        <f t="shared" si="630"/>
        <v>0</v>
      </c>
      <c r="AY501" s="108"/>
      <c r="AZ501" s="117" t="e">
        <f t="shared" si="647"/>
        <v>#DIV/0!</v>
      </c>
      <c r="BA501" s="117" t="e">
        <f t="shared" si="648"/>
        <v>#DIV/0!</v>
      </c>
      <c r="BB501" s="117" t="e">
        <f t="shared" si="649"/>
        <v>#DIV/0!</v>
      </c>
      <c r="BC501" s="117">
        <f t="shared" si="650"/>
        <v>-1</v>
      </c>
      <c r="BD501" s="117">
        <f t="shared" si="651"/>
        <v>-1</v>
      </c>
      <c r="BE501" s="18"/>
      <c r="BF501" s="18"/>
      <c r="BG501" s="18"/>
      <c r="BH501" s="18"/>
      <c r="BI501" s="18"/>
      <c r="BJ501" s="18"/>
      <c r="BK501" s="18"/>
      <c r="BL501" s="117">
        <f t="shared" si="652"/>
        <v>-1</v>
      </c>
      <c r="BM501" s="117">
        <f t="shared" si="631"/>
        <v>-1</v>
      </c>
    </row>
    <row r="502" spans="1:65">
      <c r="A502" s="17">
        <v>30566</v>
      </c>
      <c r="B502" s="17" t="s">
        <v>926</v>
      </c>
      <c r="C502" s="18"/>
      <c r="D502" s="18"/>
      <c r="E502" s="18"/>
      <c r="F502" s="18">
        <v>43918464</v>
      </c>
      <c r="G502" s="18">
        <f t="shared" si="632"/>
        <v>43918464</v>
      </c>
      <c r="H502" s="18">
        <v>0</v>
      </c>
      <c r="I502" s="18">
        <v>0</v>
      </c>
      <c r="J502" s="18">
        <f t="shared" si="643"/>
        <v>43918464</v>
      </c>
      <c r="K502" s="18">
        <v>0</v>
      </c>
      <c r="L502" s="18">
        <v>0</v>
      </c>
      <c r="M502" s="18"/>
      <c r="N502" s="18"/>
      <c r="O502" s="18">
        <v>0</v>
      </c>
      <c r="P502" s="18">
        <f t="shared" si="645"/>
        <v>0</v>
      </c>
      <c r="Q502" s="18">
        <f t="shared" si="644"/>
        <v>43918464</v>
      </c>
      <c r="R502" s="18">
        <f t="shared" si="646"/>
        <v>0</v>
      </c>
      <c r="S502" s="108"/>
      <c r="T502" s="18">
        <v>43918464</v>
      </c>
      <c r="U502" s="18"/>
      <c r="V502" s="18"/>
      <c r="W502" s="18"/>
      <c r="X502" s="18">
        <v>5489808</v>
      </c>
      <c r="Y502" s="18">
        <v>5489808</v>
      </c>
      <c r="Z502" s="18">
        <v>5489808</v>
      </c>
      <c r="AA502" s="18">
        <v>5489808</v>
      </c>
      <c r="AB502" s="18"/>
      <c r="AC502" s="18">
        <v>5489808</v>
      </c>
      <c r="AD502" s="18">
        <v>5489808</v>
      </c>
      <c r="AE502" s="18">
        <v>5489808</v>
      </c>
      <c r="AF502" s="18">
        <v>5489808</v>
      </c>
      <c r="AG502" s="18">
        <f t="shared" si="633"/>
        <v>10979616</v>
      </c>
      <c r="AH502" s="18">
        <f t="shared" si="642"/>
        <v>43918464</v>
      </c>
      <c r="AI502" s="85"/>
      <c r="AJ502" s="108"/>
      <c r="AK502" s="18"/>
      <c r="AL502" s="18">
        <v>0</v>
      </c>
      <c r="AM502" s="18">
        <v>0</v>
      </c>
      <c r="AN502" s="18">
        <v>0</v>
      </c>
      <c r="AO502" s="18"/>
      <c r="AP502" s="18"/>
      <c r="AQ502" s="18"/>
      <c r="AR502" s="18"/>
      <c r="AS502" s="18"/>
      <c r="AT502" s="18"/>
      <c r="AU502" s="18"/>
      <c r="AV502" s="18"/>
      <c r="AW502" s="18">
        <f t="shared" si="634"/>
        <v>0</v>
      </c>
      <c r="AX502" s="18">
        <f t="shared" si="630"/>
        <v>0</v>
      </c>
      <c r="AY502" s="108"/>
      <c r="AZ502" s="117" t="e">
        <f t="shared" si="647"/>
        <v>#DIV/0!</v>
      </c>
      <c r="BA502" s="117" t="e">
        <f t="shared" si="648"/>
        <v>#DIV/0!</v>
      </c>
      <c r="BB502" s="117" t="e">
        <f t="shared" si="649"/>
        <v>#DIV/0!</v>
      </c>
      <c r="BC502" s="117">
        <f t="shared" si="650"/>
        <v>-1</v>
      </c>
      <c r="BD502" s="117">
        <f t="shared" si="651"/>
        <v>-1</v>
      </c>
      <c r="BE502" s="18"/>
      <c r="BF502" s="18"/>
      <c r="BG502" s="18"/>
      <c r="BH502" s="18"/>
      <c r="BI502" s="18"/>
      <c r="BJ502" s="18"/>
      <c r="BK502" s="18"/>
      <c r="BL502" s="117">
        <f t="shared" si="652"/>
        <v>-1</v>
      </c>
      <c r="BM502" s="117">
        <f t="shared" si="631"/>
        <v>-1</v>
      </c>
    </row>
    <row r="503" spans="1:65">
      <c r="A503" s="17">
        <v>30567</v>
      </c>
      <c r="B503" s="17" t="s">
        <v>927</v>
      </c>
      <c r="C503" s="18"/>
      <c r="D503" s="18"/>
      <c r="E503" s="18"/>
      <c r="F503" s="18">
        <v>30000000</v>
      </c>
      <c r="G503" s="18">
        <f t="shared" si="632"/>
        <v>30000000</v>
      </c>
      <c r="H503" s="18">
        <v>0</v>
      </c>
      <c r="I503" s="18">
        <v>0</v>
      </c>
      <c r="J503" s="18">
        <f t="shared" si="643"/>
        <v>30000000</v>
      </c>
      <c r="K503" s="18">
        <v>0</v>
      </c>
      <c r="L503" s="18">
        <v>0</v>
      </c>
      <c r="M503" s="18"/>
      <c r="N503" s="18"/>
      <c r="O503" s="18">
        <v>0</v>
      </c>
      <c r="P503" s="18">
        <f t="shared" si="645"/>
        <v>0</v>
      </c>
      <c r="Q503" s="18">
        <f t="shared" si="644"/>
        <v>30000000</v>
      </c>
      <c r="R503" s="18">
        <f t="shared" si="646"/>
        <v>0</v>
      </c>
      <c r="S503" s="108"/>
      <c r="T503" s="18">
        <v>30000000</v>
      </c>
      <c r="U503" s="18"/>
      <c r="V503" s="18"/>
      <c r="W503" s="18"/>
      <c r="X503" s="18">
        <f>+T503</f>
        <v>30000000</v>
      </c>
      <c r="Y503" s="18"/>
      <c r="Z503" s="18"/>
      <c r="AA503" s="18"/>
      <c r="AB503" s="18"/>
      <c r="AC503" s="18"/>
      <c r="AD503" s="18"/>
      <c r="AE503" s="18"/>
      <c r="AF503" s="18"/>
      <c r="AG503" s="18">
        <f t="shared" si="633"/>
        <v>30000000</v>
      </c>
      <c r="AH503" s="18">
        <f t="shared" si="642"/>
        <v>30000000</v>
      </c>
      <c r="AI503" s="85"/>
      <c r="AJ503" s="108"/>
      <c r="AK503" s="18"/>
      <c r="AL503" s="18">
        <v>0</v>
      </c>
      <c r="AM503" s="18">
        <v>0</v>
      </c>
      <c r="AN503" s="18">
        <v>0</v>
      </c>
      <c r="AO503" s="18"/>
      <c r="AP503" s="18"/>
      <c r="AQ503" s="18"/>
      <c r="AR503" s="18"/>
      <c r="AS503" s="18"/>
      <c r="AT503" s="18"/>
      <c r="AU503" s="18"/>
      <c r="AV503" s="18"/>
      <c r="AW503" s="18">
        <f t="shared" si="634"/>
        <v>0</v>
      </c>
      <c r="AX503" s="18">
        <f t="shared" si="630"/>
        <v>0</v>
      </c>
      <c r="AY503" s="108"/>
      <c r="AZ503" s="117" t="e">
        <f t="shared" si="647"/>
        <v>#DIV/0!</v>
      </c>
      <c r="BA503" s="117" t="e">
        <f t="shared" si="648"/>
        <v>#DIV/0!</v>
      </c>
      <c r="BB503" s="117" t="e">
        <f t="shared" si="649"/>
        <v>#DIV/0!</v>
      </c>
      <c r="BC503" s="117">
        <f t="shared" si="650"/>
        <v>-1</v>
      </c>
      <c r="BD503" s="117" t="e">
        <f t="shared" si="651"/>
        <v>#DIV/0!</v>
      </c>
      <c r="BE503" s="18"/>
      <c r="BF503" s="18"/>
      <c r="BG503" s="18"/>
      <c r="BH503" s="18"/>
      <c r="BI503" s="18"/>
      <c r="BJ503" s="18"/>
      <c r="BK503" s="18"/>
      <c r="BL503" s="117">
        <f t="shared" si="652"/>
        <v>-1</v>
      </c>
      <c r="BM503" s="117">
        <f t="shared" si="631"/>
        <v>-1</v>
      </c>
    </row>
    <row r="504" spans="1:65">
      <c r="A504" s="17">
        <v>30568</v>
      </c>
      <c r="B504" s="17" t="s">
        <v>928</v>
      </c>
      <c r="C504" s="18"/>
      <c r="D504" s="18"/>
      <c r="E504" s="18"/>
      <c r="F504" s="18">
        <v>265476062</v>
      </c>
      <c r="G504" s="18">
        <f t="shared" si="632"/>
        <v>265476062</v>
      </c>
      <c r="H504" s="18">
        <v>0</v>
      </c>
      <c r="I504" s="18">
        <v>0</v>
      </c>
      <c r="J504" s="18">
        <f t="shared" si="643"/>
        <v>265476062</v>
      </c>
      <c r="K504" s="18">
        <v>0</v>
      </c>
      <c r="L504" s="18">
        <v>0</v>
      </c>
      <c r="M504" s="18"/>
      <c r="N504" s="18"/>
      <c r="O504" s="18">
        <v>0</v>
      </c>
      <c r="P504" s="18">
        <f t="shared" si="645"/>
        <v>0</v>
      </c>
      <c r="Q504" s="18">
        <f t="shared" si="644"/>
        <v>265476062</v>
      </c>
      <c r="R504" s="18">
        <f t="shared" si="646"/>
        <v>0</v>
      </c>
      <c r="S504" s="108"/>
      <c r="T504" s="18">
        <v>265476062</v>
      </c>
      <c r="U504" s="18"/>
      <c r="V504" s="18"/>
      <c r="W504" s="18"/>
      <c r="X504" s="18"/>
      <c r="Y504" s="18">
        <v>265476062</v>
      </c>
      <c r="Z504" s="18"/>
      <c r="AA504" s="18"/>
      <c r="AB504" s="18"/>
      <c r="AC504" s="18"/>
      <c r="AD504" s="18"/>
      <c r="AE504" s="18"/>
      <c r="AF504" s="18"/>
      <c r="AG504" s="18">
        <f t="shared" si="633"/>
        <v>265476062</v>
      </c>
      <c r="AH504" s="18">
        <f t="shared" si="642"/>
        <v>265476062</v>
      </c>
      <c r="AI504" s="85"/>
      <c r="AJ504" s="108"/>
      <c r="AK504" s="18"/>
      <c r="AL504" s="18">
        <v>0</v>
      </c>
      <c r="AM504" s="18">
        <v>0</v>
      </c>
      <c r="AN504" s="18">
        <v>0</v>
      </c>
      <c r="AO504" s="18"/>
      <c r="AP504" s="18"/>
      <c r="AQ504" s="18"/>
      <c r="AR504" s="18"/>
      <c r="AS504" s="18"/>
      <c r="AT504" s="18"/>
      <c r="AU504" s="18"/>
      <c r="AV504" s="18"/>
      <c r="AW504" s="18">
        <f t="shared" si="634"/>
        <v>0</v>
      </c>
      <c r="AX504" s="18">
        <f t="shared" si="630"/>
        <v>0</v>
      </c>
      <c r="AY504" s="108"/>
      <c r="AZ504" s="117" t="e">
        <f t="shared" si="647"/>
        <v>#DIV/0!</v>
      </c>
      <c r="BA504" s="117" t="e">
        <f t="shared" si="648"/>
        <v>#DIV/0!</v>
      </c>
      <c r="BB504" s="117" t="e">
        <f t="shared" si="649"/>
        <v>#DIV/0!</v>
      </c>
      <c r="BC504" s="117" t="e">
        <f t="shared" si="650"/>
        <v>#DIV/0!</v>
      </c>
      <c r="BD504" s="117">
        <f t="shared" si="651"/>
        <v>-1</v>
      </c>
      <c r="BE504" s="18"/>
      <c r="BF504" s="18"/>
      <c r="BG504" s="18"/>
      <c r="BH504" s="18"/>
      <c r="BI504" s="18"/>
      <c r="BJ504" s="18"/>
      <c r="BK504" s="18"/>
      <c r="BL504" s="117">
        <f t="shared" si="652"/>
        <v>-1</v>
      </c>
      <c r="BM504" s="117">
        <f t="shared" si="631"/>
        <v>-1</v>
      </c>
    </row>
    <row r="505" spans="1:65">
      <c r="A505" s="17">
        <v>30569</v>
      </c>
      <c r="B505" s="17" t="s">
        <v>929</v>
      </c>
      <c r="C505" s="18"/>
      <c r="D505" s="18"/>
      <c r="E505" s="18"/>
      <c r="F505" s="18">
        <v>61611.6</v>
      </c>
      <c r="G505" s="18">
        <f t="shared" si="632"/>
        <v>61611.6</v>
      </c>
      <c r="H505" s="18">
        <v>0</v>
      </c>
      <c r="I505" s="18">
        <v>0</v>
      </c>
      <c r="J505" s="18">
        <f t="shared" si="643"/>
        <v>61611.6</v>
      </c>
      <c r="K505" s="18">
        <v>0</v>
      </c>
      <c r="L505" s="18">
        <v>0</v>
      </c>
      <c r="M505" s="18"/>
      <c r="N505" s="18"/>
      <c r="O505" s="18">
        <v>0</v>
      </c>
      <c r="P505" s="18">
        <f t="shared" si="645"/>
        <v>0</v>
      </c>
      <c r="Q505" s="18">
        <f t="shared" si="644"/>
        <v>61611.6</v>
      </c>
      <c r="R505" s="18">
        <f t="shared" si="646"/>
        <v>0</v>
      </c>
      <c r="S505" s="108"/>
      <c r="T505" s="18">
        <v>61611.6</v>
      </c>
      <c r="U505" s="18"/>
      <c r="V505" s="18"/>
      <c r="W505" s="18"/>
      <c r="X505" s="18">
        <f>+T505</f>
        <v>61611.6</v>
      </c>
      <c r="Y505" s="18"/>
      <c r="Z505" s="18"/>
      <c r="AA505" s="18"/>
      <c r="AB505" s="18"/>
      <c r="AC505" s="18"/>
      <c r="AD505" s="18"/>
      <c r="AE505" s="18"/>
      <c r="AF505" s="18"/>
      <c r="AG505" s="18">
        <f t="shared" si="633"/>
        <v>61611.6</v>
      </c>
      <c r="AH505" s="18">
        <f t="shared" si="642"/>
        <v>61611.6</v>
      </c>
      <c r="AI505" s="85"/>
      <c r="AJ505" s="108"/>
      <c r="AK505" s="18"/>
      <c r="AL505" s="18">
        <v>0</v>
      </c>
      <c r="AM505" s="299">
        <v>15080511.4</v>
      </c>
      <c r="AN505" s="18">
        <v>0</v>
      </c>
      <c r="AO505" s="18"/>
      <c r="AP505" s="18"/>
      <c r="AQ505" s="18"/>
      <c r="AR505" s="18"/>
      <c r="AS505" s="18"/>
      <c r="AT505" s="18"/>
      <c r="AU505" s="18"/>
      <c r="AV505" s="18"/>
      <c r="AW505" s="18">
        <f t="shared" si="634"/>
        <v>15080511.4</v>
      </c>
      <c r="AX505" s="18">
        <f t="shared" si="630"/>
        <v>15080511.4</v>
      </c>
      <c r="AY505" s="108"/>
      <c r="AZ505" s="117" t="e">
        <f t="shared" si="647"/>
        <v>#DIV/0!</v>
      </c>
      <c r="BA505" s="117" t="e">
        <f t="shared" si="648"/>
        <v>#DIV/0!</v>
      </c>
      <c r="BB505" s="117" t="e">
        <f t="shared" si="649"/>
        <v>#DIV/0!</v>
      </c>
      <c r="BC505" s="117">
        <f t="shared" si="650"/>
        <v>-1</v>
      </c>
      <c r="BD505" s="117" t="e">
        <f t="shared" si="651"/>
        <v>#DIV/0!</v>
      </c>
      <c r="BE505" s="18"/>
      <c r="BF505" s="18"/>
      <c r="BG505" s="18"/>
      <c r="BH505" s="18"/>
      <c r="BI505" s="18"/>
      <c r="BJ505" s="18"/>
      <c r="BK505" s="18"/>
      <c r="BL505" s="117">
        <f t="shared" si="652"/>
        <v>243.76740419012006</v>
      </c>
      <c r="BM505" s="117">
        <f t="shared" si="631"/>
        <v>243.76740419012006</v>
      </c>
    </row>
    <row r="506" spans="1:65">
      <c r="A506" s="17">
        <v>30570</v>
      </c>
      <c r="B506" s="17" t="s">
        <v>930</v>
      </c>
      <c r="C506" s="18"/>
      <c r="D506" s="18"/>
      <c r="E506" s="18"/>
      <c r="F506" s="18">
        <v>70000000</v>
      </c>
      <c r="G506" s="18">
        <f t="shared" si="632"/>
        <v>70000000</v>
      </c>
      <c r="H506" s="18">
        <v>0</v>
      </c>
      <c r="I506" s="18">
        <v>0</v>
      </c>
      <c r="J506" s="18">
        <f t="shared" si="643"/>
        <v>70000000</v>
      </c>
      <c r="K506" s="18">
        <v>0</v>
      </c>
      <c r="L506" s="18">
        <v>0</v>
      </c>
      <c r="M506" s="18"/>
      <c r="N506" s="18"/>
      <c r="O506" s="18">
        <v>0</v>
      </c>
      <c r="P506" s="18">
        <f t="shared" si="645"/>
        <v>0</v>
      </c>
      <c r="Q506" s="18">
        <f t="shared" si="644"/>
        <v>70000000</v>
      </c>
      <c r="R506" s="18">
        <f t="shared" si="646"/>
        <v>0</v>
      </c>
      <c r="S506" s="108"/>
      <c r="T506" s="18">
        <v>70000000</v>
      </c>
      <c r="U506" s="18"/>
      <c r="V506" s="18"/>
      <c r="W506" s="18"/>
      <c r="X506" s="18">
        <v>8750000</v>
      </c>
      <c r="Y506" s="18">
        <v>8750000</v>
      </c>
      <c r="Z506" s="18">
        <v>8750000</v>
      </c>
      <c r="AA506" s="18">
        <v>8750000</v>
      </c>
      <c r="AB506" s="18"/>
      <c r="AC506" s="18">
        <v>8750000</v>
      </c>
      <c r="AD506" s="18">
        <v>8750000</v>
      </c>
      <c r="AE506" s="18">
        <v>8750000</v>
      </c>
      <c r="AF506" s="18">
        <v>8750000</v>
      </c>
      <c r="AG506" s="18">
        <f t="shared" si="633"/>
        <v>17500000</v>
      </c>
      <c r="AH506" s="18">
        <f t="shared" si="642"/>
        <v>70000000</v>
      </c>
      <c r="AI506" s="85"/>
      <c r="AJ506" s="108"/>
      <c r="AK506" s="18"/>
      <c r="AL506" s="18">
        <v>0</v>
      </c>
      <c r="AM506" s="18">
        <v>0</v>
      </c>
      <c r="AN506" s="18">
        <v>0</v>
      </c>
      <c r="AO506" s="18"/>
      <c r="AP506" s="18"/>
      <c r="AQ506" s="18"/>
      <c r="AR506" s="18"/>
      <c r="AS506" s="18"/>
      <c r="AT506" s="18"/>
      <c r="AU506" s="18"/>
      <c r="AV506" s="18"/>
      <c r="AW506" s="18">
        <f t="shared" si="634"/>
        <v>0</v>
      </c>
      <c r="AX506" s="18">
        <f t="shared" ref="AX506:AX524" si="653">SUM(AK506:AV506)</f>
        <v>0</v>
      </c>
      <c r="AY506" s="108"/>
      <c r="AZ506" s="117" t="e">
        <f t="shared" si="647"/>
        <v>#DIV/0!</v>
      </c>
      <c r="BA506" s="117" t="e">
        <f t="shared" si="648"/>
        <v>#DIV/0!</v>
      </c>
      <c r="BB506" s="117" t="e">
        <f t="shared" si="649"/>
        <v>#DIV/0!</v>
      </c>
      <c r="BC506" s="117">
        <f t="shared" si="650"/>
        <v>-1</v>
      </c>
      <c r="BD506" s="117">
        <f t="shared" si="651"/>
        <v>-1</v>
      </c>
      <c r="BE506" s="18"/>
      <c r="BF506" s="18"/>
      <c r="BG506" s="18"/>
      <c r="BH506" s="18"/>
      <c r="BI506" s="18"/>
      <c r="BJ506" s="18"/>
      <c r="BK506" s="18"/>
      <c r="BL506" s="117">
        <f t="shared" si="652"/>
        <v>-1</v>
      </c>
      <c r="BM506" s="117">
        <f t="shared" si="631"/>
        <v>-1</v>
      </c>
    </row>
    <row r="507" spans="1:65">
      <c r="A507" s="17">
        <v>30571</v>
      </c>
      <c r="B507" s="17" t="s">
        <v>931</v>
      </c>
      <c r="C507" s="18"/>
      <c r="D507" s="18"/>
      <c r="E507" s="18"/>
      <c r="F507" s="18">
        <v>210023987.33000001</v>
      </c>
      <c r="G507" s="18">
        <f t="shared" si="632"/>
        <v>210023987.33000001</v>
      </c>
      <c r="H507" s="18">
        <v>0</v>
      </c>
      <c r="I507" s="18">
        <v>0</v>
      </c>
      <c r="J507" s="18">
        <f t="shared" si="643"/>
        <v>210023987.33000001</v>
      </c>
      <c r="K507" s="18">
        <v>0</v>
      </c>
      <c r="L507" s="18">
        <v>0</v>
      </c>
      <c r="M507" s="18"/>
      <c r="N507" s="18"/>
      <c r="O507" s="18">
        <v>0</v>
      </c>
      <c r="P507" s="18">
        <f t="shared" si="645"/>
        <v>0</v>
      </c>
      <c r="Q507" s="18">
        <f t="shared" si="644"/>
        <v>210023987.33000001</v>
      </c>
      <c r="R507" s="18">
        <f t="shared" si="646"/>
        <v>0</v>
      </c>
      <c r="S507" s="108"/>
      <c r="T507" s="18">
        <v>210023987.33000001</v>
      </c>
      <c r="U507" s="18"/>
      <c r="V507" s="18"/>
      <c r="W507" s="18"/>
      <c r="X507" s="18">
        <f>+T507</f>
        <v>210023987.33000001</v>
      </c>
      <c r="Y507" s="18"/>
      <c r="Z507" s="18"/>
      <c r="AA507" s="18"/>
      <c r="AB507" s="18"/>
      <c r="AC507" s="18"/>
      <c r="AD507" s="18"/>
      <c r="AE507" s="18"/>
      <c r="AF507" s="18"/>
      <c r="AG507" s="18">
        <f t="shared" si="633"/>
        <v>210023987.33000001</v>
      </c>
      <c r="AH507" s="18">
        <f t="shared" si="642"/>
        <v>210023987.33000001</v>
      </c>
      <c r="AI507" s="85"/>
      <c r="AJ507" s="108"/>
      <c r="AK507" s="18"/>
      <c r="AL507" s="18">
        <v>0</v>
      </c>
      <c r="AM507" s="18">
        <v>0</v>
      </c>
      <c r="AN507" s="18">
        <v>0</v>
      </c>
      <c r="AO507" s="18"/>
      <c r="AP507" s="18"/>
      <c r="AQ507" s="18"/>
      <c r="AR507" s="18"/>
      <c r="AS507" s="18"/>
      <c r="AT507" s="18"/>
      <c r="AU507" s="18"/>
      <c r="AV507" s="18"/>
      <c r="AW507" s="18">
        <f t="shared" si="634"/>
        <v>0</v>
      </c>
      <c r="AX507" s="18">
        <f t="shared" si="653"/>
        <v>0</v>
      </c>
      <c r="AY507" s="108"/>
      <c r="AZ507" s="117" t="e">
        <f t="shared" si="647"/>
        <v>#DIV/0!</v>
      </c>
      <c r="BA507" s="117" t="e">
        <f t="shared" si="648"/>
        <v>#DIV/0!</v>
      </c>
      <c r="BB507" s="117" t="e">
        <f t="shared" si="649"/>
        <v>#DIV/0!</v>
      </c>
      <c r="BC507" s="117">
        <f t="shared" si="650"/>
        <v>-1</v>
      </c>
      <c r="BD507" s="117" t="e">
        <f t="shared" si="651"/>
        <v>#DIV/0!</v>
      </c>
      <c r="BE507" s="18"/>
      <c r="BF507" s="18"/>
      <c r="BG507" s="18"/>
      <c r="BH507" s="18"/>
      <c r="BI507" s="18"/>
      <c r="BJ507" s="18"/>
      <c r="BK507" s="18"/>
      <c r="BL507" s="117">
        <f t="shared" si="652"/>
        <v>-1</v>
      </c>
      <c r="BM507" s="117">
        <f t="shared" si="631"/>
        <v>-1</v>
      </c>
    </row>
    <row r="508" spans="1:65">
      <c r="A508" s="17">
        <v>30572</v>
      </c>
      <c r="B508" s="17" t="s">
        <v>932</v>
      </c>
      <c r="C508" s="18"/>
      <c r="D508" s="18"/>
      <c r="E508" s="18"/>
      <c r="F508" s="18">
        <v>154967941</v>
      </c>
      <c r="G508" s="18">
        <f t="shared" si="632"/>
        <v>154967941</v>
      </c>
      <c r="H508" s="18">
        <v>0</v>
      </c>
      <c r="I508" s="18">
        <v>0</v>
      </c>
      <c r="J508" s="18">
        <f t="shared" si="643"/>
        <v>154967941</v>
      </c>
      <c r="K508" s="18">
        <v>0</v>
      </c>
      <c r="L508" s="18">
        <v>0</v>
      </c>
      <c r="M508" s="18"/>
      <c r="N508" s="18"/>
      <c r="O508" s="18">
        <v>0</v>
      </c>
      <c r="P508" s="18">
        <f t="shared" si="645"/>
        <v>0</v>
      </c>
      <c r="Q508" s="18">
        <f t="shared" si="644"/>
        <v>154967941</v>
      </c>
      <c r="R508" s="18">
        <f t="shared" si="646"/>
        <v>0</v>
      </c>
      <c r="S508" s="108"/>
      <c r="T508" s="18">
        <v>154967941</v>
      </c>
      <c r="U508" s="18"/>
      <c r="V508" s="18"/>
      <c r="W508" s="18"/>
      <c r="X508" s="18"/>
      <c r="Y508" s="18"/>
      <c r="Z508" s="18">
        <f>+T508</f>
        <v>154967941</v>
      </c>
      <c r="AA508" s="18"/>
      <c r="AB508" s="18"/>
      <c r="AC508" s="18"/>
      <c r="AD508" s="18"/>
      <c r="AE508" s="18"/>
      <c r="AF508" s="18"/>
      <c r="AG508" s="18">
        <f t="shared" si="633"/>
        <v>0</v>
      </c>
      <c r="AH508" s="18">
        <f t="shared" si="642"/>
        <v>154967941</v>
      </c>
      <c r="AI508" s="85"/>
      <c r="AJ508" s="108"/>
      <c r="AK508" s="18"/>
      <c r="AL508" s="18">
        <v>0</v>
      </c>
      <c r="AM508" s="18">
        <v>0</v>
      </c>
      <c r="AN508" s="18">
        <v>0</v>
      </c>
      <c r="AO508" s="18"/>
      <c r="AP508" s="18"/>
      <c r="AQ508" s="18"/>
      <c r="AR508" s="18"/>
      <c r="AS508" s="18"/>
      <c r="AT508" s="18"/>
      <c r="AU508" s="18"/>
      <c r="AV508" s="18"/>
      <c r="AW508" s="18">
        <f t="shared" si="634"/>
        <v>0</v>
      </c>
      <c r="AX508" s="18">
        <f t="shared" si="653"/>
        <v>0</v>
      </c>
      <c r="AY508" s="108"/>
      <c r="AZ508" s="117" t="e">
        <f t="shared" si="647"/>
        <v>#DIV/0!</v>
      </c>
      <c r="BA508" s="117" t="e">
        <f t="shared" si="648"/>
        <v>#DIV/0!</v>
      </c>
      <c r="BB508" s="117" t="e">
        <f t="shared" si="649"/>
        <v>#DIV/0!</v>
      </c>
      <c r="BC508" s="117" t="e">
        <f t="shared" si="650"/>
        <v>#DIV/0!</v>
      </c>
      <c r="BD508" s="117" t="e">
        <f t="shared" si="651"/>
        <v>#DIV/0!</v>
      </c>
      <c r="BE508" s="18"/>
      <c r="BF508" s="18"/>
      <c r="BG508" s="18"/>
      <c r="BH508" s="18"/>
      <c r="BI508" s="18"/>
      <c r="BJ508" s="18"/>
      <c r="BK508" s="18"/>
      <c r="BL508" s="117" t="e">
        <f t="shared" si="652"/>
        <v>#DIV/0!</v>
      </c>
      <c r="BM508" s="117" t="e">
        <f t="shared" si="631"/>
        <v>#DIV/0!</v>
      </c>
    </row>
    <row r="509" spans="1:65">
      <c r="A509" s="17">
        <v>30573</v>
      </c>
      <c r="B509" s="17" t="s">
        <v>933</v>
      </c>
      <c r="C509" s="18"/>
      <c r="D509" s="18"/>
      <c r="E509" s="18"/>
      <c r="F509" s="18">
        <v>12744292.59</v>
      </c>
      <c r="G509" s="18">
        <f t="shared" si="632"/>
        <v>12744292.59</v>
      </c>
      <c r="H509" s="18">
        <v>0</v>
      </c>
      <c r="I509" s="18">
        <v>0</v>
      </c>
      <c r="J509" s="18">
        <f t="shared" si="643"/>
        <v>12744292.59</v>
      </c>
      <c r="K509" s="18">
        <v>0</v>
      </c>
      <c r="L509" s="18">
        <v>0</v>
      </c>
      <c r="M509" s="18"/>
      <c r="N509" s="18"/>
      <c r="O509" s="18">
        <v>0</v>
      </c>
      <c r="P509" s="18">
        <f t="shared" si="645"/>
        <v>0</v>
      </c>
      <c r="Q509" s="18">
        <f t="shared" si="644"/>
        <v>12744292.59</v>
      </c>
      <c r="R509" s="18">
        <f t="shared" si="646"/>
        <v>0</v>
      </c>
      <c r="S509" s="108"/>
      <c r="T509" s="18">
        <v>12744292.59</v>
      </c>
      <c r="U509" s="18"/>
      <c r="V509" s="18"/>
      <c r="W509" s="18"/>
      <c r="X509" s="18">
        <f>+T509</f>
        <v>12744292.59</v>
      </c>
      <c r="Y509" s="18"/>
      <c r="Z509" s="18"/>
      <c r="AA509" s="18"/>
      <c r="AB509" s="18"/>
      <c r="AC509" s="18"/>
      <c r="AD509" s="18"/>
      <c r="AE509" s="18"/>
      <c r="AF509" s="18"/>
      <c r="AG509" s="18">
        <f t="shared" si="633"/>
        <v>12744292.59</v>
      </c>
      <c r="AH509" s="18">
        <f t="shared" si="642"/>
        <v>12744292.59</v>
      </c>
      <c r="AI509" s="85"/>
      <c r="AJ509" s="108"/>
      <c r="AK509" s="18"/>
      <c r="AL509" s="18">
        <v>0</v>
      </c>
      <c r="AM509" s="18">
        <v>0</v>
      </c>
      <c r="AN509" s="18">
        <v>0</v>
      </c>
      <c r="AO509" s="18"/>
      <c r="AP509" s="18"/>
      <c r="AQ509" s="18"/>
      <c r="AR509" s="18"/>
      <c r="AS509" s="18"/>
      <c r="AT509" s="18"/>
      <c r="AU509" s="18"/>
      <c r="AV509" s="18"/>
      <c r="AW509" s="18">
        <f t="shared" si="634"/>
        <v>0</v>
      </c>
      <c r="AX509" s="18">
        <f t="shared" si="653"/>
        <v>0</v>
      </c>
      <c r="AY509" s="108"/>
      <c r="AZ509" s="117" t="e">
        <f t="shared" si="647"/>
        <v>#DIV/0!</v>
      </c>
      <c r="BA509" s="117" t="e">
        <f t="shared" si="648"/>
        <v>#DIV/0!</v>
      </c>
      <c r="BB509" s="117" t="e">
        <f t="shared" si="649"/>
        <v>#DIV/0!</v>
      </c>
      <c r="BC509" s="117">
        <f t="shared" si="650"/>
        <v>-1</v>
      </c>
      <c r="BD509" s="117" t="e">
        <f t="shared" si="651"/>
        <v>#DIV/0!</v>
      </c>
      <c r="BE509" s="18"/>
      <c r="BF509" s="18"/>
      <c r="BG509" s="18"/>
      <c r="BH509" s="18"/>
      <c r="BI509" s="18"/>
      <c r="BJ509" s="18"/>
      <c r="BK509" s="18"/>
      <c r="BL509" s="117">
        <f t="shared" si="652"/>
        <v>-1</v>
      </c>
      <c r="BM509" s="117">
        <f t="shared" si="631"/>
        <v>-1</v>
      </c>
    </row>
    <row r="510" spans="1:65">
      <c r="A510" s="17">
        <v>30574</v>
      </c>
      <c r="B510" s="17" t="s">
        <v>934</v>
      </c>
      <c r="C510" s="18"/>
      <c r="D510" s="18"/>
      <c r="E510" s="18"/>
      <c r="F510" s="18">
        <v>1610103.01</v>
      </c>
      <c r="G510" s="18">
        <f t="shared" si="632"/>
        <v>1610103.01</v>
      </c>
      <c r="H510" s="18">
        <v>0</v>
      </c>
      <c r="I510" s="18">
        <v>0</v>
      </c>
      <c r="J510" s="18">
        <f t="shared" si="643"/>
        <v>1610103.01</v>
      </c>
      <c r="K510" s="18">
        <v>0</v>
      </c>
      <c r="L510" s="18">
        <v>0</v>
      </c>
      <c r="M510" s="18"/>
      <c r="N510" s="18"/>
      <c r="O510" s="18">
        <v>0</v>
      </c>
      <c r="P510" s="18">
        <f t="shared" si="645"/>
        <v>0</v>
      </c>
      <c r="Q510" s="18">
        <f t="shared" si="644"/>
        <v>1610103.01</v>
      </c>
      <c r="R510" s="18">
        <f t="shared" si="646"/>
        <v>0</v>
      </c>
      <c r="S510" s="108"/>
      <c r="T510" s="18">
        <v>1610103.01</v>
      </c>
      <c r="U510" s="18"/>
      <c r="V510" s="18"/>
      <c r="W510" s="18"/>
      <c r="X510" s="18">
        <f>+T510</f>
        <v>1610103.01</v>
      </c>
      <c r="Y510" s="18"/>
      <c r="Z510" s="18"/>
      <c r="AA510" s="18"/>
      <c r="AB510" s="18"/>
      <c r="AC510" s="18"/>
      <c r="AD510" s="18"/>
      <c r="AE510" s="18"/>
      <c r="AF510" s="18"/>
      <c r="AG510" s="18">
        <f t="shared" si="633"/>
        <v>1610103.01</v>
      </c>
      <c r="AH510" s="18">
        <f t="shared" si="642"/>
        <v>1610103.01</v>
      </c>
      <c r="AI510" s="85"/>
      <c r="AJ510" s="108"/>
      <c r="AK510" s="18"/>
      <c r="AL510" s="18">
        <v>0</v>
      </c>
      <c r="AM510" s="18">
        <v>0</v>
      </c>
      <c r="AN510" s="18">
        <v>0</v>
      </c>
      <c r="AO510" s="18"/>
      <c r="AP510" s="18"/>
      <c r="AQ510" s="18"/>
      <c r="AR510" s="18"/>
      <c r="AS510" s="18"/>
      <c r="AT510" s="18"/>
      <c r="AU510" s="18"/>
      <c r="AV510" s="18"/>
      <c r="AW510" s="18">
        <f t="shared" si="634"/>
        <v>0</v>
      </c>
      <c r="AX510" s="18">
        <f t="shared" si="653"/>
        <v>0</v>
      </c>
      <c r="AY510" s="108"/>
      <c r="AZ510" s="117" t="e">
        <f t="shared" si="647"/>
        <v>#DIV/0!</v>
      </c>
      <c r="BA510" s="117" t="e">
        <f t="shared" si="648"/>
        <v>#DIV/0!</v>
      </c>
      <c r="BB510" s="117" t="e">
        <f t="shared" si="649"/>
        <v>#DIV/0!</v>
      </c>
      <c r="BC510" s="117">
        <f t="shared" si="650"/>
        <v>-1</v>
      </c>
      <c r="BD510" s="117" t="e">
        <f t="shared" si="651"/>
        <v>#DIV/0!</v>
      </c>
      <c r="BE510" s="18"/>
      <c r="BF510" s="18"/>
      <c r="BG510" s="18"/>
      <c r="BH510" s="18"/>
      <c r="BI510" s="18"/>
      <c r="BJ510" s="18"/>
      <c r="BK510" s="18"/>
      <c r="BL510" s="117">
        <f t="shared" si="652"/>
        <v>-1</v>
      </c>
      <c r="BM510" s="117">
        <f t="shared" si="631"/>
        <v>-1</v>
      </c>
    </row>
    <row r="511" spans="1:65">
      <c r="A511" s="17">
        <v>30575</v>
      </c>
      <c r="B511" s="17" t="s">
        <v>935</v>
      </c>
      <c r="C511" s="18"/>
      <c r="D511" s="18"/>
      <c r="E511" s="18"/>
      <c r="F511" s="18">
        <v>41133065.219999999</v>
      </c>
      <c r="G511" s="18">
        <f t="shared" si="632"/>
        <v>41133065.219999999</v>
      </c>
      <c r="H511" s="18">
        <v>0</v>
      </c>
      <c r="I511" s="18">
        <v>0</v>
      </c>
      <c r="J511" s="18">
        <f t="shared" si="643"/>
        <v>41133065.219999999</v>
      </c>
      <c r="K511" s="18">
        <v>0</v>
      </c>
      <c r="L511" s="18">
        <v>0</v>
      </c>
      <c r="M511" s="18"/>
      <c r="N511" s="18"/>
      <c r="O511" s="18">
        <v>0</v>
      </c>
      <c r="P511" s="18">
        <f t="shared" si="645"/>
        <v>0</v>
      </c>
      <c r="Q511" s="18">
        <f t="shared" si="644"/>
        <v>41133065.219999999</v>
      </c>
      <c r="R511" s="18">
        <f t="shared" si="646"/>
        <v>0</v>
      </c>
      <c r="S511" s="108"/>
      <c r="T511" s="18">
        <v>41133065.219999999</v>
      </c>
      <c r="U511" s="18"/>
      <c r="V511" s="18"/>
      <c r="W511" s="18"/>
      <c r="X511" s="18"/>
      <c r="Y511" s="18"/>
      <c r="Z511" s="18"/>
      <c r="AA511" s="18"/>
      <c r="AB511" s="18"/>
      <c r="AC511" s="18">
        <v>10283266.305</v>
      </c>
      <c r="AD511" s="18">
        <v>10283266.305</v>
      </c>
      <c r="AE511" s="18">
        <v>10283266.305</v>
      </c>
      <c r="AF511" s="18">
        <v>10283266.305</v>
      </c>
      <c r="AG511" s="18">
        <f t="shared" si="633"/>
        <v>0</v>
      </c>
      <c r="AH511" s="18">
        <f t="shared" si="642"/>
        <v>41133065.219999999</v>
      </c>
      <c r="AI511" s="85"/>
      <c r="AJ511" s="108"/>
      <c r="AK511" s="18"/>
      <c r="AL511" s="18">
        <v>0</v>
      </c>
      <c r="AM511" s="18">
        <v>0</v>
      </c>
      <c r="AN511" s="18">
        <v>0</v>
      </c>
      <c r="AO511" s="18"/>
      <c r="AP511" s="18"/>
      <c r="AQ511" s="18"/>
      <c r="AR511" s="18"/>
      <c r="AS511" s="18"/>
      <c r="AT511" s="18"/>
      <c r="AU511" s="18"/>
      <c r="AV511" s="18"/>
      <c r="AW511" s="18">
        <f t="shared" si="634"/>
        <v>0</v>
      </c>
      <c r="AX511" s="18">
        <f t="shared" si="653"/>
        <v>0</v>
      </c>
      <c r="AY511" s="108"/>
      <c r="AZ511" s="117" t="e">
        <f t="shared" si="647"/>
        <v>#DIV/0!</v>
      </c>
      <c r="BA511" s="117" t="e">
        <f t="shared" si="648"/>
        <v>#DIV/0!</v>
      </c>
      <c r="BB511" s="117" t="e">
        <f t="shared" si="649"/>
        <v>#DIV/0!</v>
      </c>
      <c r="BC511" s="117" t="e">
        <f t="shared" si="650"/>
        <v>#DIV/0!</v>
      </c>
      <c r="BD511" s="117" t="e">
        <f t="shared" si="651"/>
        <v>#DIV/0!</v>
      </c>
      <c r="BE511" s="18"/>
      <c r="BF511" s="18"/>
      <c r="BG511" s="18"/>
      <c r="BH511" s="18"/>
      <c r="BI511" s="18"/>
      <c r="BJ511" s="18"/>
      <c r="BK511" s="18"/>
      <c r="BL511" s="117" t="e">
        <f t="shared" si="652"/>
        <v>#DIV/0!</v>
      </c>
      <c r="BM511" s="117" t="e">
        <f t="shared" si="631"/>
        <v>#DIV/0!</v>
      </c>
    </row>
    <row r="512" spans="1:65">
      <c r="A512" s="17">
        <v>30576</v>
      </c>
      <c r="B512" s="17" t="s">
        <v>936</v>
      </c>
      <c r="C512" s="18"/>
      <c r="D512" s="18"/>
      <c r="E512" s="18"/>
      <c r="F512" s="18">
        <v>343327388.81</v>
      </c>
      <c r="G512" s="18">
        <f t="shared" si="632"/>
        <v>343327388.81</v>
      </c>
      <c r="H512" s="18">
        <v>0</v>
      </c>
      <c r="I512" s="18">
        <v>0</v>
      </c>
      <c r="J512" s="18">
        <f t="shared" si="643"/>
        <v>343327388.81</v>
      </c>
      <c r="K512" s="18">
        <v>0</v>
      </c>
      <c r="L512" s="18">
        <v>0</v>
      </c>
      <c r="M512" s="18"/>
      <c r="N512" s="18"/>
      <c r="O512" s="18">
        <v>0</v>
      </c>
      <c r="P512" s="18">
        <f t="shared" si="645"/>
        <v>0</v>
      </c>
      <c r="Q512" s="18">
        <f t="shared" si="644"/>
        <v>343327388.81</v>
      </c>
      <c r="R512" s="18">
        <f t="shared" si="646"/>
        <v>0</v>
      </c>
      <c r="S512" s="108"/>
      <c r="T512" s="18">
        <v>343327388.81</v>
      </c>
      <c r="U512" s="18"/>
      <c r="V512" s="18"/>
      <c r="W512" s="18">
        <v>34332738.880999997</v>
      </c>
      <c r="X512" s="18">
        <v>34332738.880999997</v>
      </c>
      <c r="Y512" s="18">
        <v>34332738.880999997</v>
      </c>
      <c r="Z512" s="18">
        <v>34332738.880999997</v>
      </c>
      <c r="AA512" s="18">
        <v>34332738.880999997</v>
      </c>
      <c r="AB512" s="18">
        <v>34332738.880999997</v>
      </c>
      <c r="AC512" s="18">
        <v>34332738.880999997</v>
      </c>
      <c r="AD512" s="18">
        <v>34332738.880999997</v>
      </c>
      <c r="AE512" s="18">
        <v>34332738.880999997</v>
      </c>
      <c r="AF512" s="18">
        <v>34332738.880999997</v>
      </c>
      <c r="AG512" s="18">
        <f t="shared" si="633"/>
        <v>102998216.64299999</v>
      </c>
      <c r="AH512" s="18">
        <f t="shared" si="642"/>
        <v>343327388.80999988</v>
      </c>
      <c r="AI512" s="85"/>
      <c r="AJ512" s="108"/>
      <c r="AK512" s="18"/>
      <c r="AL512" s="18">
        <v>0</v>
      </c>
      <c r="AM512" s="18">
        <v>941368</v>
      </c>
      <c r="AN512" s="18">
        <v>842000</v>
      </c>
      <c r="AO512" s="18"/>
      <c r="AP512" s="18"/>
      <c r="AQ512" s="18"/>
      <c r="AR512" s="18"/>
      <c r="AS512" s="18"/>
      <c r="AT512" s="18"/>
      <c r="AU512" s="18"/>
      <c r="AV512" s="18"/>
      <c r="AW512" s="18">
        <f t="shared" si="634"/>
        <v>1783368</v>
      </c>
      <c r="AX512" s="18">
        <f t="shared" si="653"/>
        <v>1783368</v>
      </c>
      <c r="AY512" s="108"/>
      <c r="AZ512" s="117" t="e">
        <f t="shared" si="647"/>
        <v>#DIV/0!</v>
      </c>
      <c r="BA512" s="117" t="e">
        <f t="shared" si="648"/>
        <v>#DIV/0!</v>
      </c>
      <c r="BB512" s="117">
        <f t="shared" si="649"/>
        <v>-0.97258103982723731</v>
      </c>
      <c r="BC512" s="117">
        <f t="shared" si="650"/>
        <v>-0.97547530353117362</v>
      </c>
      <c r="BD512" s="117">
        <f t="shared" si="651"/>
        <v>-1</v>
      </c>
      <c r="BE512" s="18"/>
      <c r="BF512" s="18"/>
      <c r="BG512" s="18"/>
      <c r="BH512" s="18"/>
      <c r="BI512" s="18"/>
      <c r="BJ512" s="18"/>
      <c r="BK512" s="18"/>
      <c r="BL512" s="117">
        <f t="shared" si="652"/>
        <v>-0.98268544778613698</v>
      </c>
      <c r="BM512" s="117">
        <f t="shared" si="631"/>
        <v>-0.98268544778613698</v>
      </c>
    </row>
    <row r="513" spans="1:66" s="112" customFormat="1">
      <c r="A513" s="17">
        <v>30580</v>
      </c>
      <c r="B513" s="17" t="s">
        <v>937</v>
      </c>
      <c r="C513" s="18"/>
      <c r="D513" s="18"/>
      <c r="E513" s="18"/>
      <c r="F513" s="18">
        <v>55000000</v>
      </c>
      <c r="G513" s="18">
        <f t="shared" si="632"/>
        <v>55000000</v>
      </c>
      <c r="H513" s="18">
        <v>0</v>
      </c>
      <c r="I513" s="18">
        <v>0</v>
      </c>
      <c r="J513" s="18">
        <f t="shared" si="643"/>
        <v>55000000</v>
      </c>
      <c r="K513" s="18">
        <v>0</v>
      </c>
      <c r="L513" s="18">
        <v>0</v>
      </c>
      <c r="M513" s="18"/>
      <c r="N513" s="18"/>
      <c r="O513" s="18">
        <v>0</v>
      </c>
      <c r="P513" s="18">
        <f t="shared" si="645"/>
        <v>0</v>
      </c>
      <c r="Q513" s="18">
        <f t="shared" si="644"/>
        <v>55000000</v>
      </c>
      <c r="R513" s="18">
        <f t="shared" si="646"/>
        <v>0</v>
      </c>
      <c r="S513" s="108"/>
      <c r="T513" s="18">
        <v>55000000</v>
      </c>
      <c r="U513" s="18"/>
      <c r="V513" s="18"/>
      <c r="W513" s="18">
        <v>5500000</v>
      </c>
      <c r="X513" s="18">
        <v>5500000</v>
      </c>
      <c r="Y513" s="18">
        <v>5500000</v>
      </c>
      <c r="Z513" s="18">
        <v>5500000</v>
      </c>
      <c r="AA513" s="18">
        <v>5500000</v>
      </c>
      <c r="AB513" s="18">
        <v>5500000</v>
      </c>
      <c r="AC513" s="18">
        <v>5500000</v>
      </c>
      <c r="AD513" s="18">
        <v>5500000</v>
      </c>
      <c r="AE513" s="18">
        <v>5500000</v>
      </c>
      <c r="AF513" s="18">
        <v>5500000</v>
      </c>
      <c r="AG513" s="18">
        <f t="shared" si="633"/>
        <v>16500000</v>
      </c>
      <c r="AH513" s="18">
        <f t="shared" si="642"/>
        <v>55000000</v>
      </c>
      <c r="AI513" s="85"/>
      <c r="AJ513" s="108"/>
      <c r="AK513" s="18"/>
      <c r="AL513" s="18">
        <v>0</v>
      </c>
      <c r="AM513" s="18">
        <v>0</v>
      </c>
      <c r="AN513" s="18">
        <v>18485707.68</v>
      </c>
      <c r="AO513" s="18"/>
      <c r="AP513" s="18"/>
      <c r="AQ513" s="18"/>
      <c r="AR513" s="18"/>
      <c r="AS513" s="18"/>
      <c r="AT513" s="18"/>
      <c r="AU513" s="18"/>
      <c r="AV513" s="18"/>
      <c r="AW513" s="18">
        <f t="shared" si="634"/>
        <v>18485707.68</v>
      </c>
      <c r="AX513" s="18">
        <f t="shared" si="653"/>
        <v>18485707.68</v>
      </c>
      <c r="AY513" s="108"/>
      <c r="AZ513" s="117" t="e">
        <f t="shared" si="647"/>
        <v>#DIV/0!</v>
      </c>
      <c r="BA513" s="117" t="e">
        <f t="shared" si="648"/>
        <v>#DIV/0!</v>
      </c>
      <c r="BB513" s="117">
        <f t="shared" si="649"/>
        <v>-1</v>
      </c>
      <c r="BC513" s="117">
        <f t="shared" si="650"/>
        <v>2.3610377599999999</v>
      </c>
      <c r="BD513" s="117">
        <f t="shared" si="651"/>
        <v>-1</v>
      </c>
      <c r="BE513" s="18"/>
      <c r="BF513" s="18"/>
      <c r="BG513" s="18"/>
      <c r="BH513" s="18"/>
      <c r="BI513" s="18"/>
      <c r="BJ513" s="18"/>
      <c r="BK513" s="18"/>
      <c r="BL513" s="117">
        <f t="shared" si="652"/>
        <v>0.12034591999999998</v>
      </c>
      <c r="BM513" s="117">
        <f t="shared" si="631"/>
        <v>0.12034591999999998</v>
      </c>
      <c r="BN513" s="86"/>
    </row>
    <row r="514" spans="1:66" s="132" customFormat="1">
      <c r="A514" s="17">
        <v>30581</v>
      </c>
      <c r="B514" s="17" t="s">
        <v>938</v>
      </c>
      <c r="C514" s="18"/>
      <c r="D514" s="18"/>
      <c r="E514" s="18"/>
      <c r="F514" s="18">
        <v>56425937.619999997</v>
      </c>
      <c r="G514" s="18">
        <f t="shared" si="632"/>
        <v>56425937.619999997</v>
      </c>
      <c r="H514" s="18">
        <v>0</v>
      </c>
      <c r="I514" s="18">
        <v>0</v>
      </c>
      <c r="J514" s="18">
        <f t="shared" si="643"/>
        <v>56425937.619999997</v>
      </c>
      <c r="K514" s="18">
        <v>0</v>
      </c>
      <c r="L514" s="18">
        <v>0</v>
      </c>
      <c r="M514" s="18"/>
      <c r="N514" s="18"/>
      <c r="O514" s="18">
        <v>0</v>
      </c>
      <c r="P514" s="18">
        <f t="shared" si="645"/>
        <v>0</v>
      </c>
      <c r="Q514" s="18">
        <f t="shared" si="644"/>
        <v>56425937.619999997</v>
      </c>
      <c r="R514" s="18">
        <f t="shared" si="646"/>
        <v>0</v>
      </c>
      <c r="S514" s="108"/>
      <c r="T514" s="18">
        <v>56425937.619999997</v>
      </c>
      <c r="U514" s="18"/>
      <c r="V514" s="18"/>
      <c r="W514" s="18">
        <v>5642593.7620000001</v>
      </c>
      <c r="X514" s="18">
        <v>5642593.7620000001</v>
      </c>
      <c r="Y514" s="18">
        <v>5642593.7620000001</v>
      </c>
      <c r="Z514" s="18">
        <v>5642593.7620000001</v>
      </c>
      <c r="AA514" s="18">
        <v>5642593.7620000001</v>
      </c>
      <c r="AB514" s="18">
        <v>5642593.7620000001</v>
      </c>
      <c r="AC514" s="18">
        <v>5642593.7620000001</v>
      </c>
      <c r="AD514" s="18">
        <v>5642593.7620000001</v>
      </c>
      <c r="AE514" s="18">
        <v>5642593.7620000001</v>
      </c>
      <c r="AF514" s="18">
        <v>5642593.7620000001</v>
      </c>
      <c r="AG514" s="18">
        <f t="shared" si="633"/>
        <v>16927781.285999998</v>
      </c>
      <c r="AH514" s="18">
        <f t="shared" si="642"/>
        <v>56425937.620000012</v>
      </c>
      <c r="AI514" s="85"/>
      <c r="AJ514" s="108"/>
      <c r="AK514" s="18"/>
      <c r="AL514" s="18">
        <v>0</v>
      </c>
      <c r="AM514" s="18">
        <v>0</v>
      </c>
      <c r="AN514" s="18">
        <v>0</v>
      </c>
      <c r="AO514" s="18"/>
      <c r="AP514" s="18"/>
      <c r="AQ514" s="18"/>
      <c r="AR514" s="18"/>
      <c r="AS514" s="18"/>
      <c r="AT514" s="18"/>
      <c r="AU514" s="18"/>
      <c r="AV514" s="18"/>
      <c r="AW514" s="18">
        <f t="shared" si="634"/>
        <v>0</v>
      </c>
      <c r="AX514" s="18">
        <f t="shared" si="653"/>
        <v>0</v>
      </c>
      <c r="AY514" s="108"/>
      <c r="AZ514" s="117" t="e">
        <f t="shared" si="647"/>
        <v>#DIV/0!</v>
      </c>
      <c r="BA514" s="117" t="e">
        <f t="shared" si="648"/>
        <v>#DIV/0!</v>
      </c>
      <c r="BB514" s="117">
        <f t="shared" si="649"/>
        <v>-1</v>
      </c>
      <c r="BC514" s="117">
        <f t="shared" si="650"/>
        <v>-1</v>
      </c>
      <c r="BD514" s="117">
        <f t="shared" si="651"/>
        <v>-1</v>
      </c>
      <c r="BE514" s="18"/>
      <c r="BF514" s="18"/>
      <c r="BG514" s="18"/>
      <c r="BH514" s="18"/>
      <c r="BI514" s="18"/>
      <c r="BJ514" s="18"/>
      <c r="BK514" s="18"/>
      <c r="BL514" s="117">
        <f t="shared" si="652"/>
        <v>-1</v>
      </c>
      <c r="BM514" s="117">
        <f t="shared" si="631"/>
        <v>-1</v>
      </c>
      <c r="BN514" s="86"/>
    </row>
    <row r="515" spans="1:66" s="132" customFormat="1">
      <c r="A515" s="17">
        <v>30582</v>
      </c>
      <c r="B515" s="17" t="s">
        <v>939</v>
      </c>
      <c r="C515" s="18"/>
      <c r="D515" s="18"/>
      <c r="E515" s="18"/>
      <c r="F515" s="18">
        <v>60000000</v>
      </c>
      <c r="G515" s="18">
        <f t="shared" si="632"/>
        <v>60000000</v>
      </c>
      <c r="H515" s="18">
        <v>0</v>
      </c>
      <c r="I515" s="18">
        <v>0</v>
      </c>
      <c r="J515" s="18">
        <f t="shared" si="643"/>
        <v>60000000</v>
      </c>
      <c r="K515" s="18">
        <v>0</v>
      </c>
      <c r="L515" s="18">
        <v>0</v>
      </c>
      <c r="M515" s="18"/>
      <c r="N515" s="18"/>
      <c r="O515" s="18">
        <v>0</v>
      </c>
      <c r="P515" s="18">
        <f t="shared" si="645"/>
        <v>0</v>
      </c>
      <c r="Q515" s="18">
        <f t="shared" si="644"/>
        <v>60000000</v>
      </c>
      <c r="R515" s="18">
        <f t="shared" si="646"/>
        <v>0</v>
      </c>
      <c r="S515" s="108"/>
      <c r="T515" s="18">
        <v>60000000</v>
      </c>
      <c r="U515" s="18"/>
      <c r="V515" s="18"/>
      <c r="W515" s="18">
        <v>6000000</v>
      </c>
      <c r="X515" s="18">
        <v>6000000</v>
      </c>
      <c r="Y515" s="18">
        <v>6000000</v>
      </c>
      <c r="Z515" s="18">
        <v>6000000</v>
      </c>
      <c r="AA515" s="18">
        <v>6000000</v>
      </c>
      <c r="AB515" s="18">
        <v>6000000</v>
      </c>
      <c r="AC515" s="18">
        <v>6000000</v>
      </c>
      <c r="AD515" s="18">
        <v>6000000</v>
      </c>
      <c r="AE515" s="18">
        <v>6000000</v>
      </c>
      <c r="AF515" s="18">
        <v>6000000</v>
      </c>
      <c r="AG515" s="18">
        <f t="shared" si="633"/>
        <v>18000000</v>
      </c>
      <c r="AH515" s="18">
        <f t="shared" si="642"/>
        <v>60000000</v>
      </c>
      <c r="AI515" s="85"/>
      <c r="AJ515" s="108"/>
      <c r="AK515" s="18"/>
      <c r="AL515" s="18">
        <v>0</v>
      </c>
      <c r="AM515" s="18">
        <v>0</v>
      </c>
      <c r="AN515" s="18">
        <v>0</v>
      </c>
      <c r="AO515" s="18"/>
      <c r="AP515" s="18"/>
      <c r="AQ515" s="18"/>
      <c r="AR515" s="18"/>
      <c r="AS515" s="18"/>
      <c r="AT515" s="18"/>
      <c r="AU515" s="18"/>
      <c r="AV515" s="18"/>
      <c r="AW515" s="18">
        <f t="shared" si="634"/>
        <v>0</v>
      </c>
      <c r="AX515" s="18">
        <f t="shared" si="653"/>
        <v>0</v>
      </c>
      <c r="AY515" s="108"/>
      <c r="AZ515" s="117" t="e">
        <f t="shared" si="647"/>
        <v>#DIV/0!</v>
      </c>
      <c r="BA515" s="117" t="e">
        <f t="shared" si="648"/>
        <v>#DIV/0!</v>
      </c>
      <c r="BB515" s="117">
        <f t="shared" si="649"/>
        <v>-1</v>
      </c>
      <c r="BC515" s="117">
        <f t="shared" si="650"/>
        <v>-1</v>
      </c>
      <c r="BD515" s="117">
        <f t="shared" si="651"/>
        <v>-1</v>
      </c>
      <c r="BE515" s="18"/>
      <c r="BF515" s="18"/>
      <c r="BG515" s="18"/>
      <c r="BH515" s="18"/>
      <c r="BI515" s="18"/>
      <c r="BJ515" s="18"/>
      <c r="BK515" s="18"/>
      <c r="BL515" s="117">
        <f t="shared" si="652"/>
        <v>-1</v>
      </c>
      <c r="BM515" s="117">
        <f t="shared" si="631"/>
        <v>-1</v>
      </c>
      <c r="BN515" s="86"/>
    </row>
    <row r="516" spans="1:66">
      <c r="A516" s="17">
        <v>30583</v>
      </c>
      <c r="B516" s="17" t="s">
        <v>940</v>
      </c>
      <c r="C516" s="18"/>
      <c r="D516" s="18"/>
      <c r="E516" s="18"/>
      <c r="F516" s="18">
        <v>65000000</v>
      </c>
      <c r="G516" s="18">
        <f t="shared" si="632"/>
        <v>65000000</v>
      </c>
      <c r="H516" s="18">
        <v>0</v>
      </c>
      <c r="I516" s="18">
        <v>0</v>
      </c>
      <c r="J516" s="18">
        <f t="shared" si="643"/>
        <v>65000000</v>
      </c>
      <c r="K516" s="18">
        <v>0</v>
      </c>
      <c r="L516" s="18">
        <v>0</v>
      </c>
      <c r="M516" s="18"/>
      <c r="N516" s="18"/>
      <c r="O516" s="18">
        <v>0</v>
      </c>
      <c r="P516" s="18">
        <f t="shared" si="645"/>
        <v>0</v>
      </c>
      <c r="Q516" s="18">
        <f t="shared" si="644"/>
        <v>65000000</v>
      </c>
      <c r="R516" s="18">
        <f t="shared" si="646"/>
        <v>0</v>
      </c>
      <c r="S516" s="108"/>
      <c r="T516" s="18">
        <v>65000000</v>
      </c>
      <c r="U516" s="18"/>
      <c r="V516" s="18"/>
      <c r="W516" s="18">
        <v>6500000</v>
      </c>
      <c r="X516" s="18">
        <v>6500000</v>
      </c>
      <c r="Y516" s="18">
        <v>6500000</v>
      </c>
      <c r="Z516" s="18">
        <v>6500000</v>
      </c>
      <c r="AA516" s="18">
        <v>6500000</v>
      </c>
      <c r="AB516" s="18">
        <v>6500000</v>
      </c>
      <c r="AC516" s="18">
        <v>6500000</v>
      </c>
      <c r="AD516" s="18">
        <v>6500000</v>
      </c>
      <c r="AE516" s="18">
        <v>6500000</v>
      </c>
      <c r="AF516" s="18">
        <v>6500000</v>
      </c>
      <c r="AG516" s="18">
        <f t="shared" si="633"/>
        <v>19500000</v>
      </c>
      <c r="AH516" s="18">
        <f t="shared" si="642"/>
        <v>65000000</v>
      </c>
      <c r="AI516" s="85"/>
      <c r="AJ516" s="108"/>
      <c r="AK516" s="18"/>
      <c r="AL516" s="18">
        <v>0</v>
      </c>
      <c r="AM516" s="18">
        <v>0</v>
      </c>
      <c r="AN516" s="18">
        <v>20000000</v>
      </c>
      <c r="AO516" s="18"/>
      <c r="AP516" s="18"/>
      <c r="AQ516" s="18"/>
      <c r="AR516" s="18"/>
      <c r="AS516" s="18"/>
      <c r="AT516" s="18"/>
      <c r="AU516" s="18"/>
      <c r="AV516" s="18"/>
      <c r="AW516" s="18">
        <f t="shared" si="634"/>
        <v>20000000</v>
      </c>
      <c r="AX516" s="18">
        <f t="shared" si="653"/>
        <v>20000000</v>
      </c>
      <c r="AY516" s="108"/>
      <c r="AZ516" s="117" t="e">
        <f t="shared" si="647"/>
        <v>#DIV/0!</v>
      </c>
      <c r="BA516" s="117" t="e">
        <f t="shared" si="648"/>
        <v>#DIV/0!</v>
      </c>
      <c r="BB516" s="117">
        <f t="shared" si="649"/>
        <v>-1</v>
      </c>
      <c r="BC516" s="117">
        <f t="shared" si="650"/>
        <v>2.0769230769230771</v>
      </c>
      <c r="BD516" s="117">
        <f t="shared" si="651"/>
        <v>-1</v>
      </c>
      <c r="BE516" s="18"/>
      <c r="BF516" s="18"/>
      <c r="BG516" s="18"/>
      <c r="BH516" s="18"/>
      <c r="BI516" s="18"/>
      <c r="BJ516" s="18"/>
      <c r="BK516" s="18"/>
      <c r="BL516" s="117">
        <f t="shared" si="652"/>
        <v>2.564102564102564E-2</v>
      </c>
      <c r="BM516" s="117">
        <f t="shared" si="631"/>
        <v>2.564102564102564E-2</v>
      </c>
    </row>
    <row r="517" spans="1:66">
      <c r="A517" s="17">
        <v>30584</v>
      </c>
      <c r="B517" s="17" t="s">
        <v>941</v>
      </c>
      <c r="C517" s="18"/>
      <c r="D517" s="18"/>
      <c r="E517" s="18"/>
      <c r="F517" s="18">
        <v>55000000</v>
      </c>
      <c r="G517" s="18">
        <f t="shared" si="632"/>
        <v>55000000</v>
      </c>
      <c r="H517" s="18">
        <v>0</v>
      </c>
      <c r="I517" s="18">
        <v>0</v>
      </c>
      <c r="J517" s="18">
        <f t="shared" si="643"/>
        <v>55000000</v>
      </c>
      <c r="K517" s="18">
        <v>0</v>
      </c>
      <c r="L517" s="18">
        <v>0</v>
      </c>
      <c r="M517" s="18"/>
      <c r="N517" s="18"/>
      <c r="O517" s="18">
        <v>0</v>
      </c>
      <c r="P517" s="18">
        <f t="shared" si="645"/>
        <v>0</v>
      </c>
      <c r="Q517" s="18">
        <f t="shared" si="644"/>
        <v>55000000</v>
      </c>
      <c r="R517" s="18">
        <f t="shared" si="646"/>
        <v>0</v>
      </c>
      <c r="S517" s="108"/>
      <c r="T517" s="18">
        <v>55000000</v>
      </c>
      <c r="U517" s="18"/>
      <c r="V517" s="18"/>
      <c r="W517" s="18">
        <v>5500000</v>
      </c>
      <c r="X517" s="18">
        <v>5500000</v>
      </c>
      <c r="Y517" s="18">
        <v>5500000</v>
      </c>
      <c r="Z517" s="18">
        <v>5500000</v>
      </c>
      <c r="AA517" s="18">
        <v>5500000</v>
      </c>
      <c r="AB517" s="18">
        <v>5500000</v>
      </c>
      <c r="AC517" s="18">
        <v>5500000</v>
      </c>
      <c r="AD517" s="18">
        <v>5500000</v>
      </c>
      <c r="AE517" s="18">
        <v>5500000</v>
      </c>
      <c r="AF517" s="18">
        <v>5500000</v>
      </c>
      <c r="AG517" s="18">
        <f t="shared" si="633"/>
        <v>16500000</v>
      </c>
      <c r="AH517" s="18">
        <f t="shared" si="642"/>
        <v>55000000</v>
      </c>
      <c r="AI517" s="85"/>
      <c r="AJ517" s="108"/>
      <c r="AK517" s="18"/>
      <c r="AL517" s="18">
        <v>0</v>
      </c>
      <c r="AM517" s="18">
        <v>0</v>
      </c>
      <c r="AN517" s="18">
        <v>0</v>
      </c>
      <c r="AO517" s="18"/>
      <c r="AP517" s="18"/>
      <c r="AQ517" s="18"/>
      <c r="AR517" s="18"/>
      <c r="AS517" s="18"/>
      <c r="AT517" s="18"/>
      <c r="AU517" s="18"/>
      <c r="AV517" s="18"/>
      <c r="AW517" s="18">
        <f t="shared" si="634"/>
        <v>0</v>
      </c>
      <c r="AX517" s="18">
        <f t="shared" si="653"/>
        <v>0</v>
      </c>
      <c r="AY517" s="108"/>
      <c r="AZ517" s="117" t="e">
        <f t="shared" si="647"/>
        <v>#DIV/0!</v>
      </c>
      <c r="BA517" s="117" t="e">
        <f t="shared" si="648"/>
        <v>#DIV/0!</v>
      </c>
      <c r="BB517" s="117">
        <f t="shared" si="649"/>
        <v>-1</v>
      </c>
      <c r="BC517" s="117">
        <f t="shared" si="650"/>
        <v>-1</v>
      </c>
      <c r="BD517" s="117">
        <f t="shared" si="651"/>
        <v>-1</v>
      </c>
      <c r="BE517" s="18"/>
      <c r="BF517" s="18"/>
      <c r="BG517" s="18"/>
      <c r="BH517" s="18"/>
      <c r="BI517" s="18"/>
      <c r="BJ517" s="18"/>
      <c r="BK517" s="18"/>
      <c r="BL517" s="117">
        <f t="shared" si="652"/>
        <v>-1</v>
      </c>
      <c r="BM517" s="117">
        <f t="shared" si="631"/>
        <v>-1</v>
      </c>
    </row>
    <row r="518" spans="1:66" s="132" customFormat="1">
      <c r="A518" s="17">
        <v>30585</v>
      </c>
      <c r="B518" s="17" t="s">
        <v>942</v>
      </c>
      <c r="C518" s="18"/>
      <c r="D518" s="18"/>
      <c r="E518" s="18"/>
      <c r="F518" s="18">
        <v>80000000</v>
      </c>
      <c r="G518" s="18">
        <f t="shared" si="632"/>
        <v>80000000</v>
      </c>
      <c r="H518" s="18">
        <v>0</v>
      </c>
      <c r="I518" s="18">
        <v>0</v>
      </c>
      <c r="J518" s="18">
        <f t="shared" si="643"/>
        <v>80000000</v>
      </c>
      <c r="K518" s="18">
        <v>0</v>
      </c>
      <c r="L518" s="18">
        <v>0</v>
      </c>
      <c r="M518" s="18"/>
      <c r="N518" s="18"/>
      <c r="O518" s="18">
        <v>18528571.440000001</v>
      </c>
      <c r="P518" s="18">
        <f t="shared" si="645"/>
        <v>18528571.440000001</v>
      </c>
      <c r="Q518" s="18">
        <f t="shared" si="644"/>
        <v>61471428.560000002</v>
      </c>
      <c r="R518" s="18">
        <f t="shared" si="646"/>
        <v>0</v>
      </c>
      <c r="S518" s="108"/>
      <c r="T518" s="18">
        <v>80000000</v>
      </c>
      <c r="U518" s="18"/>
      <c r="V518" s="18"/>
      <c r="W518" s="18">
        <v>8000000</v>
      </c>
      <c r="X518" s="18">
        <v>8000000</v>
      </c>
      <c r="Y518" s="18">
        <v>8000000</v>
      </c>
      <c r="Z518" s="18">
        <v>8000000</v>
      </c>
      <c r="AA518" s="18">
        <v>8000000</v>
      </c>
      <c r="AB518" s="18">
        <v>8000000</v>
      </c>
      <c r="AC518" s="18">
        <v>8000000</v>
      </c>
      <c r="AD518" s="18">
        <v>8000000</v>
      </c>
      <c r="AE518" s="18">
        <v>8000000</v>
      </c>
      <c r="AF518" s="18">
        <v>8000000</v>
      </c>
      <c r="AG518" s="18">
        <f t="shared" si="633"/>
        <v>24000000</v>
      </c>
      <c r="AH518" s="18">
        <f t="shared" si="642"/>
        <v>80000000</v>
      </c>
      <c r="AI518" s="85"/>
      <c r="AJ518" s="108"/>
      <c r="AK518" s="18"/>
      <c r="AL518" s="18">
        <v>0</v>
      </c>
      <c r="AM518" s="18">
        <v>0</v>
      </c>
      <c r="AN518" s="18">
        <v>0</v>
      </c>
      <c r="AO518" s="18"/>
      <c r="AP518" s="18"/>
      <c r="AQ518" s="18"/>
      <c r="AR518" s="18"/>
      <c r="AS518" s="18"/>
      <c r="AT518" s="18"/>
      <c r="AU518" s="18"/>
      <c r="AV518" s="18"/>
      <c r="AW518" s="18">
        <f t="shared" si="634"/>
        <v>0</v>
      </c>
      <c r="AX518" s="18">
        <f t="shared" si="653"/>
        <v>0</v>
      </c>
      <c r="AY518" s="108"/>
      <c r="AZ518" s="117" t="e">
        <f t="shared" si="647"/>
        <v>#DIV/0!</v>
      </c>
      <c r="BA518" s="117" t="e">
        <f t="shared" si="648"/>
        <v>#DIV/0!</v>
      </c>
      <c r="BB518" s="117">
        <f t="shared" si="649"/>
        <v>-1</v>
      </c>
      <c r="BC518" s="117">
        <f t="shared" si="650"/>
        <v>-1</v>
      </c>
      <c r="BD518" s="117">
        <f t="shared" si="651"/>
        <v>-1</v>
      </c>
      <c r="BE518" s="18"/>
      <c r="BF518" s="18"/>
      <c r="BG518" s="18"/>
      <c r="BH518" s="18"/>
      <c r="BI518" s="18"/>
      <c r="BJ518" s="18"/>
      <c r="BK518" s="18"/>
      <c r="BL518" s="117">
        <f t="shared" si="652"/>
        <v>-1</v>
      </c>
      <c r="BM518" s="117">
        <f t="shared" si="631"/>
        <v>-1</v>
      </c>
      <c r="BN518" s="86"/>
    </row>
    <row r="519" spans="1:66">
      <c r="A519" s="17">
        <v>30586</v>
      </c>
      <c r="B519" s="17" t="s">
        <v>943</v>
      </c>
      <c r="C519" s="18"/>
      <c r="D519" s="18"/>
      <c r="E519" s="18"/>
      <c r="F519" s="18">
        <v>65000000</v>
      </c>
      <c r="G519" s="18">
        <f t="shared" si="632"/>
        <v>65000000</v>
      </c>
      <c r="H519" s="18">
        <v>0</v>
      </c>
      <c r="I519" s="18">
        <v>0</v>
      </c>
      <c r="J519" s="18">
        <f t="shared" si="643"/>
        <v>65000000</v>
      </c>
      <c r="K519" s="18">
        <v>0</v>
      </c>
      <c r="L519" s="18">
        <v>0</v>
      </c>
      <c r="M519" s="18"/>
      <c r="N519" s="18"/>
      <c r="O519" s="18">
        <v>0</v>
      </c>
      <c r="P519" s="18">
        <f t="shared" si="645"/>
        <v>0</v>
      </c>
      <c r="Q519" s="18">
        <f t="shared" si="644"/>
        <v>65000000</v>
      </c>
      <c r="R519" s="18">
        <f t="shared" si="646"/>
        <v>0</v>
      </c>
      <c r="S519" s="108"/>
      <c r="T519" s="18">
        <v>65000000</v>
      </c>
      <c r="U519" s="18"/>
      <c r="V519" s="18"/>
      <c r="W519" s="18">
        <v>6500000</v>
      </c>
      <c r="X519" s="18">
        <v>6500000</v>
      </c>
      <c r="Y519" s="18">
        <v>6500000</v>
      </c>
      <c r="Z519" s="18">
        <v>6500000</v>
      </c>
      <c r="AA519" s="18">
        <v>6500000</v>
      </c>
      <c r="AB519" s="18">
        <v>6500000</v>
      </c>
      <c r="AC519" s="18">
        <v>6500000</v>
      </c>
      <c r="AD519" s="18">
        <v>6500000</v>
      </c>
      <c r="AE519" s="18">
        <v>6500000</v>
      </c>
      <c r="AF519" s="18">
        <v>6500000</v>
      </c>
      <c r="AG519" s="18">
        <f t="shared" si="633"/>
        <v>19500000</v>
      </c>
      <c r="AH519" s="18">
        <f t="shared" si="642"/>
        <v>65000000</v>
      </c>
      <c r="AI519" s="85"/>
      <c r="AJ519" s="108"/>
      <c r="AK519" s="18"/>
      <c r="AL519" s="18">
        <v>0</v>
      </c>
      <c r="AM519" s="299">
        <v>4469105</v>
      </c>
      <c r="AN519" s="18">
        <v>0</v>
      </c>
      <c r="AO519" s="18"/>
      <c r="AP519" s="18"/>
      <c r="AQ519" s="18"/>
      <c r="AR519" s="18"/>
      <c r="AS519" s="18"/>
      <c r="AT519" s="18"/>
      <c r="AU519" s="18"/>
      <c r="AV519" s="18"/>
      <c r="AW519" s="18">
        <f t="shared" si="634"/>
        <v>4469105</v>
      </c>
      <c r="AX519" s="18">
        <f t="shared" si="653"/>
        <v>4469105</v>
      </c>
      <c r="AY519" s="108"/>
      <c r="AZ519" s="117" t="e">
        <f t="shared" si="647"/>
        <v>#DIV/0!</v>
      </c>
      <c r="BA519" s="117" t="e">
        <f t="shared" si="648"/>
        <v>#DIV/0!</v>
      </c>
      <c r="BB519" s="117">
        <f t="shared" si="649"/>
        <v>-0.31244538461538462</v>
      </c>
      <c r="BC519" s="117">
        <f t="shared" si="650"/>
        <v>-1</v>
      </c>
      <c r="BD519" s="117">
        <f t="shared" si="651"/>
        <v>-1</v>
      </c>
      <c r="BE519" s="18"/>
      <c r="BF519" s="18"/>
      <c r="BG519" s="18"/>
      <c r="BH519" s="18"/>
      <c r="BI519" s="18"/>
      <c r="BJ519" s="18"/>
      <c r="BK519" s="18"/>
      <c r="BL519" s="117">
        <f t="shared" si="652"/>
        <v>-0.77081512820512821</v>
      </c>
      <c r="BM519" s="117">
        <f t="shared" si="631"/>
        <v>-0.77081512820512821</v>
      </c>
    </row>
    <row r="520" spans="1:66">
      <c r="A520" s="17">
        <v>30587</v>
      </c>
      <c r="B520" s="17" t="s">
        <v>944</v>
      </c>
      <c r="C520" s="18"/>
      <c r="D520" s="18"/>
      <c r="E520" s="18"/>
      <c r="F520" s="18">
        <v>100000000</v>
      </c>
      <c r="G520" s="18">
        <f t="shared" si="632"/>
        <v>100000000</v>
      </c>
      <c r="H520" s="18">
        <v>0</v>
      </c>
      <c r="I520" s="18">
        <v>0</v>
      </c>
      <c r="J520" s="18">
        <f t="shared" si="643"/>
        <v>100000000</v>
      </c>
      <c r="K520" s="18">
        <v>0</v>
      </c>
      <c r="L520" s="18">
        <v>0</v>
      </c>
      <c r="M520" s="18"/>
      <c r="N520" s="18"/>
      <c r="O520" s="18">
        <v>0</v>
      </c>
      <c r="P520" s="18">
        <f t="shared" si="645"/>
        <v>0</v>
      </c>
      <c r="Q520" s="18">
        <f t="shared" si="644"/>
        <v>100000000</v>
      </c>
      <c r="R520" s="18">
        <f t="shared" si="646"/>
        <v>0</v>
      </c>
      <c r="S520" s="108"/>
      <c r="T520" s="18">
        <v>100000000</v>
      </c>
      <c r="U520" s="18"/>
      <c r="V520" s="18"/>
      <c r="W520" s="18">
        <v>10000000</v>
      </c>
      <c r="X520" s="18">
        <v>10000000</v>
      </c>
      <c r="Y520" s="18">
        <v>10000000</v>
      </c>
      <c r="Z520" s="18">
        <v>10000000</v>
      </c>
      <c r="AA520" s="18">
        <v>10000000</v>
      </c>
      <c r="AB520" s="18">
        <v>10000000</v>
      </c>
      <c r="AC520" s="18">
        <v>10000000</v>
      </c>
      <c r="AD520" s="18">
        <v>10000000</v>
      </c>
      <c r="AE520" s="18">
        <v>10000000</v>
      </c>
      <c r="AF520" s="18">
        <v>10000000</v>
      </c>
      <c r="AG520" s="18">
        <f t="shared" si="633"/>
        <v>30000000</v>
      </c>
      <c r="AH520" s="18">
        <f t="shared" si="642"/>
        <v>100000000</v>
      </c>
      <c r="AI520" s="85"/>
      <c r="AJ520" s="108"/>
      <c r="AK520" s="18"/>
      <c r="AL520" s="18">
        <v>0</v>
      </c>
      <c r="AM520" s="18">
        <v>0</v>
      </c>
      <c r="AN520" s="18">
        <v>6400000</v>
      </c>
      <c r="AO520" s="18"/>
      <c r="AP520" s="18"/>
      <c r="AQ520" s="18"/>
      <c r="AR520" s="18"/>
      <c r="AS520" s="18"/>
      <c r="AT520" s="18"/>
      <c r="AU520" s="18"/>
      <c r="AV520" s="18"/>
      <c r="AW520" s="18">
        <f t="shared" si="634"/>
        <v>6400000</v>
      </c>
      <c r="AX520" s="18">
        <f t="shared" si="653"/>
        <v>6400000</v>
      </c>
      <c r="AY520" s="108"/>
      <c r="AZ520" s="117" t="e">
        <f t="shared" si="647"/>
        <v>#DIV/0!</v>
      </c>
      <c r="BA520" s="117" t="e">
        <f t="shared" si="648"/>
        <v>#DIV/0!</v>
      </c>
      <c r="BB520" s="117">
        <f t="shared" si="649"/>
        <v>-1</v>
      </c>
      <c r="BC520" s="117">
        <f t="shared" si="650"/>
        <v>-0.36</v>
      </c>
      <c r="BD520" s="117">
        <f t="shared" si="651"/>
        <v>-1</v>
      </c>
      <c r="BE520" s="18"/>
      <c r="BF520" s="18"/>
      <c r="BG520" s="18"/>
      <c r="BH520" s="18"/>
      <c r="BI520" s="18"/>
      <c r="BJ520" s="18"/>
      <c r="BK520" s="18"/>
      <c r="BL520" s="117">
        <f t="shared" si="652"/>
        <v>-0.78666666666666663</v>
      </c>
      <c r="BM520" s="117">
        <f t="shared" si="631"/>
        <v>-0.78666666666666663</v>
      </c>
    </row>
    <row r="521" spans="1:66" s="132" customFormat="1">
      <c r="A521" s="293">
        <v>30588</v>
      </c>
      <c r="B521" s="293" t="s">
        <v>1144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0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>
        <f t="shared" si="633"/>
        <v>0</v>
      </c>
      <c r="AH521" s="18"/>
      <c r="AI521" s="85"/>
      <c r="AJ521" s="108"/>
      <c r="AK521" s="18"/>
      <c r="AL521" s="18"/>
      <c r="AM521" s="18"/>
      <c r="AN521" s="18">
        <v>0</v>
      </c>
      <c r="AO521" s="18"/>
      <c r="AP521" s="18"/>
      <c r="AQ521" s="18"/>
      <c r="AR521" s="18"/>
      <c r="AS521" s="18"/>
      <c r="AT521" s="18"/>
      <c r="AU521" s="18"/>
      <c r="AV521" s="18"/>
      <c r="AW521" s="18">
        <f t="shared" si="634"/>
        <v>0</v>
      </c>
      <c r="AX521" s="18"/>
      <c r="AY521" s="108"/>
      <c r="AZ521" s="117"/>
      <c r="BA521" s="117"/>
      <c r="BB521" s="117"/>
      <c r="BC521" s="117"/>
      <c r="BD521" s="117"/>
      <c r="BE521" s="18"/>
      <c r="BF521" s="18"/>
      <c r="BG521" s="18"/>
      <c r="BH521" s="18"/>
      <c r="BI521" s="18"/>
      <c r="BJ521" s="18"/>
      <c r="BK521" s="18"/>
      <c r="BL521" s="117"/>
      <c r="BM521" s="117" t="e">
        <f t="shared" si="631"/>
        <v>#DIV/0!</v>
      </c>
      <c r="BN521" s="86"/>
    </row>
    <row r="522" spans="1:66">
      <c r="A522" s="7">
        <v>306</v>
      </c>
      <c r="B522" s="8" t="s">
        <v>860</v>
      </c>
      <c r="C522" s="9">
        <f t="shared" ref="C522:E523" si="654">+C523</f>
        <v>0</v>
      </c>
      <c r="D522" s="9">
        <f t="shared" si="654"/>
        <v>0</v>
      </c>
      <c r="E522" s="9">
        <f t="shared" si="654"/>
        <v>0</v>
      </c>
      <c r="F522" s="9">
        <v>15000000</v>
      </c>
      <c r="G522" s="9">
        <f>+C522+D522-E522+F522</f>
        <v>15000000</v>
      </c>
      <c r="H522" s="9">
        <v>0</v>
      </c>
      <c r="I522" s="9">
        <v>0</v>
      </c>
      <c r="J522" s="9">
        <f t="shared" si="643"/>
        <v>15000000</v>
      </c>
      <c r="K522" s="9">
        <v>0</v>
      </c>
      <c r="L522" s="9">
        <v>0</v>
      </c>
      <c r="M522" s="9">
        <f>+M523</f>
        <v>0</v>
      </c>
      <c r="N522" s="9">
        <f>+N523</f>
        <v>0</v>
      </c>
      <c r="O522" s="9">
        <v>0</v>
      </c>
      <c r="P522" s="9">
        <f t="shared" si="645"/>
        <v>0</v>
      </c>
      <c r="Q522" s="9">
        <f t="shared" si="644"/>
        <v>15000000</v>
      </c>
      <c r="R522" s="9">
        <f t="shared" si="646"/>
        <v>0</v>
      </c>
      <c r="S522" s="108"/>
      <c r="T522" s="9">
        <f>+T523</f>
        <v>15000000</v>
      </c>
      <c r="U522" s="9">
        <f t="shared" ref="U522:AH523" si="655">+U523</f>
        <v>0</v>
      </c>
      <c r="V522" s="9">
        <f t="shared" si="655"/>
        <v>0</v>
      </c>
      <c r="W522" s="9">
        <f t="shared" si="655"/>
        <v>7500000</v>
      </c>
      <c r="X522" s="9">
        <f t="shared" si="655"/>
        <v>7500000</v>
      </c>
      <c r="Y522" s="9">
        <f t="shared" si="655"/>
        <v>0</v>
      </c>
      <c r="Z522" s="9">
        <f t="shared" si="655"/>
        <v>0</v>
      </c>
      <c r="AA522" s="9">
        <f t="shared" si="655"/>
        <v>0</v>
      </c>
      <c r="AB522" s="9">
        <f t="shared" si="655"/>
        <v>0</v>
      </c>
      <c r="AC522" s="9">
        <f t="shared" si="655"/>
        <v>0</v>
      </c>
      <c r="AD522" s="9">
        <f t="shared" si="655"/>
        <v>0</v>
      </c>
      <c r="AE522" s="9">
        <f t="shared" si="655"/>
        <v>0</v>
      </c>
      <c r="AF522" s="9">
        <f t="shared" si="655"/>
        <v>0</v>
      </c>
      <c r="AG522" s="9">
        <f t="shared" si="633"/>
        <v>15000000</v>
      </c>
      <c r="AH522" s="9">
        <f t="shared" si="655"/>
        <v>15000000</v>
      </c>
      <c r="AI522" s="231">
        <f>+AH522-'EJEC-GASTOSABRIL 2021'!G521</f>
        <v>15000000</v>
      </c>
      <c r="AJ522" s="108"/>
      <c r="AK522" s="9">
        <f t="shared" ref="AK522:AM523" si="656">+AK523</f>
        <v>0</v>
      </c>
      <c r="AL522" s="9">
        <f t="shared" si="656"/>
        <v>0</v>
      </c>
      <c r="AM522" s="9">
        <f t="shared" si="656"/>
        <v>0</v>
      </c>
      <c r="AN522" s="9">
        <v>0</v>
      </c>
      <c r="AO522" s="9"/>
      <c r="AP522" s="9"/>
      <c r="AQ522" s="9"/>
      <c r="AR522" s="9"/>
      <c r="AS522" s="9"/>
      <c r="AT522" s="9"/>
      <c r="AU522" s="9"/>
      <c r="AV522" s="9"/>
      <c r="AW522" s="9">
        <f t="shared" si="634"/>
        <v>0</v>
      </c>
      <c r="AX522" s="9">
        <f t="shared" si="653"/>
        <v>0</v>
      </c>
      <c r="AY522" s="108"/>
      <c r="AZ522" s="114" t="e">
        <f t="shared" ref="AZ522:BD524" si="657">(AK522-U522)/U522</f>
        <v>#DIV/0!</v>
      </c>
      <c r="BA522" s="114" t="e">
        <f t="shared" si="657"/>
        <v>#DIV/0!</v>
      </c>
      <c r="BB522" s="114">
        <f t="shared" si="657"/>
        <v>-1</v>
      </c>
      <c r="BC522" s="114">
        <f t="shared" si="657"/>
        <v>-1</v>
      </c>
      <c r="BD522" s="114" t="e">
        <f t="shared" si="657"/>
        <v>#DIV/0!</v>
      </c>
      <c r="BE522" s="9"/>
      <c r="BF522" s="9"/>
      <c r="BG522" s="9"/>
      <c r="BH522" s="9"/>
      <c r="BI522" s="9"/>
      <c r="BJ522" s="9"/>
      <c r="BK522" s="9"/>
      <c r="BL522" s="114">
        <f>(AW522-AG522)/AG522</f>
        <v>-1</v>
      </c>
      <c r="BM522" s="114">
        <f t="shared" si="631"/>
        <v>-1</v>
      </c>
    </row>
    <row r="523" spans="1:66">
      <c r="A523" s="10">
        <v>3061</v>
      </c>
      <c r="B523" s="11" t="s">
        <v>945</v>
      </c>
      <c r="C523" s="12">
        <f t="shared" si="654"/>
        <v>0</v>
      </c>
      <c r="D523" s="12">
        <f t="shared" si="654"/>
        <v>0</v>
      </c>
      <c r="E523" s="12">
        <f t="shared" si="654"/>
        <v>0</v>
      </c>
      <c r="F523" s="12">
        <v>15000000</v>
      </c>
      <c r="G523" s="12">
        <f>+C523+D523-E523+F523</f>
        <v>15000000</v>
      </c>
      <c r="H523" s="12">
        <v>0</v>
      </c>
      <c r="I523" s="12">
        <v>0</v>
      </c>
      <c r="J523" s="12">
        <f t="shared" si="643"/>
        <v>15000000</v>
      </c>
      <c r="K523" s="12">
        <v>0</v>
      </c>
      <c r="L523" s="12">
        <v>0</v>
      </c>
      <c r="M523" s="12">
        <f>+M524</f>
        <v>0</v>
      </c>
      <c r="N523" s="12">
        <f>+N524</f>
        <v>0</v>
      </c>
      <c r="O523" s="12">
        <v>0</v>
      </c>
      <c r="P523" s="12">
        <f t="shared" si="645"/>
        <v>0</v>
      </c>
      <c r="Q523" s="12">
        <f t="shared" si="644"/>
        <v>15000000</v>
      </c>
      <c r="R523" s="12">
        <f t="shared" si="646"/>
        <v>0</v>
      </c>
      <c r="S523" s="108"/>
      <c r="T523" s="12">
        <f>+T524</f>
        <v>15000000</v>
      </c>
      <c r="U523" s="12">
        <f t="shared" si="655"/>
        <v>0</v>
      </c>
      <c r="V523" s="12">
        <f t="shared" si="655"/>
        <v>0</v>
      </c>
      <c r="W523" s="12">
        <f t="shared" si="655"/>
        <v>7500000</v>
      </c>
      <c r="X523" s="12">
        <f t="shared" si="655"/>
        <v>7500000</v>
      </c>
      <c r="Y523" s="12">
        <f t="shared" si="655"/>
        <v>0</v>
      </c>
      <c r="Z523" s="12">
        <f t="shared" si="655"/>
        <v>0</v>
      </c>
      <c r="AA523" s="12">
        <f t="shared" si="655"/>
        <v>0</v>
      </c>
      <c r="AB523" s="12">
        <f t="shared" si="655"/>
        <v>0</v>
      </c>
      <c r="AC523" s="12">
        <f t="shared" si="655"/>
        <v>0</v>
      </c>
      <c r="AD523" s="12">
        <f t="shared" si="655"/>
        <v>0</v>
      </c>
      <c r="AE523" s="12">
        <f t="shared" si="655"/>
        <v>0</v>
      </c>
      <c r="AF523" s="12">
        <f t="shared" si="655"/>
        <v>0</v>
      </c>
      <c r="AG523" s="12">
        <f t="shared" si="633"/>
        <v>15000000</v>
      </c>
      <c r="AH523" s="12">
        <f t="shared" si="655"/>
        <v>15000000</v>
      </c>
      <c r="AI523" s="232" t="e">
        <f>+AH523-'EJEC-GASTOSABRIL 2021'!#REF!</f>
        <v>#REF!</v>
      </c>
      <c r="AJ523" s="108"/>
      <c r="AK523" s="12">
        <f t="shared" si="656"/>
        <v>0</v>
      </c>
      <c r="AL523" s="12">
        <f t="shared" si="656"/>
        <v>0</v>
      </c>
      <c r="AM523" s="12">
        <f t="shared" si="656"/>
        <v>0</v>
      </c>
      <c r="AN523" s="12">
        <v>0</v>
      </c>
      <c r="AO523" s="12"/>
      <c r="AP523" s="12"/>
      <c r="AQ523" s="12"/>
      <c r="AR523" s="12"/>
      <c r="AS523" s="12"/>
      <c r="AT523" s="12"/>
      <c r="AU523" s="12"/>
      <c r="AV523" s="12"/>
      <c r="AW523" s="12">
        <f t="shared" si="634"/>
        <v>0</v>
      </c>
      <c r="AX523" s="12">
        <f t="shared" si="653"/>
        <v>0</v>
      </c>
      <c r="AY523" s="108"/>
      <c r="AZ523" s="115" t="e">
        <f t="shared" si="657"/>
        <v>#DIV/0!</v>
      </c>
      <c r="BA523" s="115" t="e">
        <f t="shared" si="657"/>
        <v>#DIV/0!</v>
      </c>
      <c r="BB523" s="115">
        <f t="shared" si="657"/>
        <v>-1</v>
      </c>
      <c r="BC523" s="115">
        <f t="shared" si="657"/>
        <v>-1</v>
      </c>
      <c r="BD523" s="115" t="e">
        <f t="shared" si="657"/>
        <v>#DIV/0!</v>
      </c>
      <c r="BE523" s="12"/>
      <c r="BF523" s="12"/>
      <c r="BG523" s="12"/>
      <c r="BH523" s="12"/>
      <c r="BI523" s="12"/>
      <c r="BJ523" s="12"/>
      <c r="BK523" s="12"/>
      <c r="BL523" s="115">
        <f>(AW523-AG523)/AG523</f>
        <v>-1</v>
      </c>
      <c r="BM523" s="115">
        <f t="shared" si="631"/>
        <v>-1</v>
      </c>
    </row>
    <row r="524" spans="1:66" s="132" customFormat="1">
      <c r="A524" s="17">
        <v>306101</v>
      </c>
      <c r="B524" s="17" t="s">
        <v>946</v>
      </c>
      <c r="C524" s="18"/>
      <c r="D524" s="18"/>
      <c r="E524" s="18"/>
      <c r="F524" s="18">
        <v>15000000</v>
      </c>
      <c r="G524" s="18">
        <f>+C524+D524-E524+F524</f>
        <v>15000000</v>
      </c>
      <c r="H524" s="18">
        <v>0</v>
      </c>
      <c r="I524" s="18">
        <v>0</v>
      </c>
      <c r="J524" s="18">
        <f t="shared" si="643"/>
        <v>15000000</v>
      </c>
      <c r="K524" s="18">
        <v>0</v>
      </c>
      <c r="L524" s="18">
        <v>0</v>
      </c>
      <c r="M524" s="18"/>
      <c r="N524" s="18"/>
      <c r="O524" s="18">
        <v>0</v>
      </c>
      <c r="P524" s="18">
        <f t="shared" si="645"/>
        <v>0</v>
      </c>
      <c r="Q524" s="18">
        <f t="shared" si="644"/>
        <v>15000000</v>
      </c>
      <c r="R524" s="18">
        <f t="shared" si="646"/>
        <v>0</v>
      </c>
      <c r="S524" s="108"/>
      <c r="T524" s="18">
        <v>15000000</v>
      </c>
      <c r="U524" s="18"/>
      <c r="V524" s="18"/>
      <c r="W524" s="18">
        <f>+T524/2</f>
        <v>7500000</v>
      </c>
      <c r="X524" s="18">
        <v>7500000</v>
      </c>
      <c r="Y524" s="18"/>
      <c r="Z524" s="18"/>
      <c r="AA524" s="18"/>
      <c r="AB524" s="18"/>
      <c r="AC524" s="18"/>
      <c r="AD524" s="18"/>
      <c r="AE524" s="18"/>
      <c r="AF524" s="18"/>
      <c r="AG524" s="18">
        <f t="shared" si="633"/>
        <v>15000000</v>
      </c>
      <c r="AH524" s="18">
        <f t="shared" si="642"/>
        <v>15000000</v>
      </c>
      <c r="AI524" s="85">
        <f>+AH524-'EJEC-GASTOSABRIL 2021'!G523</f>
        <v>15000000</v>
      </c>
      <c r="AJ524" s="108"/>
      <c r="AK524" s="18"/>
      <c r="AL524" s="18">
        <v>0</v>
      </c>
      <c r="AM524" s="18">
        <v>0</v>
      </c>
      <c r="AN524" s="18">
        <v>0</v>
      </c>
      <c r="AO524" s="18"/>
      <c r="AP524" s="18"/>
      <c r="AQ524" s="18"/>
      <c r="AR524" s="18"/>
      <c r="AS524" s="18"/>
      <c r="AT524" s="18"/>
      <c r="AU524" s="18"/>
      <c r="AV524" s="18"/>
      <c r="AW524" s="18">
        <f t="shared" si="634"/>
        <v>0</v>
      </c>
      <c r="AX524" s="18">
        <f t="shared" si="653"/>
        <v>0</v>
      </c>
      <c r="AY524" s="108"/>
      <c r="AZ524" s="117" t="e">
        <f t="shared" si="657"/>
        <v>#DIV/0!</v>
      </c>
      <c r="BA524" s="117" t="e">
        <f t="shared" si="657"/>
        <v>#DIV/0!</v>
      </c>
      <c r="BB524" s="117">
        <f t="shared" si="657"/>
        <v>-1</v>
      </c>
      <c r="BC524" s="117">
        <f t="shared" si="657"/>
        <v>-1</v>
      </c>
      <c r="BD524" s="117" t="e">
        <f t="shared" si="657"/>
        <v>#DIV/0!</v>
      </c>
      <c r="BE524" s="18"/>
      <c r="BF524" s="18"/>
      <c r="BG524" s="18"/>
      <c r="BH524" s="18"/>
      <c r="BI524" s="18"/>
      <c r="BJ524" s="18"/>
      <c r="BK524" s="18"/>
      <c r="BL524" s="117">
        <f>(AW524-AG524)/AG524</f>
        <v>-1</v>
      </c>
      <c r="BM524" s="117">
        <f t="shared" si="631"/>
        <v>-1</v>
      </c>
      <c r="BN524" s="86"/>
    </row>
    <row r="525" spans="1:66">
      <c r="A525" s="84"/>
      <c r="B525" s="84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118"/>
      <c r="BM525" s="85"/>
      <c r="BN525" s="292"/>
    </row>
    <row r="528" spans="1:66" s="132" customFormat="1" ht="21.75" thickBot="1">
      <c r="A528" s="357" t="s">
        <v>1005</v>
      </c>
      <c r="B528" s="357"/>
      <c r="C528" s="357"/>
      <c r="D528" s="357"/>
      <c r="E528" s="357"/>
      <c r="F528" s="35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86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86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86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13"/>
      <c r="BM528" s="1"/>
      <c r="BN528" s="86"/>
    </row>
    <row r="529" spans="1:66" s="112" customFormat="1" ht="30">
      <c r="A529" s="109" t="s">
        <v>0</v>
      </c>
      <c r="B529" s="109" t="s">
        <v>1</v>
      </c>
      <c r="C529" s="110" t="s">
        <v>2</v>
      </c>
      <c r="D529" s="110" t="s">
        <v>3</v>
      </c>
      <c r="E529" s="110" t="s">
        <v>4</v>
      </c>
      <c r="F529" s="110" t="s">
        <v>6</v>
      </c>
      <c r="G529" s="110" t="s">
        <v>607</v>
      </c>
      <c r="H529" s="110" t="s">
        <v>608</v>
      </c>
      <c r="I529" s="110" t="s">
        <v>609</v>
      </c>
      <c r="J529" s="110" t="s">
        <v>610</v>
      </c>
      <c r="K529" s="110" t="s">
        <v>611</v>
      </c>
      <c r="L529" s="110" t="s">
        <v>612</v>
      </c>
      <c r="M529" s="110" t="s">
        <v>7</v>
      </c>
      <c r="N529" s="110" t="s">
        <v>613</v>
      </c>
      <c r="O529" s="110" t="s">
        <v>614</v>
      </c>
      <c r="P529" s="110" t="s">
        <v>615</v>
      </c>
      <c r="Q529" s="110" t="s">
        <v>616</v>
      </c>
      <c r="R529" s="110" t="s">
        <v>617</v>
      </c>
      <c r="S529" s="111"/>
      <c r="T529" s="110" t="s">
        <v>952</v>
      </c>
      <c r="U529" s="34" t="s">
        <v>1020</v>
      </c>
      <c r="V529" s="34" t="s">
        <v>1021</v>
      </c>
      <c r="W529" s="34" t="s">
        <v>1086</v>
      </c>
      <c r="X529" s="34" t="s">
        <v>1149</v>
      </c>
      <c r="Y529" s="34" t="s">
        <v>1151</v>
      </c>
      <c r="Z529" s="154" t="s">
        <v>963</v>
      </c>
      <c r="AA529" s="154" t="s">
        <v>964</v>
      </c>
      <c r="AB529" s="154" t="s">
        <v>965</v>
      </c>
      <c r="AC529" s="154" t="s">
        <v>966</v>
      </c>
      <c r="AD529" s="154" t="s">
        <v>967</v>
      </c>
      <c r="AE529" s="154" t="s">
        <v>968</v>
      </c>
      <c r="AF529" s="154" t="s">
        <v>969</v>
      </c>
      <c r="AG529" s="154" t="s">
        <v>1156</v>
      </c>
      <c r="AH529" s="110" t="s">
        <v>953</v>
      </c>
      <c r="AI529" s="229"/>
      <c r="AJ529" s="111"/>
      <c r="AK529" s="34" t="s">
        <v>1022</v>
      </c>
      <c r="AL529" s="34" t="s">
        <v>1023</v>
      </c>
      <c r="AM529" s="34" t="s">
        <v>1142</v>
      </c>
      <c r="AN529" s="34" t="s">
        <v>1153</v>
      </c>
      <c r="AO529" s="34" t="s">
        <v>1146</v>
      </c>
      <c r="AP529" s="34" t="s">
        <v>975</v>
      </c>
      <c r="AQ529" s="34" t="s">
        <v>976</v>
      </c>
      <c r="AR529" s="34" t="s">
        <v>977</v>
      </c>
      <c r="AS529" s="34" t="s">
        <v>978</v>
      </c>
      <c r="AT529" s="34" t="s">
        <v>979</v>
      </c>
      <c r="AU529" s="34" t="s">
        <v>980</v>
      </c>
      <c r="AV529" s="34" t="s">
        <v>981</v>
      </c>
      <c r="AW529" s="34" t="s">
        <v>1155</v>
      </c>
      <c r="AX529" s="34" t="s">
        <v>953</v>
      </c>
      <c r="AY529" s="111"/>
      <c r="AZ529" s="34" t="s">
        <v>982</v>
      </c>
      <c r="BA529" s="34" t="s">
        <v>983</v>
      </c>
      <c r="BB529" s="34" t="s">
        <v>984</v>
      </c>
      <c r="BC529" s="34" t="s">
        <v>985</v>
      </c>
      <c r="BD529" s="34" t="s">
        <v>1147</v>
      </c>
      <c r="BE529" s="34" t="s">
        <v>987</v>
      </c>
      <c r="BF529" s="34" t="s">
        <v>988</v>
      </c>
      <c r="BG529" s="34" t="s">
        <v>989</v>
      </c>
      <c r="BH529" s="34" t="s">
        <v>990</v>
      </c>
      <c r="BI529" s="34" t="s">
        <v>991</v>
      </c>
      <c r="BJ529" s="34" t="s">
        <v>992</v>
      </c>
      <c r="BK529" s="34" t="s">
        <v>993</v>
      </c>
      <c r="BL529" s="34" t="s">
        <v>1084</v>
      </c>
      <c r="BM529" s="34" t="s">
        <v>1157</v>
      </c>
    </row>
    <row r="530" spans="1:66">
      <c r="A530" s="5">
        <f t="shared" ref="A530:R530" si="658">+A8</f>
        <v>0</v>
      </c>
      <c r="B530" s="5" t="str">
        <f t="shared" si="658"/>
        <v>GASTOS E INVERSION</v>
      </c>
      <c r="C530" s="139">
        <f t="shared" si="658"/>
        <v>129818642105.92</v>
      </c>
      <c r="D530" s="139">
        <f t="shared" si="658"/>
        <v>1342909770</v>
      </c>
      <c r="E530" s="139">
        <f t="shared" si="658"/>
        <v>1342909770</v>
      </c>
      <c r="F530" s="139">
        <f t="shared" si="658"/>
        <v>27240641340.5</v>
      </c>
      <c r="G530" s="139">
        <f t="shared" si="658"/>
        <v>157060283446.41998</v>
      </c>
      <c r="H530" s="139">
        <f t="shared" si="658"/>
        <v>13466400315.310001</v>
      </c>
      <c r="I530" s="139">
        <f t="shared" si="658"/>
        <v>24504066156.34</v>
      </c>
      <c r="J530" s="139">
        <f t="shared" si="658"/>
        <v>123357497087.08</v>
      </c>
      <c r="K530" s="139">
        <f t="shared" si="658"/>
        <v>11893417674.35</v>
      </c>
      <c r="L530" s="139">
        <f t="shared" si="658"/>
        <v>17673798334.330002</v>
      </c>
      <c r="M530" s="139">
        <f t="shared" si="658"/>
        <v>4335382439.0200005</v>
      </c>
      <c r="N530" s="139">
        <f t="shared" si="658"/>
        <v>17724926660</v>
      </c>
      <c r="O530" s="139">
        <f t="shared" si="658"/>
        <v>28259555060.310001</v>
      </c>
      <c r="P530" s="139">
        <f t="shared" si="658"/>
        <v>4038258303.9700003</v>
      </c>
      <c r="Q530" s="139">
        <f t="shared" si="658"/>
        <v>119602008183.11</v>
      </c>
      <c r="R530" s="139">
        <f t="shared" si="658"/>
        <v>17673798334.330002</v>
      </c>
      <c r="S530" s="111"/>
      <c r="T530" s="139">
        <f t="shared" ref="T530:AH530" si="659">+T8</f>
        <v>147538793843.42328</v>
      </c>
      <c r="U530" s="139">
        <f t="shared" si="659"/>
        <v>9315133049.0725002</v>
      </c>
      <c r="V530" s="139">
        <f t="shared" si="659"/>
        <v>14630331047.385679</v>
      </c>
      <c r="W530" s="139">
        <f t="shared" si="659"/>
        <v>12007062009.917681</v>
      </c>
      <c r="X530" s="139">
        <f t="shared" si="659"/>
        <v>11720312856.158237</v>
      </c>
      <c r="Y530" s="139">
        <f t="shared" si="659"/>
        <v>12794518192.500238</v>
      </c>
      <c r="Z530" s="139">
        <f t="shared" si="659"/>
        <v>16291643765.83357</v>
      </c>
      <c r="AA530" s="139">
        <f t="shared" si="659"/>
        <v>13052733898.811903</v>
      </c>
      <c r="AB530" s="139">
        <f t="shared" si="659"/>
        <v>13995576448.44524</v>
      </c>
      <c r="AC530" s="139">
        <f t="shared" si="659"/>
        <v>11102441099.941906</v>
      </c>
      <c r="AD530" s="139">
        <f t="shared" si="659"/>
        <v>10891557359.269905</v>
      </c>
      <c r="AE530" s="139">
        <f t="shared" si="659"/>
        <v>12632627589.269905</v>
      </c>
      <c r="AF530" s="139">
        <f t="shared" si="659"/>
        <v>18625346129.81657</v>
      </c>
      <c r="AG530" s="139">
        <f t="shared" si="659"/>
        <v>35952526106.375862</v>
      </c>
      <c r="AH530" s="139">
        <f t="shared" si="659"/>
        <v>156578230230.92334</v>
      </c>
      <c r="AI530" s="234"/>
      <c r="AJ530" s="111"/>
      <c r="AK530" s="139">
        <f t="shared" ref="AK530:AX530" si="660">+AK8</f>
        <v>5793402710.4799995</v>
      </c>
      <c r="AL530" s="139">
        <f t="shared" si="660"/>
        <v>11556222156.1</v>
      </c>
      <c r="AM530" s="139">
        <f t="shared" si="660"/>
        <v>7120436352.5</v>
      </c>
      <c r="AN530" s="139">
        <f t="shared" si="660"/>
        <v>9683081379.710001</v>
      </c>
      <c r="AO530" s="139">
        <f t="shared" si="660"/>
        <v>0</v>
      </c>
      <c r="AP530" s="139">
        <f t="shared" si="660"/>
        <v>0</v>
      </c>
      <c r="AQ530" s="139">
        <f t="shared" si="660"/>
        <v>0</v>
      </c>
      <c r="AR530" s="139">
        <f t="shared" si="660"/>
        <v>0</v>
      </c>
      <c r="AS530" s="139">
        <f t="shared" si="660"/>
        <v>0</v>
      </c>
      <c r="AT530" s="139">
        <f t="shared" si="660"/>
        <v>0</v>
      </c>
      <c r="AU530" s="139">
        <f t="shared" si="660"/>
        <v>0</v>
      </c>
      <c r="AV530" s="139">
        <f t="shared" si="660"/>
        <v>0</v>
      </c>
      <c r="AW530" s="139">
        <f t="shared" si="660"/>
        <v>34153142598.790001</v>
      </c>
      <c r="AX530" s="139">
        <f t="shared" si="660"/>
        <v>34153142598.790001</v>
      </c>
      <c r="AY530" s="111"/>
      <c r="AZ530" s="103">
        <f t="shared" ref="AZ530:BM530" si="661">+AZ8</f>
        <v>-0.3780654897831176</v>
      </c>
      <c r="BA530" s="103">
        <f t="shared" si="661"/>
        <v>-0.21011888803671308</v>
      </c>
      <c r="BB530" s="103">
        <f t="shared" si="661"/>
        <v>-0.40697929713208691</v>
      </c>
      <c r="BC530" s="103">
        <f t="shared" si="661"/>
        <v>-0.17382057129795883</v>
      </c>
      <c r="BD530" s="103">
        <f t="shared" si="661"/>
        <v>-1</v>
      </c>
      <c r="BE530" s="103">
        <f t="shared" si="661"/>
        <v>0</v>
      </c>
      <c r="BF530" s="103">
        <f t="shared" si="661"/>
        <v>0</v>
      </c>
      <c r="BG530" s="103">
        <f t="shared" si="661"/>
        <v>0</v>
      </c>
      <c r="BH530" s="103">
        <f t="shared" si="661"/>
        <v>0</v>
      </c>
      <c r="BI530" s="103">
        <f t="shared" si="661"/>
        <v>0</v>
      </c>
      <c r="BJ530" s="103">
        <f t="shared" si="661"/>
        <v>0</v>
      </c>
      <c r="BK530" s="103">
        <f t="shared" si="661"/>
        <v>0</v>
      </c>
      <c r="BL530" s="103">
        <f t="shared" si="661"/>
        <v>-5.004887562731667E-2</v>
      </c>
      <c r="BM530" s="103">
        <f t="shared" si="661"/>
        <v>-5.004887562731667E-2</v>
      </c>
    </row>
    <row r="531" spans="1:66">
      <c r="A531" s="5" t="str">
        <f t="shared" ref="A531:R531" si="662">+A9</f>
        <v>01</v>
      </c>
      <c r="B531" s="5" t="str">
        <f t="shared" si="662"/>
        <v>GASTOS DE PERSONAL</v>
      </c>
      <c r="C531" s="139">
        <f t="shared" si="662"/>
        <v>112548080482</v>
      </c>
      <c r="D531" s="139">
        <f t="shared" si="662"/>
        <v>50000000</v>
      </c>
      <c r="E531" s="139">
        <f t="shared" si="662"/>
        <v>1326909770</v>
      </c>
      <c r="F531" s="139">
        <f t="shared" si="662"/>
        <v>300382733.82999998</v>
      </c>
      <c r="G531" s="139">
        <f t="shared" si="662"/>
        <v>111571553445.83</v>
      </c>
      <c r="H531" s="139">
        <f t="shared" si="662"/>
        <v>9922901433.3400002</v>
      </c>
      <c r="I531" s="139">
        <f t="shared" si="662"/>
        <v>20651981385.34</v>
      </c>
      <c r="J531" s="139">
        <f t="shared" si="662"/>
        <v>90919572060.490005</v>
      </c>
      <c r="K531" s="139">
        <f t="shared" si="662"/>
        <v>10955074930.34</v>
      </c>
      <c r="L531" s="139">
        <f t="shared" si="662"/>
        <v>16529463511.34</v>
      </c>
      <c r="M531" s="139">
        <f t="shared" si="662"/>
        <v>3745350988</v>
      </c>
      <c r="N531" s="139">
        <f t="shared" si="662"/>
        <v>14524116021</v>
      </c>
      <c r="O531" s="139">
        <f t="shared" si="662"/>
        <v>21034225028.34</v>
      </c>
      <c r="P531" s="139">
        <f t="shared" si="662"/>
        <v>382243643</v>
      </c>
      <c r="Q531" s="139">
        <f t="shared" si="662"/>
        <v>90537328417.490005</v>
      </c>
      <c r="R531" s="139">
        <f t="shared" si="662"/>
        <v>16529463511.34</v>
      </c>
      <c r="S531" s="111"/>
      <c r="T531" s="139">
        <f t="shared" ref="T531:AH531" si="663">+T9</f>
        <v>111571553445.8333</v>
      </c>
      <c r="U531" s="139">
        <f t="shared" si="663"/>
        <v>7610666167.4058342</v>
      </c>
      <c r="V531" s="139">
        <f t="shared" si="663"/>
        <v>13291535449.234165</v>
      </c>
      <c r="W531" s="139">
        <f t="shared" si="663"/>
        <v>8083649783.4641666</v>
      </c>
      <c r="X531" s="139">
        <f t="shared" si="663"/>
        <v>7254368657.4058342</v>
      </c>
      <c r="Y531" s="139">
        <f t="shared" si="663"/>
        <v>7521686571.4058342</v>
      </c>
      <c r="Z531" s="139">
        <f t="shared" si="663"/>
        <v>12183287615.405834</v>
      </c>
      <c r="AA531" s="139">
        <f t="shared" si="663"/>
        <v>8122201026.4641666</v>
      </c>
      <c r="AB531" s="139">
        <f t="shared" si="663"/>
        <v>9187959010.4641685</v>
      </c>
      <c r="AC531" s="139">
        <f t="shared" si="663"/>
        <v>7337748332.4058342</v>
      </c>
      <c r="AD531" s="139">
        <f t="shared" si="663"/>
        <v>7303159205.4058342</v>
      </c>
      <c r="AE531" s="139">
        <f t="shared" si="663"/>
        <v>8424519876.4058342</v>
      </c>
      <c r="AF531" s="139">
        <f t="shared" si="663"/>
        <v>15250771750.365833</v>
      </c>
      <c r="AG531" s="139">
        <f t="shared" si="663"/>
        <v>28985851400.104164</v>
      </c>
      <c r="AH531" s="139">
        <f t="shared" si="663"/>
        <v>111571553445.83334</v>
      </c>
      <c r="AI531" s="234"/>
      <c r="AJ531" s="111"/>
      <c r="AK531" s="139">
        <f t="shared" ref="AK531:AX531" si="664">+AK9</f>
        <v>5574388581</v>
      </c>
      <c r="AL531" s="139">
        <f t="shared" si="664"/>
        <v>10955211209.34</v>
      </c>
      <c r="AM531" s="139">
        <f t="shared" si="664"/>
        <v>6266383011</v>
      </c>
      <c r="AN531" s="139">
        <f t="shared" si="664"/>
        <v>7336426003</v>
      </c>
      <c r="AO531" s="139">
        <f t="shared" si="664"/>
        <v>0</v>
      </c>
      <c r="AP531" s="139">
        <f t="shared" si="664"/>
        <v>0</v>
      </c>
      <c r="AQ531" s="139">
        <f t="shared" si="664"/>
        <v>0</v>
      </c>
      <c r="AR531" s="139">
        <f t="shared" si="664"/>
        <v>0</v>
      </c>
      <c r="AS531" s="139">
        <f t="shared" si="664"/>
        <v>0</v>
      </c>
      <c r="AT531" s="139">
        <f t="shared" si="664"/>
        <v>0</v>
      </c>
      <c r="AU531" s="139">
        <f t="shared" si="664"/>
        <v>0</v>
      </c>
      <c r="AV531" s="139">
        <f t="shared" si="664"/>
        <v>0</v>
      </c>
      <c r="AW531" s="139">
        <f t="shared" si="664"/>
        <v>30132408804.34</v>
      </c>
      <c r="AX531" s="139">
        <f t="shared" si="664"/>
        <v>30132408804.34</v>
      </c>
      <c r="AY531" s="111"/>
      <c r="AZ531" s="103">
        <f t="shared" ref="AZ531:BM531" si="665">+AZ9</f>
        <v>-0.2675557620864506</v>
      </c>
      <c r="BA531" s="103">
        <f t="shared" si="665"/>
        <v>-0.17577534580692705</v>
      </c>
      <c r="BB531" s="103">
        <f t="shared" si="665"/>
        <v>-0.22480770705598224</v>
      </c>
      <c r="BC531" s="103">
        <f t="shared" si="665"/>
        <v>1.1311438592301918E-2</v>
      </c>
      <c r="BD531" s="103">
        <f t="shared" si="665"/>
        <v>-1</v>
      </c>
      <c r="BE531" s="103">
        <f t="shared" si="665"/>
        <v>0</v>
      </c>
      <c r="BF531" s="103">
        <f t="shared" si="665"/>
        <v>0</v>
      </c>
      <c r="BG531" s="103">
        <f t="shared" si="665"/>
        <v>0</v>
      </c>
      <c r="BH531" s="103">
        <f t="shared" si="665"/>
        <v>0</v>
      </c>
      <c r="BI531" s="103">
        <f t="shared" si="665"/>
        <v>0</v>
      </c>
      <c r="BJ531" s="103">
        <f t="shared" si="665"/>
        <v>0</v>
      </c>
      <c r="BK531" s="103">
        <f t="shared" si="665"/>
        <v>0</v>
      </c>
      <c r="BL531" s="103">
        <f t="shared" si="665"/>
        <v>3.9555760788579621E-2</v>
      </c>
      <c r="BM531" s="103">
        <f t="shared" si="665"/>
        <v>3.9555760788579621E-2</v>
      </c>
    </row>
    <row r="532" spans="1:66">
      <c r="A532" s="136" t="str">
        <f t="shared" ref="A532:R532" si="666">+A10</f>
        <v>0101</v>
      </c>
      <c r="B532" s="136" t="str">
        <f t="shared" si="666"/>
        <v>PLANTA DE PERSONAL PERMANENTE</v>
      </c>
      <c r="C532" s="137">
        <f t="shared" si="666"/>
        <v>81510886902</v>
      </c>
      <c r="D532" s="137">
        <f t="shared" si="666"/>
        <v>50000000</v>
      </c>
      <c r="E532" s="137">
        <f t="shared" si="666"/>
        <v>1326909770</v>
      </c>
      <c r="F532" s="137">
        <f t="shared" si="666"/>
        <v>300382733.82999998</v>
      </c>
      <c r="G532" s="137">
        <f t="shared" si="666"/>
        <v>80534359865.830002</v>
      </c>
      <c r="H532" s="137">
        <f t="shared" si="666"/>
        <v>9207551562.3400002</v>
      </c>
      <c r="I532" s="137">
        <f t="shared" si="666"/>
        <v>14689399141.34</v>
      </c>
      <c r="J532" s="137">
        <f t="shared" si="666"/>
        <v>65844960724.490005</v>
      </c>
      <c r="K532" s="137">
        <f t="shared" si="666"/>
        <v>9131940364.3400002</v>
      </c>
      <c r="L532" s="137">
        <f t="shared" si="666"/>
        <v>14602687783.34</v>
      </c>
      <c r="M532" s="137">
        <f t="shared" si="666"/>
        <v>11100160</v>
      </c>
      <c r="N532" s="137">
        <f t="shared" si="666"/>
        <v>9938775732</v>
      </c>
      <c r="O532" s="137">
        <f t="shared" si="666"/>
        <v>14801470900.34</v>
      </c>
      <c r="P532" s="137">
        <f t="shared" si="666"/>
        <v>112071759</v>
      </c>
      <c r="Q532" s="137">
        <f t="shared" si="666"/>
        <v>65732888965.490005</v>
      </c>
      <c r="R532" s="137">
        <f t="shared" si="666"/>
        <v>14602687783.34</v>
      </c>
      <c r="S532" s="111"/>
      <c r="T532" s="137">
        <f t="shared" ref="T532:AH532" si="667">+T10</f>
        <v>80534359865.830002</v>
      </c>
      <c r="U532" s="137">
        <f t="shared" si="667"/>
        <v>5924124869.3191671</v>
      </c>
      <c r="V532" s="137">
        <f t="shared" si="667"/>
        <v>10301340515.319166</v>
      </c>
      <c r="W532" s="137">
        <f t="shared" si="667"/>
        <v>5440656261.3191671</v>
      </c>
      <c r="X532" s="137">
        <f t="shared" si="667"/>
        <v>5260638556.3191671</v>
      </c>
      <c r="Y532" s="137">
        <f t="shared" si="667"/>
        <v>5267719926.3191671</v>
      </c>
      <c r="Z532" s="137">
        <f t="shared" si="667"/>
        <v>9124785540.3191662</v>
      </c>
      <c r="AA532" s="137">
        <f t="shared" si="667"/>
        <v>5529383332.3191671</v>
      </c>
      <c r="AB532" s="137">
        <f t="shared" si="667"/>
        <v>5460569062.3191671</v>
      </c>
      <c r="AC532" s="137">
        <f t="shared" si="667"/>
        <v>5342269712.3191671</v>
      </c>
      <c r="AD532" s="137">
        <f t="shared" si="667"/>
        <v>5338480585.3191671</v>
      </c>
      <c r="AE532" s="137">
        <f t="shared" si="667"/>
        <v>5337877509.3191671</v>
      </c>
      <c r="AF532" s="137">
        <f t="shared" si="667"/>
        <v>12206513995.319166</v>
      </c>
      <c r="AG532" s="137">
        <f t="shared" si="667"/>
        <v>21666121645.9575</v>
      </c>
      <c r="AH532" s="137">
        <f t="shared" si="667"/>
        <v>80534359865.830002</v>
      </c>
      <c r="AI532" s="235"/>
      <c r="AJ532" s="111"/>
      <c r="AK532" s="137">
        <f t="shared" ref="AK532:AX532" si="668">+AK10</f>
        <v>5470747419</v>
      </c>
      <c r="AL532" s="137">
        <f t="shared" si="668"/>
        <v>9132076643.3400002</v>
      </c>
      <c r="AM532" s="137">
        <f t="shared" si="668"/>
        <v>5598807828</v>
      </c>
      <c r="AN532" s="137">
        <f t="shared" si="668"/>
        <v>4832548051</v>
      </c>
      <c r="AO532" s="137">
        <f t="shared" si="668"/>
        <v>0</v>
      </c>
      <c r="AP532" s="137">
        <f t="shared" si="668"/>
        <v>0</v>
      </c>
      <c r="AQ532" s="137">
        <f t="shared" si="668"/>
        <v>0</v>
      </c>
      <c r="AR532" s="137">
        <f t="shared" si="668"/>
        <v>0</v>
      </c>
      <c r="AS532" s="137">
        <f t="shared" si="668"/>
        <v>0</v>
      </c>
      <c r="AT532" s="137">
        <f t="shared" si="668"/>
        <v>0</v>
      </c>
      <c r="AU532" s="137">
        <f t="shared" si="668"/>
        <v>0</v>
      </c>
      <c r="AV532" s="137">
        <f t="shared" si="668"/>
        <v>0</v>
      </c>
      <c r="AW532" s="137">
        <f t="shared" si="668"/>
        <v>25034179941.34</v>
      </c>
      <c r="AX532" s="137">
        <f t="shared" si="668"/>
        <v>25034179941.34</v>
      </c>
      <c r="AY532" s="111"/>
      <c r="AZ532" s="138">
        <f t="shared" ref="AZ532:BM532" si="669">+AZ10</f>
        <v>-7.6530704588485779E-2</v>
      </c>
      <c r="BA532" s="138">
        <f t="shared" si="669"/>
        <v>-0.11350599179207298</v>
      </c>
      <c r="BB532" s="138">
        <f t="shared" si="669"/>
        <v>2.9068472457123525E-2</v>
      </c>
      <c r="BC532" s="138">
        <f t="shared" si="669"/>
        <v>-8.1376148681596386E-2</v>
      </c>
      <c r="BD532" s="138">
        <f t="shared" si="669"/>
        <v>-1</v>
      </c>
      <c r="BE532" s="138">
        <f t="shared" si="669"/>
        <v>0</v>
      </c>
      <c r="BF532" s="138">
        <f t="shared" si="669"/>
        <v>0</v>
      </c>
      <c r="BG532" s="138">
        <f t="shared" si="669"/>
        <v>0</v>
      </c>
      <c r="BH532" s="138">
        <f t="shared" si="669"/>
        <v>0</v>
      </c>
      <c r="BI532" s="138">
        <f t="shared" si="669"/>
        <v>0</v>
      </c>
      <c r="BJ532" s="138">
        <f t="shared" si="669"/>
        <v>0</v>
      </c>
      <c r="BK532" s="138">
        <f t="shared" si="669"/>
        <v>0</v>
      </c>
      <c r="BL532" s="138">
        <f t="shared" si="669"/>
        <v>0.15545275478553022</v>
      </c>
      <c r="BM532" s="138">
        <f t="shared" si="669"/>
        <v>0.15545275478553022</v>
      </c>
    </row>
    <row r="533" spans="1:66">
      <c r="A533" s="136" t="str">
        <f t="shared" ref="A533:R533" si="670">+A46</f>
        <v>0102</v>
      </c>
      <c r="B533" s="136" t="str">
        <f t="shared" si="670"/>
        <v>PERSONAL SUPERNUMERARIO Y PLANTA TEMPORAL</v>
      </c>
      <c r="C533" s="137">
        <f t="shared" si="670"/>
        <v>31037193580</v>
      </c>
      <c r="D533" s="137">
        <f t="shared" si="670"/>
        <v>0</v>
      </c>
      <c r="E533" s="137">
        <f t="shared" si="670"/>
        <v>0</v>
      </c>
      <c r="F533" s="137">
        <f t="shared" si="670"/>
        <v>0</v>
      </c>
      <c r="G533" s="137">
        <f t="shared" si="670"/>
        <v>31037193580</v>
      </c>
      <c r="H533" s="137">
        <f t="shared" si="670"/>
        <v>715349871</v>
      </c>
      <c r="I533" s="137">
        <f t="shared" si="670"/>
        <v>5962582244</v>
      </c>
      <c r="J533" s="137">
        <f t="shared" si="670"/>
        <v>25074611336</v>
      </c>
      <c r="K533" s="137">
        <f t="shared" si="670"/>
        <v>1823134566</v>
      </c>
      <c r="L533" s="137">
        <f t="shared" si="670"/>
        <v>1926775728</v>
      </c>
      <c r="M533" s="137">
        <f t="shared" si="670"/>
        <v>3734250828</v>
      </c>
      <c r="N533" s="137">
        <f t="shared" si="670"/>
        <v>4585340289</v>
      </c>
      <c r="O533" s="137">
        <f t="shared" si="670"/>
        <v>6232754128</v>
      </c>
      <c r="P533" s="137">
        <f t="shared" si="670"/>
        <v>270171884</v>
      </c>
      <c r="Q533" s="137">
        <f t="shared" si="670"/>
        <v>24804439452</v>
      </c>
      <c r="R533" s="137">
        <f t="shared" si="670"/>
        <v>1926775728</v>
      </c>
      <c r="S533" s="111"/>
      <c r="T533" s="137">
        <f t="shared" ref="T533:AH533" si="671">+T46</f>
        <v>31037193580.0033</v>
      </c>
      <c r="U533" s="137">
        <f t="shared" si="671"/>
        <v>1686541298.0866668</v>
      </c>
      <c r="V533" s="137">
        <f t="shared" si="671"/>
        <v>2990194933.915</v>
      </c>
      <c r="W533" s="137">
        <f t="shared" si="671"/>
        <v>2642993522.145</v>
      </c>
      <c r="X533" s="137">
        <f t="shared" si="671"/>
        <v>1993730101.0866668</v>
      </c>
      <c r="Y533" s="137">
        <f t="shared" si="671"/>
        <v>2253966645.0866671</v>
      </c>
      <c r="Z533" s="137">
        <f t="shared" si="671"/>
        <v>3058502075.0866671</v>
      </c>
      <c r="AA533" s="137">
        <f t="shared" si="671"/>
        <v>2592817694.1449995</v>
      </c>
      <c r="AB533" s="137">
        <f t="shared" si="671"/>
        <v>3727389948.1450005</v>
      </c>
      <c r="AC533" s="137">
        <f t="shared" si="671"/>
        <v>1995478620.0866668</v>
      </c>
      <c r="AD533" s="137">
        <f t="shared" si="671"/>
        <v>1964678620.0866668</v>
      </c>
      <c r="AE533" s="137">
        <f t="shared" si="671"/>
        <v>3086642367.0866671</v>
      </c>
      <c r="AF533" s="137">
        <f t="shared" si="671"/>
        <v>3044257755.0466671</v>
      </c>
      <c r="AG533" s="137">
        <f t="shared" si="671"/>
        <v>11567426500.32</v>
      </c>
      <c r="AH533" s="137">
        <f t="shared" si="671"/>
        <v>31037193580.003338</v>
      </c>
      <c r="AI533" s="235"/>
      <c r="AJ533" s="111"/>
      <c r="AK533" s="137">
        <f t="shared" ref="AK533:AX533" si="672">+AK46</f>
        <v>103641162</v>
      </c>
      <c r="AL533" s="137">
        <f t="shared" si="672"/>
        <v>1823134566</v>
      </c>
      <c r="AM533" s="137">
        <f t="shared" si="672"/>
        <v>667575183</v>
      </c>
      <c r="AN533" s="137">
        <f t="shared" si="672"/>
        <v>2503877952</v>
      </c>
      <c r="AO533" s="137">
        <f t="shared" si="672"/>
        <v>0</v>
      </c>
      <c r="AP533" s="137">
        <f t="shared" si="672"/>
        <v>0</v>
      </c>
      <c r="AQ533" s="137">
        <f t="shared" si="672"/>
        <v>0</v>
      </c>
      <c r="AR533" s="137">
        <f t="shared" si="672"/>
        <v>0</v>
      </c>
      <c r="AS533" s="137">
        <f t="shared" si="672"/>
        <v>0</v>
      </c>
      <c r="AT533" s="137">
        <f t="shared" si="672"/>
        <v>0</v>
      </c>
      <c r="AU533" s="137">
        <f t="shared" si="672"/>
        <v>0</v>
      </c>
      <c r="AV533" s="137">
        <f t="shared" si="672"/>
        <v>0</v>
      </c>
      <c r="AW533" s="137">
        <f t="shared" si="672"/>
        <v>5098228863</v>
      </c>
      <c r="AX533" s="137">
        <f t="shared" si="672"/>
        <v>5098228863</v>
      </c>
      <c r="AY533" s="111"/>
      <c r="AZ533" s="138">
        <f t="shared" ref="AZ533:BM533" si="673">+AZ46</f>
        <v>-0.93854810308079739</v>
      </c>
      <c r="BA533" s="138">
        <f t="shared" si="673"/>
        <v>-0.3902957478384167</v>
      </c>
      <c r="BB533" s="138">
        <f t="shared" si="673"/>
        <v>-0.74741701884376566</v>
      </c>
      <c r="BC533" s="138">
        <f t="shared" si="673"/>
        <v>0.2558760840473247</v>
      </c>
      <c r="BD533" s="138">
        <f t="shared" si="673"/>
        <v>-1</v>
      </c>
      <c r="BE533" s="138">
        <f t="shared" si="673"/>
        <v>0</v>
      </c>
      <c r="BF533" s="138">
        <f t="shared" si="673"/>
        <v>0</v>
      </c>
      <c r="BG533" s="138">
        <f t="shared" si="673"/>
        <v>0</v>
      </c>
      <c r="BH533" s="138">
        <f t="shared" si="673"/>
        <v>0</v>
      </c>
      <c r="BI533" s="138">
        <f t="shared" si="673"/>
        <v>0</v>
      </c>
      <c r="BJ533" s="138">
        <f t="shared" si="673"/>
        <v>0</v>
      </c>
      <c r="BK533" s="138">
        <f t="shared" si="673"/>
        <v>0</v>
      </c>
      <c r="BL533" s="138">
        <f t="shared" si="673"/>
        <v>-0.55925988698878148</v>
      </c>
      <c r="BM533" s="138">
        <f t="shared" si="673"/>
        <v>-0.55925988698878148</v>
      </c>
      <c r="BN533" s="112"/>
    </row>
    <row r="534" spans="1:66">
      <c r="A534" s="5" t="str">
        <f t="shared" ref="A534:R534" si="674">+A73</f>
        <v>02</v>
      </c>
      <c r="B534" s="5" t="str">
        <f t="shared" si="674"/>
        <v>ADQUISICIÓN DE BIENES  Y SERVICIOS</v>
      </c>
      <c r="C534" s="139">
        <f t="shared" si="674"/>
        <v>9449970190.9200001</v>
      </c>
      <c r="D534" s="139">
        <f t="shared" si="674"/>
        <v>1053800000</v>
      </c>
      <c r="E534" s="139">
        <f t="shared" si="674"/>
        <v>16000000</v>
      </c>
      <c r="F534" s="139">
        <f t="shared" si="674"/>
        <v>812000000</v>
      </c>
      <c r="G534" s="139">
        <f t="shared" si="674"/>
        <v>11299770190.92</v>
      </c>
      <c r="H534" s="139">
        <f t="shared" si="674"/>
        <v>2455254468.9700003</v>
      </c>
      <c r="I534" s="139">
        <f t="shared" si="674"/>
        <v>2664322599</v>
      </c>
      <c r="J534" s="139">
        <f t="shared" si="674"/>
        <v>8915216991.9200001</v>
      </c>
      <c r="K534" s="139">
        <f t="shared" si="674"/>
        <v>506010589.50999999</v>
      </c>
      <c r="L534" s="139">
        <f t="shared" si="674"/>
        <v>662226240.49000001</v>
      </c>
      <c r="M534" s="139">
        <f t="shared" si="674"/>
        <v>540290120.01999998</v>
      </c>
      <c r="N534" s="139">
        <f t="shared" si="674"/>
        <v>2992924441</v>
      </c>
      <c r="O534" s="139">
        <f t="shared" si="674"/>
        <v>5600584675.5300007</v>
      </c>
      <c r="P534" s="139">
        <f t="shared" si="674"/>
        <v>3219031476.5300002</v>
      </c>
      <c r="Q534" s="139">
        <f t="shared" si="674"/>
        <v>5978954915.3900003</v>
      </c>
      <c r="R534" s="139">
        <f t="shared" si="674"/>
        <v>662226240.49000001</v>
      </c>
      <c r="S534" s="111"/>
      <c r="T534" s="139">
        <f t="shared" ref="T534:AH534" si="675">+T73</f>
        <v>11257770190.92</v>
      </c>
      <c r="U534" s="139">
        <f t="shared" si="675"/>
        <v>1657401437.8366666</v>
      </c>
      <c r="V534" s="139">
        <f t="shared" si="675"/>
        <v>1198699851.2912121</v>
      </c>
      <c r="W534" s="139">
        <f t="shared" si="675"/>
        <v>2083819406.2912126</v>
      </c>
      <c r="X534" s="139">
        <f t="shared" si="675"/>
        <v>885832954.29121208</v>
      </c>
      <c r="Y534" s="139">
        <f t="shared" si="675"/>
        <v>689941011.29121208</v>
      </c>
      <c r="Z534" s="139">
        <f t="shared" si="675"/>
        <v>924739248.29121208</v>
      </c>
      <c r="AA534" s="139">
        <f t="shared" si="675"/>
        <v>862610437.29121208</v>
      </c>
      <c r="AB534" s="139">
        <f t="shared" si="675"/>
        <v>681180437.29121208</v>
      </c>
      <c r="AC534" s="139">
        <f t="shared" si="675"/>
        <v>621980437.29121208</v>
      </c>
      <c r="AD534" s="139">
        <f t="shared" si="675"/>
        <v>584704095.29121208</v>
      </c>
      <c r="AE534" s="139">
        <f t="shared" si="675"/>
        <v>554680437.29121208</v>
      </c>
      <c r="AF534" s="139">
        <f t="shared" si="675"/>
        <v>554180437.17121208</v>
      </c>
      <c r="AG534" s="139">
        <f t="shared" si="675"/>
        <v>6515694661.0015154</v>
      </c>
      <c r="AH534" s="139">
        <f t="shared" si="675"/>
        <v>11299770190.92</v>
      </c>
      <c r="AI534" s="234"/>
      <c r="AJ534" s="111"/>
      <c r="AK534" s="139">
        <f t="shared" ref="AK534:AX534" si="676">+AK73</f>
        <v>169071929.98000002</v>
      </c>
      <c r="AL534" s="139">
        <f t="shared" si="676"/>
        <v>222500005.75999999</v>
      </c>
      <c r="AM534" s="139">
        <f t="shared" si="676"/>
        <v>573824356.87</v>
      </c>
      <c r="AN534" s="139">
        <f t="shared" si="676"/>
        <v>1546018990.03</v>
      </c>
      <c r="AO534" s="139">
        <f t="shared" si="676"/>
        <v>0</v>
      </c>
      <c r="AP534" s="139">
        <f t="shared" si="676"/>
        <v>0</v>
      </c>
      <c r="AQ534" s="139">
        <f t="shared" si="676"/>
        <v>0</v>
      </c>
      <c r="AR534" s="139">
        <f t="shared" si="676"/>
        <v>0</v>
      </c>
      <c r="AS534" s="139">
        <f t="shared" si="676"/>
        <v>0</v>
      </c>
      <c r="AT534" s="139">
        <f t="shared" si="676"/>
        <v>0</v>
      </c>
      <c r="AU534" s="139">
        <f t="shared" si="676"/>
        <v>0</v>
      </c>
      <c r="AV534" s="139">
        <f t="shared" si="676"/>
        <v>0</v>
      </c>
      <c r="AW534" s="139">
        <f t="shared" si="676"/>
        <v>2511415282.6399999</v>
      </c>
      <c r="AX534" s="139">
        <f t="shared" si="676"/>
        <v>2511415282.6399999</v>
      </c>
      <c r="AY534" s="111"/>
      <c r="AZ534" s="103">
        <f t="shared" ref="AZ534:BM534" si="677">+AZ73</f>
        <v>-0.89798975304336515</v>
      </c>
      <c r="BA534" s="103">
        <f t="shared" si="677"/>
        <v>-0.81438221960207302</v>
      </c>
      <c r="BB534" s="103">
        <f t="shared" si="677"/>
        <v>-0.72462855699607187</v>
      </c>
      <c r="BC534" s="103">
        <f t="shared" si="677"/>
        <v>0.74527147871466048</v>
      </c>
      <c r="BD534" s="103">
        <f t="shared" si="677"/>
        <v>-1</v>
      </c>
      <c r="BE534" s="103">
        <f t="shared" si="677"/>
        <v>0</v>
      </c>
      <c r="BF534" s="103">
        <f t="shared" si="677"/>
        <v>0</v>
      </c>
      <c r="BG534" s="103">
        <f t="shared" si="677"/>
        <v>0</v>
      </c>
      <c r="BH534" s="103">
        <f t="shared" si="677"/>
        <v>0</v>
      </c>
      <c r="BI534" s="103">
        <f t="shared" si="677"/>
        <v>0</v>
      </c>
      <c r="BJ534" s="103">
        <f t="shared" si="677"/>
        <v>0</v>
      </c>
      <c r="BK534" s="103">
        <f t="shared" si="677"/>
        <v>0</v>
      </c>
      <c r="BL534" s="103">
        <f t="shared" si="677"/>
        <v>-0.61455908950558846</v>
      </c>
      <c r="BM534" s="103">
        <f t="shared" si="677"/>
        <v>-0.61455908950558846</v>
      </c>
      <c r="BN534" s="132"/>
    </row>
    <row r="535" spans="1:66">
      <c r="A535" s="136" t="str">
        <f t="shared" ref="A535:R535" si="678">+A74</f>
        <v>0201</v>
      </c>
      <c r="B535" s="136" t="str">
        <f t="shared" si="678"/>
        <v>ADQUISICIÓN DE ACTIVOS NO FINANCIEROS</v>
      </c>
      <c r="C535" s="137">
        <f t="shared" si="678"/>
        <v>253916784.92000002</v>
      </c>
      <c r="D535" s="137">
        <f t="shared" si="678"/>
        <v>20000000</v>
      </c>
      <c r="E535" s="137">
        <f t="shared" si="678"/>
        <v>5681194</v>
      </c>
      <c r="F535" s="137">
        <f t="shared" si="678"/>
        <v>100000000</v>
      </c>
      <c r="G535" s="137">
        <f t="shared" si="678"/>
        <v>368235590.92000002</v>
      </c>
      <c r="H535" s="137">
        <f t="shared" si="678"/>
        <v>6984500</v>
      </c>
      <c r="I535" s="137">
        <f t="shared" si="678"/>
        <v>6984500</v>
      </c>
      <c r="J535" s="137">
        <f t="shared" si="678"/>
        <v>361251090.92000002</v>
      </c>
      <c r="K535" s="137">
        <f t="shared" si="678"/>
        <v>5100000</v>
      </c>
      <c r="L535" s="137">
        <f t="shared" si="678"/>
        <v>5100000</v>
      </c>
      <c r="M535" s="137">
        <f t="shared" si="678"/>
        <v>0</v>
      </c>
      <c r="N535" s="137">
        <f t="shared" si="678"/>
        <v>0</v>
      </c>
      <c r="O535" s="137">
        <f t="shared" si="678"/>
        <v>24721428.559999999</v>
      </c>
      <c r="P535" s="137">
        <f t="shared" si="678"/>
        <v>17736928.559999999</v>
      </c>
      <c r="Q535" s="137">
        <f t="shared" si="678"/>
        <v>343514162.36000001</v>
      </c>
      <c r="R535" s="137">
        <f t="shared" si="678"/>
        <v>5100000</v>
      </c>
      <c r="S535" s="111"/>
      <c r="T535" s="137">
        <f t="shared" ref="T535:AH535" si="679">+T74</f>
        <v>373916784.92000002</v>
      </c>
      <c r="U535" s="137">
        <f t="shared" si="679"/>
        <v>29724111.493333332</v>
      </c>
      <c r="V535" s="137">
        <f t="shared" si="679"/>
        <v>33682864.49333334</v>
      </c>
      <c r="W535" s="137">
        <f t="shared" si="679"/>
        <v>30182861.493333332</v>
      </c>
      <c r="X535" s="137">
        <f t="shared" si="679"/>
        <v>97182861.49333334</v>
      </c>
      <c r="Y535" s="137">
        <f t="shared" si="679"/>
        <v>33682861.493333332</v>
      </c>
      <c r="Z535" s="137">
        <f t="shared" si="679"/>
        <v>28682861.493333332</v>
      </c>
      <c r="AA535" s="137">
        <f t="shared" si="679"/>
        <v>24182861.493333336</v>
      </c>
      <c r="AB535" s="137">
        <f t="shared" si="679"/>
        <v>17182861.493333332</v>
      </c>
      <c r="AC535" s="137">
        <f t="shared" si="679"/>
        <v>22182861.493333336</v>
      </c>
      <c r="AD535" s="137">
        <f t="shared" si="679"/>
        <v>17182861.493333332</v>
      </c>
      <c r="AE535" s="137">
        <f t="shared" si="679"/>
        <v>17182861.493333332</v>
      </c>
      <c r="AF535" s="137">
        <f t="shared" si="679"/>
        <v>17182861.493333332</v>
      </c>
      <c r="AG535" s="137">
        <f t="shared" si="679"/>
        <v>224455560.4666667</v>
      </c>
      <c r="AH535" s="137">
        <f t="shared" si="679"/>
        <v>368235590.91999996</v>
      </c>
      <c r="AI535" s="235"/>
      <c r="AJ535" s="111"/>
      <c r="AK535" s="137">
        <f t="shared" ref="AK535:AX535" si="680">+AK74</f>
        <v>1056000</v>
      </c>
      <c r="AL535" s="137">
        <f t="shared" si="680"/>
        <v>5100000</v>
      </c>
      <c r="AM535" s="137">
        <f t="shared" si="680"/>
        <v>1751600</v>
      </c>
      <c r="AN535" s="137">
        <f t="shared" si="680"/>
        <v>75777490</v>
      </c>
      <c r="AO535" s="137">
        <f t="shared" si="680"/>
        <v>0</v>
      </c>
      <c r="AP535" s="137">
        <f t="shared" si="680"/>
        <v>0</v>
      </c>
      <c r="AQ535" s="137">
        <f t="shared" si="680"/>
        <v>0</v>
      </c>
      <c r="AR535" s="137">
        <f t="shared" si="680"/>
        <v>0</v>
      </c>
      <c r="AS535" s="137">
        <f t="shared" si="680"/>
        <v>0</v>
      </c>
      <c r="AT535" s="137">
        <f t="shared" si="680"/>
        <v>0</v>
      </c>
      <c r="AU535" s="137">
        <f t="shared" si="680"/>
        <v>0</v>
      </c>
      <c r="AV535" s="137">
        <f t="shared" si="680"/>
        <v>0</v>
      </c>
      <c r="AW535" s="137">
        <f t="shared" si="680"/>
        <v>83685090</v>
      </c>
      <c r="AX535" s="137">
        <f t="shared" si="680"/>
        <v>83685090</v>
      </c>
      <c r="AY535" s="111"/>
      <c r="AZ535" s="138">
        <f t="shared" ref="AZ535:BM535" si="681">+AZ74</f>
        <v>-0.96447328626671158</v>
      </c>
      <c r="BA535" s="138">
        <f t="shared" si="681"/>
        <v>-0.84858769951084734</v>
      </c>
      <c r="BB535" s="138">
        <f t="shared" si="681"/>
        <v>-0.94196706629731297</v>
      </c>
      <c r="BC535" s="138">
        <f t="shared" si="681"/>
        <v>-0.2202587078052001</v>
      </c>
      <c r="BD535" s="138">
        <f t="shared" si="681"/>
        <v>-1</v>
      </c>
      <c r="BE535" s="138">
        <f t="shared" si="681"/>
        <v>0</v>
      </c>
      <c r="BF535" s="138">
        <f t="shared" si="681"/>
        <v>0</v>
      </c>
      <c r="BG535" s="138">
        <f t="shared" si="681"/>
        <v>0</v>
      </c>
      <c r="BH535" s="138">
        <f t="shared" si="681"/>
        <v>0</v>
      </c>
      <c r="BI535" s="138">
        <f t="shared" si="681"/>
        <v>0</v>
      </c>
      <c r="BJ535" s="138">
        <f t="shared" si="681"/>
        <v>0</v>
      </c>
      <c r="BK535" s="138">
        <f t="shared" si="681"/>
        <v>0</v>
      </c>
      <c r="BL535" s="138">
        <f t="shared" si="681"/>
        <v>-0.62716410399452838</v>
      </c>
      <c r="BM535" s="138">
        <f t="shared" si="681"/>
        <v>-0.62716410399452838</v>
      </c>
      <c r="BN535" s="132"/>
    </row>
    <row r="536" spans="1:66">
      <c r="A536" s="136" t="str">
        <f t="shared" ref="A536:R536" si="682">+A103</f>
        <v>0202</v>
      </c>
      <c r="B536" s="136" t="str">
        <f t="shared" si="682"/>
        <v>ADQUISICIONES DIFERENTES DE ACTIVOS</v>
      </c>
      <c r="C536" s="137">
        <f t="shared" si="682"/>
        <v>9196053406</v>
      </c>
      <c r="D536" s="137">
        <f t="shared" si="682"/>
        <v>1033800000</v>
      </c>
      <c r="E536" s="137">
        <f t="shared" si="682"/>
        <v>10318806</v>
      </c>
      <c r="F536" s="137">
        <f t="shared" si="682"/>
        <v>712000000</v>
      </c>
      <c r="G536" s="137">
        <f t="shared" si="682"/>
        <v>10931534600</v>
      </c>
      <c r="H536" s="137">
        <f t="shared" si="682"/>
        <v>2448269968.9700003</v>
      </c>
      <c r="I536" s="137">
        <f t="shared" si="682"/>
        <v>2657338099</v>
      </c>
      <c r="J536" s="137">
        <f t="shared" si="682"/>
        <v>8553965901</v>
      </c>
      <c r="K536" s="137">
        <f t="shared" si="682"/>
        <v>500910589.50999999</v>
      </c>
      <c r="L536" s="137">
        <f t="shared" si="682"/>
        <v>657126240.49000001</v>
      </c>
      <c r="M536" s="137">
        <f t="shared" si="682"/>
        <v>540290120.01999998</v>
      </c>
      <c r="N536" s="137">
        <f t="shared" si="682"/>
        <v>2992924441</v>
      </c>
      <c r="O536" s="137">
        <f t="shared" si="682"/>
        <v>5575863246.9700003</v>
      </c>
      <c r="P536" s="137">
        <f t="shared" si="682"/>
        <v>3201294547.9700003</v>
      </c>
      <c r="Q536" s="137">
        <f t="shared" si="682"/>
        <v>5635440753.0300007</v>
      </c>
      <c r="R536" s="137">
        <f t="shared" si="682"/>
        <v>657126240.49000001</v>
      </c>
      <c r="S536" s="111"/>
      <c r="T536" s="137">
        <f t="shared" ref="T536:AH536" si="683">+T103</f>
        <v>10883853406</v>
      </c>
      <c r="U536" s="137">
        <f t="shared" si="683"/>
        <v>1627677326.3433332</v>
      </c>
      <c r="V536" s="137">
        <f t="shared" si="683"/>
        <v>1165016986.7978787</v>
      </c>
      <c r="W536" s="137">
        <f t="shared" si="683"/>
        <v>2053636544.7978792</v>
      </c>
      <c r="X536" s="137">
        <f t="shared" si="683"/>
        <v>788650092.79787874</v>
      </c>
      <c r="Y536" s="137">
        <f t="shared" si="683"/>
        <v>656258149.79787874</v>
      </c>
      <c r="Z536" s="137">
        <f t="shared" si="683"/>
        <v>896056386.79787874</v>
      </c>
      <c r="AA536" s="137">
        <f t="shared" si="683"/>
        <v>838427575.79787874</v>
      </c>
      <c r="AB536" s="137">
        <f t="shared" si="683"/>
        <v>663997575.79787874</v>
      </c>
      <c r="AC536" s="137">
        <f t="shared" si="683"/>
        <v>599797575.79787874</v>
      </c>
      <c r="AD536" s="137">
        <f t="shared" si="683"/>
        <v>567521233.79787874</v>
      </c>
      <c r="AE536" s="137">
        <f t="shared" si="683"/>
        <v>537497575.79787874</v>
      </c>
      <c r="AF536" s="137">
        <f t="shared" si="683"/>
        <v>536997575.67787874</v>
      </c>
      <c r="AG536" s="137">
        <f t="shared" si="683"/>
        <v>6291239100.5348473</v>
      </c>
      <c r="AH536" s="137">
        <f t="shared" si="683"/>
        <v>10931534600</v>
      </c>
      <c r="AI536" s="235"/>
      <c r="AJ536" s="111"/>
      <c r="AK536" s="137">
        <f t="shared" ref="AK536:AX536" si="684">+AK103</f>
        <v>168015929.98000002</v>
      </c>
      <c r="AL536" s="137">
        <f t="shared" si="684"/>
        <v>217400005.75999999</v>
      </c>
      <c r="AM536" s="137">
        <f t="shared" si="684"/>
        <v>572072756.87</v>
      </c>
      <c r="AN536" s="137">
        <f t="shared" si="684"/>
        <v>1470241500.03</v>
      </c>
      <c r="AO536" s="137">
        <f t="shared" si="684"/>
        <v>0</v>
      </c>
      <c r="AP536" s="137">
        <f t="shared" si="684"/>
        <v>0</v>
      </c>
      <c r="AQ536" s="137">
        <f t="shared" si="684"/>
        <v>0</v>
      </c>
      <c r="AR536" s="137">
        <f t="shared" si="684"/>
        <v>0</v>
      </c>
      <c r="AS536" s="137">
        <f t="shared" si="684"/>
        <v>0</v>
      </c>
      <c r="AT536" s="137">
        <f t="shared" si="684"/>
        <v>0</v>
      </c>
      <c r="AU536" s="137">
        <f t="shared" si="684"/>
        <v>0</v>
      </c>
      <c r="AV536" s="137">
        <f t="shared" si="684"/>
        <v>0</v>
      </c>
      <c r="AW536" s="137">
        <f t="shared" si="684"/>
        <v>2427730192.6399999</v>
      </c>
      <c r="AX536" s="137">
        <f t="shared" si="684"/>
        <v>2427730192.6399999</v>
      </c>
      <c r="AY536" s="111"/>
      <c r="AZ536" s="138">
        <f t="shared" ref="AZ536:BM536" si="685">+AZ103</f>
        <v>-0.8967756524830035</v>
      </c>
      <c r="BA536" s="138">
        <f t="shared" si="685"/>
        <v>-0.81339327389763016</v>
      </c>
      <c r="BB536" s="138">
        <f t="shared" si="685"/>
        <v>-0.72143427310975139</v>
      </c>
      <c r="BC536" s="138">
        <f t="shared" si="685"/>
        <v>0.86425071582005719</v>
      </c>
      <c r="BD536" s="138">
        <f t="shared" si="685"/>
        <v>-1</v>
      </c>
      <c r="BE536" s="138">
        <f t="shared" si="685"/>
        <v>0</v>
      </c>
      <c r="BF536" s="138">
        <f t="shared" si="685"/>
        <v>0</v>
      </c>
      <c r="BG536" s="138">
        <f t="shared" si="685"/>
        <v>0</v>
      </c>
      <c r="BH536" s="138">
        <f t="shared" si="685"/>
        <v>0</v>
      </c>
      <c r="BI536" s="138">
        <f t="shared" si="685"/>
        <v>0</v>
      </c>
      <c r="BJ536" s="138">
        <f t="shared" si="685"/>
        <v>0</v>
      </c>
      <c r="BK536" s="138">
        <f t="shared" si="685"/>
        <v>0</v>
      </c>
      <c r="BL536" s="138">
        <f t="shared" si="685"/>
        <v>-0.61410937434668356</v>
      </c>
      <c r="BM536" s="138">
        <f t="shared" si="685"/>
        <v>-0.61410937434668356</v>
      </c>
    </row>
    <row r="537" spans="1:66">
      <c r="A537" s="5" t="str">
        <f t="shared" ref="A537:R537" si="686">+A259</f>
        <v>03</v>
      </c>
      <c r="B537" s="5" t="str">
        <f t="shared" si="686"/>
        <v>TRANSFERENCIAS CORRIENTES</v>
      </c>
      <c r="C537" s="139">
        <f t="shared" si="686"/>
        <v>0</v>
      </c>
      <c r="D537" s="139">
        <f t="shared" si="686"/>
        <v>50000000</v>
      </c>
      <c r="E537" s="139">
        <f t="shared" si="686"/>
        <v>0</v>
      </c>
      <c r="F537" s="139">
        <f t="shared" si="686"/>
        <v>100000000</v>
      </c>
      <c r="G537" s="139">
        <f t="shared" si="686"/>
        <v>150000000</v>
      </c>
      <c r="H537" s="139">
        <f t="shared" si="686"/>
        <v>45406454</v>
      </c>
      <c r="I537" s="139">
        <f t="shared" si="686"/>
        <v>45406454</v>
      </c>
      <c r="J537" s="139">
        <f t="shared" si="686"/>
        <v>104593546</v>
      </c>
      <c r="K537" s="139">
        <f t="shared" si="686"/>
        <v>32418506</v>
      </c>
      <c r="L537" s="139">
        <f t="shared" si="686"/>
        <v>32418506</v>
      </c>
      <c r="M537" s="139">
        <f t="shared" si="686"/>
        <v>0</v>
      </c>
      <c r="N537" s="139">
        <f t="shared" si="686"/>
        <v>0</v>
      </c>
      <c r="O537" s="139">
        <f t="shared" si="686"/>
        <v>45406454</v>
      </c>
      <c r="P537" s="139">
        <f t="shared" si="686"/>
        <v>0</v>
      </c>
      <c r="Q537" s="139">
        <f t="shared" si="686"/>
        <v>104593546</v>
      </c>
      <c r="R537" s="139">
        <f t="shared" si="686"/>
        <v>32418506</v>
      </c>
      <c r="S537" s="111"/>
      <c r="T537" s="139">
        <f t="shared" ref="T537:AH537" si="687">+T259</f>
        <v>150000000</v>
      </c>
      <c r="U537" s="139">
        <f t="shared" si="687"/>
        <v>0</v>
      </c>
      <c r="V537" s="139">
        <f t="shared" si="687"/>
        <v>21666666.666666668</v>
      </c>
      <c r="W537" s="139">
        <f t="shared" si="687"/>
        <v>41666666.666666672</v>
      </c>
      <c r="X537" s="139">
        <f t="shared" si="687"/>
        <v>21666666.666666668</v>
      </c>
      <c r="Y537" s="139">
        <f t="shared" si="687"/>
        <v>21666666.666666668</v>
      </c>
      <c r="Z537" s="139">
        <f t="shared" si="687"/>
        <v>21666666.666666668</v>
      </c>
      <c r="AA537" s="139">
        <f t="shared" si="687"/>
        <v>21666666.666666668</v>
      </c>
      <c r="AB537" s="139">
        <f t="shared" si="687"/>
        <v>0</v>
      </c>
      <c r="AC537" s="139">
        <f t="shared" si="687"/>
        <v>0</v>
      </c>
      <c r="AD537" s="139">
        <f t="shared" si="687"/>
        <v>0</v>
      </c>
      <c r="AE537" s="139">
        <f t="shared" si="687"/>
        <v>0</v>
      </c>
      <c r="AF537" s="139">
        <f t="shared" si="687"/>
        <v>0</v>
      </c>
      <c r="AG537" s="139">
        <f t="shared" si="687"/>
        <v>106666666.66666669</v>
      </c>
      <c r="AH537" s="139">
        <f t="shared" si="687"/>
        <v>150000000</v>
      </c>
      <c r="AI537" s="234"/>
      <c r="AJ537" s="111"/>
      <c r="AK537" s="139">
        <f t="shared" ref="AK537:AX537" si="688">+AK259</f>
        <v>0</v>
      </c>
      <c r="AL537" s="139">
        <f t="shared" si="688"/>
        <v>32418506</v>
      </c>
      <c r="AM537" s="139">
        <f t="shared" si="688"/>
        <v>40643303</v>
      </c>
      <c r="AN537" s="139">
        <f t="shared" si="688"/>
        <v>15326418</v>
      </c>
      <c r="AO537" s="139">
        <f t="shared" si="688"/>
        <v>0</v>
      </c>
      <c r="AP537" s="139">
        <f t="shared" si="688"/>
        <v>0</v>
      </c>
      <c r="AQ537" s="139">
        <f t="shared" si="688"/>
        <v>0</v>
      </c>
      <c r="AR537" s="139">
        <f t="shared" si="688"/>
        <v>0</v>
      </c>
      <c r="AS537" s="139">
        <f t="shared" si="688"/>
        <v>0</v>
      </c>
      <c r="AT537" s="139">
        <f t="shared" si="688"/>
        <v>0</v>
      </c>
      <c r="AU537" s="139">
        <f t="shared" si="688"/>
        <v>0</v>
      </c>
      <c r="AV537" s="139">
        <f t="shared" si="688"/>
        <v>0</v>
      </c>
      <c r="AW537" s="139">
        <f t="shared" si="688"/>
        <v>88388227</v>
      </c>
      <c r="AX537" s="139">
        <f t="shared" si="688"/>
        <v>88388227</v>
      </c>
      <c r="AY537" s="111"/>
      <c r="AZ537" s="103" t="e">
        <f t="shared" ref="AZ537:BM537" si="689">+AZ259</f>
        <v>#DIV/0!</v>
      </c>
      <c r="BA537" s="103">
        <f t="shared" si="689"/>
        <v>0.49623873846153838</v>
      </c>
      <c r="BB537" s="103">
        <f t="shared" si="689"/>
        <v>-2.4560728000000115E-2</v>
      </c>
      <c r="BC537" s="103">
        <f t="shared" si="689"/>
        <v>-0.29262686153846157</v>
      </c>
      <c r="BD537" s="103">
        <f t="shared" si="689"/>
        <v>-1</v>
      </c>
      <c r="BE537" s="103">
        <f t="shared" si="689"/>
        <v>0</v>
      </c>
      <c r="BF537" s="103">
        <f t="shared" si="689"/>
        <v>0</v>
      </c>
      <c r="BG537" s="103">
        <f t="shared" si="689"/>
        <v>0</v>
      </c>
      <c r="BH537" s="103">
        <f t="shared" si="689"/>
        <v>0</v>
      </c>
      <c r="BI537" s="103">
        <f t="shared" si="689"/>
        <v>0</v>
      </c>
      <c r="BJ537" s="103">
        <f t="shared" si="689"/>
        <v>0</v>
      </c>
      <c r="BK537" s="103">
        <f t="shared" si="689"/>
        <v>0</v>
      </c>
      <c r="BL537" s="103">
        <f t="shared" si="689"/>
        <v>-0.17136037187500017</v>
      </c>
      <c r="BM537" s="103">
        <f t="shared" si="689"/>
        <v>-0.17136037187500017</v>
      </c>
    </row>
    <row r="538" spans="1:66" ht="15" customHeight="1">
      <c r="A538" s="136" t="str">
        <f t="shared" ref="A538:R538" si="690">+A260</f>
        <v>0302</v>
      </c>
      <c r="B538" s="136" t="str">
        <f t="shared" si="690"/>
        <v xml:space="preserve">A ORGANIZACIONES NACIONALES E INTERNACIONALES </v>
      </c>
      <c r="C538" s="137">
        <f t="shared" si="690"/>
        <v>0</v>
      </c>
      <c r="D538" s="137">
        <f t="shared" si="690"/>
        <v>30000000</v>
      </c>
      <c r="E538" s="137">
        <f t="shared" si="690"/>
        <v>0</v>
      </c>
      <c r="F538" s="137">
        <f t="shared" si="690"/>
        <v>100000000</v>
      </c>
      <c r="G538" s="137">
        <f t="shared" si="690"/>
        <v>130000000</v>
      </c>
      <c r="H538" s="137">
        <f t="shared" si="690"/>
        <v>26058824</v>
      </c>
      <c r="I538" s="137">
        <f t="shared" si="690"/>
        <v>26058824</v>
      </c>
      <c r="J538" s="137">
        <f t="shared" si="690"/>
        <v>103941176</v>
      </c>
      <c r="K538" s="137">
        <f t="shared" si="690"/>
        <v>32418506</v>
      </c>
      <c r="L538" s="137">
        <f t="shared" si="690"/>
        <v>32418506</v>
      </c>
      <c r="M538" s="137">
        <f t="shared" si="690"/>
        <v>0</v>
      </c>
      <c r="N538" s="137">
        <f t="shared" si="690"/>
        <v>0</v>
      </c>
      <c r="O538" s="137">
        <f t="shared" si="690"/>
        <v>26058824</v>
      </c>
      <c r="P538" s="137">
        <f t="shared" si="690"/>
        <v>0</v>
      </c>
      <c r="Q538" s="137">
        <f t="shared" si="690"/>
        <v>103941176</v>
      </c>
      <c r="R538" s="137">
        <f t="shared" si="690"/>
        <v>32418506</v>
      </c>
      <c r="S538" s="111"/>
      <c r="T538" s="137">
        <f t="shared" ref="T538:AH538" si="691">+T260</f>
        <v>130000000</v>
      </c>
      <c r="U538" s="137">
        <f t="shared" si="691"/>
        <v>0</v>
      </c>
      <c r="V538" s="137">
        <f t="shared" si="691"/>
        <v>21666666.666666668</v>
      </c>
      <c r="W538" s="137">
        <f t="shared" si="691"/>
        <v>21666666.666666668</v>
      </c>
      <c r="X538" s="137">
        <f t="shared" si="691"/>
        <v>21666666.666666668</v>
      </c>
      <c r="Y538" s="137">
        <f t="shared" si="691"/>
        <v>21666666.666666668</v>
      </c>
      <c r="Z538" s="137">
        <f t="shared" si="691"/>
        <v>21666666.666666668</v>
      </c>
      <c r="AA538" s="137">
        <f t="shared" si="691"/>
        <v>21666666.666666668</v>
      </c>
      <c r="AB538" s="137">
        <f t="shared" si="691"/>
        <v>0</v>
      </c>
      <c r="AC538" s="137">
        <f t="shared" si="691"/>
        <v>0</v>
      </c>
      <c r="AD538" s="137">
        <f t="shared" si="691"/>
        <v>0</v>
      </c>
      <c r="AE538" s="137">
        <f t="shared" si="691"/>
        <v>0</v>
      </c>
      <c r="AF538" s="137">
        <f t="shared" si="691"/>
        <v>0</v>
      </c>
      <c r="AG538" s="137">
        <f t="shared" si="691"/>
        <v>86666666.666666672</v>
      </c>
      <c r="AH538" s="137">
        <f t="shared" si="691"/>
        <v>130000000.00000001</v>
      </c>
      <c r="AI538" s="235"/>
      <c r="AJ538" s="111"/>
      <c r="AK538" s="137">
        <f t="shared" ref="AK538:AX538" si="692">+AK260</f>
        <v>0</v>
      </c>
      <c r="AL538" s="137">
        <f t="shared" si="692"/>
        <v>32418506</v>
      </c>
      <c r="AM538" s="137">
        <f t="shared" si="692"/>
        <v>21295673</v>
      </c>
      <c r="AN538" s="137">
        <f t="shared" si="692"/>
        <v>15326418</v>
      </c>
      <c r="AO538" s="137">
        <f t="shared" si="692"/>
        <v>0</v>
      </c>
      <c r="AP538" s="137">
        <f t="shared" si="692"/>
        <v>0</v>
      </c>
      <c r="AQ538" s="137">
        <f t="shared" si="692"/>
        <v>0</v>
      </c>
      <c r="AR538" s="137">
        <f t="shared" si="692"/>
        <v>0</v>
      </c>
      <c r="AS538" s="137">
        <f t="shared" si="692"/>
        <v>0</v>
      </c>
      <c r="AT538" s="137">
        <f t="shared" si="692"/>
        <v>0</v>
      </c>
      <c r="AU538" s="137">
        <f t="shared" si="692"/>
        <v>0</v>
      </c>
      <c r="AV538" s="137">
        <f t="shared" si="692"/>
        <v>0</v>
      </c>
      <c r="AW538" s="137">
        <f t="shared" si="692"/>
        <v>69040597</v>
      </c>
      <c r="AX538" s="137">
        <f t="shared" si="692"/>
        <v>69040597</v>
      </c>
      <c r="AY538" s="111"/>
      <c r="AZ538" s="138" t="e">
        <f t="shared" ref="AZ538:BM538" si="693">+AZ260</f>
        <v>#DIV/0!</v>
      </c>
      <c r="BA538" s="138">
        <f t="shared" si="693"/>
        <v>0.49623873846153838</v>
      </c>
      <c r="BB538" s="138">
        <f t="shared" si="693"/>
        <v>-1.7122784615384672E-2</v>
      </c>
      <c r="BC538" s="138">
        <f t="shared" si="693"/>
        <v>-0.29262686153846157</v>
      </c>
      <c r="BD538" s="138">
        <f t="shared" si="693"/>
        <v>-1</v>
      </c>
      <c r="BE538" s="138">
        <f t="shared" si="693"/>
        <v>0</v>
      </c>
      <c r="BF538" s="138">
        <f t="shared" si="693"/>
        <v>0</v>
      </c>
      <c r="BG538" s="138">
        <f t="shared" si="693"/>
        <v>0</v>
      </c>
      <c r="BH538" s="138">
        <f t="shared" si="693"/>
        <v>0</v>
      </c>
      <c r="BI538" s="138">
        <f t="shared" si="693"/>
        <v>0</v>
      </c>
      <c r="BJ538" s="138">
        <f t="shared" si="693"/>
        <v>0</v>
      </c>
      <c r="BK538" s="138">
        <f t="shared" si="693"/>
        <v>0</v>
      </c>
      <c r="BL538" s="138">
        <f t="shared" si="693"/>
        <v>-0.20337772692307696</v>
      </c>
      <c r="BM538" s="138">
        <f t="shared" si="693"/>
        <v>-0.20337772692307696</v>
      </c>
      <c r="BN538" s="132"/>
    </row>
    <row r="539" spans="1:66" ht="19.5" customHeight="1">
      <c r="A539" s="136" t="str">
        <f t="shared" ref="A539:R539" si="694">+A262</f>
        <v>0310</v>
      </c>
      <c r="B539" s="136" t="str">
        <f t="shared" si="694"/>
        <v>SENTENCIAS Y CONCILIACIONES</v>
      </c>
      <c r="C539" s="137">
        <f t="shared" si="694"/>
        <v>0</v>
      </c>
      <c r="D539" s="137">
        <f t="shared" si="694"/>
        <v>20000000</v>
      </c>
      <c r="E539" s="137">
        <f t="shared" si="694"/>
        <v>0</v>
      </c>
      <c r="F539" s="137">
        <f t="shared" si="694"/>
        <v>0</v>
      </c>
      <c r="G539" s="137">
        <f t="shared" si="694"/>
        <v>20000000</v>
      </c>
      <c r="H539" s="137">
        <f t="shared" si="694"/>
        <v>19347630</v>
      </c>
      <c r="I539" s="137">
        <f t="shared" si="694"/>
        <v>19347630</v>
      </c>
      <c r="J539" s="137">
        <f t="shared" si="694"/>
        <v>652370</v>
      </c>
      <c r="K539" s="137">
        <f t="shared" si="694"/>
        <v>0</v>
      </c>
      <c r="L539" s="137">
        <f t="shared" si="694"/>
        <v>0</v>
      </c>
      <c r="M539" s="137">
        <f t="shared" si="694"/>
        <v>0</v>
      </c>
      <c r="N539" s="137">
        <f t="shared" si="694"/>
        <v>0</v>
      </c>
      <c r="O539" s="137">
        <f t="shared" si="694"/>
        <v>19347630</v>
      </c>
      <c r="P539" s="137">
        <f t="shared" si="694"/>
        <v>0</v>
      </c>
      <c r="Q539" s="137">
        <f t="shared" si="694"/>
        <v>652370</v>
      </c>
      <c r="R539" s="137">
        <f t="shared" si="694"/>
        <v>0</v>
      </c>
      <c r="S539" s="111"/>
      <c r="T539" s="137">
        <f t="shared" ref="T539:AH539" si="695">+T262</f>
        <v>20000000</v>
      </c>
      <c r="U539" s="137">
        <f t="shared" si="695"/>
        <v>0</v>
      </c>
      <c r="V539" s="137">
        <f t="shared" si="695"/>
        <v>0</v>
      </c>
      <c r="W539" s="137">
        <f t="shared" si="695"/>
        <v>20000000</v>
      </c>
      <c r="X539" s="137">
        <f t="shared" si="695"/>
        <v>0</v>
      </c>
      <c r="Y539" s="137">
        <f t="shared" si="695"/>
        <v>0</v>
      </c>
      <c r="Z539" s="137">
        <f t="shared" si="695"/>
        <v>0</v>
      </c>
      <c r="AA539" s="137">
        <f t="shared" si="695"/>
        <v>0</v>
      </c>
      <c r="AB539" s="137">
        <f t="shared" si="695"/>
        <v>0</v>
      </c>
      <c r="AC539" s="137">
        <f t="shared" si="695"/>
        <v>0</v>
      </c>
      <c r="AD539" s="137">
        <f t="shared" si="695"/>
        <v>0</v>
      </c>
      <c r="AE539" s="137">
        <f t="shared" si="695"/>
        <v>0</v>
      </c>
      <c r="AF539" s="137">
        <f t="shared" si="695"/>
        <v>0</v>
      </c>
      <c r="AG539" s="137">
        <f t="shared" si="695"/>
        <v>20000000</v>
      </c>
      <c r="AH539" s="137">
        <f t="shared" si="695"/>
        <v>20000000</v>
      </c>
      <c r="AI539" s="235"/>
      <c r="AJ539" s="111"/>
      <c r="AK539" s="137">
        <f t="shared" ref="AK539:AX539" si="696">+AK262</f>
        <v>0</v>
      </c>
      <c r="AL539" s="137">
        <f t="shared" si="696"/>
        <v>0</v>
      </c>
      <c r="AM539" s="137">
        <f t="shared" si="696"/>
        <v>19347630</v>
      </c>
      <c r="AN539" s="137">
        <f t="shared" si="696"/>
        <v>0</v>
      </c>
      <c r="AO539" s="137">
        <f t="shared" si="696"/>
        <v>0</v>
      </c>
      <c r="AP539" s="137">
        <f t="shared" si="696"/>
        <v>0</v>
      </c>
      <c r="AQ539" s="137">
        <f t="shared" si="696"/>
        <v>0</v>
      </c>
      <c r="AR539" s="137">
        <f t="shared" si="696"/>
        <v>0</v>
      </c>
      <c r="AS539" s="137">
        <f t="shared" si="696"/>
        <v>0</v>
      </c>
      <c r="AT539" s="137">
        <f t="shared" si="696"/>
        <v>0</v>
      </c>
      <c r="AU539" s="137">
        <f t="shared" si="696"/>
        <v>0</v>
      </c>
      <c r="AV539" s="137">
        <f t="shared" si="696"/>
        <v>0</v>
      </c>
      <c r="AW539" s="137">
        <f t="shared" si="696"/>
        <v>19347630</v>
      </c>
      <c r="AX539" s="137">
        <f t="shared" si="696"/>
        <v>19347630</v>
      </c>
      <c r="AY539" s="111"/>
      <c r="AZ539" s="138" t="e">
        <f t="shared" ref="AZ539:BM539" si="697">+AZ262</f>
        <v>#DIV/0!</v>
      </c>
      <c r="BA539" s="138" t="e">
        <f t="shared" si="697"/>
        <v>#DIV/0!</v>
      </c>
      <c r="BB539" s="138">
        <f t="shared" si="697"/>
        <v>-3.2618500000000002E-2</v>
      </c>
      <c r="BC539" s="138" t="e">
        <f t="shared" si="697"/>
        <v>#DIV/0!</v>
      </c>
      <c r="BD539" s="138" t="e">
        <f t="shared" si="697"/>
        <v>#DIV/0!</v>
      </c>
      <c r="BE539" s="138">
        <f t="shared" si="697"/>
        <v>0</v>
      </c>
      <c r="BF539" s="138">
        <f t="shared" si="697"/>
        <v>0</v>
      </c>
      <c r="BG539" s="138">
        <f t="shared" si="697"/>
        <v>0</v>
      </c>
      <c r="BH539" s="138">
        <f t="shared" si="697"/>
        <v>0</v>
      </c>
      <c r="BI539" s="138">
        <f t="shared" si="697"/>
        <v>0</v>
      </c>
      <c r="BJ539" s="138">
        <f t="shared" si="697"/>
        <v>0</v>
      </c>
      <c r="BK539" s="138">
        <f t="shared" si="697"/>
        <v>0</v>
      </c>
      <c r="BL539" s="138">
        <f t="shared" si="697"/>
        <v>-3.2618500000000002E-2</v>
      </c>
      <c r="BM539" s="138">
        <f t="shared" si="697"/>
        <v>-3.2618500000000002E-2</v>
      </c>
    </row>
    <row r="540" spans="1:66">
      <c r="A540" s="5" t="str">
        <f t="shared" ref="A540:R540" si="698">+A265</f>
        <v>08</v>
      </c>
      <c r="B540" s="5" t="str">
        <f t="shared" si="698"/>
        <v>GASTOS POR TRIBUTOS MULTAS SANCIONES E INTERESES DE MORA</v>
      </c>
      <c r="C540" s="139">
        <f t="shared" si="698"/>
        <v>441348635</v>
      </c>
      <c r="D540" s="139">
        <f t="shared" si="698"/>
        <v>0</v>
      </c>
      <c r="E540" s="139">
        <f t="shared" si="698"/>
        <v>0</v>
      </c>
      <c r="F540" s="139">
        <f t="shared" si="698"/>
        <v>0</v>
      </c>
      <c r="G540" s="139">
        <f t="shared" si="698"/>
        <v>441348635</v>
      </c>
      <c r="H540" s="139">
        <f t="shared" si="698"/>
        <v>319898484</v>
      </c>
      <c r="I540" s="139">
        <f t="shared" si="698"/>
        <v>349108573</v>
      </c>
      <c r="J540" s="139">
        <f t="shared" si="698"/>
        <v>92240062</v>
      </c>
      <c r="K540" s="139">
        <f t="shared" si="698"/>
        <v>321128724</v>
      </c>
      <c r="L540" s="139">
        <f t="shared" si="698"/>
        <v>350338813</v>
      </c>
      <c r="M540" s="139">
        <f t="shared" si="698"/>
        <v>0</v>
      </c>
      <c r="N540" s="139">
        <f t="shared" si="698"/>
        <v>29210089</v>
      </c>
      <c r="O540" s="139">
        <f t="shared" si="698"/>
        <v>364931845</v>
      </c>
      <c r="P540" s="139">
        <f t="shared" si="698"/>
        <v>15823272</v>
      </c>
      <c r="Q540" s="139">
        <f t="shared" si="698"/>
        <v>76416790</v>
      </c>
      <c r="R540" s="139">
        <f t="shared" si="698"/>
        <v>350338813</v>
      </c>
      <c r="S540" s="111"/>
      <c r="T540" s="139">
        <f t="shared" ref="T540:AH540" si="699">+T265</f>
        <v>441348635</v>
      </c>
      <c r="U540" s="139">
        <f t="shared" si="699"/>
        <v>3333333.33</v>
      </c>
      <c r="V540" s="139">
        <f t="shared" si="699"/>
        <v>63333333.329999998</v>
      </c>
      <c r="W540" s="139">
        <f t="shared" si="699"/>
        <v>92630554.329999998</v>
      </c>
      <c r="X540" s="139">
        <f t="shared" si="699"/>
        <v>17493084.329999998</v>
      </c>
      <c r="Y540" s="139">
        <f t="shared" si="699"/>
        <v>3333333.33</v>
      </c>
      <c r="Z540" s="139">
        <f t="shared" si="699"/>
        <v>82630554.329999998</v>
      </c>
      <c r="AA540" s="139">
        <f t="shared" si="699"/>
        <v>3333333.33</v>
      </c>
      <c r="AB540" s="139">
        <f t="shared" si="699"/>
        <v>82630554.329999998</v>
      </c>
      <c r="AC540" s="139">
        <f t="shared" si="699"/>
        <v>3333333.33</v>
      </c>
      <c r="AD540" s="139">
        <f t="shared" si="699"/>
        <v>82630554.329999998</v>
      </c>
      <c r="AE540" s="139">
        <f t="shared" si="699"/>
        <v>3333333.33</v>
      </c>
      <c r="AF540" s="139">
        <f t="shared" si="699"/>
        <v>3333333.37</v>
      </c>
      <c r="AG540" s="139">
        <f t="shared" si="699"/>
        <v>180123638.65000001</v>
      </c>
      <c r="AH540" s="139">
        <f t="shared" si="699"/>
        <v>441348635</v>
      </c>
      <c r="AI540" s="234"/>
      <c r="AJ540" s="111"/>
      <c r="AK540" s="139">
        <f t="shared" ref="AK540:AX540" si="700">+AK265</f>
        <v>29210089</v>
      </c>
      <c r="AL540" s="139">
        <f t="shared" si="700"/>
        <v>321128724</v>
      </c>
      <c r="AM540" s="139">
        <f t="shared" si="700"/>
        <v>3183948</v>
      </c>
      <c r="AN540" s="139">
        <f t="shared" si="700"/>
        <v>4732906</v>
      </c>
      <c r="AO540" s="139">
        <f t="shared" si="700"/>
        <v>0</v>
      </c>
      <c r="AP540" s="139">
        <f t="shared" si="700"/>
        <v>0</v>
      </c>
      <c r="AQ540" s="139">
        <f t="shared" si="700"/>
        <v>0</v>
      </c>
      <c r="AR540" s="139">
        <f t="shared" si="700"/>
        <v>0</v>
      </c>
      <c r="AS540" s="139">
        <f t="shared" si="700"/>
        <v>0</v>
      </c>
      <c r="AT540" s="139">
        <f t="shared" si="700"/>
        <v>0</v>
      </c>
      <c r="AU540" s="139">
        <f t="shared" si="700"/>
        <v>0</v>
      </c>
      <c r="AV540" s="139">
        <f t="shared" si="700"/>
        <v>0</v>
      </c>
      <c r="AW540" s="139">
        <f t="shared" si="700"/>
        <v>358255667</v>
      </c>
      <c r="AX540" s="139">
        <f t="shared" si="700"/>
        <v>358255667</v>
      </c>
      <c r="AY540" s="111"/>
      <c r="AZ540" s="103">
        <f t="shared" ref="AZ540:BM540" si="701">+AZ265</f>
        <v>7.7630267087630269</v>
      </c>
      <c r="BA540" s="103">
        <f t="shared" si="701"/>
        <v>4.0704535371089712</v>
      </c>
      <c r="BB540" s="103">
        <f t="shared" si="701"/>
        <v>-0.96562745388895055</v>
      </c>
      <c r="BC540" s="103">
        <f t="shared" si="701"/>
        <v>-0.72944130887866132</v>
      </c>
      <c r="BD540" s="103">
        <f t="shared" si="701"/>
        <v>-1</v>
      </c>
      <c r="BE540" s="103">
        <f t="shared" si="701"/>
        <v>0</v>
      </c>
      <c r="BF540" s="103">
        <f t="shared" si="701"/>
        <v>0</v>
      </c>
      <c r="BG540" s="103">
        <f t="shared" si="701"/>
        <v>0</v>
      </c>
      <c r="BH540" s="103">
        <f t="shared" si="701"/>
        <v>0</v>
      </c>
      <c r="BI540" s="103">
        <f t="shared" si="701"/>
        <v>0</v>
      </c>
      <c r="BJ540" s="103">
        <f t="shared" si="701"/>
        <v>0</v>
      </c>
      <c r="BK540" s="103">
        <f t="shared" si="701"/>
        <v>0</v>
      </c>
      <c r="BL540" s="103">
        <f t="shared" si="701"/>
        <v>0.98894309311688999</v>
      </c>
      <c r="BM540" s="103">
        <f t="shared" si="701"/>
        <v>0.98894309311688999</v>
      </c>
    </row>
    <row r="541" spans="1:66">
      <c r="A541" s="136" t="str">
        <f t="shared" ref="A541:R541" si="702">+A266</f>
        <v>0801</v>
      </c>
      <c r="B541" s="136" t="str">
        <f t="shared" si="702"/>
        <v xml:space="preserve">IMPUESTOS </v>
      </c>
      <c r="C541" s="137">
        <f t="shared" si="702"/>
        <v>84159751</v>
      </c>
      <c r="D541" s="137">
        <f t="shared" si="702"/>
        <v>0</v>
      </c>
      <c r="E541" s="137">
        <f t="shared" si="702"/>
        <v>0</v>
      </c>
      <c r="F541" s="137">
        <f t="shared" si="702"/>
        <v>0</v>
      </c>
      <c r="G541" s="137">
        <f t="shared" si="702"/>
        <v>84159751</v>
      </c>
      <c r="H541" s="137">
        <f t="shared" si="702"/>
        <v>2209600</v>
      </c>
      <c r="I541" s="137">
        <f t="shared" si="702"/>
        <v>30913689</v>
      </c>
      <c r="J541" s="137">
        <f t="shared" si="702"/>
        <v>53246062</v>
      </c>
      <c r="K541" s="137">
        <f t="shared" si="702"/>
        <v>2209600</v>
      </c>
      <c r="L541" s="137">
        <f t="shared" si="702"/>
        <v>30913689</v>
      </c>
      <c r="M541" s="137">
        <f t="shared" si="702"/>
        <v>0</v>
      </c>
      <c r="N541" s="137">
        <f t="shared" si="702"/>
        <v>28704089</v>
      </c>
      <c r="O541" s="137">
        <f t="shared" si="702"/>
        <v>30913689</v>
      </c>
      <c r="P541" s="137">
        <f t="shared" si="702"/>
        <v>0</v>
      </c>
      <c r="Q541" s="137">
        <f t="shared" si="702"/>
        <v>53246062</v>
      </c>
      <c r="R541" s="137">
        <f t="shared" si="702"/>
        <v>30913689</v>
      </c>
      <c r="S541" s="111"/>
      <c r="T541" s="137">
        <f t="shared" ref="T541:AH541" si="703">+T266</f>
        <v>84159751</v>
      </c>
      <c r="U541" s="137">
        <f t="shared" si="703"/>
        <v>0</v>
      </c>
      <c r="V541" s="137">
        <f t="shared" si="703"/>
        <v>60000000</v>
      </c>
      <c r="W541" s="137">
        <f t="shared" si="703"/>
        <v>10000000</v>
      </c>
      <c r="X541" s="137">
        <f t="shared" si="703"/>
        <v>14159751</v>
      </c>
      <c r="Y541" s="137">
        <f t="shared" si="703"/>
        <v>0</v>
      </c>
      <c r="Z541" s="137">
        <f t="shared" si="703"/>
        <v>0</v>
      </c>
      <c r="AA541" s="137">
        <f t="shared" si="703"/>
        <v>0</v>
      </c>
      <c r="AB541" s="137">
        <f t="shared" si="703"/>
        <v>0</v>
      </c>
      <c r="AC541" s="137">
        <f t="shared" si="703"/>
        <v>0</v>
      </c>
      <c r="AD541" s="137">
        <f t="shared" si="703"/>
        <v>0</v>
      </c>
      <c r="AE541" s="137">
        <f t="shared" si="703"/>
        <v>0</v>
      </c>
      <c r="AF541" s="137">
        <f t="shared" si="703"/>
        <v>0</v>
      </c>
      <c r="AG541" s="137">
        <f t="shared" si="703"/>
        <v>84159751</v>
      </c>
      <c r="AH541" s="137">
        <f t="shared" si="703"/>
        <v>84159751</v>
      </c>
      <c r="AI541" s="235"/>
      <c r="AJ541" s="111"/>
      <c r="AK541" s="137">
        <f t="shared" ref="AK541:AX541" si="704">+AK266</f>
        <v>28704089</v>
      </c>
      <c r="AL541" s="137">
        <f t="shared" si="704"/>
        <v>2209600</v>
      </c>
      <c r="AM541" s="137">
        <f t="shared" si="704"/>
        <v>1036136</v>
      </c>
      <c r="AN541" s="137">
        <f t="shared" si="704"/>
        <v>0</v>
      </c>
      <c r="AO541" s="137">
        <f t="shared" si="704"/>
        <v>0</v>
      </c>
      <c r="AP541" s="137">
        <f t="shared" si="704"/>
        <v>0</v>
      </c>
      <c r="AQ541" s="137">
        <f t="shared" si="704"/>
        <v>0</v>
      </c>
      <c r="AR541" s="137">
        <f t="shared" si="704"/>
        <v>0</v>
      </c>
      <c r="AS541" s="137">
        <f t="shared" si="704"/>
        <v>0</v>
      </c>
      <c r="AT541" s="137">
        <f t="shared" si="704"/>
        <v>0</v>
      </c>
      <c r="AU541" s="137">
        <f t="shared" si="704"/>
        <v>0</v>
      </c>
      <c r="AV541" s="137">
        <f t="shared" si="704"/>
        <v>0</v>
      </c>
      <c r="AW541" s="137">
        <f t="shared" si="704"/>
        <v>31949825</v>
      </c>
      <c r="AX541" s="137">
        <f t="shared" si="704"/>
        <v>31949825</v>
      </c>
      <c r="AY541" s="111"/>
      <c r="AZ541" s="138" t="e">
        <f t="shared" ref="AZ541:BM541" si="705">+AZ266</f>
        <v>#DIV/0!</v>
      </c>
      <c r="BA541" s="138">
        <f t="shared" si="705"/>
        <v>-0.96317333333333333</v>
      </c>
      <c r="BB541" s="138">
        <f t="shared" si="705"/>
        <v>-0.89638640000000003</v>
      </c>
      <c r="BC541" s="138">
        <f t="shared" si="705"/>
        <v>-1</v>
      </c>
      <c r="BD541" s="138" t="e">
        <f t="shared" si="705"/>
        <v>#DIV/0!</v>
      </c>
      <c r="BE541" s="138">
        <f t="shared" si="705"/>
        <v>0</v>
      </c>
      <c r="BF541" s="138">
        <f t="shared" si="705"/>
        <v>0</v>
      </c>
      <c r="BG541" s="138">
        <f t="shared" si="705"/>
        <v>0</v>
      </c>
      <c r="BH541" s="138">
        <f t="shared" si="705"/>
        <v>0</v>
      </c>
      <c r="BI541" s="138">
        <f t="shared" si="705"/>
        <v>0</v>
      </c>
      <c r="BJ541" s="138">
        <f t="shared" si="705"/>
        <v>0</v>
      </c>
      <c r="BK541" s="138">
        <f t="shared" si="705"/>
        <v>0</v>
      </c>
      <c r="BL541" s="138">
        <f t="shared" si="705"/>
        <v>-0.62036692575290531</v>
      </c>
      <c r="BM541" s="138">
        <f t="shared" si="705"/>
        <v>-0.62036692575290531</v>
      </c>
      <c r="BN541" s="132"/>
    </row>
    <row r="542" spans="1:66">
      <c r="A542" s="136" t="str">
        <f t="shared" ref="A542:R542" si="706">+A269</f>
        <v>0803</v>
      </c>
      <c r="B542" s="136" t="str">
        <f t="shared" si="706"/>
        <v>TASAS Y DERECHOS ADMINISTRATIVOS</v>
      </c>
      <c r="C542" s="137">
        <f t="shared" si="706"/>
        <v>40000000</v>
      </c>
      <c r="D542" s="137">
        <f t="shared" si="706"/>
        <v>0</v>
      </c>
      <c r="E542" s="137">
        <f t="shared" si="706"/>
        <v>0</v>
      </c>
      <c r="F542" s="137">
        <f t="shared" si="706"/>
        <v>0</v>
      </c>
      <c r="G542" s="137">
        <f t="shared" si="706"/>
        <v>40000000</v>
      </c>
      <c r="H542" s="137">
        <f t="shared" si="706"/>
        <v>500000</v>
      </c>
      <c r="I542" s="137">
        <f t="shared" si="706"/>
        <v>1006000</v>
      </c>
      <c r="J542" s="137">
        <f t="shared" si="706"/>
        <v>38994000</v>
      </c>
      <c r="K542" s="137">
        <f t="shared" si="706"/>
        <v>1730240</v>
      </c>
      <c r="L542" s="137">
        <f t="shared" si="706"/>
        <v>2236240</v>
      </c>
      <c r="M542" s="137">
        <f t="shared" si="706"/>
        <v>0</v>
      </c>
      <c r="N542" s="137">
        <f t="shared" si="706"/>
        <v>506000</v>
      </c>
      <c r="O542" s="137">
        <f t="shared" si="706"/>
        <v>16829272</v>
      </c>
      <c r="P542" s="137">
        <f t="shared" si="706"/>
        <v>15823272</v>
      </c>
      <c r="Q542" s="137">
        <f t="shared" si="706"/>
        <v>23170728</v>
      </c>
      <c r="R542" s="137">
        <f t="shared" si="706"/>
        <v>2236240</v>
      </c>
      <c r="S542" s="111"/>
      <c r="T542" s="137">
        <f t="shared" ref="T542:AH542" si="707">+T269</f>
        <v>40000000</v>
      </c>
      <c r="U542" s="137">
        <f t="shared" si="707"/>
        <v>3333333.33</v>
      </c>
      <c r="V542" s="137">
        <f t="shared" si="707"/>
        <v>3333333.33</v>
      </c>
      <c r="W542" s="137">
        <f t="shared" si="707"/>
        <v>3333333.33</v>
      </c>
      <c r="X542" s="137">
        <f t="shared" si="707"/>
        <v>3333333.33</v>
      </c>
      <c r="Y542" s="137">
        <f t="shared" si="707"/>
        <v>3333333.33</v>
      </c>
      <c r="Z542" s="137">
        <f t="shared" si="707"/>
        <v>3333333.33</v>
      </c>
      <c r="AA542" s="137">
        <f t="shared" si="707"/>
        <v>3333333.33</v>
      </c>
      <c r="AB542" s="137">
        <f t="shared" si="707"/>
        <v>3333333.33</v>
      </c>
      <c r="AC542" s="137">
        <f t="shared" si="707"/>
        <v>3333333.33</v>
      </c>
      <c r="AD542" s="137">
        <f t="shared" si="707"/>
        <v>3333333.33</v>
      </c>
      <c r="AE542" s="137">
        <f t="shared" si="707"/>
        <v>3333333.33</v>
      </c>
      <c r="AF542" s="137">
        <f t="shared" si="707"/>
        <v>3333333.37</v>
      </c>
      <c r="AG542" s="137">
        <f t="shared" si="707"/>
        <v>16666666.65</v>
      </c>
      <c r="AH542" s="137">
        <f t="shared" si="707"/>
        <v>39999999.999999993</v>
      </c>
      <c r="AI542" s="235"/>
      <c r="AJ542" s="111"/>
      <c r="AK542" s="137">
        <f t="shared" ref="AK542:AX542" si="708">+AK269</f>
        <v>506000</v>
      </c>
      <c r="AL542" s="137">
        <f t="shared" si="708"/>
        <v>1730240</v>
      </c>
      <c r="AM542" s="137">
        <f t="shared" si="708"/>
        <v>2147812</v>
      </c>
      <c r="AN542" s="137">
        <f t="shared" si="708"/>
        <v>4732906</v>
      </c>
      <c r="AO542" s="137">
        <f t="shared" si="708"/>
        <v>0</v>
      </c>
      <c r="AP542" s="137">
        <f t="shared" si="708"/>
        <v>0</v>
      </c>
      <c r="AQ542" s="137">
        <f t="shared" si="708"/>
        <v>0</v>
      </c>
      <c r="AR542" s="137">
        <f t="shared" si="708"/>
        <v>0</v>
      </c>
      <c r="AS542" s="137">
        <f t="shared" si="708"/>
        <v>0</v>
      </c>
      <c r="AT542" s="137">
        <f t="shared" si="708"/>
        <v>0</v>
      </c>
      <c r="AU542" s="137">
        <f t="shared" si="708"/>
        <v>0</v>
      </c>
      <c r="AV542" s="137">
        <f t="shared" si="708"/>
        <v>0</v>
      </c>
      <c r="AW542" s="137">
        <f t="shared" si="708"/>
        <v>9116958</v>
      </c>
      <c r="AX542" s="137">
        <f t="shared" si="708"/>
        <v>9116958</v>
      </c>
      <c r="AY542" s="111"/>
      <c r="AZ542" s="138">
        <f t="shared" ref="AZ542:BM542" si="709">+AZ269</f>
        <v>-0.84819999984820005</v>
      </c>
      <c r="BA542" s="138">
        <f t="shared" si="709"/>
        <v>-0.48092799948092801</v>
      </c>
      <c r="BB542" s="138">
        <f t="shared" si="709"/>
        <v>-0.35565639935565641</v>
      </c>
      <c r="BC542" s="138">
        <f t="shared" si="709"/>
        <v>0.41987180141987179</v>
      </c>
      <c r="BD542" s="138">
        <f t="shared" si="709"/>
        <v>-1</v>
      </c>
      <c r="BE542" s="138">
        <f t="shared" si="709"/>
        <v>0</v>
      </c>
      <c r="BF542" s="138">
        <f t="shared" si="709"/>
        <v>0</v>
      </c>
      <c r="BG542" s="138">
        <f t="shared" si="709"/>
        <v>0</v>
      </c>
      <c r="BH542" s="138">
        <f t="shared" si="709"/>
        <v>0</v>
      </c>
      <c r="BI542" s="138">
        <f t="shared" si="709"/>
        <v>0</v>
      </c>
      <c r="BJ542" s="138">
        <f t="shared" si="709"/>
        <v>0</v>
      </c>
      <c r="BK542" s="138">
        <f t="shared" si="709"/>
        <v>0</v>
      </c>
      <c r="BL542" s="138">
        <f t="shared" si="709"/>
        <v>-0.45298251945298251</v>
      </c>
      <c r="BM542" s="138">
        <f t="shared" si="709"/>
        <v>-0.45298251945298251</v>
      </c>
    </row>
    <row r="543" spans="1:66">
      <c r="A543" s="136" t="str">
        <f t="shared" ref="A543:R543" si="710">+A271</f>
        <v>0804</v>
      </c>
      <c r="B543" s="136" t="str">
        <f t="shared" si="710"/>
        <v>CONTRIBUCIONES</v>
      </c>
      <c r="C543" s="137">
        <f t="shared" si="710"/>
        <v>317188884</v>
      </c>
      <c r="D543" s="137">
        <f t="shared" si="710"/>
        <v>0</v>
      </c>
      <c r="E543" s="137">
        <f t="shared" si="710"/>
        <v>0</v>
      </c>
      <c r="F543" s="137">
        <f t="shared" si="710"/>
        <v>0</v>
      </c>
      <c r="G543" s="137">
        <f t="shared" si="710"/>
        <v>317188884</v>
      </c>
      <c r="H543" s="137">
        <f t="shared" si="710"/>
        <v>317188884</v>
      </c>
      <c r="I543" s="137">
        <f t="shared" si="710"/>
        <v>317188884</v>
      </c>
      <c r="J543" s="137">
        <f t="shared" si="710"/>
        <v>0</v>
      </c>
      <c r="K543" s="137">
        <f t="shared" si="710"/>
        <v>317188884</v>
      </c>
      <c r="L543" s="137">
        <f t="shared" si="710"/>
        <v>317188884</v>
      </c>
      <c r="M543" s="137">
        <f t="shared" si="710"/>
        <v>0</v>
      </c>
      <c r="N543" s="137">
        <f t="shared" si="710"/>
        <v>0</v>
      </c>
      <c r="O543" s="137">
        <f t="shared" si="710"/>
        <v>317188884</v>
      </c>
      <c r="P543" s="137">
        <f t="shared" si="710"/>
        <v>0</v>
      </c>
      <c r="Q543" s="137">
        <f t="shared" si="710"/>
        <v>0</v>
      </c>
      <c r="R543" s="137">
        <f t="shared" si="710"/>
        <v>317188884</v>
      </c>
      <c r="S543" s="111"/>
      <c r="T543" s="137">
        <f t="shared" ref="T543:AH543" si="711">+T271</f>
        <v>317188884</v>
      </c>
      <c r="U543" s="137">
        <f t="shared" si="711"/>
        <v>0</v>
      </c>
      <c r="V543" s="137">
        <f t="shared" si="711"/>
        <v>0</v>
      </c>
      <c r="W543" s="137">
        <f t="shared" si="711"/>
        <v>79297221</v>
      </c>
      <c r="X543" s="137">
        <f t="shared" si="711"/>
        <v>0</v>
      </c>
      <c r="Y543" s="137">
        <f t="shared" si="711"/>
        <v>0</v>
      </c>
      <c r="Z543" s="137">
        <f t="shared" si="711"/>
        <v>79297221</v>
      </c>
      <c r="AA543" s="137">
        <f t="shared" si="711"/>
        <v>0</v>
      </c>
      <c r="AB543" s="137">
        <f t="shared" si="711"/>
        <v>79297221</v>
      </c>
      <c r="AC543" s="137">
        <f t="shared" si="711"/>
        <v>0</v>
      </c>
      <c r="AD543" s="137">
        <f t="shared" si="711"/>
        <v>79297221</v>
      </c>
      <c r="AE543" s="137">
        <f t="shared" si="711"/>
        <v>0</v>
      </c>
      <c r="AF543" s="137">
        <f t="shared" si="711"/>
        <v>0</v>
      </c>
      <c r="AG543" s="137">
        <f t="shared" si="711"/>
        <v>79297221</v>
      </c>
      <c r="AH543" s="137">
        <f t="shared" si="711"/>
        <v>317188884</v>
      </c>
      <c r="AI543" s="235"/>
      <c r="AJ543" s="111"/>
      <c r="AK543" s="137">
        <f t="shared" ref="AK543:AX543" si="712">+AK271</f>
        <v>0</v>
      </c>
      <c r="AL543" s="137">
        <f t="shared" si="712"/>
        <v>317188884</v>
      </c>
      <c r="AM543" s="137">
        <f t="shared" si="712"/>
        <v>0</v>
      </c>
      <c r="AN543" s="137">
        <f t="shared" si="712"/>
        <v>0</v>
      </c>
      <c r="AO543" s="137">
        <f t="shared" si="712"/>
        <v>0</v>
      </c>
      <c r="AP543" s="137">
        <f t="shared" si="712"/>
        <v>0</v>
      </c>
      <c r="AQ543" s="137">
        <f t="shared" si="712"/>
        <v>0</v>
      </c>
      <c r="AR543" s="137">
        <f t="shared" si="712"/>
        <v>0</v>
      </c>
      <c r="AS543" s="137">
        <f t="shared" si="712"/>
        <v>0</v>
      </c>
      <c r="AT543" s="137">
        <f t="shared" si="712"/>
        <v>0</v>
      </c>
      <c r="AU543" s="137">
        <f t="shared" si="712"/>
        <v>0</v>
      </c>
      <c r="AV543" s="137">
        <f t="shared" si="712"/>
        <v>0</v>
      </c>
      <c r="AW543" s="137">
        <f t="shared" si="712"/>
        <v>317188884</v>
      </c>
      <c r="AX543" s="137">
        <f t="shared" si="712"/>
        <v>317188884</v>
      </c>
      <c r="AY543" s="111"/>
      <c r="AZ543" s="138" t="e">
        <f t="shared" ref="AZ543:BM543" si="713">+AZ271</f>
        <v>#DIV/0!</v>
      </c>
      <c r="BA543" s="138" t="e">
        <f t="shared" si="713"/>
        <v>#DIV/0!</v>
      </c>
      <c r="BB543" s="138">
        <f t="shared" si="713"/>
        <v>-1</v>
      </c>
      <c r="BC543" s="138" t="e">
        <f t="shared" si="713"/>
        <v>#DIV/0!</v>
      </c>
      <c r="BD543" s="138" t="e">
        <f t="shared" si="713"/>
        <v>#DIV/0!</v>
      </c>
      <c r="BE543" s="138">
        <f t="shared" si="713"/>
        <v>0</v>
      </c>
      <c r="BF543" s="138">
        <f t="shared" si="713"/>
        <v>0</v>
      </c>
      <c r="BG543" s="138">
        <f t="shared" si="713"/>
        <v>0</v>
      </c>
      <c r="BH543" s="138">
        <f t="shared" si="713"/>
        <v>0</v>
      </c>
      <c r="BI543" s="138">
        <f t="shared" si="713"/>
        <v>0</v>
      </c>
      <c r="BJ543" s="138">
        <f t="shared" si="713"/>
        <v>0</v>
      </c>
      <c r="BK543" s="138">
        <f t="shared" si="713"/>
        <v>0</v>
      </c>
      <c r="BL543" s="138">
        <f t="shared" si="713"/>
        <v>3</v>
      </c>
      <c r="BM543" s="138">
        <f t="shared" si="713"/>
        <v>3</v>
      </c>
    </row>
    <row r="544" spans="1:66">
      <c r="A544" s="5">
        <f t="shared" ref="A544:R544" si="714">+A273</f>
        <v>3</v>
      </c>
      <c r="B544" s="5" t="str">
        <f t="shared" si="714"/>
        <v>GASTOS DE INVERSION</v>
      </c>
      <c r="C544" s="139">
        <f t="shared" si="714"/>
        <v>7379242798</v>
      </c>
      <c r="D544" s="139">
        <f t="shared" si="714"/>
        <v>190109770</v>
      </c>
      <c r="E544" s="139">
        <f t="shared" si="714"/>
        <v>0</v>
      </c>
      <c r="F544" s="139">
        <f t="shared" si="714"/>
        <v>26028258606.669998</v>
      </c>
      <c r="G544" s="139">
        <f t="shared" si="714"/>
        <v>33597611174.669998</v>
      </c>
      <c r="H544" s="139">
        <f t="shared" si="714"/>
        <v>722939475</v>
      </c>
      <c r="I544" s="139">
        <f t="shared" si="714"/>
        <v>793247145</v>
      </c>
      <c r="J544" s="139">
        <f t="shared" si="714"/>
        <v>23325874426.669998</v>
      </c>
      <c r="K544" s="139">
        <f t="shared" si="714"/>
        <v>78784924.5</v>
      </c>
      <c r="L544" s="139">
        <f t="shared" si="714"/>
        <v>99351263.5</v>
      </c>
      <c r="M544" s="139">
        <f t="shared" si="714"/>
        <v>49741331</v>
      </c>
      <c r="N544" s="139">
        <f t="shared" si="714"/>
        <v>178676109</v>
      </c>
      <c r="O544" s="139">
        <f t="shared" si="714"/>
        <v>1214407057.4400001</v>
      </c>
      <c r="P544" s="139">
        <f t="shared" si="714"/>
        <v>421159912.44</v>
      </c>
      <c r="Q544" s="139">
        <f t="shared" si="714"/>
        <v>22904714514.23</v>
      </c>
      <c r="R544" s="139">
        <f t="shared" si="714"/>
        <v>99351263.5</v>
      </c>
      <c r="S544" s="111"/>
      <c r="T544" s="139">
        <f t="shared" ref="T544:AH544" si="715">+T273</f>
        <v>24118121571.669998</v>
      </c>
      <c r="U544" s="139">
        <f t="shared" si="715"/>
        <v>43732110.5</v>
      </c>
      <c r="V544" s="139">
        <f t="shared" si="715"/>
        <v>55095746.86363636</v>
      </c>
      <c r="W544" s="139">
        <f t="shared" si="715"/>
        <v>1705295599.1656365</v>
      </c>
      <c r="X544" s="139">
        <f t="shared" si="715"/>
        <v>3540951493.4645252</v>
      </c>
      <c r="Y544" s="139">
        <f t="shared" si="715"/>
        <v>4557890609.8065262</v>
      </c>
      <c r="Z544" s="139">
        <f t="shared" si="715"/>
        <v>3079319681.1398592</v>
      </c>
      <c r="AA544" s="139">
        <f t="shared" si="715"/>
        <v>4042922435.0598583</v>
      </c>
      <c r="AB544" s="139">
        <f t="shared" si="715"/>
        <v>4043806446.3598585</v>
      </c>
      <c r="AC544" s="139">
        <f t="shared" si="715"/>
        <v>3139378996.9148588</v>
      </c>
      <c r="AD544" s="139">
        <f t="shared" si="715"/>
        <v>2921063504.2428589</v>
      </c>
      <c r="AE544" s="139">
        <f t="shared" si="715"/>
        <v>3650093942.2428589</v>
      </c>
      <c r="AF544" s="139">
        <f t="shared" si="715"/>
        <v>2817060608.9095259</v>
      </c>
      <c r="AG544" s="139">
        <f t="shared" si="715"/>
        <v>9902965559.8003235</v>
      </c>
      <c r="AH544" s="139">
        <f t="shared" si="715"/>
        <v>33115557959.169998</v>
      </c>
      <c r="AI544" s="234"/>
      <c r="AJ544" s="111"/>
      <c r="AK544" s="139">
        <f t="shared" ref="AK544:AX544" si="716">+AK273</f>
        <v>20732110.5</v>
      </c>
      <c r="AL544" s="139">
        <f t="shared" si="716"/>
        <v>24963711</v>
      </c>
      <c r="AM544" s="139">
        <f t="shared" si="716"/>
        <v>236401733.63</v>
      </c>
      <c r="AN544" s="139">
        <f t="shared" si="716"/>
        <v>780577062.68000007</v>
      </c>
      <c r="AO544" s="139">
        <f t="shared" si="716"/>
        <v>0</v>
      </c>
      <c r="AP544" s="139">
        <f t="shared" si="716"/>
        <v>0</v>
      </c>
      <c r="AQ544" s="139">
        <f t="shared" si="716"/>
        <v>0</v>
      </c>
      <c r="AR544" s="139">
        <f t="shared" si="716"/>
        <v>0</v>
      </c>
      <c r="AS544" s="139">
        <f t="shared" si="716"/>
        <v>0</v>
      </c>
      <c r="AT544" s="139">
        <f t="shared" si="716"/>
        <v>0</v>
      </c>
      <c r="AU544" s="139">
        <f t="shared" si="716"/>
        <v>0</v>
      </c>
      <c r="AV544" s="139">
        <f t="shared" si="716"/>
        <v>0</v>
      </c>
      <c r="AW544" s="139">
        <f t="shared" si="716"/>
        <v>1062674617.8100001</v>
      </c>
      <c r="AX544" s="139">
        <f t="shared" si="716"/>
        <v>1062674617.8100001</v>
      </c>
      <c r="AY544" s="111"/>
      <c r="AZ544" s="103">
        <f t="shared" ref="AZ544:BM544" si="717">+AZ273</f>
        <v>-0.52592933972395406</v>
      </c>
      <c r="BA544" s="103">
        <f t="shared" si="717"/>
        <v>-0.54690312009408026</v>
      </c>
      <c r="BB544" s="103">
        <f t="shared" si="717"/>
        <v>-0.86137199102274919</v>
      </c>
      <c r="BC544" s="103">
        <f t="shared" si="717"/>
        <v>-0.77955725625705452</v>
      </c>
      <c r="BD544" s="103">
        <f t="shared" si="717"/>
        <v>-1</v>
      </c>
      <c r="BE544" s="103">
        <f t="shared" si="717"/>
        <v>0</v>
      </c>
      <c r="BF544" s="103">
        <f t="shared" si="717"/>
        <v>0</v>
      </c>
      <c r="BG544" s="103">
        <f t="shared" si="717"/>
        <v>0</v>
      </c>
      <c r="BH544" s="103">
        <f t="shared" si="717"/>
        <v>0</v>
      </c>
      <c r="BI544" s="103">
        <f t="shared" si="717"/>
        <v>0</v>
      </c>
      <c r="BJ544" s="103">
        <f t="shared" si="717"/>
        <v>0</v>
      </c>
      <c r="BK544" s="103">
        <f t="shared" si="717"/>
        <v>0</v>
      </c>
      <c r="BL544" s="103">
        <f t="shared" si="717"/>
        <v>-0.8926912740034384</v>
      </c>
      <c r="BM544" s="103">
        <f t="shared" si="717"/>
        <v>-0.8926912740034384</v>
      </c>
      <c r="BN544" s="132"/>
    </row>
    <row r="545" spans="1:66">
      <c r="A545" s="136">
        <f t="shared" ref="A545:R545" si="718">+A274</f>
        <v>301</v>
      </c>
      <c r="B545" s="136" t="str">
        <f t="shared" si="718"/>
        <v>EJE 1. EXCELENCIA ACADEMICA</v>
      </c>
      <c r="C545" s="137">
        <f t="shared" si="718"/>
        <v>3635322968</v>
      </c>
      <c r="D545" s="137">
        <f t="shared" si="718"/>
        <v>12000000</v>
      </c>
      <c r="E545" s="137">
        <f t="shared" si="718"/>
        <v>0</v>
      </c>
      <c r="F545" s="137">
        <f t="shared" si="718"/>
        <v>10604489603</v>
      </c>
      <c r="G545" s="137">
        <f t="shared" si="718"/>
        <v>14251812571</v>
      </c>
      <c r="H545" s="137">
        <f t="shared" si="718"/>
        <v>670648000</v>
      </c>
      <c r="I545" s="137">
        <f t="shared" si="718"/>
        <v>670648000</v>
      </c>
      <c r="J545" s="137">
        <f t="shared" si="718"/>
        <v>4102674968</v>
      </c>
      <c r="K545" s="137">
        <f t="shared" si="718"/>
        <v>0</v>
      </c>
      <c r="L545" s="137">
        <f t="shared" si="718"/>
        <v>0</v>
      </c>
      <c r="M545" s="137">
        <f t="shared" si="718"/>
        <v>0</v>
      </c>
      <c r="N545" s="137">
        <f t="shared" si="718"/>
        <v>0</v>
      </c>
      <c r="O545" s="137">
        <f t="shared" si="718"/>
        <v>745848000</v>
      </c>
      <c r="P545" s="137">
        <f t="shared" si="718"/>
        <v>75200000</v>
      </c>
      <c r="Q545" s="137">
        <f t="shared" si="718"/>
        <v>4027474968</v>
      </c>
      <c r="R545" s="137">
        <f t="shared" si="718"/>
        <v>0</v>
      </c>
      <c r="S545" s="111"/>
      <c r="T545" s="137">
        <f t="shared" ref="T545:AH545" si="719">+T274</f>
        <v>4773322968</v>
      </c>
      <c r="U545" s="137">
        <f t="shared" si="719"/>
        <v>0</v>
      </c>
      <c r="V545" s="137">
        <f t="shared" si="719"/>
        <v>0</v>
      </c>
      <c r="W545" s="137">
        <f t="shared" si="719"/>
        <v>1121481057.1000001</v>
      </c>
      <c r="X545" s="137">
        <f t="shared" si="719"/>
        <v>1109483057.1000001</v>
      </c>
      <c r="Y545" s="137">
        <f t="shared" si="719"/>
        <v>1240731057.1000001</v>
      </c>
      <c r="Z545" s="137">
        <f t="shared" si="719"/>
        <v>1240731057.1000001</v>
      </c>
      <c r="AA545" s="137">
        <f t="shared" si="719"/>
        <v>1240731057.1000001</v>
      </c>
      <c r="AB545" s="137">
        <f t="shared" si="719"/>
        <v>1659731057.1000001</v>
      </c>
      <c r="AC545" s="137">
        <f t="shared" si="719"/>
        <v>1659731057.1000001</v>
      </c>
      <c r="AD545" s="137">
        <f t="shared" si="719"/>
        <v>1659731057.1000001</v>
      </c>
      <c r="AE545" s="137">
        <f t="shared" si="719"/>
        <v>1659731057.1000001</v>
      </c>
      <c r="AF545" s="137">
        <f t="shared" si="719"/>
        <v>1659731057.1000001</v>
      </c>
      <c r="AG545" s="137">
        <f t="shared" si="719"/>
        <v>3471695171.3000002</v>
      </c>
      <c r="AH545" s="137">
        <f t="shared" si="719"/>
        <v>14251812571</v>
      </c>
      <c r="AI545" s="235"/>
      <c r="AJ545" s="111"/>
      <c r="AK545" s="137">
        <f t="shared" ref="AK545:AX545" si="720">+AK274</f>
        <v>0</v>
      </c>
      <c r="AL545" s="137">
        <f t="shared" si="720"/>
        <v>0</v>
      </c>
      <c r="AM545" s="137">
        <f t="shared" si="720"/>
        <v>47692475</v>
      </c>
      <c r="AN545" s="137">
        <f t="shared" si="720"/>
        <v>438626609</v>
      </c>
      <c r="AO545" s="137">
        <f t="shared" si="720"/>
        <v>0</v>
      </c>
      <c r="AP545" s="137">
        <f t="shared" si="720"/>
        <v>0</v>
      </c>
      <c r="AQ545" s="137">
        <f t="shared" si="720"/>
        <v>0</v>
      </c>
      <c r="AR545" s="137">
        <f t="shared" si="720"/>
        <v>0</v>
      </c>
      <c r="AS545" s="137">
        <f t="shared" si="720"/>
        <v>0</v>
      </c>
      <c r="AT545" s="137">
        <f t="shared" si="720"/>
        <v>0</v>
      </c>
      <c r="AU545" s="137">
        <f t="shared" si="720"/>
        <v>0</v>
      </c>
      <c r="AV545" s="137">
        <f t="shared" si="720"/>
        <v>0</v>
      </c>
      <c r="AW545" s="137">
        <f t="shared" si="720"/>
        <v>486319084</v>
      </c>
      <c r="AX545" s="137">
        <f t="shared" si="720"/>
        <v>486319084</v>
      </c>
      <c r="AY545" s="111"/>
      <c r="AZ545" s="138" t="e">
        <f t="shared" ref="AZ545:BM545" si="721">+AZ274</f>
        <v>#DIV/0!</v>
      </c>
      <c r="BA545" s="138" t="e">
        <f t="shared" si="721"/>
        <v>#DIV/0!</v>
      </c>
      <c r="BB545" s="138">
        <f t="shared" si="721"/>
        <v>-0.95747366868297679</v>
      </c>
      <c r="BC545" s="138">
        <f t="shared" si="721"/>
        <v>-0.60465677579025379</v>
      </c>
      <c r="BD545" s="138">
        <f t="shared" si="721"/>
        <v>-1</v>
      </c>
      <c r="BE545" s="138">
        <f t="shared" si="721"/>
        <v>0</v>
      </c>
      <c r="BF545" s="138">
        <f t="shared" si="721"/>
        <v>0</v>
      </c>
      <c r="BG545" s="138">
        <f t="shared" si="721"/>
        <v>0</v>
      </c>
      <c r="BH545" s="138">
        <f t="shared" si="721"/>
        <v>0</v>
      </c>
      <c r="BI545" s="138">
        <f t="shared" si="721"/>
        <v>0</v>
      </c>
      <c r="BJ545" s="138">
        <f t="shared" si="721"/>
        <v>0</v>
      </c>
      <c r="BK545" s="138">
        <f t="shared" si="721"/>
        <v>0</v>
      </c>
      <c r="BL545" s="138">
        <f t="shared" si="721"/>
        <v>-0.85991884079560632</v>
      </c>
      <c r="BM545" s="138">
        <f t="shared" si="721"/>
        <v>-0.85991884079560632</v>
      </c>
    </row>
    <row r="546" spans="1:66">
      <c r="A546" s="136">
        <f t="shared" ref="A546:R546" si="722">+A322</f>
        <v>302</v>
      </c>
      <c r="B546" s="136" t="str">
        <f t="shared" si="722"/>
        <v>EJE 2. COMPROMISO SOCIAL.</v>
      </c>
      <c r="C546" s="137">
        <f t="shared" si="722"/>
        <v>2353916830</v>
      </c>
      <c r="D546" s="137">
        <f t="shared" si="722"/>
        <v>173109770</v>
      </c>
      <c r="E546" s="137">
        <f t="shared" si="722"/>
        <v>0</v>
      </c>
      <c r="F546" s="137">
        <f t="shared" si="722"/>
        <v>1134125979</v>
      </c>
      <c r="G546" s="137">
        <f t="shared" si="722"/>
        <v>3661152579</v>
      </c>
      <c r="H546" s="137">
        <f t="shared" si="722"/>
        <v>52291475</v>
      </c>
      <c r="I546" s="137">
        <f t="shared" si="722"/>
        <v>119084597</v>
      </c>
      <c r="J546" s="137">
        <f t="shared" si="722"/>
        <v>3542067982</v>
      </c>
      <c r="K546" s="137">
        <f t="shared" si="722"/>
        <v>59235308</v>
      </c>
      <c r="L546" s="137">
        <f t="shared" si="722"/>
        <v>76287099</v>
      </c>
      <c r="M546" s="137">
        <f t="shared" si="722"/>
        <v>49741331</v>
      </c>
      <c r="N546" s="137">
        <f t="shared" si="722"/>
        <v>75161561</v>
      </c>
      <c r="O546" s="137">
        <f t="shared" si="722"/>
        <v>130350658</v>
      </c>
      <c r="P546" s="137">
        <f t="shared" si="722"/>
        <v>11266061</v>
      </c>
      <c r="Q546" s="137">
        <f t="shared" si="722"/>
        <v>3530801921</v>
      </c>
      <c r="R546" s="137">
        <f t="shared" si="722"/>
        <v>76287099</v>
      </c>
      <c r="S546" s="111"/>
      <c r="T546" s="137">
        <f t="shared" ref="T546:AH546" si="723">+T322</f>
        <v>3660152579</v>
      </c>
      <c r="U546" s="137">
        <f t="shared" si="723"/>
        <v>43732110.5</v>
      </c>
      <c r="V546" s="137">
        <f t="shared" si="723"/>
        <v>43732110.5</v>
      </c>
      <c r="W546" s="137">
        <f t="shared" si="723"/>
        <v>61169605.700000003</v>
      </c>
      <c r="X546" s="137">
        <f t="shared" si="723"/>
        <v>224615771.75555557</v>
      </c>
      <c r="Y546" s="137">
        <f t="shared" si="723"/>
        <v>227327529.25555557</v>
      </c>
      <c r="Z546" s="137">
        <f t="shared" si="723"/>
        <v>227327529.25555557</v>
      </c>
      <c r="AA546" s="137">
        <f t="shared" si="723"/>
        <v>247327529.25555554</v>
      </c>
      <c r="AB546" s="137">
        <f t="shared" si="723"/>
        <v>703152430.05555558</v>
      </c>
      <c r="AC546" s="137">
        <f t="shared" si="723"/>
        <v>477310672.55555558</v>
      </c>
      <c r="AD546" s="137">
        <f t="shared" si="723"/>
        <v>468152430.05555558</v>
      </c>
      <c r="AE546" s="137">
        <f t="shared" si="723"/>
        <v>468152430.05555558</v>
      </c>
      <c r="AF546" s="137">
        <f t="shared" si="723"/>
        <v>468152430.05555558</v>
      </c>
      <c r="AG546" s="137">
        <f t="shared" si="723"/>
        <v>600577127.71111107</v>
      </c>
      <c r="AH546" s="137">
        <f t="shared" si="723"/>
        <v>3179099363.5</v>
      </c>
      <c r="AI546" s="235"/>
      <c r="AJ546" s="111"/>
      <c r="AK546" s="137">
        <f t="shared" ref="AK546:AX546" si="724">+AK322</f>
        <v>20732110.5</v>
      </c>
      <c r="AL546" s="137">
        <f t="shared" si="724"/>
        <v>24963711</v>
      </c>
      <c r="AM546" s="137">
        <f t="shared" si="724"/>
        <v>92041791.229999989</v>
      </c>
      <c r="AN546" s="137">
        <f t="shared" si="724"/>
        <v>247258482</v>
      </c>
      <c r="AO546" s="137">
        <f t="shared" si="724"/>
        <v>0</v>
      </c>
      <c r="AP546" s="137">
        <f t="shared" si="724"/>
        <v>0</v>
      </c>
      <c r="AQ546" s="137">
        <f t="shared" si="724"/>
        <v>0</v>
      </c>
      <c r="AR546" s="137">
        <f t="shared" si="724"/>
        <v>0</v>
      </c>
      <c r="AS546" s="137">
        <f t="shared" si="724"/>
        <v>0</v>
      </c>
      <c r="AT546" s="137">
        <f t="shared" si="724"/>
        <v>0</v>
      </c>
      <c r="AU546" s="137">
        <f t="shared" si="724"/>
        <v>0</v>
      </c>
      <c r="AV546" s="137">
        <f t="shared" si="724"/>
        <v>0</v>
      </c>
      <c r="AW546" s="137">
        <f t="shared" si="724"/>
        <v>384996094.73000002</v>
      </c>
      <c r="AX546" s="137">
        <f t="shared" si="724"/>
        <v>384996094.73000002</v>
      </c>
      <c r="AY546" s="111"/>
      <c r="AZ546" s="138">
        <f t="shared" ref="AZ546:BM546" si="725">+AZ322</f>
        <v>-0.52592933972395406</v>
      </c>
      <c r="BA546" s="138">
        <f t="shared" si="725"/>
        <v>-0.42916747637871261</v>
      </c>
      <c r="BB546" s="138">
        <f t="shared" si="725"/>
        <v>0.50469812869825292</v>
      </c>
      <c r="BC546" s="138">
        <f t="shared" si="725"/>
        <v>0.10080641295788435</v>
      </c>
      <c r="BD546" s="138">
        <f t="shared" si="725"/>
        <v>-1</v>
      </c>
      <c r="BE546" s="138">
        <f t="shared" si="725"/>
        <v>0</v>
      </c>
      <c r="BF546" s="138">
        <f t="shared" si="725"/>
        <v>0</v>
      </c>
      <c r="BG546" s="138">
        <f t="shared" si="725"/>
        <v>0</v>
      </c>
      <c r="BH546" s="138">
        <f t="shared" si="725"/>
        <v>0</v>
      </c>
      <c r="BI546" s="138">
        <f t="shared" si="725"/>
        <v>0</v>
      </c>
      <c r="BJ546" s="138">
        <f t="shared" si="725"/>
        <v>0</v>
      </c>
      <c r="BK546" s="138">
        <f t="shared" si="725"/>
        <v>0</v>
      </c>
      <c r="BL546" s="138">
        <f t="shared" si="725"/>
        <v>-0.35895644877906441</v>
      </c>
      <c r="BM546" s="138">
        <f t="shared" si="725"/>
        <v>-0.35895644877906441</v>
      </c>
    </row>
    <row r="547" spans="1:66">
      <c r="A547" s="136">
        <f t="shared" ref="A547:R547" si="726">+A406</f>
        <v>303</v>
      </c>
      <c r="B547" s="136" t="str">
        <f t="shared" si="726"/>
        <v>EJE 3. COMPROMISO AMBIENTAL</v>
      </c>
      <c r="C547" s="137">
        <f t="shared" si="726"/>
        <v>5001000</v>
      </c>
      <c r="D547" s="137">
        <f t="shared" si="726"/>
        <v>0</v>
      </c>
      <c r="E547" s="137">
        <f t="shared" si="726"/>
        <v>0</v>
      </c>
      <c r="F547" s="137">
        <f t="shared" si="726"/>
        <v>120000000</v>
      </c>
      <c r="G547" s="137">
        <f t="shared" si="726"/>
        <v>125001000</v>
      </c>
      <c r="H547" s="137">
        <f t="shared" si="726"/>
        <v>0</v>
      </c>
      <c r="I547" s="137">
        <f t="shared" si="726"/>
        <v>0</v>
      </c>
      <c r="J547" s="137">
        <f t="shared" si="726"/>
        <v>125001000</v>
      </c>
      <c r="K547" s="137">
        <f t="shared" si="726"/>
        <v>0</v>
      </c>
      <c r="L547" s="137">
        <f t="shared" si="726"/>
        <v>0</v>
      </c>
      <c r="M547" s="137">
        <f t="shared" si="726"/>
        <v>0</v>
      </c>
      <c r="N547" s="137">
        <f t="shared" si="726"/>
        <v>0</v>
      </c>
      <c r="O547" s="137">
        <f t="shared" si="726"/>
        <v>0</v>
      </c>
      <c r="P547" s="137">
        <f t="shared" si="726"/>
        <v>0</v>
      </c>
      <c r="Q547" s="137">
        <f t="shared" si="726"/>
        <v>125001000</v>
      </c>
      <c r="R547" s="137">
        <f t="shared" si="726"/>
        <v>0</v>
      </c>
      <c r="S547" s="111"/>
      <c r="T547" s="137">
        <f t="shared" ref="T547:AH547" si="727">+T406</f>
        <v>125001000</v>
      </c>
      <c r="U547" s="137">
        <f t="shared" si="727"/>
        <v>0</v>
      </c>
      <c r="V547" s="137">
        <f t="shared" si="727"/>
        <v>0</v>
      </c>
      <c r="W547" s="137">
        <f t="shared" si="727"/>
        <v>0</v>
      </c>
      <c r="X547" s="137">
        <f t="shared" si="727"/>
        <v>30000000</v>
      </c>
      <c r="Y547" s="137">
        <f t="shared" si="727"/>
        <v>11875125</v>
      </c>
      <c r="Z547" s="137">
        <f t="shared" si="727"/>
        <v>11875125</v>
      </c>
      <c r="AA547" s="137">
        <f t="shared" si="727"/>
        <v>11875125</v>
      </c>
      <c r="AB547" s="137">
        <f t="shared" si="727"/>
        <v>11875125</v>
      </c>
      <c r="AC547" s="137">
        <f t="shared" si="727"/>
        <v>11875125</v>
      </c>
      <c r="AD547" s="137">
        <f t="shared" si="727"/>
        <v>11875125</v>
      </c>
      <c r="AE547" s="137">
        <f t="shared" si="727"/>
        <v>11875125</v>
      </c>
      <c r="AF547" s="137">
        <f t="shared" si="727"/>
        <v>11875125</v>
      </c>
      <c r="AG547" s="137">
        <f t="shared" si="727"/>
        <v>41875125</v>
      </c>
      <c r="AH547" s="137">
        <f t="shared" si="727"/>
        <v>125001000</v>
      </c>
      <c r="AI547" s="235"/>
      <c r="AJ547" s="111"/>
      <c r="AK547" s="137">
        <f t="shared" ref="AK547:AX547" si="728">+AK406</f>
        <v>0</v>
      </c>
      <c r="AL547" s="137">
        <f t="shared" si="728"/>
        <v>0</v>
      </c>
      <c r="AM547" s="137">
        <f t="shared" si="728"/>
        <v>0</v>
      </c>
      <c r="AN547" s="137">
        <f t="shared" si="728"/>
        <v>0</v>
      </c>
      <c r="AO547" s="137">
        <f t="shared" si="728"/>
        <v>0</v>
      </c>
      <c r="AP547" s="137">
        <f t="shared" si="728"/>
        <v>0</v>
      </c>
      <c r="AQ547" s="137">
        <f t="shared" si="728"/>
        <v>0</v>
      </c>
      <c r="AR547" s="137">
        <f t="shared" si="728"/>
        <v>0</v>
      </c>
      <c r="AS547" s="137">
        <f t="shared" si="728"/>
        <v>0</v>
      </c>
      <c r="AT547" s="137">
        <f t="shared" si="728"/>
        <v>0</v>
      </c>
      <c r="AU547" s="137">
        <f t="shared" si="728"/>
        <v>0</v>
      </c>
      <c r="AV547" s="137">
        <f t="shared" si="728"/>
        <v>0</v>
      </c>
      <c r="AW547" s="137">
        <f t="shared" si="728"/>
        <v>0</v>
      </c>
      <c r="AX547" s="137">
        <f t="shared" si="728"/>
        <v>0</v>
      </c>
      <c r="AY547" s="111"/>
      <c r="AZ547" s="138" t="e">
        <f t="shared" ref="AZ547:BM547" si="729">+AZ406</f>
        <v>#DIV/0!</v>
      </c>
      <c r="BA547" s="138" t="e">
        <f t="shared" si="729"/>
        <v>#DIV/0!</v>
      </c>
      <c r="BB547" s="138" t="e">
        <f t="shared" si="729"/>
        <v>#DIV/0!</v>
      </c>
      <c r="BC547" s="138">
        <f t="shared" si="729"/>
        <v>-1</v>
      </c>
      <c r="BD547" s="138">
        <f t="shared" si="729"/>
        <v>-1</v>
      </c>
      <c r="BE547" s="138">
        <f t="shared" si="729"/>
        <v>0</v>
      </c>
      <c r="BF547" s="138">
        <f t="shared" si="729"/>
        <v>0</v>
      </c>
      <c r="BG547" s="138">
        <f t="shared" si="729"/>
        <v>0</v>
      </c>
      <c r="BH547" s="138">
        <f t="shared" si="729"/>
        <v>0</v>
      </c>
      <c r="BI547" s="138">
        <f t="shared" si="729"/>
        <v>0</v>
      </c>
      <c r="BJ547" s="138">
        <f t="shared" si="729"/>
        <v>0</v>
      </c>
      <c r="BK547" s="138">
        <f t="shared" si="729"/>
        <v>0</v>
      </c>
      <c r="BL547" s="138">
        <f t="shared" si="729"/>
        <v>-1</v>
      </c>
      <c r="BM547" s="138">
        <f t="shared" si="729"/>
        <v>-1</v>
      </c>
    </row>
    <row r="548" spans="1:66">
      <c r="A548" s="136">
        <f t="shared" ref="A548:R548" si="730">+A414</f>
        <v>304</v>
      </c>
      <c r="B548" s="136" t="str">
        <f t="shared" si="730"/>
        <v>EJE 4. EFICIENCIA Y TRANSPARENCIA ADMINISTRATIVA</v>
      </c>
      <c r="C548" s="137">
        <f t="shared" si="730"/>
        <v>1385002000</v>
      </c>
      <c r="D548" s="137">
        <f t="shared" si="730"/>
        <v>5000000</v>
      </c>
      <c r="E548" s="137">
        <f t="shared" si="730"/>
        <v>0</v>
      </c>
      <c r="F548" s="137">
        <f t="shared" si="730"/>
        <v>1289812959.5899999</v>
      </c>
      <c r="G548" s="137">
        <f t="shared" si="730"/>
        <v>2679814959.5900002</v>
      </c>
      <c r="H548" s="137">
        <f t="shared" si="730"/>
        <v>0</v>
      </c>
      <c r="I548" s="137">
        <f t="shared" si="730"/>
        <v>3514548</v>
      </c>
      <c r="J548" s="137">
        <f t="shared" si="730"/>
        <v>2676300411.5900002</v>
      </c>
      <c r="K548" s="137">
        <f t="shared" si="730"/>
        <v>0</v>
      </c>
      <c r="L548" s="137">
        <f t="shared" si="730"/>
        <v>3514548</v>
      </c>
      <c r="M548" s="137">
        <f t="shared" si="730"/>
        <v>0</v>
      </c>
      <c r="N548" s="137">
        <f t="shared" si="730"/>
        <v>103514548</v>
      </c>
      <c r="O548" s="137">
        <f t="shared" si="730"/>
        <v>319679828</v>
      </c>
      <c r="P548" s="137">
        <f t="shared" si="730"/>
        <v>316165280</v>
      </c>
      <c r="Q548" s="137">
        <f t="shared" si="730"/>
        <v>2360135131.5900002</v>
      </c>
      <c r="R548" s="137">
        <f t="shared" si="730"/>
        <v>3514548</v>
      </c>
      <c r="S548" s="111"/>
      <c r="T548" s="137">
        <f t="shared" ref="T548:AH548" si="731">+T414</f>
        <v>2679814959.5900002</v>
      </c>
      <c r="U548" s="137">
        <f t="shared" si="731"/>
        <v>0</v>
      </c>
      <c r="V548" s="137">
        <f t="shared" si="731"/>
        <v>11363636.363636363</v>
      </c>
      <c r="W548" s="137">
        <f t="shared" si="731"/>
        <v>132844932.32263635</v>
      </c>
      <c r="X548" s="137">
        <f t="shared" si="731"/>
        <v>127846932.32263635</v>
      </c>
      <c r="Y548" s="137">
        <f t="shared" si="731"/>
        <v>188469932.32263637</v>
      </c>
      <c r="Z548" s="137">
        <f t="shared" si="731"/>
        <v>271803265.65596968</v>
      </c>
      <c r="AA548" s="137">
        <f t="shared" si="731"/>
        <v>271803265.65596968</v>
      </c>
      <c r="AB548" s="137">
        <f t="shared" si="731"/>
        <v>351803265.65596968</v>
      </c>
      <c r="AC548" s="137">
        <f t="shared" si="731"/>
        <v>351803265.65596968</v>
      </c>
      <c r="AD548" s="137">
        <f t="shared" si="731"/>
        <v>351803265.65596968</v>
      </c>
      <c r="AE548" s="137">
        <f t="shared" si="731"/>
        <v>351803265.65596968</v>
      </c>
      <c r="AF548" s="137">
        <f t="shared" si="731"/>
        <v>268469932.32263637</v>
      </c>
      <c r="AG548" s="137">
        <f t="shared" si="731"/>
        <v>460525433.33154541</v>
      </c>
      <c r="AH548" s="137">
        <f t="shared" si="731"/>
        <v>2679814959.5900002</v>
      </c>
      <c r="AI548" s="235"/>
      <c r="AJ548" s="111"/>
      <c r="AK548" s="137">
        <f t="shared" ref="AK548:AX548" si="732">+AK414</f>
        <v>0</v>
      </c>
      <c r="AL548" s="137">
        <f t="shared" si="732"/>
        <v>0</v>
      </c>
      <c r="AM548" s="137">
        <f t="shared" si="732"/>
        <v>3514548</v>
      </c>
      <c r="AN548" s="137">
        <f t="shared" si="732"/>
        <v>22129249</v>
      </c>
      <c r="AO548" s="137">
        <f t="shared" si="732"/>
        <v>0</v>
      </c>
      <c r="AP548" s="137">
        <f t="shared" si="732"/>
        <v>0</v>
      </c>
      <c r="AQ548" s="137">
        <f t="shared" si="732"/>
        <v>0</v>
      </c>
      <c r="AR548" s="137">
        <f t="shared" si="732"/>
        <v>0</v>
      </c>
      <c r="AS548" s="137">
        <f t="shared" si="732"/>
        <v>0</v>
      </c>
      <c r="AT548" s="137">
        <f t="shared" si="732"/>
        <v>0</v>
      </c>
      <c r="AU548" s="137">
        <f t="shared" si="732"/>
        <v>0</v>
      </c>
      <c r="AV548" s="137">
        <f t="shared" si="732"/>
        <v>0</v>
      </c>
      <c r="AW548" s="137">
        <f t="shared" si="732"/>
        <v>25643797</v>
      </c>
      <c r="AX548" s="137">
        <f t="shared" si="732"/>
        <v>25643797</v>
      </c>
      <c r="AY548" s="111"/>
      <c r="AZ548" s="138" t="e">
        <f t="shared" ref="AZ548:BM548" si="733">+AZ414</f>
        <v>#DIV/0!</v>
      </c>
      <c r="BA548" s="138">
        <f t="shared" si="733"/>
        <v>-1</v>
      </c>
      <c r="BB548" s="138">
        <f t="shared" si="733"/>
        <v>-0.97354398140333775</v>
      </c>
      <c r="BC548" s="138">
        <f t="shared" si="733"/>
        <v>-0.82690825193869877</v>
      </c>
      <c r="BD548" s="138">
        <f t="shared" si="733"/>
        <v>-1</v>
      </c>
      <c r="BE548" s="138">
        <f t="shared" si="733"/>
        <v>0</v>
      </c>
      <c r="BF548" s="138">
        <f t="shared" si="733"/>
        <v>0</v>
      </c>
      <c r="BG548" s="138">
        <f t="shared" si="733"/>
        <v>0</v>
      </c>
      <c r="BH548" s="138">
        <f t="shared" si="733"/>
        <v>0</v>
      </c>
      <c r="BI548" s="138">
        <f t="shared" si="733"/>
        <v>0</v>
      </c>
      <c r="BJ548" s="138">
        <f t="shared" si="733"/>
        <v>0</v>
      </c>
      <c r="BK548" s="138">
        <f t="shared" si="733"/>
        <v>0</v>
      </c>
      <c r="BL548" s="138">
        <f t="shared" si="733"/>
        <v>-0.94431621981334024</v>
      </c>
      <c r="BM548" s="138">
        <f t="shared" si="733"/>
        <v>-0.94431621981334024</v>
      </c>
      <c r="BN548" s="132"/>
    </row>
    <row r="549" spans="1:66">
      <c r="A549" s="136">
        <f t="shared" ref="A549:R549" si="734">+A436</f>
        <v>305</v>
      </c>
      <c r="B549" s="136" t="str">
        <f t="shared" si="734"/>
        <v>RECURSOS DEL BALANCE</v>
      </c>
      <c r="C549" s="137">
        <f t="shared" si="734"/>
        <v>0</v>
      </c>
      <c r="D549" s="137">
        <f t="shared" si="734"/>
        <v>0</v>
      </c>
      <c r="E549" s="137">
        <f t="shared" si="734"/>
        <v>0</v>
      </c>
      <c r="F549" s="137">
        <f t="shared" si="734"/>
        <v>12864830065.08</v>
      </c>
      <c r="G549" s="137">
        <f t="shared" si="734"/>
        <v>12864830065.08</v>
      </c>
      <c r="H549" s="137">
        <f t="shared" si="734"/>
        <v>0</v>
      </c>
      <c r="I549" s="137">
        <f t="shared" si="734"/>
        <v>0</v>
      </c>
      <c r="J549" s="137">
        <f t="shared" si="734"/>
        <v>12864830065.08</v>
      </c>
      <c r="K549" s="137">
        <f t="shared" si="734"/>
        <v>19549616.5</v>
      </c>
      <c r="L549" s="137">
        <f t="shared" si="734"/>
        <v>19549616.5</v>
      </c>
      <c r="M549" s="137">
        <f t="shared" si="734"/>
        <v>0</v>
      </c>
      <c r="N549" s="137">
        <f t="shared" si="734"/>
        <v>0</v>
      </c>
      <c r="O549" s="137">
        <f t="shared" si="734"/>
        <v>18528571.440000001</v>
      </c>
      <c r="P549" s="137">
        <f t="shared" si="734"/>
        <v>18528571.440000001</v>
      </c>
      <c r="Q549" s="137">
        <f t="shared" si="734"/>
        <v>12846301493.639999</v>
      </c>
      <c r="R549" s="137">
        <f t="shared" si="734"/>
        <v>19549616.5</v>
      </c>
      <c r="S549" s="111"/>
      <c r="T549" s="137">
        <f t="shared" ref="T549:AH549" si="735">+T436</f>
        <v>12864830065.08</v>
      </c>
      <c r="U549" s="137">
        <f t="shared" si="735"/>
        <v>0</v>
      </c>
      <c r="V549" s="137">
        <f t="shared" si="735"/>
        <v>0</v>
      </c>
      <c r="W549" s="137">
        <f t="shared" si="735"/>
        <v>382300004.04299998</v>
      </c>
      <c r="X549" s="137">
        <f t="shared" si="735"/>
        <v>2041505732.2863331</v>
      </c>
      <c r="Y549" s="137">
        <f t="shared" si="735"/>
        <v>2889486966.1283336</v>
      </c>
      <c r="Z549" s="137">
        <f t="shared" si="735"/>
        <v>1327582704.1283336</v>
      </c>
      <c r="AA549" s="137">
        <f t="shared" si="735"/>
        <v>2271185458.0483332</v>
      </c>
      <c r="AB549" s="137">
        <f t="shared" si="735"/>
        <v>1317244568.5483332</v>
      </c>
      <c r="AC549" s="137">
        <f t="shared" si="735"/>
        <v>638658876.60333323</v>
      </c>
      <c r="AD549" s="137">
        <f t="shared" si="735"/>
        <v>429501626.43133336</v>
      </c>
      <c r="AE549" s="137">
        <f t="shared" si="735"/>
        <v>1158532064.4313333</v>
      </c>
      <c r="AF549" s="137">
        <f t="shared" si="735"/>
        <v>408832064.43133336</v>
      </c>
      <c r="AG549" s="137">
        <f t="shared" si="735"/>
        <v>5313292702.4576664</v>
      </c>
      <c r="AH549" s="137">
        <f t="shared" si="735"/>
        <v>12864830065.08</v>
      </c>
      <c r="AI549" s="235"/>
      <c r="AJ549" s="111"/>
      <c r="AK549" s="137">
        <f t="shared" ref="AK549:AX549" si="736">+AK436</f>
        <v>0</v>
      </c>
      <c r="AL549" s="137">
        <f t="shared" si="736"/>
        <v>0</v>
      </c>
      <c r="AM549" s="137">
        <f t="shared" si="736"/>
        <v>93152919.400000006</v>
      </c>
      <c r="AN549" s="137">
        <f t="shared" si="736"/>
        <v>72562722.680000007</v>
      </c>
      <c r="AO549" s="137">
        <f t="shared" si="736"/>
        <v>0</v>
      </c>
      <c r="AP549" s="137">
        <f t="shared" si="736"/>
        <v>0</v>
      </c>
      <c r="AQ549" s="137">
        <f t="shared" si="736"/>
        <v>0</v>
      </c>
      <c r="AR549" s="137">
        <f t="shared" si="736"/>
        <v>0</v>
      </c>
      <c r="AS549" s="137">
        <f t="shared" si="736"/>
        <v>0</v>
      </c>
      <c r="AT549" s="137">
        <f t="shared" si="736"/>
        <v>0</v>
      </c>
      <c r="AU549" s="137">
        <f t="shared" si="736"/>
        <v>0</v>
      </c>
      <c r="AV549" s="137">
        <f t="shared" si="736"/>
        <v>0</v>
      </c>
      <c r="AW549" s="137">
        <f t="shared" si="736"/>
        <v>165715642.08000001</v>
      </c>
      <c r="AX549" s="137">
        <f t="shared" si="736"/>
        <v>165715642.08000001</v>
      </c>
      <c r="AY549" s="111"/>
      <c r="AZ549" s="138" t="e">
        <f t="shared" ref="AZ549:BM549" si="737">+AZ436</f>
        <v>#DIV/0!</v>
      </c>
      <c r="BA549" s="138" t="e">
        <f t="shared" si="737"/>
        <v>#DIV/0!</v>
      </c>
      <c r="BB549" s="138">
        <f t="shared" si="737"/>
        <v>-0.75633555214526649</v>
      </c>
      <c r="BC549" s="138">
        <f t="shared" si="737"/>
        <v>-0.96445627287133051</v>
      </c>
      <c r="BD549" s="138">
        <f t="shared" si="737"/>
        <v>-1</v>
      </c>
      <c r="BE549" s="138">
        <f t="shared" si="737"/>
        <v>0</v>
      </c>
      <c r="BF549" s="138">
        <f t="shared" si="737"/>
        <v>0</v>
      </c>
      <c r="BG549" s="138">
        <f t="shared" si="737"/>
        <v>0</v>
      </c>
      <c r="BH549" s="138">
        <f t="shared" si="737"/>
        <v>0</v>
      </c>
      <c r="BI549" s="138">
        <f t="shared" si="737"/>
        <v>0</v>
      </c>
      <c r="BJ549" s="138">
        <f t="shared" si="737"/>
        <v>0</v>
      </c>
      <c r="BK549" s="138">
        <f t="shared" si="737"/>
        <v>0</v>
      </c>
      <c r="BL549" s="138">
        <f t="shared" si="737"/>
        <v>-0.96881112120863433</v>
      </c>
      <c r="BM549" s="138">
        <f t="shared" si="737"/>
        <v>-0.96881112120863433</v>
      </c>
    </row>
    <row r="550" spans="1:66">
      <c r="A550" s="136">
        <f>+A522</f>
        <v>306</v>
      </c>
      <c r="B550" s="136" t="str">
        <f t="shared" ref="B550:BL550" si="738">+B522</f>
        <v>CONVENIOS INTERADMINISTRATIVOS</v>
      </c>
      <c r="C550" s="137">
        <f t="shared" si="738"/>
        <v>0</v>
      </c>
      <c r="D550" s="137">
        <f t="shared" si="738"/>
        <v>0</v>
      </c>
      <c r="E550" s="137">
        <f t="shared" si="738"/>
        <v>0</v>
      </c>
      <c r="F550" s="137">
        <f t="shared" si="738"/>
        <v>15000000</v>
      </c>
      <c r="G550" s="137">
        <f t="shared" si="738"/>
        <v>15000000</v>
      </c>
      <c r="H550" s="137">
        <f t="shared" si="738"/>
        <v>0</v>
      </c>
      <c r="I550" s="137">
        <f t="shared" si="738"/>
        <v>0</v>
      </c>
      <c r="J550" s="137">
        <f t="shared" si="738"/>
        <v>15000000</v>
      </c>
      <c r="K550" s="137">
        <f t="shared" si="738"/>
        <v>0</v>
      </c>
      <c r="L550" s="137">
        <f t="shared" si="738"/>
        <v>0</v>
      </c>
      <c r="M550" s="137">
        <f t="shared" si="738"/>
        <v>0</v>
      </c>
      <c r="N550" s="137">
        <f t="shared" si="738"/>
        <v>0</v>
      </c>
      <c r="O550" s="137">
        <f t="shared" si="738"/>
        <v>0</v>
      </c>
      <c r="P550" s="137">
        <f t="shared" si="738"/>
        <v>0</v>
      </c>
      <c r="Q550" s="137">
        <f t="shared" si="738"/>
        <v>15000000</v>
      </c>
      <c r="R550" s="137">
        <f t="shared" si="738"/>
        <v>0</v>
      </c>
      <c r="S550" s="111"/>
      <c r="T550" s="137">
        <f t="shared" si="738"/>
        <v>15000000</v>
      </c>
      <c r="U550" s="137">
        <f t="shared" si="738"/>
        <v>0</v>
      </c>
      <c r="V550" s="137">
        <f t="shared" si="738"/>
        <v>0</v>
      </c>
      <c r="W550" s="137">
        <f t="shared" si="738"/>
        <v>7500000</v>
      </c>
      <c r="X550" s="137">
        <f t="shared" si="738"/>
        <v>7500000</v>
      </c>
      <c r="Y550" s="137">
        <f t="shared" si="738"/>
        <v>0</v>
      </c>
      <c r="Z550" s="137">
        <f t="shared" si="738"/>
        <v>0</v>
      </c>
      <c r="AA550" s="137">
        <f t="shared" si="738"/>
        <v>0</v>
      </c>
      <c r="AB550" s="137">
        <f t="shared" si="738"/>
        <v>0</v>
      </c>
      <c r="AC550" s="137">
        <f t="shared" si="738"/>
        <v>0</v>
      </c>
      <c r="AD550" s="137">
        <f t="shared" si="738"/>
        <v>0</v>
      </c>
      <c r="AE550" s="137">
        <f t="shared" si="738"/>
        <v>0</v>
      </c>
      <c r="AF550" s="137">
        <f t="shared" si="738"/>
        <v>0</v>
      </c>
      <c r="AG550" s="137">
        <f t="shared" si="738"/>
        <v>15000000</v>
      </c>
      <c r="AH550" s="137">
        <f t="shared" si="738"/>
        <v>15000000</v>
      </c>
      <c r="AI550" s="235"/>
      <c r="AJ550" s="111"/>
      <c r="AK550" s="137">
        <f t="shared" si="738"/>
        <v>0</v>
      </c>
      <c r="AL550" s="137">
        <f t="shared" si="738"/>
        <v>0</v>
      </c>
      <c r="AM550" s="137">
        <f t="shared" si="738"/>
        <v>0</v>
      </c>
      <c r="AN550" s="137">
        <f t="shared" si="738"/>
        <v>0</v>
      </c>
      <c r="AO550" s="137">
        <f t="shared" si="738"/>
        <v>0</v>
      </c>
      <c r="AP550" s="137">
        <f t="shared" si="738"/>
        <v>0</v>
      </c>
      <c r="AQ550" s="137">
        <f t="shared" si="738"/>
        <v>0</v>
      </c>
      <c r="AR550" s="137">
        <f t="shared" si="738"/>
        <v>0</v>
      </c>
      <c r="AS550" s="137">
        <f t="shared" si="738"/>
        <v>0</v>
      </c>
      <c r="AT550" s="137">
        <f t="shared" si="738"/>
        <v>0</v>
      </c>
      <c r="AU550" s="137">
        <f t="shared" si="738"/>
        <v>0</v>
      </c>
      <c r="AV550" s="137">
        <f t="shared" si="738"/>
        <v>0</v>
      </c>
      <c r="AW550" s="137">
        <f t="shared" si="738"/>
        <v>0</v>
      </c>
      <c r="AX550" s="137">
        <f t="shared" si="738"/>
        <v>0</v>
      </c>
      <c r="AY550" s="111"/>
      <c r="AZ550" s="138" t="e">
        <f t="shared" si="738"/>
        <v>#DIV/0!</v>
      </c>
      <c r="BA550" s="138" t="e">
        <f t="shared" si="738"/>
        <v>#DIV/0!</v>
      </c>
      <c r="BB550" s="138">
        <f t="shared" si="738"/>
        <v>-1</v>
      </c>
      <c r="BC550" s="138">
        <f t="shared" si="738"/>
        <v>-1</v>
      </c>
      <c r="BD550" s="138" t="e">
        <f t="shared" si="738"/>
        <v>#DIV/0!</v>
      </c>
      <c r="BE550" s="138">
        <f t="shared" si="738"/>
        <v>0</v>
      </c>
      <c r="BF550" s="138">
        <f t="shared" si="738"/>
        <v>0</v>
      </c>
      <c r="BG550" s="138">
        <f t="shared" si="738"/>
        <v>0</v>
      </c>
      <c r="BH550" s="138">
        <f t="shared" si="738"/>
        <v>0</v>
      </c>
      <c r="BI550" s="138">
        <f t="shared" si="738"/>
        <v>0</v>
      </c>
      <c r="BJ550" s="138">
        <f t="shared" si="738"/>
        <v>0</v>
      </c>
      <c r="BK550" s="138">
        <f t="shared" si="738"/>
        <v>0</v>
      </c>
      <c r="BL550" s="138">
        <f t="shared" si="738"/>
        <v>-1</v>
      </c>
      <c r="BM550" s="138">
        <f t="shared" ref="BM550" si="739">+BM522</f>
        <v>-1</v>
      </c>
    </row>
    <row r="551" spans="1:66">
      <c r="AM551" s="1">
        <f>+AM8</f>
        <v>7120436352.5</v>
      </c>
      <c r="AW551" s="1">
        <f>+AW8</f>
        <v>34153142598.790001</v>
      </c>
    </row>
    <row r="554" spans="1:66" ht="18.75">
      <c r="B554" s="151"/>
      <c r="C554" s="151"/>
      <c r="D554" s="151"/>
      <c r="E554" s="151"/>
      <c r="F554" s="151"/>
    </row>
    <row r="555" spans="1:66" ht="21.75" thickBot="1">
      <c r="B555" s="360" t="s">
        <v>803</v>
      </c>
      <c r="C555" s="360"/>
      <c r="D555" s="360"/>
      <c r="E555" s="360"/>
      <c r="F555" s="360"/>
      <c r="G555" s="360"/>
      <c r="U555" s="358" t="s">
        <v>999</v>
      </c>
      <c r="V555" s="358"/>
      <c r="W555" s="358"/>
      <c r="X555" s="358"/>
      <c r="Y555" s="358"/>
      <c r="Z555" s="358"/>
      <c r="AA555" s="358"/>
      <c r="AB555" s="358"/>
      <c r="AC555" s="358"/>
      <c r="AD555" s="358"/>
      <c r="AE555" s="358"/>
      <c r="AF555" s="358"/>
      <c r="AG555" s="358"/>
      <c r="AH555" s="358"/>
      <c r="AI555" s="236"/>
      <c r="AK555" s="359" t="s">
        <v>1006</v>
      </c>
      <c r="AL555" s="359"/>
      <c r="AM555" s="359"/>
      <c r="AN555" s="359"/>
      <c r="AO555" s="359"/>
      <c r="AP555" s="359"/>
      <c r="AQ555" s="359"/>
      <c r="AR555" s="359"/>
      <c r="AS555" s="359"/>
      <c r="AT555" s="359"/>
      <c r="AU555" s="359"/>
      <c r="AV555" s="359"/>
      <c r="AW555" s="359"/>
      <c r="AX555" s="359"/>
      <c r="AZ555" s="359" t="s">
        <v>1007</v>
      </c>
      <c r="BA555" s="359"/>
      <c r="BB555" s="359"/>
      <c r="BC555" s="359"/>
      <c r="BD555" s="359"/>
      <c r="BE555" s="359"/>
      <c r="BF555" s="359"/>
      <c r="BG555" s="359"/>
      <c r="BH555" s="359"/>
      <c r="BI555" s="359"/>
      <c r="BJ555" s="359"/>
      <c r="BK555" s="359"/>
      <c r="BL555" s="359"/>
    </row>
    <row r="556" spans="1:66" ht="30">
      <c r="B556" s="109" t="s">
        <v>1</v>
      </c>
      <c r="C556" s="110" t="s">
        <v>2</v>
      </c>
      <c r="D556" s="110" t="s">
        <v>3</v>
      </c>
      <c r="E556" s="110" t="s">
        <v>4</v>
      </c>
      <c r="F556" s="110" t="s">
        <v>6</v>
      </c>
      <c r="G556" s="110" t="s">
        <v>607</v>
      </c>
      <c r="H556" s="110" t="s">
        <v>608</v>
      </c>
      <c r="I556" s="110" t="s">
        <v>609</v>
      </c>
      <c r="J556" s="110" t="s">
        <v>610</v>
      </c>
      <c r="K556" s="110" t="s">
        <v>611</v>
      </c>
      <c r="L556" s="110" t="s">
        <v>612</v>
      </c>
      <c r="M556" s="110" t="s">
        <v>7</v>
      </c>
      <c r="N556" s="110" t="s">
        <v>613</v>
      </c>
      <c r="O556" s="110" t="s">
        <v>614</v>
      </c>
      <c r="P556" s="110" t="s">
        <v>615</v>
      </c>
      <c r="Q556" s="110" t="s">
        <v>616</v>
      </c>
      <c r="R556" s="110" t="s">
        <v>617</v>
      </c>
      <c r="S556" s="111"/>
      <c r="T556" s="110" t="s">
        <v>952</v>
      </c>
      <c r="U556" s="34" t="s">
        <v>1020</v>
      </c>
      <c r="V556" s="34" t="s">
        <v>1021</v>
      </c>
      <c r="W556" s="34" t="s">
        <v>1086</v>
      </c>
      <c r="X556" s="34" t="s">
        <v>1149</v>
      </c>
      <c r="Y556" s="34" t="s">
        <v>1151</v>
      </c>
      <c r="Z556" s="154" t="s">
        <v>963</v>
      </c>
      <c r="AA556" s="154" t="s">
        <v>964</v>
      </c>
      <c r="AB556" s="154" t="s">
        <v>965</v>
      </c>
      <c r="AC556" s="154" t="s">
        <v>966</v>
      </c>
      <c r="AD556" s="154" t="s">
        <v>967</v>
      </c>
      <c r="AE556" s="154" t="s">
        <v>968</v>
      </c>
      <c r="AF556" s="154" t="s">
        <v>969</v>
      </c>
      <c r="AG556" s="154" t="s">
        <v>1156</v>
      </c>
      <c r="AH556" s="110" t="s">
        <v>953</v>
      </c>
      <c r="AI556" s="229"/>
      <c r="AJ556" s="111"/>
      <c r="AK556" s="34" t="s">
        <v>1022</v>
      </c>
      <c r="AL556" s="34" t="s">
        <v>1023</v>
      </c>
      <c r="AM556" s="34" t="s">
        <v>1142</v>
      </c>
      <c r="AN556" s="34" t="s">
        <v>1153</v>
      </c>
      <c r="AO556" s="34" t="s">
        <v>1146</v>
      </c>
      <c r="AP556" s="34" t="s">
        <v>975</v>
      </c>
      <c r="AQ556" s="34" t="s">
        <v>976</v>
      </c>
      <c r="AR556" s="34" t="s">
        <v>977</v>
      </c>
      <c r="AS556" s="34" t="s">
        <v>978</v>
      </c>
      <c r="AT556" s="34" t="s">
        <v>979</v>
      </c>
      <c r="AU556" s="34" t="s">
        <v>980</v>
      </c>
      <c r="AV556" s="34" t="s">
        <v>981</v>
      </c>
      <c r="AW556" s="34" t="s">
        <v>1155</v>
      </c>
      <c r="AX556" s="34" t="s">
        <v>953</v>
      </c>
      <c r="AY556" s="111"/>
      <c r="AZ556" s="34" t="s">
        <v>982</v>
      </c>
      <c r="BA556" s="34" t="s">
        <v>983</v>
      </c>
      <c r="BB556" s="34" t="s">
        <v>984</v>
      </c>
      <c r="BC556" s="34" t="s">
        <v>985</v>
      </c>
      <c r="BD556" s="34" t="s">
        <v>1147</v>
      </c>
      <c r="BE556" s="34" t="s">
        <v>987</v>
      </c>
      <c r="BF556" s="34" t="s">
        <v>988</v>
      </c>
      <c r="BG556" s="34" t="s">
        <v>989</v>
      </c>
      <c r="BH556" s="34" t="s">
        <v>990</v>
      </c>
      <c r="BI556" s="34" t="s">
        <v>991</v>
      </c>
      <c r="BJ556" s="34" t="s">
        <v>992</v>
      </c>
      <c r="BK556" s="34" t="s">
        <v>993</v>
      </c>
      <c r="BL556" s="34" t="s">
        <v>1084</v>
      </c>
      <c r="BM556" s="34" t="s">
        <v>1157</v>
      </c>
    </row>
    <row r="557" spans="1:66">
      <c r="B557" s="23" t="s">
        <v>598</v>
      </c>
      <c r="C557" s="24">
        <f>+C558+C577</f>
        <v>129818642105.92</v>
      </c>
      <c r="D557" s="24">
        <f>+D558+D577</f>
        <v>1343909770</v>
      </c>
      <c r="E557" s="24">
        <f>+E558+E577</f>
        <v>1342909770</v>
      </c>
      <c r="F557" s="24">
        <f>+F558+F577</f>
        <v>27240641340.5</v>
      </c>
      <c r="G557" s="24">
        <f>+G558+G577</f>
        <v>157060283446.41998</v>
      </c>
      <c r="H557" s="24">
        <f t="shared" ref="H557:R557" si="740">+H558+H577</f>
        <v>2575467099</v>
      </c>
      <c r="I557" s="24">
        <f t="shared" si="740"/>
        <v>2525158244</v>
      </c>
      <c r="J557" s="24">
        <f t="shared" si="740"/>
        <v>12457810332</v>
      </c>
      <c r="K557" s="24">
        <f t="shared" si="740"/>
        <v>273163807</v>
      </c>
      <c r="L557" s="24">
        <f t="shared" si="740"/>
        <v>385882824.86000001</v>
      </c>
      <c r="M557" s="24">
        <f t="shared" si="740"/>
        <v>150240037.13999999</v>
      </c>
      <c r="N557" s="24">
        <f t="shared" si="740"/>
        <v>1924405382</v>
      </c>
      <c r="O557" s="24">
        <f t="shared" si="740"/>
        <v>4860514352</v>
      </c>
      <c r="P557" s="24">
        <f t="shared" si="740"/>
        <v>2335356108</v>
      </c>
      <c r="Q557" s="24">
        <f t="shared" si="740"/>
        <v>10122454224</v>
      </c>
      <c r="R557" s="24">
        <f t="shared" si="740"/>
        <v>385882824.86000001</v>
      </c>
      <c r="U557" s="24">
        <f t="shared" ref="U557:AH557" si="741">+U558+U577</f>
        <v>9315133049.0725002</v>
      </c>
      <c r="V557" s="24">
        <f t="shared" si="741"/>
        <v>14630331047.385679</v>
      </c>
      <c r="W557" s="24">
        <f t="shared" si="741"/>
        <v>12007062009.917683</v>
      </c>
      <c r="X557" s="24">
        <f t="shared" si="741"/>
        <v>11720312856.158237</v>
      </c>
      <c r="Y557" s="24">
        <f t="shared" si="741"/>
        <v>12794518192.50024</v>
      </c>
      <c r="Z557" s="24">
        <f t="shared" si="741"/>
        <v>16291643765.833572</v>
      </c>
      <c r="AA557" s="24">
        <f t="shared" si="741"/>
        <v>13052733898.811903</v>
      </c>
      <c r="AB557" s="24">
        <f t="shared" si="741"/>
        <v>13995576448.44524</v>
      </c>
      <c r="AC557" s="24">
        <f t="shared" si="741"/>
        <v>11102441099.941906</v>
      </c>
      <c r="AD557" s="24">
        <f t="shared" si="741"/>
        <v>10891557359.269905</v>
      </c>
      <c r="AE557" s="24">
        <f t="shared" si="741"/>
        <v>12632627589.269905</v>
      </c>
      <c r="AF557" s="24">
        <f t="shared" si="741"/>
        <v>18625346129.81657</v>
      </c>
      <c r="AG557" s="24">
        <f t="shared" si="741"/>
        <v>49938998672.396011</v>
      </c>
      <c r="AH557" s="24">
        <f t="shared" si="741"/>
        <v>156578230230.92334</v>
      </c>
      <c r="AI557" s="237"/>
      <c r="AK557" s="24">
        <f t="shared" ref="AK557:AX557" si="742">+AK558+AK577</f>
        <v>5793402710.4799995</v>
      </c>
      <c r="AL557" s="24">
        <f t="shared" si="742"/>
        <v>11556222156.1</v>
      </c>
      <c r="AM557" s="24">
        <f t="shared" si="742"/>
        <v>7120436352.5</v>
      </c>
      <c r="AN557" s="24">
        <f t="shared" si="742"/>
        <v>9683081379.710001</v>
      </c>
      <c r="AO557" s="24">
        <f t="shared" si="742"/>
        <v>0</v>
      </c>
      <c r="AP557" s="24">
        <f t="shared" si="742"/>
        <v>0</v>
      </c>
      <c r="AQ557" s="24">
        <f t="shared" si="742"/>
        <v>0</v>
      </c>
      <c r="AR557" s="24">
        <f t="shared" si="742"/>
        <v>0</v>
      </c>
      <c r="AS557" s="24">
        <f t="shared" si="742"/>
        <v>0</v>
      </c>
      <c r="AT557" s="24">
        <f t="shared" si="742"/>
        <v>0</v>
      </c>
      <c r="AU557" s="24">
        <f t="shared" si="742"/>
        <v>0</v>
      </c>
      <c r="AV557" s="24">
        <f t="shared" si="742"/>
        <v>0</v>
      </c>
      <c r="AW557" s="24">
        <f t="shared" si="742"/>
        <v>34153142598.790001</v>
      </c>
      <c r="AX557" s="24">
        <f t="shared" si="742"/>
        <v>34153142598.790001</v>
      </c>
      <c r="AZ557" s="140">
        <f t="shared" ref="AZ557:AZ583" si="743">(AK557-U557)/U557</f>
        <v>-0.3780654897831176</v>
      </c>
      <c r="BA557" s="140">
        <f t="shared" ref="BA557:BA583" si="744">(AL557-V557)/V557</f>
        <v>-0.21011888803671308</v>
      </c>
      <c r="BB557" s="140">
        <f t="shared" ref="BB557:BB583" si="745">(AM557-W557)/W557</f>
        <v>-0.40697929713208703</v>
      </c>
      <c r="BC557" s="140">
        <f t="shared" ref="BC557:BC583" si="746">(AN557-X557)/X557</f>
        <v>-0.17382057129795883</v>
      </c>
      <c r="BD557" s="140">
        <f t="shared" ref="BD557:BD583" si="747">(AO557-Y557)/Y557</f>
        <v>-1</v>
      </c>
      <c r="BE557" s="140">
        <f t="shared" ref="BE557:BE583" si="748">(AP557-Z557)/Z557</f>
        <v>-1</v>
      </c>
      <c r="BF557" s="140">
        <f t="shared" ref="BF557:BF583" si="749">(AQ557-AA557)/AA557</f>
        <v>-1</v>
      </c>
      <c r="BG557" s="140">
        <f t="shared" ref="BG557:BG583" si="750">(AR557-AB557)/AB557</f>
        <v>-1</v>
      </c>
      <c r="BH557" s="140">
        <f t="shared" ref="BH557:BH583" si="751">(AS557-AC557)/AC557</f>
        <v>-1</v>
      </c>
      <c r="BI557" s="140">
        <f t="shared" ref="BI557:BI583" si="752">(AT557-AD557)/AD557</f>
        <v>-1</v>
      </c>
      <c r="BJ557" s="140">
        <f t="shared" ref="BJ557:BJ583" si="753">(AU557-AE557)/AE557</f>
        <v>-1</v>
      </c>
      <c r="BK557" s="140">
        <f t="shared" ref="BK557:BK583" si="754">(AV557-AF557)/AF557</f>
        <v>-1</v>
      </c>
      <c r="BL557" s="140">
        <f t="shared" ref="BL557:BL583" si="755">(AW557-AG557)/AG557</f>
        <v>-0.31610277525111269</v>
      </c>
      <c r="BM557" s="140">
        <f t="shared" ref="BM557:BM583" si="756">+BM35</f>
        <v>-0.23665468324627537</v>
      </c>
    </row>
    <row r="558" spans="1:66">
      <c r="B558" s="23" t="s">
        <v>787</v>
      </c>
      <c r="C558" s="92">
        <f>+C559+C562+C576</f>
        <v>122439399307.92</v>
      </c>
      <c r="D558" s="92">
        <f>+D559+D562+D576</f>
        <v>1153800000</v>
      </c>
      <c r="E558" s="92">
        <f>+E559+E562+E576</f>
        <v>1342909770</v>
      </c>
      <c r="F558" s="92">
        <f>+F559+F562+F576</f>
        <v>1212382733.8299999</v>
      </c>
      <c r="G558" s="92">
        <f>+G559+G562+G576</f>
        <v>123462672271.75</v>
      </c>
      <c r="H558" s="92">
        <f t="shared" ref="H558:R558" si="757">+H559+H562+H576</f>
        <v>2575467099</v>
      </c>
      <c r="I558" s="92">
        <f t="shared" si="757"/>
        <v>2525158244</v>
      </c>
      <c r="J558" s="92">
        <f t="shared" si="757"/>
        <v>11413624510</v>
      </c>
      <c r="K558" s="92">
        <f t="shared" si="757"/>
        <v>273163807</v>
      </c>
      <c r="L558" s="92">
        <f t="shared" si="757"/>
        <v>385882824.86000001</v>
      </c>
      <c r="M558" s="92">
        <f t="shared" si="757"/>
        <v>150240037.13999999</v>
      </c>
      <c r="N558" s="92">
        <f t="shared" si="757"/>
        <v>1924405382</v>
      </c>
      <c r="O558" s="92">
        <f t="shared" si="757"/>
        <v>4860514352</v>
      </c>
      <c r="P558" s="92">
        <f t="shared" si="757"/>
        <v>2335356108</v>
      </c>
      <c r="Q558" s="92">
        <f t="shared" si="757"/>
        <v>9078268402</v>
      </c>
      <c r="R558" s="92">
        <f t="shared" si="757"/>
        <v>385882824.86000001</v>
      </c>
      <c r="U558" s="92">
        <f t="shared" ref="U558:AH558" si="758">+U559+U562+U576</f>
        <v>9271400938.5725002</v>
      </c>
      <c r="V558" s="92">
        <f t="shared" si="758"/>
        <v>14575235300.522043</v>
      </c>
      <c r="W558" s="92">
        <f t="shared" si="758"/>
        <v>10301766410.752047</v>
      </c>
      <c r="X558" s="92">
        <f t="shared" si="758"/>
        <v>8179361362.6937132</v>
      </c>
      <c r="Y558" s="92">
        <f t="shared" si="758"/>
        <v>8236627582.6937132</v>
      </c>
      <c r="Z558" s="92">
        <f t="shared" si="758"/>
        <v>13212324084.693712</v>
      </c>
      <c r="AA558" s="92">
        <f t="shared" si="758"/>
        <v>9009811463.7520447</v>
      </c>
      <c r="AB558" s="92">
        <f t="shared" si="758"/>
        <v>9951770002.0853806</v>
      </c>
      <c r="AC558" s="92">
        <f t="shared" si="758"/>
        <v>7963062103.0270462</v>
      </c>
      <c r="AD558" s="92">
        <f t="shared" si="758"/>
        <v>7970493855.0270462</v>
      </c>
      <c r="AE558" s="92">
        <f t="shared" si="758"/>
        <v>8982533647.0270462</v>
      </c>
      <c r="AF558" s="92">
        <f t="shared" si="758"/>
        <v>15808285520.907045</v>
      </c>
      <c r="AG558" s="92">
        <f t="shared" si="758"/>
        <v>40036033112.595688</v>
      </c>
      <c r="AH558" s="92">
        <f t="shared" si="758"/>
        <v>123462672271.75334</v>
      </c>
      <c r="AI558" s="238"/>
      <c r="AK558" s="92">
        <f t="shared" ref="AK558:AX558" si="759">+AK559+AK562+AK576</f>
        <v>5772670599.9799995</v>
      </c>
      <c r="AL558" s="92">
        <f t="shared" si="759"/>
        <v>11531258445.1</v>
      </c>
      <c r="AM558" s="92">
        <f t="shared" si="759"/>
        <v>6884034618.8699999</v>
      </c>
      <c r="AN558" s="92">
        <f t="shared" si="759"/>
        <v>8902504317.0300007</v>
      </c>
      <c r="AO558" s="92">
        <f t="shared" si="759"/>
        <v>0</v>
      </c>
      <c r="AP558" s="92">
        <f t="shared" si="759"/>
        <v>0</v>
      </c>
      <c r="AQ558" s="92">
        <f t="shared" si="759"/>
        <v>0</v>
      </c>
      <c r="AR558" s="92">
        <f t="shared" si="759"/>
        <v>0</v>
      </c>
      <c r="AS558" s="92">
        <f t="shared" si="759"/>
        <v>0</v>
      </c>
      <c r="AT558" s="92">
        <f t="shared" si="759"/>
        <v>0</v>
      </c>
      <c r="AU558" s="92">
        <f t="shared" si="759"/>
        <v>0</v>
      </c>
      <c r="AV558" s="92">
        <f t="shared" si="759"/>
        <v>0</v>
      </c>
      <c r="AW558" s="92">
        <f t="shared" si="759"/>
        <v>33090467980.98</v>
      </c>
      <c r="AX558" s="92">
        <f t="shared" si="759"/>
        <v>33090467980.98</v>
      </c>
      <c r="AZ558" s="140">
        <f t="shared" si="743"/>
        <v>-0.37736803335043706</v>
      </c>
      <c r="BA558" s="140">
        <f t="shared" si="744"/>
        <v>-0.20884581227398891</v>
      </c>
      <c r="BB558" s="140">
        <f t="shared" si="745"/>
        <v>-0.33176172469945825</v>
      </c>
      <c r="BC558" s="140">
        <f t="shared" si="746"/>
        <v>8.8410686638025551E-2</v>
      </c>
      <c r="BD558" s="140">
        <f t="shared" si="747"/>
        <v>-1</v>
      </c>
      <c r="BE558" s="140">
        <f t="shared" si="748"/>
        <v>-1</v>
      </c>
      <c r="BF558" s="140">
        <f t="shared" si="749"/>
        <v>-1</v>
      </c>
      <c r="BG558" s="140">
        <f t="shared" si="750"/>
        <v>-1</v>
      </c>
      <c r="BH558" s="140">
        <f t="shared" si="751"/>
        <v>-1</v>
      </c>
      <c r="BI558" s="140">
        <f t="shared" si="752"/>
        <v>-1</v>
      </c>
      <c r="BJ558" s="140">
        <f t="shared" si="753"/>
        <v>-1</v>
      </c>
      <c r="BK558" s="140">
        <f t="shared" si="754"/>
        <v>-1</v>
      </c>
      <c r="BL558" s="140">
        <f t="shared" si="755"/>
        <v>-0.17348285011360309</v>
      </c>
      <c r="BM558" s="140">
        <f t="shared" si="756"/>
        <v>-0.23665468324627537</v>
      </c>
    </row>
    <row r="559" spans="1:66">
      <c r="B559" s="25" t="s">
        <v>9</v>
      </c>
      <c r="C559" s="93">
        <f>+C560+C561</f>
        <v>112548080482</v>
      </c>
      <c r="D559" s="93">
        <f>+D560+D561</f>
        <v>50000000</v>
      </c>
      <c r="E559" s="93">
        <f>+E560+E561</f>
        <v>1326909770</v>
      </c>
      <c r="F559" s="93">
        <f>+F560+F561</f>
        <v>300382733.82999998</v>
      </c>
      <c r="G559" s="93">
        <f>+G560+G561</f>
        <v>111571553445.83</v>
      </c>
      <c r="H559" s="93">
        <f t="shared" ref="H559:R559" si="760">+H560+H561</f>
        <v>2846500</v>
      </c>
      <c r="I559" s="93">
        <f t="shared" si="760"/>
        <v>2846500</v>
      </c>
      <c r="J559" s="93">
        <f t="shared" si="760"/>
        <v>68153522</v>
      </c>
      <c r="K559" s="93">
        <f t="shared" si="760"/>
        <v>1400000</v>
      </c>
      <c r="L559" s="93">
        <f t="shared" si="760"/>
        <v>1400000</v>
      </c>
      <c r="M559" s="93">
        <f t="shared" si="760"/>
        <v>0</v>
      </c>
      <c r="N559" s="93">
        <f t="shared" si="760"/>
        <v>0</v>
      </c>
      <c r="O559" s="93">
        <f t="shared" si="760"/>
        <v>16850000</v>
      </c>
      <c r="P559" s="93">
        <f t="shared" si="760"/>
        <v>14003500</v>
      </c>
      <c r="Q559" s="93">
        <f t="shared" si="760"/>
        <v>54150022</v>
      </c>
      <c r="R559" s="93">
        <f t="shared" si="760"/>
        <v>1400000</v>
      </c>
      <c r="U559" s="93">
        <f t="shared" ref="U559:AH559" si="761">+U560+U561</f>
        <v>7610666167.4058342</v>
      </c>
      <c r="V559" s="93">
        <f t="shared" si="761"/>
        <v>13291535449.234165</v>
      </c>
      <c r="W559" s="93">
        <f t="shared" si="761"/>
        <v>8083649783.4641666</v>
      </c>
      <c r="X559" s="93">
        <f t="shared" si="761"/>
        <v>7254368657.4058342</v>
      </c>
      <c r="Y559" s="93">
        <f t="shared" si="761"/>
        <v>7521686571.4058342</v>
      </c>
      <c r="Z559" s="93">
        <f t="shared" si="761"/>
        <v>12183287615.405834</v>
      </c>
      <c r="AA559" s="93">
        <f t="shared" si="761"/>
        <v>8122201026.4641666</v>
      </c>
      <c r="AB559" s="93">
        <f t="shared" si="761"/>
        <v>9187959010.4641685</v>
      </c>
      <c r="AC559" s="93">
        <f t="shared" si="761"/>
        <v>7337748332.4058342</v>
      </c>
      <c r="AD559" s="93">
        <f t="shared" si="761"/>
        <v>7303159205.4058342</v>
      </c>
      <c r="AE559" s="93">
        <f t="shared" si="761"/>
        <v>8424519876.4058342</v>
      </c>
      <c r="AF559" s="93">
        <f t="shared" si="761"/>
        <v>15250771750.365833</v>
      </c>
      <c r="AG559" s="93">
        <f t="shared" si="761"/>
        <v>33233548146.2775</v>
      </c>
      <c r="AH559" s="93">
        <f t="shared" si="761"/>
        <v>111571553445.83334</v>
      </c>
      <c r="AI559" s="239"/>
      <c r="AK559" s="93">
        <f t="shared" ref="AK559:AX559" si="762">+AK560+AK561</f>
        <v>5574388581</v>
      </c>
      <c r="AL559" s="93">
        <f t="shared" si="762"/>
        <v>10955211209.34</v>
      </c>
      <c r="AM559" s="93">
        <f t="shared" si="762"/>
        <v>6266383011</v>
      </c>
      <c r="AN559" s="93">
        <f t="shared" si="762"/>
        <v>7336426003</v>
      </c>
      <c r="AO559" s="93">
        <f t="shared" si="762"/>
        <v>0</v>
      </c>
      <c r="AP559" s="93">
        <f t="shared" si="762"/>
        <v>0</v>
      </c>
      <c r="AQ559" s="93">
        <f t="shared" si="762"/>
        <v>0</v>
      </c>
      <c r="AR559" s="93">
        <f t="shared" si="762"/>
        <v>0</v>
      </c>
      <c r="AS559" s="93">
        <f t="shared" si="762"/>
        <v>0</v>
      </c>
      <c r="AT559" s="93">
        <f t="shared" si="762"/>
        <v>0</v>
      </c>
      <c r="AU559" s="93">
        <f t="shared" si="762"/>
        <v>0</v>
      </c>
      <c r="AV559" s="93">
        <f t="shared" si="762"/>
        <v>0</v>
      </c>
      <c r="AW559" s="93">
        <f t="shared" si="762"/>
        <v>30132408804.34</v>
      </c>
      <c r="AX559" s="93">
        <f t="shared" si="762"/>
        <v>30132408804.34</v>
      </c>
      <c r="AZ559" s="141">
        <f t="shared" si="743"/>
        <v>-0.2675557620864506</v>
      </c>
      <c r="BA559" s="141">
        <f t="shared" si="744"/>
        <v>-0.17577534580692705</v>
      </c>
      <c r="BB559" s="141">
        <f t="shared" si="745"/>
        <v>-0.22480770705598224</v>
      </c>
      <c r="BC559" s="141">
        <f t="shared" si="746"/>
        <v>1.1311438592301918E-2</v>
      </c>
      <c r="BD559" s="141">
        <f t="shared" si="747"/>
        <v>-1</v>
      </c>
      <c r="BE559" s="141">
        <f t="shared" si="748"/>
        <v>-1</v>
      </c>
      <c r="BF559" s="141">
        <f t="shared" si="749"/>
        <v>-1</v>
      </c>
      <c r="BG559" s="141">
        <f t="shared" si="750"/>
        <v>-1</v>
      </c>
      <c r="BH559" s="141">
        <f t="shared" si="751"/>
        <v>-1</v>
      </c>
      <c r="BI559" s="141">
        <f t="shared" si="752"/>
        <v>-1</v>
      </c>
      <c r="BJ559" s="141">
        <f t="shared" si="753"/>
        <v>-1</v>
      </c>
      <c r="BK559" s="141">
        <f t="shared" si="754"/>
        <v>-1</v>
      </c>
      <c r="BL559" s="141">
        <f t="shared" si="755"/>
        <v>-9.3313519467973491E-2</v>
      </c>
      <c r="BM559" s="141">
        <f t="shared" si="756"/>
        <v>-0.49419406961972606</v>
      </c>
    </row>
    <row r="560" spans="1:66">
      <c r="B560" s="143" t="s">
        <v>11</v>
      </c>
      <c r="C560" s="144">
        <f>+C10</f>
        <v>81510886902</v>
      </c>
      <c r="D560" s="144">
        <f>+D10</f>
        <v>50000000</v>
      </c>
      <c r="E560" s="144">
        <f>+E10</f>
        <v>1326909770</v>
      </c>
      <c r="F560" s="144">
        <f>+F10</f>
        <v>300382733.82999998</v>
      </c>
      <c r="G560" s="144">
        <f>+G10</f>
        <v>80534359865.830002</v>
      </c>
      <c r="H560" s="94">
        <f t="shared" ref="H560:R560" si="763">+H41</f>
        <v>0</v>
      </c>
      <c r="I560" s="94">
        <f t="shared" si="763"/>
        <v>0</v>
      </c>
      <c r="J560" s="94">
        <f t="shared" si="763"/>
        <v>21000000</v>
      </c>
      <c r="K560" s="94">
        <f t="shared" si="763"/>
        <v>0</v>
      </c>
      <c r="L560" s="94">
        <f t="shared" si="763"/>
        <v>0</v>
      </c>
      <c r="M560" s="94">
        <f t="shared" si="763"/>
        <v>0</v>
      </c>
      <c r="N560" s="94">
        <f t="shared" si="763"/>
        <v>0</v>
      </c>
      <c r="O560" s="94">
        <f t="shared" si="763"/>
        <v>0</v>
      </c>
      <c r="P560" s="94">
        <f t="shared" si="763"/>
        <v>0</v>
      </c>
      <c r="Q560" s="94">
        <f t="shared" si="763"/>
        <v>21000000</v>
      </c>
      <c r="R560" s="94">
        <f t="shared" si="763"/>
        <v>0</v>
      </c>
      <c r="U560" s="144">
        <f t="shared" ref="U560:AH560" si="764">+U10</f>
        <v>5924124869.3191671</v>
      </c>
      <c r="V560" s="144">
        <f t="shared" si="764"/>
        <v>10301340515.319166</v>
      </c>
      <c r="W560" s="144">
        <f t="shared" si="764"/>
        <v>5440656261.3191671</v>
      </c>
      <c r="X560" s="144">
        <f t="shared" si="764"/>
        <v>5260638556.3191671</v>
      </c>
      <c r="Y560" s="144">
        <f t="shared" si="764"/>
        <v>5267719926.3191671</v>
      </c>
      <c r="Z560" s="144">
        <f t="shared" si="764"/>
        <v>9124785540.3191662</v>
      </c>
      <c r="AA560" s="144">
        <f t="shared" si="764"/>
        <v>5529383332.3191671</v>
      </c>
      <c r="AB560" s="144">
        <f t="shared" si="764"/>
        <v>5460569062.3191671</v>
      </c>
      <c r="AC560" s="144">
        <f t="shared" si="764"/>
        <v>5342269712.3191671</v>
      </c>
      <c r="AD560" s="144">
        <f t="shared" si="764"/>
        <v>5338480585.3191671</v>
      </c>
      <c r="AE560" s="144">
        <f t="shared" si="764"/>
        <v>5337877509.3191671</v>
      </c>
      <c r="AF560" s="144">
        <f t="shared" si="764"/>
        <v>12206513995.319166</v>
      </c>
      <c r="AG560" s="144">
        <f t="shared" si="764"/>
        <v>21666121645.9575</v>
      </c>
      <c r="AH560" s="144">
        <f t="shared" si="764"/>
        <v>80534359865.830002</v>
      </c>
      <c r="AI560" s="240"/>
      <c r="AK560" s="144">
        <f t="shared" ref="AK560:AX560" si="765">+AK10</f>
        <v>5470747419</v>
      </c>
      <c r="AL560" s="144">
        <f t="shared" si="765"/>
        <v>9132076643.3400002</v>
      </c>
      <c r="AM560" s="144">
        <f t="shared" si="765"/>
        <v>5598807828</v>
      </c>
      <c r="AN560" s="144">
        <f t="shared" si="765"/>
        <v>4832548051</v>
      </c>
      <c r="AO560" s="144">
        <f t="shared" si="765"/>
        <v>0</v>
      </c>
      <c r="AP560" s="144">
        <f t="shared" si="765"/>
        <v>0</v>
      </c>
      <c r="AQ560" s="144">
        <f t="shared" si="765"/>
        <v>0</v>
      </c>
      <c r="AR560" s="144">
        <f t="shared" si="765"/>
        <v>0</v>
      </c>
      <c r="AS560" s="144">
        <f t="shared" si="765"/>
        <v>0</v>
      </c>
      <c r="AT560" s="144">
        <f t="shared" si="765"/>
        <v>0</v>
      </c>
      <c r="AU560" s="144">
        <f t="shared" si="765"/>
        <v>0</v>
      </c>
      <c r="AV560" s="144">
        <f t="shared" si="765"/>
        <v>0</v>
      </c>
      <c r="AW560" s="144">
        <f t="shared" si="765"/>
        <v>25034179941.34</v>
      </c>
      <c r="AX560" s="144">
        <f t="shared" si="765"/>
        <v>25034179941.34</v>
      </c>
      <c r="AZ560" s="149">
        <f t="shared" si="743"/>
        <v>-7.6530704588485779E-2</v>
      </c>
      <c r="BA560" s="149">
        <f t="shared" si="744"/>
        <v>-0.11350599179207298</v>
      </c>
      <c r="BB560" s="149">
        <f t="shared" si="745"/>
        <v>2.9068472457123525E-2</v>
      </c>
      <c r="BC560" s="149">
        <f t="shared" si="746"/>
        <v>-8.1376148681596386E-2</v>
      </c>
      <c r="BD560" s="149">
        <f t="shared" si="747"/>
        <v>-1</v>
      </c>
      <c r="BE560" s="149">
        <f t="shared" si="748"/>
        <v>-1</v>
      </c>
      <c r="BF560" s="149">
        <f t="shared" si="749"/>
        <v>-1</v>
      </c>
      <c r="BG560" s="149">
        <f t="shared" si="750"/>
        <v>-1</v>
      </c>
      <c r="BH560" s="149">
        <f t="shared" si="751"/>
        <v>-1</v>
      </c>
      <c r="BI560" s="149">
        <f t="shared" si="752"/>
        <v>-1</v>
      </c>
      <c r="BJ560" s="149">
        <f t="shared" si="753"/>
        <v>-1</v>
      </c>
      <c r="BK560" s="149">
        <f t="shared" si="754"/>
        <v>-1</v>
      </c>
      <c r="BL560" s="149">
        <f t="shared" si="755"/>
        <v>0.15545275478553022</v>
      </c>
      <c r="BM560" s="149">
        <f t="shared" si="756"/>
        <v>-0.49419406961972606</v>
      </c>
    </row>
    <row r="561" spans="2:65">
      <c r="B561" s="143" t="s">
        <v>788</v>
      </c>
      <c r="C561" s="144">
        <f>++C46</f>
        <v>31037193580</v>
      </c>
      <c r="D561" s="144">
        <f>++D46</f>
        <v>0</v>
      </c>
      <c r="E561" s="144">
        <f>++E46</f>
        <v>0</v>
      </c>
      <c r="F561" s="144">
        <f>++F46</f>
        <v>0</v>
      </c>
      <c r="G561" s="144">
        <f>++G46</f>
        <v>31037193580</v>
      </c>
      <c r="H561" s="94">
        <f t="shared" ref="H561:R561" si="766">+H77</f>
        <v>2846500</v>
      </c>
      <c r="I561" s="94">
        <f t="shared" si="766"/>
        <v>2846500</v>
      </c>
      <c r="J561" s="94">
        <f t="shared" si="766"/>
        <v>47153522</v>
      </c>
      <c r="K561" s="94">
        <f t="shared" si="766"/>
        <v>1400000</v>
      </c>
      <c r="L561" s="94">
        <f t="shared" si="766"/>
        <v>1400000</v>
      </c>
      <c r="M561" s="94">
        <f t="shared" si="766"/>
        <v>0</v>
      </c>
      <c r="N561" s="94">
        <f t="shared" si="766"/>
        <v>0</v>
      </c>
      <c r="O561" s="94">
        <f t="shared" si="766"/>
        <v>16850000</v>
      </c>
      <c r="P561" s="94">
        <f t="shared" si="766"/>
        <v>14003500</v>
      </c>
      <c r="Q561" s="94">
        <f t="shared" si="766"/>
        <v>33150022</v>
      </c>
      <c r="R561" s="94">
        <f t="shared" si="766"/>
        <v>1400000</v>
      </c>
      <c r="U561" s="144">
        <f t="shared" ref="U561:AH561" si="767">++U46</f>
        <v>1686541298.0866668</v>
      </c>
      <c r="V561" s="144">
        <f t="shared" si="767"/>
        <v>2990194933.915</v>
      </c>
      <c r="W561" s="144">
        <f t="shared" si="767"/>
        <v>2642993522.145</v>
      </c>
      <c r="X561" s="144">
        <f t="shared" si="767"/>
        <v>1993730101.0866668</v>
      </c>
      <c r="Y561" s="144">
        <f t="shared" si="767"/>
        <v>2253966645.0866671</v>
      </c>
      <c r="Z561" s="144">
        <f t="shared" si="767"/>
        <v>3058502075.0866671</v>
      </c>
      <c r="AA561" s="144">
        <f t="shared" si="767"/>
        <v>2592817694.1449995</v>
      </c>
      <c r="AB561" s="144">
        <f t="shared" si="767"/>
        <v>3727389948.1450005</v>
      </c>
      <c r="AC561" s="144">
        <f t="shared" si="767"/>
        <v>1995478620.0866668</v>
      </c>
      <c r="AD561" s="144">
        <f t="shared" si="767"/>
        <v>1964678620.0866668</v>
      </c>
      <c r="AE561" s="144">
        <f t="shared" si="767"/>
        <v>3086642367.0866671</v>
      </c>
      <c r="AF561" s="144">
        <f t="shared" si="767"/>
        <v>3044257755.0466671</v>
      </c>
      <c r="AG561" s="144">
        <f t="shared" si="767"/>
        <v>11567426500.32</v>
      </c>
      <c r="AH561" s="144">
        <f t="shared" si="767"/>
        <v>31037193580.003338</v>
      </c>
      <c r="AI561" s="240"/>
      <c r="AK561" s="144">
        <f t="shared" ref="AK561:AX561" si="768">++AK46</f>
        <v>103641162</v>
      </c>
      <c r="AL561" s="144">
        <f t="shared" si="768"/>
        <v>1823134566</v>
      </c>
      <c r="AM561" s="144">
        <f t="shared" si="768"/>
        <v>667575183</v>
      </c>
      <c r="AN561" s="144">
        <f t="shared" si="768"/>
        <v>2503877952</v>
      </c>
      <c r="AO561" s="144">
        <f t="shared" si="768"/>
        <v>0</v>
      </c>
      <c r="AP561" s="144">
        <f t="shared" si="768"/>
        <v>0</v>
      </c>
      <c r="AQ561" s="144">
        <f t="shared" si="768"/>
        <v>0</v>
      </c>
      <c r="AR561" s="144">
        <f t="shared" si="768"/>
        <v>0</v>
      </c>
      <c r="AS561" s="144">
        <f t="shared" si="768"/>
        <v>0</v>
      </c>
      <c r="AT561" s="144">
        <f t="shared" si="768"/>
        <v>0</v>
      </c>
      <c r="AU561" s="144">
        <f t="shared" si="768"/>
        <v>0</v>
      </c>
      <c r="AV561" s="144">
        <f t="shared" si="768"/>
        <v>0</v>
      </c>
      <c r="AW561" s="144">
        <f t="shared" si="768"/>
        <v>5098228863</v>
      </c>
      <c r="AX561" s="144">
        <f t="shared" si="768"/>
        <v>5098228863</v>
      </c>
      <c r="AZ561" s="149">
        <f t="shared" si="743"/>
        <v>-0.93854810308079739</v>
      </c>
      <c r="BA561" s="149">
        <f t="shared" si="744"/>
        <v>-0.3902957478384167</v>
      </c>
      <c r="BB561" s="149">
        <f t="shared" si="745"/>
        <v>-0.74741701884376566</v>
      </c>
      <c r="BC561" s="149">
        <f t="shared" si="746"/>
        <v>0.2558760840473247</v>
      </c>
      <c r="BD561" s="149">
        <f t="shared" si="747"/>
        <v>-1</v>
      </c>
      <c r="BE561" s="149">
        <f t="shared" si="748"/>
        <v>-1</v>
      </c>
      <c r="BF561" s="149">
        <f t="shared" si="749"/>
        <v>-1</v>
      </c>
      <c r="BG561" s="149">
        <f t="shared" si="750"/>
        <v>-1</v>
      </c>
      <c r="BH561" s="149">
        <f t="shared" si="751"/>
        <v>-1</v>
      </c>
      <c r="BI561" s="149">
        <f t="shared" si="752"/>
        <v>-1</v>
      </c>
      <c r="BJ561" s="149">
        <f t="shared" si="753"/>
        <v>-1</v>
      </c>
      <c r="BK561" s="149">
        <f t="shared" si="754"/>
        <v>-1</v>
      </c>
      <c r="BL561" s="149">
        <f t="shared" si="755"/>
        <v>-0.55925988698878148</v>
      </c>
      <c r="BM561" s="149">
        <f t="shared" si="756"/>
        <v>-0.1262576</v>
      </c>
    </row>
    <row r="562" spans="2:65">
      <c r="B562" s="25" t="s">
        <v>107</v>
      </c>
      <c r="C562" s="93">
        <f>SUM(C563:C575)</f>
        <v>9449970190.9200001</v>
      </c>
      <c r="D562" s="93">
        <f>SUM(D563:D575)</f>
        <v>1103800000</v>
      </c>
      <c r="E562" s="93">
        <f>SUM(E563:E575)</f>
        <v>16000000</v>
      </c>
      <c r="F562" s="93">
        <f>SUM(F563:F575)</f>
        <v>912000000</v>
      </c>
      <c r="G562" s="93">
        <f>SUM(G563:G575)</f>
        <v>11449770190.92</v>
      </c>
      <c r="H562" s="93">
        <f t="shared" ref="H562:R562" si="769">SUM(H563:H575)</f>
        <v>2002620599</v>
      </c>
      <c r="I562" s="93">
        <f t="shared" si="769"/>
        <v>1952311744</v>
      </c>
      <c r="J562" s="93">
        <f t="shared" si="769"/>
        <v>10249150020</v>
      </c>
      <c r="K562" s="93">
        <f t="shared" si="769"/>
        <v>271763807</v>
      </c>
      <c r="L562" s="93">
        <f t="shared" si="769"/>
        <v>384482824.86000001</v>
      </c>
      <c r="M562" s="93">
        <f t="shared" si="769"/>
        <v>150240037.13999999</v>
      </c>
      <c r="N562" s="93">
        <f t="shared" si="769"/>
        <v>1924405382</v>
      </c>
      <c r="O562" s="93">
        <f t="shared" si="769"/>
        <v>4273664352</v>
      </c>
      <c r="P562" s="93">
        <f t="shared" si="769"/>
        <v>2321352608</v>
      </c>
      <c r="Q562" s="93">
        <f t="shared" si="769"/>
        <v>7927797412</v>
      </c>
      <c r="R562" s="93">
        <f t="shared" si="769"/>
        <v>384482824.86000001</v>
      </c>
      <c r="U562" s="93">
        <f t="shared" ref="U562:AH562" si="770">SUM(U563:U575)</f>
        <v>1657401437.8366666</v>
      </c>
      <c r="V562" s="93">
        <f t="shared" si="770"/>
        <v>1220366517.9578791</v>
      </c>
      <c r="W562" s="93">
        <f t="shared" si="770"/>
        <v>2125486072.9578793</v>
      </c>
      <c r="X562" s="93">
        <f t="shared" si="770"/>
        <v>907499620.95787871</v>
      </c>
      <c r="Y562" s="93">
        <f t="shared" si="770"/>
        <v>711607677.95787871</v>
      </c>
      <c r="Z562" s="93">
        <f t="shared" si="770"/>
        <v>946405914.95787871</v>
      </c>
      <c r="AA562" s="93">
        <f t="shared" si="770"/>
        <v>884277103.95787871</v>
      </c>
      <c r="AB562" s="93">
        <f t="shared" si="770"/>
        <v>681180437.2912122</v>
      </c>
      <c r="AC562" s="93">
        <f t="shared" si="770"/>
        <v>621980437.2912122</v>
      </c>
      <c r="AD562" s="93">
        <f t="shared" si="770"/>
        <v>584704095.2912122</v>
      </c>
      <c r="AE562" s="93">
        <f t="shared" si="770"/>
        <v>554680437.2912122</v>
      </c>
      <c r="AF562" s="93">
        <f t="shared" si="770"/>
        <v>554180437.17121208</v>
      </c>
      <c r="AG562" s="93">
        <f t="shared" si="770"/>
        <v>6622361327.6681833</v>
      </c>
      <c r="AH562" s="93">
        <f t="shared" si="770"/>
        <v>11449770190.92</v>
      </c>
      <c r="AI562" s="239"/>
      <c r="AK562" s="93">
        <f t="shared" ref="AK562:AX562" si="771">SUM(AK563:AK575)</f>
        <v>169071929.98000002</v>
      </c>
      <c r="AL562" s="93">
        <f t="shared" si="771"/>
        <v>254918511.75999999</v>
      </c>
      <c r="AM562" s="93">
        <f t="shared" si="771"/>
        <v>614467659.87</v>
      </c>
      <c r="AN562" s="93">
        <f t="shared" si="771"/>
        <v>1561345408.03</v>
      </c>
      <c r="AO562" s="93">
        <f t="shared" si="771"/>
        <v>0</v>
      </c>
      <c r="AP562" s="93">
        <f t="shared" si="771"/>
        <v>0</v>
      </c>
      <c r="AQ562" s="93">
        <f t="shared" si="771"/>
        <v>0</v>
      </c>
      <c r="AR562" s="93">
        <f t="shared" si="771"/>
        <v>0</v>
      </c>
      <c r="AS562" s="93">
        <f t="shared" si="771"/>
        <v>0</v>
      </c>
      <c r="AT562" s="93">
        <f t="shared" si="771"/>
        <v>0</v>
      </c>
      <c r="AU562" s="93">
        <f t="shared" si="771"/>
        <v>0</v>
      </c>
      <c r="AV562" s="93">
        <f t="shared" si="771"/>
        <v>0</v>
      </c>
      <c r="AW562" s="93">
        <f t="shared" si="771"/>
        <v>2599803509.6400003</v>
      </c>
      <c r="AX562" s="93">
        <f t="shared" si="771"/>
        <v>2599803509.6400003</v>
      </c>
      <c r="AZ562" s="141">
        <f t="shared" si="743"/>
        <v>-0.89798975304336515</v>
      </c>
      <c r="BA562" s="141">
        <f t="shared" si="744"/>
        <v>-0.79111315493432888</v>
      </c>
      <c r="BB562" s="141">
        <f t="shared" si="745"/>
        <v>-0.71090487597743157</v>
      </c>
      <c r="BC562" s="141">
        <f t="shared" si="746"/>
        <v>0.72049152635675784</v>
      </c>
      <c r="BD562" s="141">
        <f t="shared" si="747"/>
        <v>-1</v>
      </c>
      <c r="BE562" s="141">
        <f t="shared" si="748"/>
        <v>-1</v>
      </c>
      <c r="BF562" s="141">
        <f t="shared" si="749"/>
        <v>-1</v>
      </c>
      <c r="BG562" s="141">
        <f t="shared" si="750"/>
        <v>-1</v>
      </c>
      <c r="BH562" s="141">
        <f t="shared" si="751"/>
        <v>-1</v>
      </c>
      <c r="BI562" s="141">
        <f t="shared" si="752"/>
        <v>-1</v>
      </c>
      <c r="BJ562" s="141">
        <f t="shared" si="753"/>
        <v>-1</v>
      </c>
      <c r="BK562" s="141">
        <f t="shared" si="754"/>
        <v>-1</v>
      </c>
      <c r="BL562" s="141">
        <f t="shared" si="755"/>
        <v>-0.60742046816774586</v>
      </c>
      <c r="BM562" s="141" t="e">
        <f t="shared" si="756"/>
        <v>#DIV/0!</v>
      </c>
    </row>
    <row r="563" spans="2:65" ht="30">
      <c r="B563" s="145" t="s">
        <v>789</v>
      </c>
      <c r="C563" s="144">
        <f>+C74+C104</f>
        <v>1742544100.9200001</v>
      </c>
      <c r="D563" s="144">
        <f>+D74+D104</f>
        <v>40000000</v>
      </c>
      <c r="E563" s="144">
        <f>+E74+E104</f>
        <v>10000000</v>
      </c>
      <c r="F563" s="144">
        <f>+F74+F104</f>
        <v>600000000</v>
      </c>
      <c r="G563" s="144">
        <f>+G74+G104</f>
        <v>2372544100.9200001</v>
      </c>
      <c r="H563" s="91">
        <f t="shared" ref="H563:R563" si="772">+H105+H135</f>
        <v>204719660</v>
      </c>
      <c r="I563" s="91">
        <f t="shared" si="772"/>
        <v>204719660</v>
      </c>
      <c r="J563" s="91">
        <f t="shared" si="772"/>
        <v>1140889450</v>
      </c>
      <c r="K563" s="91">
        <f t="shared" si="772"/>
        <v>11600000</v>
      </c>
      <c r="L563" s="91">
        <f t="shared" si="772"/>
        <v>11600000</v>
      </c>
      <c r="M563" s="91">
        <f t="shared" si="772"/>
        <v>0</v>
      </c>
      <c r="N563" s="91">
        <f t="shared" si="772"/>
        <v>248000000</v>
      </c>
      <c r="O563" s="91">
        <f t="shared" si="772"/>
        <v>321905000</v>
      </c>
      <c r="P563" s="91">
        <f t="shared" si="772"/>
        <v>117185340</v>
      </c>
      <c r="Q563" s="91">
        <f t="shared" si="772"/>
        <v>1023704110</v>
      </c>
      <c r="R563" s="91">
        <f t="shared" si="772"/>
        <v>11600000</v>
      </c>
      <c r="U563" s="144">
        <f t="shared" ref="U563:AH563" si="773">+U74+U104</f>
        <v>75124111.49000001</v>
      </c>
      <c r="V563" s="144">
        <f t="shared" si="773"/>
        <v>174551809.21727273</v>
      </c>
      <c r="W563" s="144">
        <f t="shared" si="773"/>
        <v>193595775.21727273</v>
      </c>
      <c r="X563" s="144">
        <f t="shared" si="773"/>
        <v>388904323.21727276</v>
      </c>
      <c r="Y563" s="144">
        <f t="shared" si="773"/>
        <v>213012380.21727273</v>
      </c>
      <c r="Z563" s="144">
        <f t="shared" si="773"/>
        <v>445321206.21727276</v>
      </c>
      <c r="AA563" s="144">
        <f t="shared" si="773"/>
        <v>262551806.21727273</v>
      </c>
      <c r="AB563" s="144">
        <f t="shared" si="773"/>
        <v>193751806.21727273</v>
      </c>
      <c r="AC563" s="144">
        <f t="shared" si="773"/>
        <v>147551806.21727273</v>
      </c>
      <c r="AD563" s="144">
        <f t="shared" si="773"/>
        <v>107175464.21727273</v>
      </c>
      <c r="AE563" s="144">
        <f t="shared" si="773"/>
        <v>85751806.217272729</v>
      </c>
      <c r="AF563" s="144">
        <f t="shared" si="773"/>
        <v>85251806.25727272</v>
      </c>
      <c r="AG563" s="144">
        <f t="shared" si="773"/>
        <v>1045188399.359091</v>
      </c>
      <c r="AH563" s="144">
        <f t="shared" si="773"/>
        <v>2372544100.9200001</v>
      </c>
      <c r="AI563" s="240"/>
      <c r="AK563" s="144">
        <f t="shared" ref="AK563:AX563" si="774">+AK74+AK104</f>
        <v>5540396</v>
      </c>
      <c r="AL563" s="144">
        <f t="shared" si="774"/>
        <v>28376036.25</v>
      </c>
      <c r="AM563" s="144">
        <f t="shared" si="774"/>
        <v>76954462.629999995</v>
      </c>
      <c r="AN563" s="144">
        <f t="shared" si="774"/>
        <v>533786799.38999999</v>
      </c>
      <c r="AO563" s="144">
        <f t="shared" si="774"/>
        <v>0</v>
      </c>
      <c r="AP563" s="144">
        <f t="shared" si="774"/>
        <v>0</v>
      </c>
      <c r="AQ563" s="144">
        <f t="shared" si="774"/>
        <v>0</v>
      </c>
      <c r="AR563" s="144">
        <f t="shared" si="774"/>
        <v>0</v>
      </c>
      <c r="AS563" s="144">
        <f t="shared" si="774"/>
        <v>0</v>
      </c>
      <c r="AT563" s="144">
        <f t="shared" si="774"/>
        <v>0</v>
      </c>
      <c r="AU563" s="144">
        <f t="shared" si="774"/>
        <v>0</v>
      </c>
      <c r="AV563" s="144">
        <f t="shared" si="774"/>
        <v>0</v>
      </c>
      <c r="AW563" s="144">
        <f t="shared" si="774"/>
        <v>644657694.26999998</v>
      </c>
      <c r="AX563" s="144">
        <f t="shared" si="774"/>
        <v>644657694.26999998</v>
      </c>
      <c r="AZ563" s="149">
        <f t="shared" si="743"/>
        <v>-0.92625009613940656</v>
      </c>
      <c r="BA563" s="149">
        <f t="shared" si="744"/>
        <v>-0.83743487748855683</v>
      </c>
      <c r="BB563" s="149">
        <f t="shared" si="745"/>
        <v>-0.60249926661036934</v>
      </c>
      <c r="BC563" s="149">
        <f t="shared" si="746"/>
        <v>0.37254015325456902</v>
      </c>
      <c r="BD563" s="149">
        <f t="shared" si="747"/>
        <v>-1</v>
      </c>
      <c r="BE563" s="149">
        <f t="shared" si="748"/>
        <v>-1</v>
      </c>
      <c r="BF563" s="149">
        <f t="shared" si="749"/>
        <v>-1</v>
      </c>
      <c r="BG563" s="149">
        <f t="shared" si="750"/>
        <v>-1</v>
      </c>
      <c r="BH563" s="149">
        <f t="shared" si="751"/>
        <v>-1</v>
      </c>
      <c r="BI563" s="149">
        <f t="shared" si="752"/>
        <v>-1</v>
      </c>
      <c r="BJ563" s="149">
        <f t="shared" si="753"/>
        <v>-1</v>
      </c>
      <c r="BK563" s="149">
        <f t="shared" si="754"/>
        <v>-1</v>
      </c>
      <c r="BL563" s="149">
        <f t="shared" si="755"/>
        <v>-0.38321388309963667</v>
      </c>
      <c r="BM563" s="149" t="e">
        <f t="shared" si="756"/>
        <v>#DIV/0!</v>
      </c>
    </row>
    <row r="564" spans="2:65">
      <c r="B564" s="145" t="s">
        <v>790</v>
      </c>
      <c r="C564" s="144">
        <f>C193+C224+C251</f>
        <v>1413799999</v>
      </c>
      <c r="D564" s="144">
        <f>D193+D224+D251</f>
        <v>0</v>
      </c>
      <c r="E564" s="144">
        <f>E193+E224+E251</f>
        <v>0</v>
      </c>
      <c r="F564" s="144">
        <f>F193+F224+F251</f>
        <v>0</v>
      </c>
      <c r="G564" s="144">
        <f>G193+G224+G251</f>
        <v>1413799999</v>
      </c>
      <c r="H564" s="91">
        <f t="shared" ref="H564:R564" si="775">H224+H255+H281</f>
        <v>54568945</v>
      </c>
      <c r="I564" s="91">
        <f t="shared" si="775"/>
        <v>62767998</v>
      </c>
      <c r="J564" s="91">
        <f t="shared" si="775"/>
        <v>784432002</v>
      </c>
      <c r="K564" s="91">
        <f t="shared" si="775"/>
        <v>16008075</v>
      </c>
      <c r="L564" s="91">
        <f t="shared" si="775"/>
        <v>24814998</v>
      </c>
      <c r="M564" s="91">
        <f t="shared" si="775"/>
        <v>-339960</v>
      </c>
      <c r="N564" s="91">
        <f t="shared" si="775"/>
        <v>34133630</v>
      </c>
      <c r="O564" s="91">
        <f t="shared" si="775"/>
        <v>279136838</v>
      </c>
      <c r="P564" s="91">
        <f t="shared" si="775"/>
        <v>216368840</v>
      </c>
      <c r="Q564" s="91">
        <f t="shared" si="775"/>
        <v>568063162</v>
      </c>
      <c r="R564" s="91">
        <f t="shared" si="775"/>
        <v>24814998</v>
      </c>
      <c r="U564" s="144">
        <f t="shared" ref="U564:AH564" si="776">U193+U224+U251</f>
        <v>76983333.260000005</v>
      </c>
      <c r="V564" s="144">
        <f t="shared" si="776"/>
        <v>516983333.26000005</v>
      </c>
      <c r="W564" s="144">
        <f t="shared" si="776"/>
        <v>126983333.26000001</v>
      </c>
      <c r="X564" s="144">
        <f t="shared" si="776"/>
        <v>76983333.260000005</v>
      </c>
      <c r="Y564" s="144">
        <f t="shared" si="776"/>
        <v>76983333.260000005</v>
      </c>
      <c r="Z564" s="144">
        <f t="shared" si="776"/>
        <v>76983333.260000005</v>
      </c>
      <c r="AA564" s="144">
        <f t="shared" si="776"/>
        <v>76983333.260000005</v>
      </c>
      <c r="AB564" s="144">
        <f t="shared" si="776"/>
        <v>76983333.260000005</v>
      </c>
      <c r="AC564" s="144">
        <f t="shared" si="776"/>
        <v>76983333.260000005</v>
      </c>
      <c r="AD564" s="144">
        <f t="shared" si="776"/>
        <v>76983333.260000005</v>
      </c>
      <c r="AE564" s="144">
        <f t="shared" si="776"/>
        <v>76983333.260000005</v>
      </c>
      <c r="AF564" s="144">
        <f t="shared" si="776"/>
        <v>76983333.139999986</v>
      </c>
      <c r="AG564" s="144">
        <f t="shared" si="776"/>
        <v>874916666.30000007</v>
      </c>
      <c r="AH564" s="144">
        <f t="shared" si="776"/>
        <v>1413799999</v>
      </c>
      <c r="AI564" s="240"/>
      <c r="AK564" s="144">
        <f t="shared" ref="AK564:AX564" si="777">AK193+AK224+AK251</f>
        <v>62034450</v>
      </c>
      <c r="AL564" s="144">
        <f t="shared" si="777"/>
        <v>76742993.150000006</v>
      </c>
      <c r="AM564" s="144">
        <f t="shared" si="777"/>
        <v>117593988.62</v>
      </c>
      <c r="AN564" s="144">
        <f t="shared" si="777"/>
        <v>85728136.340000004</v>
      </c>
      <c r="AO564" s="144">
        <f t="shared" si="777"/>
        <v>0</v>
      </c>
      <c r="AP564" s="144">
        <f t="shared" si="777"/>
        <v>0</v>
      </c>
      <c r="AQ564" s="144">
        <f t="shared" si="777"/>
        <v>0</v>
      </c>
      <c r="AR564" s="144">
        <f t="shared" si="777"/>
        <v>0</v>
      </c>
      <c r="AS564" s="144">
        <f t="shared" si="777"/>
        <v>0</v>
      </c>
      <c r="AT564" s="144">
        <f t="shared" si="777"/>
        <v>0</v>
      </c>
      <c r="AU564" s="144">
        <f t="shared" si="777"/>
        <v>0</v>
      </c>
      <c r="AV564" s="144">
        <f t="shared" si="777"/>
        <v>0</v>
      </c>
      <c r="AW564" s="144">
        <f t="shared" si="777"/>
        <v>342099568.11000001</v>
      </c>
      <c r="AX564" s="144">
        <f t="shared" si="777"/>
        <v>342099568.11000001</v>
      </c>
      <c r="AZ564" s="149">
        <f t="shared" si="743"/>
        <v>-0.19418337225685367</v>
      </c>
      <c r="BA564" s="149">
        <f t="shared" si="744"/>
        <v>-0.8515561562380104</v>
      </c>
      <c r="BB564" s="149">
        <f t="shared" si="745"/>
        <v>-7.3941551217396359E-2</v>
      </c>
      <c r="BC564" s="149">
        <f t="shared" si="746"/>
        <v>0.11359345860571791</v>
      </c>
      <c r="BD564" s="149">
        <f t="shared" si="747"/>
        <v>-1</v>
      </c>
      <c r="BE564" s="149">
        <f t="shared" si="748"/>
        <v>-1</v>
      </c>
      <c r="BF564" s="149">
        <f t="shared" si="749"/>
        <v>-1</v>
      </c>
      <c r="BG564" s="149">
        <f t="shared" si="750"/>
        <v>-1</v>
      </c>
      <c r="BH564" s="149">
        <f t="shared" si="751"/>
        <v>-1</v>
      </c>
      <c r="BI564" s="149">
        <f t="shared" si="752"/>
        <v>-1</v>
      </c>
      <c r="BJ564" s="149">
        <f t="shared" si="753"/>
        <v>-1</v>
      </c>
      <c r="BK564" s="149">
        <f t="shared" si="754"/>
        <v>-1</v>
      </c>
      <c r="BL564" s="149">
        <f t="shared" si="755"/>
        <v>-0.60899182597957557</v>
      </c>
      <c r="BM564" s="149">
        <f t="shared" si="756"/>
        <v>-0.24930511413612566</v>
      </c>
    </row>
    <row r="565" spans="2:65">
      <c r="B565" s="145" t="s">
        <v>791</v>
      </c>
      <c r="C565" s="144">
        <f>+C222+C246</f>
        <v>232600000</v>
      </c>
      <c r="D565" s="144">
        <f>+D222+D246</f>
        <v>0</v>
      </c>
      <c r="E565" s="144">
        <f>+E222+E246</f>
        <v>0</v>
      </c>
      <c r="F565" s="144">
        <f>+F222+F246</f>
        <v>30000000</v>
      </c>
      <c r="G565" s="144">
        <f>+G222+G246</f>
        <v>262600000</v>
      </c>
      <c r="H565" s="91">
        <f t="shared" ref="H565:R565" si="778">+H253+H277</f>
        <v>21448000</v>
      </c>
      <c r="I565" s="91">
        <f t="shared" si="778"/>
        <v>21448000</v>
      </c>
      <c r="J565" s="91">
        <f t="shared" si="778"/>
        <v>578553000</v>
      </c>
      <c r="K565" s="91">
        <f t="shared" si="778"/>
        <v>2595200</v>
      </c>
      <c r="L565" s="91">
        <f t="shared" si="778"/>
        <v>2595200</v>
      </c>
      <c r="M565" s="91">
        <f t="shared" si="778"/>
        <v>0</v>
      </c>
      <c r="N565" s="91">
        <f t="shared" si="778"/>
        <v>0</v>
      </c>
      <c r="O565" s="91">
        <f t="shared" si="778"/>
        <v>21448000</v>
      </c>
      <c r="P565" s="91">
        <f t="shared" si="778"/>
        <v>0</v>
      </c>
      <c r="Q565" s="91">
        <f t="shared" si="778"/>
        <v>578553000</v>
      </c>
      <c r="R565" s="91">
        <f t="shared" si="778"/>
        <v>2595200</v>
      </c>
      <c r="U565" s="144">
        <f t="shared" ref="U565:AH565" si="779">+U222+U246</f>
        <v>2083333.33</v>
      </c>
      <c r="V565" s="144">
        <f t="shared" si="779"/>
        <v>94774242.420909092</v>
      </c>
      <c r="W565" s="144">
        <f t="shared" si="779"/>
        <v>40174242.420909092</v>
      </c>
      <c r="X565" s="144">
        <f t="shared" si="779"/>
        <v>27674242.420909088</v>
      </c>
      <c r="Y565" s="144">
        <f t="shared" si="779"/>
        <v>15174242.420909092</v>
      </c>
      <c r="Z565" s="144">
        <f t="shared" si="779"/>
        <v>7174242.4209090909</v>
      </c>
      <c r="AA565" s="144">
        <f t="shared" si="779"/>
        <v>26674242.420909088</v>
      </c>
      <c r="AB565" s="144">
        <f t="shared" si="779"/>
        <v>11674242.420909092</v>
      </c>
      <c r="AC565" s="144">
        <f t="shared" si="779"/>
        <v>7174242.4209090909</v>
      </c>
      <c r="AD565" s="144">
        <f t="shared" si="779"/>
        <v>15674242.420909092</v>
      </c>
      <c r="AE565" s="144">
        <f t="shared" si="779"/>
        <v>7174242.4209090909</v>
      </c>
      <c r="AF565" s="144">
        <f t="shared" si="779"/>
        <v>7174242.4609090909</v>
      </c>
      <c r="AG565" s="144">
        <f t="shared" si="779"/>
        <v>179880303.01363638</v>
      </c>
      <c r="AH565" s="144">
        <f t="shared" si="779"/>
        <v>262600000.00000006</v>
      </c>
      <c r="AI565" s="240"/>
      <c r="AK565" s="144">
        <f t="shared" ref="AK565:AX565" si="780">+AK222+AK246</f>
        <v>1051200</v>
      </c>
      <c r="AL565" s="144">
        <f t="shared" si="780"/>
        <v>2200000</v>
      </c>
      <c r="AM565" s="144">
        <f t="shared" si="780"/>
        <v>0</v>
      </c>
      <c r="AN565" s="144">
        <f t="shared" si="780"/>
        <v>1765000</v>
      </c>
      <c r="AO565" s="144">
        <f t="shared" si="780"/>
        <v>0</v>
      </c>
      <c r="AP565" s="144">
        <f t="shared" si="780"/>
        <v>0</v>
      </c>
      <c r="AQ565" s="144">
        <f t="shared" si="780"/>
        <v>0</v>
      </c>
      <c r="AR565" s="144">
        <f t="shared" si="780"/>
        <v>0</v>
      </c>
      <c r="AS565" s="144">
        <f t="shared" si="780"/>
        <v>0</v>
      </c>
      <c r="AT565" s="144">
        <f t="shared" si="780"/>
        <v>0</v>
      </c>
      <c r="AU565" s="144">
        <f t="shared" si="780"/>
        <v>0</v>
      </c>
      <c r="AV565" s="144">
        <f t="shared" si="780"/>
        <v>0</v>
      </c>
      <c r="AW565" s="144">
        <f t="shared" si="780"/>
        <v>5016200</v>
      </c>
      <c r="AX565" s="144">
        <f t="shared" si="780"/>
        <v>5016200</v>
      </c>
      <c r="AZ565" s="149">
        <f t="shared" si="743"/>
        <v>-0.49542399919267843</v>
      </c>
      <c r="BA565" s="149">
        <f t="shared" si="744"/>
        <v>-0.97678694185462955</v>
      </c>
      <c r="BB565" s="149">
        <f t="shared" si="745"/>
        <v>-1</v>
      </c>
      <c r="BC565" s="149">
        <f t="shared" si="746"/>
        <v>-0.93622228304734134</v>
      </c>
      <c r="BD565" s="149">
        <f t="shared" si="747"/>
        <v>-1</v>
      </c>
      <c r="BE565" s="149">
        <f t="shared" si="748"/>
        <v>-1</v>
      </c>
      <c r="BF565" s="149">
        <f t="shared" si="749"/>
        <v>-1</v>
      </c>
      <c r="BG565" s="149">
        <f t="shared" si="750"/>
        <v>-1</v>
      </c>
      <c r="BH565" s="149">
        <f t="shared" si="751"/>
        <v>-1</v>
      </c>
      <c r="BI565" s="149">
        <f t="shared" si="752"/>
        <v>-1</v>
      </c>
      <c r="BJ565" s="149">
        <f t="shared" si="753"/>
        <v>-1</v>
      </c>
      <c r="BK565" s="149">
        <f t="shared" si="754"/>
        <v>-1</v>
      </c>
      <c r="BL565" s="149">
        <f t="shared" si="755"/>
        <v>-0.97211367828516648</v>
      </c>
      <c r="BM565" s="149">
        <f t="shared" si="756"/>
        <v>-0.98059705600000002</v>
      </c>
    </row>
    <row r="566" spans="2:65">
      <c r="B566" s="145" t="s">
        <v>792</v>
      </c>
      <c r="C566" s="144">
        <f>+C256</f>
        <v>185400000</v>
      </c>
      <c r="D566" s="144">
        <f>+D256</f>
        <v>13000000</v>
      </c>
      <c r="E566" s="144">
        <f>+E256</f>
        <v>0</v>
      </c>
      <c r="F566" s="144">
        <f>+F256</f>
        <v>0</v>
      </c>
      <c r="G566" s="144">
        <f>+G256</f>
        <v>198400000</v>
      </c>
      <c r="H566" s="91">
        <f t="shared" ref="H566:R566" si="781">+H286</f>
        <v>0</v>
      </c>
      <c r="I566" s="91">
        <f t="shared" si="781"/>
        <v>0</v>
      </c>
      <c r="J566" s="91">
        <f t="shared" si="781"/>
        <v>1100000000</v>
      </c>
      <c r="K566" s="91">
        <f t="shared" si="781"/>
        <v>0</v>
      </c>
      <c r="L566" s="91">
        <f t="shared" si="781"/>
        <v>0</v>
      </c>
      <c r="M566" s="91">
        <f t="shared" si="781"/>
        <v>0</v>
      </c>
      <c r="N566" s="91">
        <f t="shared" si="781"/>
        <v>0</v>
      </c>
      <c r="O566" s="91">
        <f t="shared" si="781"/>
        <v>0</v>
      </c>
      <c r="P566" s="91">
        <f t="shared" si="781"/>
        <v>0</v>
      </c>
      <c r="Q566" s="91">
        <f t="shared" si="781"/>
        <v>1100000000</v>
      </c>
      <c r="R566" s="91">
        <f t="shared" si="781"/>
        <v>0</v>
      </c>
      <c r="U566" s="144">
        <f t="shared" ref="U566:AH566" si="782">+U256</f>
        <v>16533333.333333334</v>
      </c>
      <c r="V566" s="144">
        <f t="shared" si="782"/>
        <v>16533333.333333334</v>
      </c>
      <c r="W566" s="144">
        <f t="shared" si="782"/>
        <v>16533333.333333334</v>
      </c>
      <c r="X566" s="144">
        <f t="shared" si="782"/>
        <v>16533333.333333334</v>
      </c>
      <c r="Y566" s="144">
        <f t="shared" si="782"/>
        <v>16533333.333333334</v>
      </c>
      <c r="Z566" s="144">
        <f t="shared" si="782"/>
        <v>16533333.333333334</v>
      </c>
      <c r="AA566" s="144">
        <f t="shared" si="782"/>
        <v>16533333.333333334</v>
      </c>
      <c r="AB566" s="144">
        <f t="shared" si="782"/>
        <v>16533333.333333334</v>
      </c>
      <c r="AC566" s="144">
        <f t="shared" si="782"/>
        <v>16533333.333333334</v>
      </c>
      <c r="AD566" s="144">
        <f t="shared" si="782"/>
        <v>16533333.333333334</v>
      </c>
      <c r="AE566" s="144">
        <f t="shared" si="782"/>
        <v>16533333.333333334</v>
      </c>
      <c r="AF566" s="144">
        <f t="shared" si="782"/>
        <v>16533333.333333334</v>
      </c>
      <c r="AG566" s="144">
        <f t="shared" si="782"/>
        <v>82666666.666666672</v>
      </c>
      <c r="AH566" s="144">
        <f t="shared" si="782"/>
        <v>198400000.00000003</v>
      </c>
      <c r="AI566" s="240"/>
      <c r="AK566" s="144">
        <f t="shared" ref="AK566:AX566" si="783">+AK256</f>
        <v>5255065</v>
      </c>
      <c r="AL566" s="144">
        <f t="shared" si="783"/>
        <v>14095221</v>
      </c>
      <c r="AM566" s="144">
        <f t="shared" si="783"/>
        <v>13859159</v>
      </c>
      <c r="AN566" s="144">
        <f t="shared" si="783"/>
        <v>17910520</v>
      </c>
      <c r="AO566" s="144">
        <f t="shared" si="783"/>
        <v>0</v>
      </c>
      <c r="AP566" s="144">
        <f t="shared" si="783"/>
        <v>0</v>
      </c>
      <c r="AQ566" s="144">
        <f t="shared" si="783"/>
        <v>0</v>
      </c>
      <c r="AR566" s="144">
        <f t="shared" si="783"/>
        <v>0</v>
      </c>
      <c r="AS566" s="144">
        <f t="shared" si="783"/>
        <v>0</v>
      </c>
      <c r="AT566" s="144">
        <f t="shared" si="783"/>
        <v>0</v>
      </c>
      <c r="AU566" s="144">
        <f t="shared" si="783"/>
        <v>0</v>
      </c>
      <c r="AV566" s="144">
        <f t="shared" si="783"/>
        <v>0</v>
      </c>
      <c r="AW566" s="144">
        <f t="shared" si="783"/>
        <v>51119965</v>
      </c>
      <c r="AX566" s="144">
        <f t="shared" si="783"/>
        <v>51119965</v>
      </c>
      <c r="AZ566" s="149">
        <f t="shared" si="743"/>
        <v>-0.68215332661290329</v>
      </c>
      <c r="BA566" s="149">
        <f t="shared" si="744"/>
        <v>-0.14746647177419359</v>
      </c>
      <c r="BB566" s="149">
        <f t="shared" si="745"/>
        <v>-0.16174441532258069</v>
      </c>
      <c r="BC566" s="149">
        <f t="shared" si="746"/>
        <v>8.3297580645161254E-2</v>
      </c>
      <c r="BD566" s="149">
        <f t="shared" si="747"/>
        <v>-1</v>
      </c>
      <c r="BE566" s="149">
        <f t="shared" si="748"/>
        <v>-1</v>
      </c>
      <c r="BF566" s="149">
        <f t="shared" si="749"/>
        <v>-1</v>
      </c>
      <c r="BG566" s="149">
        <f t="shared" si="750"/>
        <v>-1</v>
      </c>
      <c r="BH566" s="149">
        <f t="shared" si="751"/>
        <v>-1</v>
      </c>
      <c r="BI566" s="149">
        <f t="shared" si="752"/>
        <v>-1</v>
      </c>
      <c r="BJ566" s="149">
        <f t="shared" si="753"/>
        <v>-1</v>
      </c>
      <c r="BK566" s="149">
        <f t="shared" si="754"/>
        <v>-1</v>
      </c>
      <c r="BL566" s="149">
        <f t="shared" si="755"/>
        <v>-0.38161332661290326</v>
      </c>
      <c r="BM566" s="149">
        <f t="shared" si="756"/>
        <v>-6.4858753118786042E-2</v>
      </c>
    </row>
    <row r="567" spans="2:65">
      <c r="B567" s="145" t="s">
        <v>793</v>
      </c>
      <c r="C567" s="144">
        <f>+C233+C230</f>
        <v>367499994</v>
      </c>
      <c r="D567" s="144">
        <f>+D233+D230</f>
        <v>55000000</v>
      </c>
      <c r="E567" s="144">
        <f>+E233+E230</f>
        <v>0</v>
      </c>
      <c r="F567" s="144">
        <f>+F233+F230</f>
        <v>30000000</v>
      </c>
      <c r="G567" s="144">
        <f>+G233+G230</f>
        <v>452499994</v>
      </c>
      <c r="H567" s="91">
        <f t="shared" ref="H567:R567" si="784">+H264+H261</f>
        <v>45406454</v>
      </c>
      <c r="I567" s="91">
        <f t="shared" si="784"/>
        <v>45406454</v>
      </c>
      <c r="J567" s="91">
        <f t="shared" si="784"/>
        <v>104593546</v>
      </c>
      <c r="K567" s="91">
        <f t="shared" si="784"/>
        <v>32418506</v>
      </c>
      <c r="L567" s="91">
        <f t="shared" si="784"/>
        <v>32418506</v>
      </c>
      <c r="M567" s="91">
        <f t="shared" si="784"/>
        <v>0</v>
      </c>
      <c r="N567" s="91">
        <f t="shared" si="784"/>
        <v>0</v>
      </c>
      <c r="O567" s="91">
        <f t="shared" si="784"/>
        <v>45406454</v>
      </c>
      <c r="P567" s="91">
        <f t="shared" si="784"/>
        <v>0</v>
      </c>
      <c r="Q567" s="91">
        <f t="shared" si="784"/>
        <v>104593546</v>
      </c>
      <c r="R567" s="91">
        <f t="shared" si="784"/>
        <v>32418506</v>
      </c>
      <c r="U567" s="144">
        <f t="shared" ref="U567:AH567" si="785">+U233+U230</f>
        <v>8833333.3399999999</v>
      </c>
      <c r="V567" s="144">
        <f t="shared" si="785"/>
        <v>73551514.61272727</v>
      </c>
      <c r="W567" s="144">
        <f t="shared" si="785"/>
        <v>45451514.61272727</v>
      </c>
      <c r="X567" s="144">
        <f t="shared" si="785"/>
        <v>37451514.61272727</v>
      </c>
      <c r="Y567" s="144">
        <f t="shared" si="785"/>
        <v>34451514.61272727</v>
      </c>
      <c r="Z567" s="144">
        <f t="shared" si="785"/>
        <v>36951514.61272727</v>
      </c>
      <c r="AA567" s="144">
        <f t="shared" si="785"/>
        <v>37051514.61272727</v>
      </c>
      <c r="AB567" s="144">
        <f t="shared" si="785"/>
        <v>40451514.61272727</v>
      </c>
      <c r="AC567" s="144">
        <f t="shared" si="785"/>
        <v>34951514.61272727</v>
      </c>
      <c r="AD567" s="144">
        <f t="shared" si="785"/>
        <v>34451514.61272727</v>
      </c>
      <c r="AE567" s="144">
        <f t="shared" si="785"/>
        <v>34451514.61272727</v>
      </c>
      <c r="AF567" s="144">
        <f t="shared" si="785"/>
        <v>34451514.532727271</v>
      </c>
      <c r="AG567" s="144">
        <f t="shared" si="785"/>
        <v>199739391.79090908</v>
      </c>
      <c r="AH567" s="144">
        <f t="shared" si="785"/>
        <v>452499994</v>
      </c>
      <c r="AI567" s="240"/>
      <c r="AK567" s="144">
        <f t="shared" ref="AK567:AX567" si="786">+AK233+AK230</f>
        <v>1770000</v>
      </c>
      <c r="AL567" s="144">
        <f t="shared" si="786"/>
        <v>17680626</v>
      </c>
      <c r="AM567" s="144">
        <f t="shared" si="786"/>
        <v>6822918</v>
      </c>
      <c r="AN567" s="144">
        <f t="shared" si="786"/>
        <v>25520452</v>
      </c>
      <c r="AO567" s="144">
        <f t="shared" si="786"/>
        <v>0</v>
      </c>
      <c r="AP567" s="144">
        <f t="shared" si="786"/>
        <v>0</v>
      </c>
      <c r="AQ567" s="144">
        <f t="shared" si="786"/>
        <v>0</v>
      </c>
      <c r="AR567" s="144">
        <f t="shared" si="786"/>
        <v>0</v>
      </c>
      <c r="AS567" s="144">
        <f t="shared" si="786"/>
        <v>0</v>
      </c>
      <c r="AT567" s="144">
        <f t="shared" si="786"/>
        <v>0</v>
      </c>
      <c r="AU567" s="144">
        <f t="shared" si="786"/>
        <v>0</v>
      </c>
      <c r="AV567" s="144">
        <f t="shared" si="786"/>
        <v>0</v>
      </c>
      <c r="AW567" s="144">
        <f t="shared" si="786"/>
        <v>51793996</v>
      </c>
      <c r="AX567" s="144">
        <f t="shared" si="786"/>
        <v>51793996</v>
      </c>
      <c r="AZ567" s="149">
        <f t="shared" si="743"/>
        <v>-0.7996226416606621</v>
      </c>
      <c r="BA567" s="149">
        <f t="shared" si="744"/>
        <v>-0.75961574560232692</v>
      </c>
      <c r="BB567" s="149">
        <f t="shared" si="745"/>
        <v>-0.84988579460695346</v>
      </c>
      <c r="BC567" s="149">
        <f t="shared" si="746"/>
        <v>-0.31857356734706527</v>
      </c>
      <c r="BD567" s="149">
        <f t="shared" si="747"/>
        <v>-1</v>
      </c>
      <c r="BE567" s="149">
        <f t="shared" si="748"/>
        <v>-1</v>
      </c>
      <c r="BF567" s="149">
        <f t="shared" si="749"/>
        <v>-1</v>
      </c>
      <c r="BG567" s="149">
        <f t="shared" si="750"/>
        <v>-1</v>
      </c>
      <c r="BH567" s="149">
        <f t="shared" si="751"/>
        <v>-1</v>
      </c>
      <c r="BI567" s="149">
        <f t="shared" si="752"/>
        <v>-1</v>
      </c>
      <c r="BJ567" s="149">
        <f t="shared" si="753"/>
        <v>-1</v>
      </c>
      <c r="BK567" s="149">
        <f t="shared" si="754"/>
        <v>-1</v>
      </c>
      <c r="BL567" s="149">
        <f t="shared" si="755"/>
        <v>-0.74069213120354882</v>
      </c>
      <c r="BM567" s="149">
        <f t="shared" si="756"/>
        <v>-1</v>
      </c>
    </row>
    <row r="568" spans="2:65">
      <c r="B568" s="145" t="s">
        <v>794</v>
      </c>
      <c r="C568" s="144">
        <f>+C216+C217+C248-C222</f>
        <v>2000175827</v>
      </c>
      <c r="D568" s="144">
        <f>+D216+D217+D248-D222</f>
        <v>800000000</v>
      </c>
      <c r="E568" s="144">
        <f>+E216+E217+E248-E222</f>
        <v>6000000</v>
      </c>
      <c r="F568" s="144">
        <f>+F216+F217+F248-F222</f>
        <v>110000000</v>
      </c>
      <c r="G568" s="144">
        <f>+G216+G217+G248-G222</f>
        <v>2904175827</v>
      </c>
      <c r="H568" s="91">
        <f t="shared" ref="H568:R568" si="787">+H247+H248+H279-H253</f>
        <v>221712496</v>
      </c>
      <c r="I568" s="91">
        <f t="shared" si="787"/>
        <v>222803396</v>
      </c>
      <c r="J568" s="91">
        <f t="shared" si="787"/>
        <v>1286965724</v>
      </c>
      <c r="K568" s="91">
        <f t="shared" si="787"/>
        <v>78421378</v>
      </c>
      <c r="L568" s="91">
        <f t="shared" si="787"/>
        <v>79512278</v>
      </c>
      <c r="M568" s="91">
        <f t="shared" si="787"/>
        <v>0</v>
      </c>
      <c r="N568" s="91">
        <f t="shared" si="787"/>
        <v>235515384</v>
      </c>
      <c r="O568" s="91">
        <f t="shared" si="787"/>
        <v>453170970</v>
      </c>
      <c r="P568" s="91">
        <f t="shared" si="787"/>
        <v>230367574</v>
      </c>
      <c r="Q568" s="91">
        <f t="shared" si="787"/>
        <v>1056598150</v>
      </c>
      <c r="R568" s="91">
        <f t="shared" si="787"/>
        <v>79512278</v>
      </c>
      <c r="U568" s="144">
        <f t="shared" ref="U568:AH568" si="788">+U216+U217+U248-U222</f>
        <v>828324272.25</v>
      </c>
      <c r="V568" s="144">
        <f t="shared" si="788"/>
        <v>189259232.25</v>
      </c>
      <c r="W568" s="144">
        <f t="shared" si="788"/>
        <v>183259232.25</v>
      </c>
      <c r="X568" s="144">
        <f t="shared" si="788"/>
        <v>189259232.25</v>
      </c>
      <c r="Y568" s="144">
        <f t="shared" si="788"/>
        <v>189259232.24999997</v>
      </c>
      <c r="Z568" s="144">
        <f t="shared" si="788"/>
        <v>189259232.24999997</v>
      </c>
      <c r="AA568" s="144">
        <f t="shared" si="788"/>
        <v>189259232.25</v>
      </c>
      <c r="AB568" s="144">
        <f t="shared" si="788"/>
        <v>189259232.24999997</v>
      </c>
      <c r="AC568" s="144">
        <f t="shared" si="788"/>
        <v>189259232.24999997</v>
      </c>
      <c r="AD568" s="144">
        <f t="shared" si="788"/>
        <v>189259232.24999997</v>
      </c>
      <c r="AE568" s="144">
        <f t="shared" si="788"/>
        <v>189259232.24999997</v>
      </c>
      <c r="AF568" s="144">
        <f t="shared" si="788"/>
        <v>189259232.25</v>
      </c>
      <c r="AG568" s="144">
        <f t="shared" si="788"/>
        <v>1579361201.2499998</v>
      </c>
      <c r="AH568" s="144">
        <f t="shared" si="788"/>
        <v>2904175827</v>
      </c>
      <c r="AI568" s="240"/>
      <c r="AK568" s="144">
        <f t="shared" ref="AK568:AX568" si="789">+AK216+AK217+AK248-AK222</f>
        <v>59039304.43</v>
      </c>
      <c r="AL568" s="144">
        <f t="shared" si="789"/>
        <v>67798893</v>
      </c>
      <c r="AM568" s="144">
        <f t="shared" si="789"/>
        <v>310575545.70999998</v>
      </c>
      <c r="AN568" s="144">
        <f t="shared" si="789"/>
        <v>392087322.40999997</v>
      </c>
      <c r="AO568" s="144">
        <f t="shared" si="789"/>
        <v>0</v>
      </c>
      <c r="AP568" s="144">
        <f t="shared" si="789"/>
        <v>0</v>
      </c>
      <c r="AQ568" s="144">
        <f t="shared" si="789"/>
        <v>0</v>
      </c>
      <c r="AR568" s="144">
        <f t="shared" si="789"/>
        <v>0</v>
      </c>
      <c r="AS568" s="144">
        <f t="shared" si="789"/>
        <v>0</v>
      </c>
      <c r="AT568" s="144">
        <f t="shared" si="789"/>
        <v>0</v>
      </c>
      <c r="AU568" s="144">
        <f t="shared" si="789"/>
        <v>0</v>
      </c>
      <c r="AV568" s="144">
        <f t="shared" si="789"/>
        <v>0</v>
      </c>
      <c r="AW568" s="144">
        <f t="shared" si="789"/>
        <v>829501065.55000007</v>
      </c>
      <c r="AX568" s="144">
        <f t="shared" si="789"/>
        <v>829501065.55000007</v>
      </c>
      <c r="AZ568" s="149">
        <f t="shared" si="743"/>
        <v>-0.928724406119804</v>
      </c>
      <c r="BA568" s="149">
        <f t="shared" si="744"/>
        <v>-0.64176705044200033</v>
      </c>
      <c r="BB568" s="149">
        <f t="shared" si="745"/>
        <v>0.69473342159546225</v>
      </c>
      <c r="BC568" s="149">
        <f t="shared" si="746"/>
        <v>1.0716945627892875</v>
      </c>
      <c r="BD568" s="149">
        <f t="shared" si="747"/>
        <v>-1</v>
      </c>
      <c r="BE568" s="149">
        <f t="shared" si="748"/>
        <v>-1</v>
      </c>
      <c r="BF568" s="149">
        <f t="shared" si="749"/>
        <v>-1</v>
      </c>
      <c r="BG568" s="149">
        <f t="shared" si="750"/>
        <v>-1</v>
      </c>
      <c r="BH568" s="149">
        <f t="shared" si="751"/>
        <v>-1</v>
      </c>
      <c r="BI568" s="149">
        <f t="shared" si="752"/>
        <v>-1</v>
      </c>
      <c r="BJ568" s="149">
        <f t="shared" si="753"/>
        <v>-1</v>
      </c>
      <c r="BK568" s="149">
        <f t="shared" si="754"/>
        <v>-1</v>
      </c>
      <c r="BL568" s="149">
        <f t="shared" si="755"/>
        <v>-0.47478698039847761</v>
      </c>
      <c r="BM568" s="149">
        <f t="shared" si="756"/>
        <v>-0.55925988698878148</v>
      </c>
    </row>
    <row r="569" spans="2:65">
      <c r="B569" s="145" t="s">
        <v>795</v>
      </c>
      <c r="C569" s="144">
        <f>+C201</f>
        <v>1369900000</v>
      </c>
      <c r="D569" s="144">
        <f>+D201</f>
        <v>0</v>
      </c>
      <c r="E569" s="144">
        <f>+E201</f>
        <v>0</v>
      </c>
      <c r="F569" s="144">
        <f>+F201</f>
        <v>0</v>
      </c>
      <c r="G569" s="144">
        <f>+G201</f>
        <v>1369900000</v>
      </c>
      <c r="H569" s="91">
        <f t="shared" ref="H569:R569" si="790">+H232</f>
        <v>2000000</v>
      </c>
      <c r="I569" s="91">
        <f t="shared" si="790"/>
        <v>2000000</v>
      </c>
      <c r="J569" s="91">
        <f t="shared" si="790"/>
        <v>48000000</v>
      </c>
      <c r="K569" s="91">
        <f t="shared" si="790"/>
        <v>2000000</v>
      </c>
      <c r="L569" s="91">
        <f t="shared" si="790"/>
        <v>2000000</v>
      </c>
      <c r="M569" s="91">
        <f t="shared" si="790"/>
        <v>0</v>
      </c>
      <c r="N569" s="91">
        <f t="shared" si="790"/>
        <v>0</v>
      </c>
      <c r="O569" s="91">
        <f t="shared" si="790"/>
        <v>2000000</v>
      </c>
      <c r="P569" s="91">
        <f t="shared" si="790"/>
        <v>0</v>
      </c>
      <c r="Q569" s="91">
        <f t="shared" si="790"/>
        <v>48000000</v>
      </c>
      <c r="R569" s="91">
        <f t="shared" si="790"/>
        <v>2000000</v>
      </c>
      <c r="U569" s="144">
        <f t="shared" ref="U569:AH569" si="791">+U201</f>
        <v>11416666.67</v>
      </c>
      <c r="V569" s="144">
        <f t="shared" si="791"/>
        <v>10416666.67</v>
      </c>
      <c r="W569" s="144">
        <f t="shared" si="791"/>
        <v>1320316666.6700001</v>
      </c>
      <c r="X569" s="144">
        <f t="shared" si="791"/>
        <v>4916666.67</v>
      </c>
      <c r="Y569" s="144">
        <f t="shared" si="791"/>
        <v>416666.67</v>
      </c>
      <c r="Z569" s="144">
        <f t="shared" si="791"/>
        <v>5416666.6699999999</v>
      </c>
      <c r="AA569" s="144">
        <f t="shared" si="791"/>
        <v>4916666.67</v>
      </c>
      <c r="AB569" s="144">
        <f t="shared" si="791"/>
        <v>5416666.6699999999</v>
      </c>
      <c r="AC569" s="144">
        <f t="shared" si="791"/>
        <v>5416666.6699999999</v>
      </c>
      <c r="AD569" s="144">
        <f t="shared" si="791"/>
        <v>416666.67</v>
      </c>
      <c r="AE569" s="144">
        <f t="shared" si="791"/>
        <v>416666.67</v>
      </c>
      <c r="AF569" s="144">
        <f t="shared" si="791"/>
        <v>416666.63</v>
      </c>
      <c r="AG569" s="144">
        <f t="shared" si="791"/>
        <v>1347483333.3500001</v>
      </c>
      <c r="AH569" s="144">
        <f t="shared" si="791"/>
        <v>1369900000</v>
      </c>
      <c r="AI569" s="240"/>
      <c r="AK569" s="144">
        <f t="shared" ref="AK569:AX569" si="792">+AK201</f>
        <v>0</v>
      </c>
      <c r="AL569" s="144">
        <f t="shared" si="792"/>
        <v>182454</v>
      </c>
      <c r="AM569" s="144">
        <f t="shared" si="792"/>
        <v>2891042</v>
      </c>
      <c r="AN569" s="144">
        <f t="shared" si="792"/>
        <v>388275761</v>
      </c>
      <c r="AO569" s="144">
        <f t="shared" si="792"/>
        <v>0</v>
      </c>
      <c r="AP569" s="144">
        <f t="shared" si="792"/>
        <v>0</v>
      </c>
      <c r="AQ569" s="144">
        <f t="shared" si="792"/>
        <v>0</v>
      </c>
      <c r="AR569" s="144">
        <f t="shared" si="792"/>
        <v>0</v>
      </c>
      <c r="AS569" s="144">
        <f t="shared" si="792"/>
        <v>0</v>
      </c>
      <c r="AT569" s="144">
        <f t="shared" si="792"/>
        <v>0</v>
      </c>
      <c r="AU569" s="144">
        <f t="shared" si="792"/>
        <v>0</v>
      </c>
      <c r="AV569" s="144">
        <f t="shared" si="792"/>
        <v>0</v>
      </c>
      <c r="AW569" s="144">
        <f t="shared" si="792"/>
        <v>391349257</v>
      </c>
      <c r="AX569" s="144">
        <f t="shared" si="792"/>
        <v>391349257</v>
      </c>
      <c r="AZ569" s="149">
        <f t="shared" si="743"/>
        <v>-1</v>
      </c>
      <c r="BA569" s="149">
        <f t="shared" si="744"/>
        <v>-0.98248441600560499</v>
      </c>
      <c r="BB569" s="149">
        <f t="shared" si="745"/>
        <v>-0.99781034196342344</v>
      </c>
      <c r="BC569" s="149">
        <f t="shared" si="746"/>
        <v>77.971341166799093</v>
      </c>
      <c r="BD569" s="149">
        <f t="shared" si="747"/>
        <v>-1</v>
      </c>
      <c r="BE569" s="149">
        <f t="shared" si="748"/>
        <v>-1</v>
      </c>
      <c r="BF569" s="149">
        <f t="shared" si="749"/>
        <v>-1</v>
      </c>
      <c r="BG569" s="149">
        <f t="shared" si="750"/>
        <v>-1</v>
      </c>
      <c r="BH569" s="149">
        <f t="shared" si="751"/>
        <v>-1</v>
      </c>
      <c r="BI569" s="149">
        <f t="shared" si="752"/>
        <v>-1</v>
      </c>
      <c r="BJ569" s="149">
        <f t="shared" si="753"/>
        <v>-1</v>
      </c>
      <c r="BK569" s="149">
        <f t="shared" si="754"/>
        <v>-1</v>
      </c>
      <c r="BL569" s="149">
        <f t="shared" si="755"/>
        <v>-0.70957024304927008</v>
      </c>
      <c r="BM569" s="149">
        <f t="shared" si="756"/>
        <v>-0.54158487759541341</v>
      </c>
    </row>
    <row r="570" spans="2:65" ht="19.5" customHeight="1">
      <c r="B570" s="145" t="s">
        <v>796</v>
      </c>
      <c r="C570" s="144">
        <f>+C228</f>
        <v>670425000</v>
      </c>
      <c r="D570" s="144">
        <f>+D228</f>
        <v>0</v>
      </c>
      <c r="E570" s="144">
        <f>+E228</f>
        <v>0</v>
      </c>
      <c r="F570" s="144">
        <f>+F228</f>
        <v>0</v>
      </c>
      <c r="G570" s="144">
        <f>+G228</f>
        <v>670425000</v>
      </c>
      <c r="H570" s="91">
        <f t="shared" ref="H570:R570" si="793">+H259</f>
        <v>45406454</v>
      </c>
      <c r="I570" s="91">
        <f t="shared" si="793"/>
        <v>45406454</v>
      </c>
      <c r="J570" s="91">
        <f t="shared" si="793"/>
        <v>104593546</v>
      </c>
      <c r="K570" s="91">
        <f t="shared" si="793"/>
        <v>32418506</v>
      </c>
      <c r="L570" s="91">
        <f t="shared" si="793"/>
        <v>32418506</v>
      </c>
      <c r="M570" s="91">
        <f t="shared" si="793"/>
        <v>0</v>
      </c>
      <c r="N570" s="91">
        <f t="shared" si="793"/>
        <v>0</v>
      </c>
      <c r="O570" s="91">
        <f t="shared" si="793"/>
        <v>45406454</v>
      </c>
      <c r="P570" s="91">
        <f t="shared" si="793"/>
        <v>0</v>
      </c>
      <c r="Q570" s="91">
        <f t="shared" si="793"/>
        <v>104593546</v>
      </c>
      <c r="R570" s="91">
        <f t="shared" si="793"/>
        <v>32418506</v>
      </c>
      <c r="U570" s="144">
        <f t="shared" ref="U570:AH570" si="794">+U228</f>
        <v>609000000</v>
      </c>
      <c r="V570" s="144">
        <f t="shared" si="794"/>
        <v>0</v>
      </c>
      <c r="W570" s="144">
        <f t="shared" si="794"/>
        <v>8295000</v>
      </c>
      <c r="X570" s="144">
        <f t="shared" si="794"/>
        <v>0</v>
      </c>
      <c r="Y570" s="144">
        <f t="shared" si="794"/>
        <v>0</v>
      </c>
      <c r="Z570" s="144">
        <f t="shared" si="794"/>
        <v>0</v>
      </c>
      <c r="AA570" s="144">
        <f t="shared" si="794"/>
        <v>53130000</v>
      </c>
      <c r="AB570" s="144">
        <f t="shared" si="794"/>
        <v>0</v>
      </c>
      <c r="AC570" s="144">
        <f t="shared" si="794"/>
        <v>0</v>
      </c>
      <c r="AD570" s="144">
        <f t="shared" si="794"/>
        <v>0</v>
      </c>
      <c r="AE570" s="144">
        <f t="shared" si="794"/>
        <v>0</v>
      </c>
      <c r="AF570" s="144">
        <f t="shared" si="794"/>
        <v>0</v>
      </c>
      <c r="AG570" s="144">
        <f t="shared" si="794"/>
        <v>617295000</v>
      </c>
      <c r="AH570" s="144">
        <f t="shared" si="794"/>
        <v>670425000</v>
      </c>
      <c r="AI570" s="240"/>
      <c r="AK570" s="144">
        <f t="shared" ref="AK570:AX570" si="795">+AK228</f>
        <v>0</v>
      </c>
      <c r="AL570" s="144">
        <f t="shared" si="795"/>
        <v>0</v>
      </c>
      <c r="AM570" s="144">
        <f t="shared" si="795"/>
        <v>29217539</v>
      </c>
      <c r="AN570" s="144">
        <f t="shared" si="795"/>
        <v>59935047</v>
      </c>
      <c r="AO570" s="144">
        <f t="shared" si="795"/>
        <v>0</v>
      </c>
      <c r="AP570" s="144">
        <f t="shared" si="795"/>
        <v>0</v>
      </c>
      <c r="AQ570" s="144">
        <f t="shared" si="795"/>
        <v>0</v>
      </c>
      <c r="AR570" s="144">
        <f t="shared" si="795"/>
        <v>0</v>
      </c>
      <c r="AS570" s="144">
        <f t="shared" si="795"/>
        <v>0</v>
      </c>
      <c r="AT570" s="144">
        <f t="shared" si="795"/>
        <v>0</v>
      </c>
      <c r="AU570" s="144">
        <f t="shared" si="795"/>
        <v>0</v>
      </c>
      <c r="AV570" s="144">
        <f t="shared" si="795"/>
        <v>0</v>
      </c>
      <c r="AW570" s="144">
        <f t="shared" si="795"/>
        <v>89152586</v>
      </c>
      <c r="AX570" s="144">
        <f t="shared" si="795"/>
        <v>89152586</v>
      </c>
      <c r="AZ570" s="149">
        <f t="shared" si="743"/>
        <v>-1</v>
      </c>
      <c r="BA570" s="149" t="e">
        <f t="shared" si="744"/>
        <v>#DIV/0!</v>
      </c>
      <c r="BB570" s="149">
        <f t="shared" si="745"/>
        <v>2.5223072935503317</v>
      </c>
      <c r="BC570" s="149" t="e">
        <f t="shared" si="746"/>
        <v>#DIV/0!</v>
      </c>
      <c r="BD570" s="149" t="e">
        <f t="shared" si="747"/>
        <v>#DIV/0!</v>
      </c>
      <c r="BE570" s="149" t="e">
        <f t="shared" si="748"/>
        <v>#DIV/0!</v>
      </c>
      <c r="BF570" s="149">
        <f t="shared" si="749"/>
        <v>-1</v>
      </c>
      <c r="BG570" s="149" t="e">
        <f t="shared" si="750"/>
        <v>#DIV/0!</v>
      </c>
      <c r="BH570" s="149" t="e">
        <f t="shared" si="751"/>
        <v>#DIV/0!</v>
      </c>
      <c r="BI570" s="149" t="e">
        <f t="shared" si="752"/>
        <v>#DIV/0!</v>
      </c>
      <c r="BJ570" s="149" t="e">
        <f t="shared" si="753"/>
        <v>#DIV/0!</v>
      </c>
      <c r="BK570" s="149" t="e">
        <f t="shared" si="754"/>
        <v>#DIV/0!</v>
      </c>
      <c r="BL570" s="149">
        <f t="shared" si="755"/>
        <v>-0.85557539588041376</v>
      </c>
      <c r="BM570" s="149">
        <f t="shared" si="756"/>
        <v>-0.54158487759541341</v>
      </c>
    </row>
    <row r="571" spans="2:65" ht="30">
      <c r="B571" s="145" t="s">
        <v>797</v>
      </c>
      <c r="C571" s="144">
        <f>+C207+C212</f>
        <v>824000000</v>
      </c>
      <c r="D571" s="144">
        <f>+D207+D212</f>
        <v>60000000</v>
      </c>
      <c r="E571" s="144">
        <f>+E207+E212</f>
        <v>0</v>
      </c>
      <c r="F571" s="144">
        <f>+F207+F212</f>
        <v>0</v>
      </c>
      <c r="G571" s="144">
        <f>+G207+G212</f>
        <v>884000000</v>
      </c>
      <c r="H571" s="91">
        <f t="shared" ref="H571:R571" si="796">+H238+H243</f>
        <v>8986400</v>
      </c>
      <c r="I571" s="91">
        <f t="shared" si="796"/>
        <v>6986400</v>
      </c>
      <c r="J571" s="91">
        <f t="shared" si="796"/>
        <v>29513600</v>
      </c>
      <c r="K571" s="91">
        <f t="shared" si="796"/>
        <v>6069400</v>
      </c>
      <c r="L571" s="91">
        <f t="shared" si="796"/>
        <v>6069400</v>
      </c>
      <c r="M571" s="91">
        <f t="shared" si="796"/>
        <v>0</v>
      </c>
      <c r="N571" s="91">
        <f t="shared" si="796"/>
        <v>29950000</v>
      </c>
      <c r="O571" s="91">
        <f t="shared" si="796"/>
        <v>34450000</v>
      </c>
      <c r="P571" s="91">
        <f t="shared" si="796"/>
        <v>27463600</v>
      </c>
      <c r="Q571" s="91">
        <f t="shared" si="796"/>
        <v>2050000</v>
      </c>
      <c r="R571" s="91">
        <f t="shared" si="796"/>
        <v>6069400</v>
      </c>
      <c r="U571" s="144">
        <f t="shared" ref="U571:AH571" si="797">+U207+U212</f>
        <v>0</v>
      </c>
      <c r="V571" s="144">
        <f t="shared" si="797"/>
        <v>12909090.909090908</v>
      </c>
      <c r="W571" s="144">
        <f t="shared" si="797"/>
        <v>87709090.909090906</v>
      </c>
      <c r="X571" s="144">
        <f t="shared" si="797"/>
        <v>86709090.909090906</v>
      </c>
      <c r="Y571" s="144">
        <f t="shared" si="797"/>
        <v>86709090.909090906</v>
      </c>
      <c r="Z571" s="144">
        <f t="shared" si="797"/>
        <v>86709090.909090906</v>
      </c>
      <c r="AA571" s="144">
        <f t="shared" si="797"/>
        <v>86709090.909090906</v>
      </c>
      <c r="AB571" s="144">
        <f t="shared" si="797"/>
        <v>89709090.909090906</v>
      </c>
      <c r="AC571" s="144">
        <f t="shared" si="797"/>
        <v>86709090.909090906</v>
      </c>
      <c r="AD571" s="144">
        <f t="shared" si="797"/>
        <v>86709090.909090906</v>
      </c>
      <c r="AE571" s="144">
        <f t="shared" si="797"/>
        <v>86709090.909090906</v>
      </c>
      <c r="AF571" s="144">
        <f t="shared" si="797"/>
        <v>86709090.909090906</v>
      </c>
      <c r="AG571" s="144">
        <f t="shared" si="797"/>
        <v>274036363.63636363</v>
      </c>
      <c r="AH571" s="144">
        <f t="shared" si="797"/>
        <v>884000000</v>
      </c>
      <c r="AI571" s="240"/>
      <c r="AK571" s="144">
        <f t="shared" ref="AK571:AX571" si="798">+AK207+AK212</f>
        <v>1500000</v>
      </c>
      <c r="AL571" s="144">
        <f t="shared" si="798"/>
        <v>2000000</v>
      </c>
      <c r="AM571" s="144">
        <f t="shared" si="798"/>
        <v>6400000</v>
      </c>
      <c r="AN571" s="144">
        <f t="shared" si="798"/>
        <v>14363954</v>
      </c>
      <c r="AO571" s="144">
        <f t="shared" si="798"/>
        <v>0</v>
      </c>
      <c r="AP571" s="144">
        <f t="shared" si="798"/>
        <v>0</v>
      </c>
      <c r="AQ571" s="144">
        <f t="shared" si="798"/>
        <v>0</v>
      </c>
      <c r="AR571" s="144">
        <f t="shared" si="798"/>
        <v>0</v>
      </c>
      <c r="AS571" s="144">
        <f t="shared" si="798"/>
        <v>0</v>
      </c>
      <c r="AT571" s="144">
        <f t="shared" si="798"/>
        <v>0</v>
      </c>
      <c r="AU571" s="144">
        <f t="shared" si="798"/>
        <v>0</v>
      </c>
      <c r="AV571" s="144">
        <f t="shared" si="798"/>
        <v>0</v>
      </c>
      <c r="AW571" s="144">
        <f t="shared" si="798"/>
        <v>24263954</v>
      </c>
      <c r="AX571" s="144">
        <f t="shared" si="798"/>
        <v>24263954</v>
      </c>
      <c r="AZ571" s="149" t="e">
        <f t="shared" si="743"/>
        <v>#DIV/0!</v>
      </c>
      <c r="BA571" s="149">
        <f t="shared" si="744"/>
        <v>-0.84507042253521125</v>
      </c>
      <c r="BB571" s="149">
        <f t="shared" si="745"/>
        <v>-0.92703150912106136</v>
      </c>
      <c r="BC571" s="149">
        <f t="shared" si="746"/>
        <v>-0.83434315999161246</v>
      </c>
      <c r="BD571" s="149">
        <f t="shared" si="747"/>
        <v>-1</v>
      </c>
      <c r="BE571" s="149">
        <f t="shared" si="748"/>
        <v>-1</v>
      </c>
      <c r="BF571" s="149">
        <f t="shared" si="749"/>
        <v>-1</v>
      </c>
      <c r="BG571" s="149">
        <f t="shared" si="750"/>
        <v>-1</v>
      </c>
      <c r="BH571" s="149">
        <f t="shared" si="751"/>
        <v>-1</v>
      </c>
      <c r="BI571" s="149">
        <f t="shared" si="752"/>
        <v>-1</v>
      </c>
      <c r="BJ571" s="149">
        <f t="shared" si="753"/>
        <v>-1</v>
      </c>
      <c r="BK571" s="149">
        <f t="shared" si="754"/>
        <v>-1</v>
      </c>
      <c r="BL571" s="149">
        <f t="shared" si="755"/>
        <v>-0.91145717423036088</v>
      </c>
      <c r="BM571" s="149">
        <f t="shared" si="756"/>
        <v>-0.60548082680990523</v>
      </c>
    </row>
    <row r="572" spans="2:65">
      <c r="B572" s="145" t="s">
        <v>798</v>
      </c>
      <c r="C572" s="144">
        <f>+C181</f>
        <v>50316306</v>
      </c>
      <c r="D572" s="144">
        <f>+D181</f>
        <v>40000000</v>
      </c>
      <c r="E572" s="144">
        <f>+E181</f>
        <v>0</v>
      </c>
      <c r="F572" s="144">
        <f>+F181</f>
        <v>0</v>
      </c>
      <c r="G572" s="144">
        <f>+G181</f>
        <v>90316306</v>
      </c>
      <c r="H572" s="91">
        <f t="shared" ref="H572:R572" si="799">+H213</f>
        <v>0</v>
      </c>
      <c r="I572" s="91">
        <f t="shared" si="799"/>
        <v>0</v>
      </c>
      <c r="J572" s="91">
        <f t="shared" si="799"/>
        <v>120000000</v>
      </c>
      <c r="K572" s="91">
        <f t="shared" si="799"/>
        <v>0</v>
      </c>
      <c r="L572" s="91">
        <f t="shared" si="799"/>
        <v>0</v>
      </c>
      <c r="M572" s="91">
        <f t="shared" si="799"/>
        <v>0</v>
      </c>
      <c r="N572" s="91">
        <f t="shared" si="799"/>
        <v>0</v>
      </c>
      <c r="O572" s="91">
        <f t="shared" si="799"/>
        <v>60983724</v>
      </c>
      <c r="P572" s="91">
        <f t="shared" si="799"/>
        <v>60983724</v>
      </c>
      <c r="Q572" s="91">
        <f t="shared" si="799"/>
        <v>59016276</v>
      </c>
      <c r="R572" s="91">
        <f t="shared" si="799"/>
        <v>0</v>
      </c>
      <c r="U572" s="144">
        <f t="shared" ref="U572:AH572" si="800">+U181</f>
        <v>0</v>
      </c>
      <c r="V572" s="144">
        <f t="shared" si="800"/>
        <v>10656455</v>
      </c>
      <c r="W572" s="144">
        <f t="shared" si="800"/>
        <v>7667044</v>
      </c>
      <c r="X572" s="144">
        <f t="shared" si="800"/>
        <v>7667044</v>
      </c>
      <c r="Y572" s="144">
        <f t="shared" si="800"/>
        <v>7667044</v>
      </c>
      <c r="Z572" s="144">
        <f t="shared" si="800"/>
        <v>10656455</v>
      </c>
      <c r="AA572" s="144">
        <f t="shared" si="800"/>
        <v>7667044</v>
      </c>
      <c r="AB572" s="144">
        <f t="shared" si="800"/>
        <v>7667044</v>
      </c>
      <c r="AC572" s="144">
        <f t="shared" si="800"/>
        <v>7667044</v>
      </c>
      <c r="AD572" s="144">
        <f t="shared" si="800"/>
        <v>7667044</v>
      </c>
      <c r="AE572" s="144">
        <f t="shared" si="800"/>
        <v>7667044</v>
      </c>
      <c r="AF572" s="144">
        <f t="shared" si="800"/>
        <v>7667044</v>
      </c>
      <c r="AG572" s="144">
        <f t="shared" si="800"/>
        <v>33657587</v>
      </c>
      <c r="AH572" s="144">
        <f t="shared" si="800"/>
        <v>90316306.000000015</v>
      </c>
      <c r="AI572" s="240"/>
      <c r="AK572" s="144">
        <f t="shared" ref="AK572:AX572" si="801">+AK181</f>
        <v>8631223</v>
      </c>
      <c r="AL572" s="144">
        <f t="shared" si="801"/>
        <v>499000</v>
      </c>
      <c r="AM572" s="144">
        <f t="shared" si="801"/>
        <v>0</v>
      </c>
      <c r="AN572" s="144">
        <f t="shared" si="801"/>
        <v>1188500</v>
      </c>
      <c r="AO572" s="144">
        <f t="shared" si="801"/>
        <v>0</v>
      </c>
      <c r="AP572" s="144">
        <f t="shared" si="801"/>
        <v>0</v>
      </c>
      <c r="AQ572" s="144">
        <f t="shared" si="801"/>
        <v>0</v>
      </c>
      <c r="AR572" s="144">
        <f t="shared" si="801"/>
        <v>0</v>
      </c>
      <c r="AS572" s="144">
        <f t="shared" si="801"/>
        <v>0</v>
      </c>
      <c r="AT572" s="144">
        <f t="shared" si="801"/>
        <v>0</v>
      </c>
      <c r="AU572" s="144">
        <f t="shared" si="801"/>
        <v>0</v>
      </c>
      <c r="AV572" s="144">
        <f t="shared" si="801"/>
        <v>0</v>
      </c>
      <c r="AW572" s="144">
        <f t="shared" si="801"/>
        <v>10318723</v>
      </c>
      <c r="AX572" s="144">
        <f t="shared" si="801"/>
        <v>10318723</v>
      </c>
      <c r="AZ572" s="149" t="e">
        <f t="shared" si="743"/>
        <v>#DIV/0!</v>
      </c>
      <c r="BA572" s="149">
        <f t="shared" si="744"/>
        <v>-0.95317392134626389</v>
      </c>
      <c r="BB572" s="149">
        <f t="shared" si="745"/>
        <v>-1</v>
      </c>
      <c r="BC572" s="149">
        <f t="shared" si="746"/>
        <v>-0.84498589025966198</v>
      </c>
      <c r="BD572" s="149">
        <f t="shared" si="747"/>
        <v>-1</v>
      </c>
      <c r="BE572" s="149">
        <f t="shared" si="748"/>
        <v>-1</v>
      </c>
      <c r="BF572" s="149">
        <f t="shared" si="749"/>
        <v>-1</v>
      </c>
      <c r="BG572" s="149">
        <f t="shared" si="750"/>
        <v>-1</v>
      </c>
      <c r="BH572" s="149">
        <f t="shared" si="751"/>
        <v>-1</v>
      </c>
      <c r="BI572" s="149">
        <f t="shared" si="752"/>
        <v>-1</v>
      </c>
      <c r="BJ572" s="149">
        <f t="shared" si="753"/>
        <v>-1</v>
      </c>
      <c r="BK572" s="149">
        <f t="shared" si="754"/>
        <v>-1</v>
      </c>
      <c r="BL572" s="149">
        <f t="shared" si="755"/>
        <v>-0.6934205948869715</v>
      </c>
      <c r="BM572" s="149">
        <f t="shared" si="756"/>
        <v>-0.95963554971052523</v>
      </c>
    </row>
    <row r="573" spans="2:65">
      <c r="B573" s="145" t="s">
        <v>799</v>
      </c>
      <c r="C573" s="144">
        <f>+C189+C192+C186+C188+C185</f>
        <v>172458094</v>
      </c>
      <c r="D573" s="144">
        <f>+D189+D192+D186+D188+D185</f>
        <v>43000000</v>
      </c>
      <c r="E573" s="144">
        <f>+E189+E192+E186+E188+E185</f>
        <v>0</v>
      </c>
      <c r="F573" s="144">
        <f>+F189+F192+F186+F188+F185</f>
        <v>42000000</v>
      </c>
      <c r="G573" s="144">
        <f>+G189+G192+G186+G188+G185</f>
        <v>257458094</v>
      </c>
      <c r="H573" s="91">
        <f t="shared" ref="H573:R573" si="802">+H221+H223+H218+H220+H217</f>
        <v>1371813366</v>
      </c>
      <c r="I573" s="91">
        <f t="shared" si="802"/>
        <v>1314214558</v>
      </c>
      <c r="J573" s="91">
        <f t="shared" si="802"/>
        <v>2488167976</v>
      </c>
      <c r="K573" s="91">
        <f t="shared" si="802"/>
        <v>57314236</v>
      </c>
      <c r="L573" s="91">
        <f t="shared" si="802"/>
        <v>160135430.86000001</v>
      </c>
      <c r="M573" s="91">
        <f t="shared" si="802"/>
        <v>150579997.13999999</v>
      </c>
      <c r="N573" s="91">
        <f t="shared" si="802"/>
        <v>1376806368</v>
      </c>
      <c r="O573" s="91">
        <f t="shared" si="802"/>
        <v>2983198088</v>
      </c>
      <c r="P573" s="91">
        <f t="shared" si="802"/>
        <v>1668983530</v>
      </c>
      <c r="Q573" s="91">
        <f t="shared" si="802"/>
        <v>819184446</v>
      </c>
      <c r="R573" s="91">
        <f t="shared" si="802"/>
        <v>160135430.86000001</v>
      </c>
      <c r="U573" s="144">
        <f t="shared" ref="U573:AH573" si="803">+U189+U192+U186+U188+U185</f>
        <v>14898815</v>
      </c>
      <c r="V573" s="144">
        <f t="shared" si="803"/>
        <v>19659934.454545457</v>
      </c>
      <c r="W573" s="144">
        <f t="shared" si="803"/>
        <v>25829934.454545457</v>
      </c>
      <c r="X573" s="144">
        <f t="shared" si="803"/>
        <v>21729934.454545457</v>
      </c>
      <c r="Y573" s="144">
        <f t="shared" si="803"/>
        <v>21729934.454545457</v>
      </c>
      <c r="Z573" s="144">
        <f t="shared" si="803"/>
        <v>21729934.454545457</v>
      </c>
      <c r="AA573" s="144">
        <f t="shared" si="803"/>
        <v>23129934.454545457</v>
      </c>
      <c r="AB573" s="144">
        <f t="shared" si="803"/>
        <v>21729934.454545457</v>
      </c>
      <c r="AC573" s="144">
        <f t="shared" si="803"/>
        <v>21729934.454545457</v>
      </c>
      <c r="AD573" s="144">
        <f t="shared" si="803"/>
        <v>21829934.454545457</v>
      </c>
      <c r="AE573" s="144">
        <f t="shared" si="803"/>
        <v>21729934.454545457</v>
      </c>
      <c r="AF573" s="144">
        <f t="shared" si="803"/>
        <v>21729934.454545457</v>
      </c>
      <c r="AG573" s="144">
        <f t="shared" si="803"/>
        <v>103848552.81818183</v>
      </c>
      <c r="AH573" s="144">
        <f t="shared" si="803"/>
        <v>257458094</v>
      </c>
      <c r="AI573" s="240"/>
      <c r="AK573" s="144">
        <f t="shared" ref="AK573:AX573" si="804">+AK189+AK192+AK186+AK188+AK185</f>
        <v>6400000</v>
      </c>
      <c r="AL573" s="144">
        <f t="shared" si="804"/>
        <v>2500000</v>
      </c>
      <c r="AM573" s="144">
        <f t="shared" si="804"/>
        <v>335000</v>
      </c>
      <c r="AN573" s="144">
        <f t="shared" si="804"/>
        <v>1500000</v>
      </c>
      <c r="AO573" s="144">
        <f t="shared" si="804"/>
        <v>0</v>
      </c>
      <c r="AP573" s="144">
        <f t="shared" si="804"/>
        <v>0</v>
      </c>
      <c r="AQ573" s="144">
        <f t="shared" si="804"/>
        <v>0</v>
      </c>
      <c r="AR573" s="144">
        <f t="shared" si="804"/>
        <v>0</v>
      </c>
      <c r="AS573" s="144">
        <f t="shared" si="804"/>
        <v>0</v>
      </c>
      <c r="AT573" s="144">
        <f t="shared" si="804"/>
        <v>0</v>
      </c>
      <c r="AU573" s="144">
        <f t="shared" si="804"/>
        <v>0</v>
      </c>
      <c r="AV573" s="144">
        <f t="shared" si="804"/>
        <v>0</v>
      </c>
      <c r="AW573" s="144">
        <f t="shared" si="804"/>
        <v>10735000</v>
      </c>
      <c r="AX573" s="144">
        <f t="shared" si="804"/>
        <v>10735000</v>
      </c>
      <c r="AZ573" s="149">
        <f t="shared" si="743"/>
        <v>-0.57043563531730546</v>
      </c>
      <c r="BA573" s="149">
        <f t="shared" si="744"/>
        <v>-0.87283782630201034</v>
      </c>
      <c r="BB573" s="149">
        <f t="shared" si="745"/>
        <v>-0.98703055168066645</v>
      </c>
      <c r="BC573" s="149">
        <f t="shared" si="746"/>
        <v>-0.93097079960652018</v>
      </c>
      <c r="BD573" s="149">
        <f t="shared" si="747"/>
        <v>-1</v>
      </c>
      <c r="BE573" s="149">
        <f t="shared" si="748"/>
        <v>-1</v>
      </c>
      <c r="BF573" s="149">
        <f t="shared" si="749"/>
        <v>-1</v>
      </c>
      <c r="BG573" s="149">
        <f t="shared" si="750"/>
        <v>-1</v>
      </c>
      <c r="BH573" s="149">
        <f t="shared" si="751"/>
        <v>-1</v>
      </c>
      <c r="BI573" s="149">
        <f t="shared" si="752"/>
        <v>-1</v>
      </c>
      <c r="BJ573" s="149">
        <f t="shared" si="753"/>
        <v>-1</v>
      </c>
      <c r="BK573" s="149">
        <f t="shared" si="754"/>
        <v>-1</v>
      </c>
      <c r="BL573" s="149">
        <f t="shared" si="755"/>
        <v>-0.89662831393717302</v>
      </c>
      <c r="BM573" s="149">
        <f t="shared" si="756"/>
        <v>-1</v>
      </c>
    </row>
    <row r="574" spans="2:65">
      <c r="B574" s="145" t="s">
        <v>800</v>
      </c>
      <c r="C574" s="144">
        <f>+C198</f>
        <v>153650870</v>
      </c>
      <c r="D574" s="144">
        <f>+D198</f>
        <v>0</v>
      </c>
      <c r="E574" s="144">
        <f>+E198</f>
        <v>0</v>
      </c>
      <c r="F574" s="144">
        <f>+F198</f>
        <v>0</v>
      </c>
      <c r="G574" s="144">
        <f>+G198</f>
        <v>153650870</v>
      </c>
      <c r="H574" s="91">
        <f t="shared" ref="H574:R574" si="805">+H229</f>
        <v>500000</v>
      </c>
      <c r="I574" s="91">
        <f t="shared" si="805"/>
        <v>500000</v>
      </c>
      <c r="J574" s="91">
        <f t="shared" si="805"/>
        <v>99500000</v>
      </c>
      <c r="K574" s="91">
        <f t="shared" si="805"/>
        <v>500000</v>
      </c>
      <c r="L574" s="91">
        <f t="shared" si="805"/>
        <v>500000</v>
      </c>
      <c r="M574" s="91">
        <f t="shared" si="805"/>
        <v>0</v>
      </c>
      <c r="N574" s="91">
        <f t="shared" si="805"/>
        <v>0</v>
      </c>
      <c r="O574" s="91">
        <f t="shared" si="805"/>
        <v>500000</v>
      </c>
      <c r="P574" s="91">
        <f t="shared" si="805"/>
        <v>0</v>
      </c>
      <c r="Q574" s="91">
        <f t="shared" si="805"/>
        <v>99500000</v>
      </c>
      <c r="R574" s="91">
        <f t="shared" si="805"/>
        <v>500000</v>
      </c>
      <c r="U574" s="144">
        <f t="shared" ref="U574:AH574" si="806">+U198</f>
        <v>12804239.163333334</v>
      </c>
      <c r="V574" s="144">
        <f t="shared" si="806"/>
        <v>12804239.163333334</v>
      </c>
      <c r="W574" s="144">
        <f t="shared" si="806"/>
        <v>12804239.163333334</v>
      </c>
      <c r="X574" s="144">
        <f t="shared" si="806"/>
        <v>12804239.163333334</v>
      </c>
      <c r="Y574" s="144">
        <f t="shared" si="806"/>
        <v>12804239.163333334</v>
      </c>
      <c r="Z574" s="144">
        <f t="shared" si="806"/>
        <v>12804239.163333334</v>
      </c>
      <c r="AA574" s="144">
        <f t="shared" si="806"/>
        <v>12804239.163333334</v>
      </c>
      <c r="AB574" s="144">
        <f t="shared" si="806"/>
        <v>12804239.163333334</v>
      </c>
      <c r="AC574" s="144">
        <f t="shared" si="806"/>
        <v>12804239.163333334</v>
      </c>
      <c r="AD574" s="144">
        <f t="shared" si="806"/>
        <v>12804239.163333334</v>
      </c>
      <c r="AE574" s="144">
        <f t="shared" si="806"/>
        <v>12804239.163333334</v>
      </c>
      <c r="AF574" s="144">
        <f t="shared" si="806"/>
        <v>12804239.203333333</v>
      </c>
      <c r="AG574" s="144">
        <f t="shared" si="806"/>
        <v>64021195.81666667</v>
      </c>
      <c r="AH574" s="144">
        <f t="shared" si="806"/>
        <v>153650870</v>
      </c>
      <c r="AI574" s="240"/>
      <c r="AK574" s="144">
        <f t="shared" ref="AK574:AX574" si="807">+AK198</f>
        <v>17850291.550000001</v>
      </c>
      <c r="AL574" s="144">
        <f t="shared" si="807"/>
        <v>8582834.3599999994</v>
      </c>
      <c r="AM574" s="144">
        <f t="shared" si="807"/>
        <v>9174701.9100000001</v>
      </c>
      <c r="AN574" s="144">
        <f t="shared" si="807"/>
        <v>22816457.890000001</v>
      </c>
      <c r="AO574" s="144">
        <f t="shared" si="807"/>
        <v>0</v>
      </c>
      <c r="AP574" s="144">
        <f t="shared" si="807"/>
        <v>0</v>
      </c>
      <c r="AQ574" s="144">
        <f t="shared" si="807"/>
        <v>0</v>
      </c>
      <c r="AR574" s="144">
        <f t="shared" si="807"/>
        <v>0</v>
      </c>
      <c r="AS574" s="144">
        <f t="shared" si="807"/>
        <v>0</v>
      </c>
      <c r="AT574" s="144">
        <f t="shared" si="807"/>
        <v>0</v>
      </c>
      <c r="AU574" s="144">
        <f t="shared" si="807"/>
        <v>0</v>
      </c>
      <c r="AV574" s="144">
        <f t="shared" si="807"/>
        <v>0</v>
      </c>
      <c r="AW574" s="144">
        <f t="shared" si="807"/>
        <v>58424285.710000001</v>
      </c>
      <c r="AX574" s="144">
        <f t="shared" si="807"/>
        <v>58424285.710000001</v>
      </c>
      <c r="AZ574" s="149">
        <f t="shared" si="743"/>
        <v>0.39409232538523009</v>
      </c>
      <c r="BA574" s="149">
        <f t="shared" si="744"/>
        <v>-0.32968806263959022</v>
      </c>
      <c r="BB574" s="149">
        <f t="shared" si="745"/>
        <v>-0.28346371908820661</v>
      </c>
      <c r="BC574" s="149">
        <f t="shared" si="746"/>
        <v>0.78194561964587517</v>
      </c>
      <c r="BD574" s="149">
        <f t="shared" si="747"/>
        <v>-1</v>
      </c>
      <c r="BE574" s="149">
        <f t="shared" si="748"/>
        <v>-1</v>
      </c>
      <c r="BF574" s="149">
        <f t="shared" si="749"/>
        <v>-1</v>
      </c>
      <c r="BG574" s="149">
        <f t="shared" si="750"/>
        <v>-1</v>
      </c>
      <c r="BH574" s="149">
        <f t="shared" si="751"/>
        <v>-1</v>
      </c>
      <c r="BI574" s="149">
        <f t="shared" si="752"/>
        <v>-1</v>
      </c>
      <c r="BJ574" s="149">
        <f t="shared" si="753"/>
        <v>-1</v>
      </c>
      <c r="BK574" s="149">
        <f t="shared" si="754"/>
        <v>-1</v>
      </c>
      <c r="BL574" s="149">
        <f t="shared" si="755"/>
        <v>-8.7422767339338306E-2</v>
      </c>
      <c r="BM574" s="149" t="e">
        <f t="shared" si="756"/>
        <v>#DIV/0!</v>
      </c>
    </row>
    <row r="575" spans="2:65">
      <c r="B575" s="145" t="s">
        <v>801</v>
      </c>
      <c r="C575" s="144">
        <f>+C229+C254+C259+C257</f>
        <v>267200000</v>
      </c>
      <c r="D575" s="144">
        <f>+D229+D254+D259+D257</f>
        <v>52800000</v>
      </c>
      <c r="E575" s="144">
        <f>+E229+E254+E259+E257</f>
        <v>0</v>
      </c>
      <c r="F575" s="144">
        <f>+F229+F254+F259+F257</f>
        <v>100000000</v>
      </c>
      <c r="G575" s="144">
        <f>+G229+G254+G259+G257</f>
        <v>420000000</v>
      </c>
      <c r="H575" s="91">
        <f t="shared" ref="H575:R575" si="808">+H260+H284+H289+H287</f>
        <v>26058824</v>
      </c>
      <c r="I575" s="91">
        <f t="shared" si="808"/>
        <v>26058824</v>
      </c>
      <c r="J575" s="91">
        <f t="shared" si="808"/>
        <v>2363941176</v>
      </c>
      <c r="K575" s="91">
        <f t="shared" si="808"/>
        <v>32418506</v>
      </c>
      <c r="L575" s="91">
        <f t="shared" si="808"/>
        <v>32418506</v>
      </c>
      <c r="M575" s="91">
        <f t="shared" si="808"/>
        <v>0</v>
      </c>
      <c r="N575" s="91">
        <f t="shared" si="808"/>
        <v>0</v>
      </c>
      <c r="O575" s="91">
        <f t="shared" si="808"/>
        <v>26058824</v>
      </c>
      <c r="P575" s="91">
        <f t="shared" si="808"/>
        <v>0</v>
      </c>
      <c r="Q575" s="91">
        <f t="shared" si="808"/>
        <v>2363941176</v>
      </c>
      <c r="R575" s="91">
        <f t="shared" si="808"/>
        <v>32418506</v>
      </c>
      <c r="U575" s="144">
        <f t="shared" ref="U575:AH575" si="809">+U229+U254+U259+U257</f>
        <v>1400000</v>
      </c>
      <c r="V575" s="144">
        <f t="shared" si="809"/>
        <v>88266666.666666672</v>
      </c>
      <c r="W575" s="144">
        <f t="shared" si="809"/>
        <v>56866666.666666672</v>
      </c>
      <c r="X575" s="144">
        <f t="shared" si="809"/>
        <v>36866666.666666672</v>
      </c>
      <c r="Y575" s="144">
        <f t="shared" si="809"/>
        <v>36866666.666666672</v>
      </c>
      <c r="Z575" s="144">
        <f t="shared" si="809"/>
        <v>36866666.666666672</v>
      </c>
      <c r="AA575" s="144">
        <f t="shared" si="809"/>
        <v>86866666.666666672</v>
      </c>
      <c r="AB575" s="144">
        <f t="shared" si="809"/>
        <v>15200000</v>
      </c>
      <c r="AC575" s="144">
        <f t="shared" si="809"/>
        <v>15200000</v>
      </c>
      <c r="AD575" s="144">
        <f t="shared" si="809"/>
        <v>15200000</v>
      </c>
      <c r="AE575" s="144">
        <f t="shared" si="809"/>
        <v>15200000</v>
      </c>
      <c r="AF575" s="144">
        <f t="shared" si="809"/>
        <v>15200000</v>
      </c>
      <c r="AG575" s="144">
        <f t="shared" si="809"/>
        <v>220266666.66666669</v>
      </c>
      <c r="AH575" s="144">
        <f t="shared" si="809"/>
        <v>420000000</v>
      </c>
      <c r="AI575" s="240"/>
      <c r="AK575" s="144">
        <f t="shared" ref="AK575:AX575" si="810">+AK229+AK254+AK259+AK257</f>
        <v>0</v>
      </c>
      <c r="AL575" s="144">
        <f t="shared" si="810"/>
        <v>34260454</v>
      </c>
      <c r="AM575" s="144">
        <f t="shared" si="810"/>
        <v>40643303</v>
      </c>
      <c r="AN575" s="144">
        <f t="shared" si="810"/>
        <v>16467458</v>
      </c>
      <c r="AO575" s="144">
        <f t="shared" si="810"/>
        <v>0</v>
      </c>
      <c r="AP575" s="144">
        <f t="shared" si="810"/>
        <v>0</v>
      </c>
      <c r="AQ575" s="144">
        <f t="shared" si="810"/>
        <v>0</v>
      </c>
      <c r="AR575" s="144">
        <f t="shared" si="810"/>
        <v>0</v>
      </c>
      <c r="AS575" s="144">
        <f t="shared" si="810"/>
        <v>0</v>
      </c>
      <c r="AT575" s="144">
        <f t="shared" si="810"/>
        <v>0</v>
      </c>
      <c r="AU575" s="144">
        <f t="shared" si="810"/>
        <v>0</v>
      </c>
      <c r="AV575" s="144">
        <f t="shared" si="810"/>
        <v>0</v>
      </c>
      <c r="AW575" s="144">
        <f t="shared" si="810"/>
        <v>91371215</v>
      </c>
      <c r="AX575" s="144">
        <f t="shared" si="810"/>
        <v>91371215</v>
      </c>
      <c r="AZ575" s="149">
        <f t="shared" si="743"/>
        <v>-1</v>
      </c>
      <c r="BA575" s="149">
        <f t="shared" si="744"/>
        <v>-0.61185286253776439</v>
      </c>
      <c r="BB575" s="149">
        <f t="shared" si="745"/>
        <v>-0.28528775498241504</v>
      </c>
      <c r="BC575" s="149">
        <f t="shared" si="746"/>
        <v>-0.55332392405063302</v>
      </c>
      <c r="BD575" s="149">
        <f t="shared" si="747"/>
        <v>-1</v>
      </c>
      <c r="BE575" s="149">
        <f t="shared" si="748"/>
        <v>-1</v>
      </c>
      <c r="BF575" s="149">
        <f t="shared" si="749"/>
        <v>-1</v>
      </c>
      <c r="BG575" s="149">
        <f t="shared" si="750"/>
        <v>-1</v>
      </c>
      <c r="BH575" s="149">
        <f t="shared" si="751"/>
        <v>-1</v>
      </c>
      <c r="BI575" s="149">
        <f t="shared" si="752"/>
        <v>-1</v>
      </c>
      <c r="BJ575" s="149">
        <f t="shared" si="753"/>
        <v>-1</v>
      </c>
      <c r="BK575" s="149">
        <f t="shared" si="754"/>
        <v>-1</v>
      </c>
      <c r="BL575" s="149">
        <f t="shared" si="755"/>
        <v>-0.5851791086561744</v>
      </c>
      <c r="BM575" s="149" t="e">
        <f t="shared" si="756"/>
        <v>#DIV/0!</v>
      </c>
    </row>
    <row r="576" spans="2:65">
      <c r="B576" s="25" t="s">
        <v>802</v>
      </c>
      <c r="C576" s="93">
        <f>+C265</f>
        <v>441348635</v>
      </c>
      <c r="D576" s="93">
        <f>+D265</f>
        <v>0</v>
      </c>
      <c r="E576" s="93">
        <f>+E265</f>
        <v>0</v>
      </c>
      <c r="F576" s="93">
        <f>+F265</f>
        <v>0</v>
      </c>
      <c r="G576" s="93">
        <f>+G265</f>
        <v>441348635</v>
      </c>
      <c r="H576" s="93">
        <f t="shared" ref="H576:R576" si="811">+H295</f>
        <v>570000000</v>
      </c>
      <c r="I576" s="93">
        <f t="shared" si="811"/>
        <v>570000000</v>
      </c>
      <c r="J576" s="93">
        <f t="shared" si="811"/>
        <v>1096320968</v>
      </c>
      <c r="K576" s="93">
        <f t="shared" si="811"/>
        <v>0</v>
      </c>
      <c r="L576" s="93">
        <f t="shared" si="811"/>
        <v>0</v>
      </c>
      <c r="M576" s="93">
        <f t="shared" si="811"/>
        <v>0</v>
      </c>
      <c r="N576" s="93">
        <f t="shared" si="811"/>
        <v>0</v>
      </c>
      <c r="O576" s="93">
        <f t="shared" si="811"/>
        <v>570000000</v>
      </c>
      <c r="P576" s="93">
        <f t="shared" si="811"/>
        <v>0</v>
      </c>
      <c r="Q576" s="93">
        <f t="shared" si="811"/>
        <v>1096320968</v>
      </c>
      <c r="R576" s="93">
        <f t="shared" si="811"/>
        <v>0</v>
      </c>
      <c r="U576" s="93">
        <f t="shared" ref="U576:AH576" si="812">+U265</f>
        <v>3333333.33</v>
      </c>
      <c r="V576" s="93">
        <f t="shared" si="812"/>
        <v>63333333.329999998</v>
      </c>
      <c r="W576" s="93">
        <f t="shared" si="812"/>
        <v>92630554.329999998</v>
      </c>
      <c r="X576" s="93">
        <f t="shared" si="812"/>
        <v>17493084.329999998</v>
      </c>
      <c r="Y576" s="93">
        <f t="shared" si="812"/>
        <v>3333333.33</v>
      </c>
      <c r="Z576" s="93">
        <f t="shared" si="812"/>
        <v>82630554.329999998</v>
      </c>
      <c r="AA576" s="93">
        <f t="shared" si="812"/>
        <v>3333333.33</v>
      </c>
      <c r="AB576" s="93">
        <f t="shared" si="812"/>
        <v>82630554.329999998</v>
      </c>
      <c r="AC576" s="93">
        <f t="shared" si="812"/>
        <v>3333333.33</v>
      </c>
      <c r="AD576" s="93">
        <f t="shared" si="812"/>
        <v>82630554.329999998</v>
      </c>
      <c r="AE576" s="93">
        <f t="shared" si="812"/>
        <v>3333333.33</v>
      </c>
      <c r="AF576" s="93">
        <f t="shared" si="812"/>
        <v>3333333.37</v>
      </c>
      <c r="AG576" s="93">
        <f t="shared" si="812"/>
        <v>180123638.65000001</v>
      </c>
      <c r="AH576" s="93">
        <f t="shared" si="812"/>
        <v>441348635</v>
      </c>
      <c r="AI576" s="239"/>
      <c r="AK576" s="93">
        <f t="shared" ref="AK576:AX576" si="813">+AK265</f>
        <v>29210089</v>
      </c>
      <c r="AL576" s="93">
        <f t="shared" si="813"/>
        <v>321128724</v>
      </c>
      <c r="AM576" s="93">
        <f t="shared" si="813"/>
        <v>3183948</v>
      </c>
      <c r="AN576" s="93">
        <f t="shared" si="813"/>
        <v>4732906</v>
      </c>
      <c r="AO576" s="93">
        <f t="shared" si="813"/>
        <v>0</v>
      </c>
      <c r="AP576" s="93">
        <f t="shared" si="813"/>
        <v>0</v>
      </c>
      <c r="AQ576" s="93">
        <f t="shared" si="813"/>
        <v>0</v>
      </c>
      <c r="AR576" s="93">
        <f t="shared" si="813"/>
        <v>0</v>
      </c>
      <c r="AS576" s="93">
        <f t="shared" si="813"/>
        <v>0</v>
      </c>
      <c r="AT576" s="93">
        <f t="shared" si="813"/>
        <v>0</v>
      </c>
      <c r="AU576" s="93">
        <f t="shared" si="813"/>
        <v>0</v>
      </c>
      <c r="AV576" s="93">
        <f t="shared" si="813"/>
        <v>0</v>
      </c>
      <c r="AW576" s="93">
        <f t="shared" si="813"/>
        <v>358255667</v>
      </c>
      <c r="AX576" s="93">
        <f t="shared" si="813"/>
        <v>358255667</v>
      </c>
      <c r="AZ576" s="141">
        <f t="shared" si="743"/>
        <v>7.7630267087630269</v>
      </c>
      <c r="BA576" s="141">
        <f t="shared" si="744"/>
        <v>4.0704535371089712</v>
      </c>
      <c r="BB576" s="141">
        <f t="shared" si="745"/>
        <v>-0.96562745388895055</v>
      </c>
      <c r="BC576" s="141">
        <f t="shared" si="746"/>
        <v>-0.72944130887866132</v>
      </c>
      <c r="BD576" s="141">
        <f t="shared" si="747"/>
        <v>-1</v>
      </c>
      <c r="BE576" s="141">
        <f t="shared" si="748"/>
        <v>-1</v>
      </c>
      <c r="BF576" s="141">
        <f t="shared" si="749"/>
        <v>-1</v>
      </c>
      <c r="BG576" s="141">
        <f t="shared" si="750"/>
        <v>-1</v>
      </c>
      <c r="BH576" s="141">
        <f t="shared" si="751"/>
        <v>-1</v>
      </c>
      <c r="BI576" s="141">
        <f t="shared" si="752"/>
        <v>-1</v>
      </c>
      <c r="BJ576" s="141">
        <f t="shared" si="753"/>
        <v>-1</v>
      </c>
      <c r="BK576" s="141">
        <f t="shared" si="754"/>
        <v>-1</v>
      </c>
      <c r="BL576" s="141">
        <f t="shared" si="755"/>
        <v>0.98894309311688999</v>
      </c>
      <c r="BM576" s="141">
        <f t="shared" si="756"/>
        <v>-1</v>
      </c>
    </row>
    <row r="577" spans="2:65">
      <c r="B577" s="25" t="s">
        <v>602</v>
      </c>
      <c r="C577" s="93">
        <f>SUM(C578:C583)</f>
        <v>7379242798</v>
      </c>
      <c r="D577" s="93">
        <f>SUM(D578:D583)</f>
        <v>190109770</v>
      </c>
      <c r="E577" s="93">
        <f>SUM(E578:E583)</f>
        <v>0</v>
      </c>
      <c r="F577" s="93">
        <f>SUM(F578:F583)</f>
        <v>26028258606.669998</v>
      </c>
      <c r="G577" s="93">
        <f>SUM(G578:G583)</f>
        <v>33597611174.669998</v>
      </c>
      <c r="H577" s="93">
        <f t="shared" ref="H577:R577" si="814">SUM(H578:H583)</f>
        <v>0</v>
      </c>
      <c r="I577" s="93">
        <f t="shared" si="814"/>
        <v>0</v>
      </c>
      <c r="J577" s="93">
        <f t="shared" si="814"/>
        <v>1044185822</v>
      </c>
      <c r="K577" s="93">
        <f t="shared" si="814"/>
        <v>0</v>
      </c>
      <c r="L577" s="93">
        <f t="shared" si="814"/>
        <v>0</v>
      </c>
      <c r="M577" s="93">
        <f t="shared" si="814"/>
        <v>0</v>
      </c>
      <c r="N577" s="93">
        <f t="shared" si="814"/>
        <v>0</v>
      </c>
      <c r="O577" s="93">
        <f t="shared" si="814"/>
        <v>0</v>
      </c>
      <c r="P577" s="93">
        <f t="shared" si="814"/>
        <v>0</v>
      </c>
      <c r="Q577" s="93">
        <f t="shared" si="814"/>
        <v>1044185822</v>
      </c>
      <c r="R577" s="93">
        <f t="shared" si="814"/>
        <v>0</v>
      </c>
      <c r="U577" s="93">
        <f t="shared" ref="U577:AH577" si="815">SUM(U578:U583)</f>
        <v>43732110.5</v>
      </c>
      <c r="V577" s="93">
        <f t="shared" si="815"/>
        <v>55095746.86363636</v>
      </c>
      <c r="W577" s="93">
        <f t="shared" si="815"/>
        <v>1705295599.1656365</v>
      </c>
      <c r="X577" s="93">
        <f t="shared" si="815"/>
        <v>3540951493.4645252</v>
      </c>
      <c r="Y577" s="93">
        <f t="shared" si="815"/>
        <v>4557890609.8065262</v>
      </c>
      <c r="Z577" s="93">
        <f t="shared" si="815"/>
        <v>3079319681.1398592</v>
      </c>
      <c r="AA577" s="93">
        <f t="shared" si="815"/>
        <v>4042922435.0598583</v>
      </c>
      <c r="AB577" s="93">
        <f t="shared" si="815"/>
        <v>4043806446.3598585</v>
      </c>
      <c r="AC577" s="93">
        <f t="shared" si="815"/>
        <v>3139378996.9148588</v>
      </c>
      <c r="AD577" s="93">
        <f t="shared" si="815"/>
        <v>2921063504.2428589</v>
      </c>
      <c r="AE577" s="93">
        <f t="shared" si="815"/>
        <v>3650093942.2428589</v>
      </c>
      <c r="AF577" s="93">
        <f t="shared" si="815"/>
        <v>2817060608.9095259</v>
      </c>
      <c r="AG577" s="93">
        <f t="shared" si="815"/>
        <v>9902965559.8003235</v>
      </c>
      <c r="AH577" s="93">
        <f t="shared" si="815"/>
        <v>33115557959.169998</v>
      </c>
      <c r="AI577" s="239"/>
      <c r="AK577" s="93">
        <f t="shared" ref="AK577:AX577" si="816">SUM(AK578:AK583)</f>
        <v>20732110.5</v>
      </c>
      <c r="AL577" s="93">
        <f t="shared" si="816"/>
        <v>24963711</v>
      </c>
      <c r="AM577" s="93">
        <f t="shared" si="816"/>
        <v>236401733.63</v>
      </c>
      <c r="AN577" s="93">
        <f t="shared" si="816"/>
        <v>780577062.68000007</v>
      </c>
      <c r="AO577" s="93">
        <f t="shared" si="816"/>
        <v>0</v>
      </c>
      <c r="AP577" s="93">
        <f t="shared" si="816"/>
        <v>0</v>
      </c>
      <c r="AQ577" s="93">
        <f t="shared" si="816"/>
        <v>0</v>
      </c>
      <c r="AR577" s="93">
        <f t="shared" si="816"/>
        <v>0</v>
      </c>
      <c r="AS577" s="93">
        <f t="shared" si="816"/>
        <v>0</v>
      </c>
      <c r="AT577" s="93">
        <f t="shared" si="816"/>
        <v>0</v>
      </c>
      <c r="AU577" s="93">
        <f t="shared" si="816"/>
        <v>0</v>
      </c>
      <c r="AV577" s="93">
        <f t="shared" si="816"/>
        <v>0</v>
      </c>
      <c r="AW577" s="93">
        <f t="shared" si="816"/>
        <v>1062674617.8100001</v>
      </c>
      <c r="AX577" s="93">
        <f t="shared" si="816"/>
        <v>1062674617.8100001</v>
      </c>
      <c r="AZ577" s="141">
        <f t="shared" si="743"/>
        <v>-0.52592933972395406</v>
      </c>
      <c r="BA577" s="141">
        <f t="shared" si="744"/>
        <v>-0.54690312009408026</v>
      </c>
      <c r="BB577" s="141">
        <f t="shared" si="745"/>
        <v>-0.86137199102274919</v>
      </c>
      <c r="BC577" s="141">
        <f t="shared" si="746"/>
        <v>-0.77955725625705452</v>
      </c>
      <c r="BD577" s="141">
        <f t="shared" si="747"/>
        <v>-1</v>
      </c>
      <c r="BE577" s="141">
        <f t="shared" si="748"/>
        <v>-1</v>
      </c>
      <c r="BF577" s="141">
        <f t="shared" si="749"/>
        <v>-1</v>
      </c>
      <c r="BG577" s="141">
        <f t="shared" si="750"/>
        <v>-1</v>
      </c>
      <c r="BH577" s="141">
        <f t="shared" si="751"/>
        <v>-1</v>
      </c>
      <c r="BI577" s="141">
        <f t="shared" si="752"/>
        <v>-1</v>
      </c>
      <c r="BJ577" s="141">
        <f t="shared" si="753"/>
        <v>-1</v>
      </c>
      <c r="BK577" s="141">
        <f t="shared" si="754"/>
        <v>-1</v>
      </c>
      <c r="BL577" s="141">
        <f t="shared" si="755"/>
        <v>-0.8926912740034384</v>
      </c>
      <c r="BM577" s="141">
        <f t="shared" si="756"/>
        <v>3.3555757639329475</v>
      </c>
    </row>
    <row r="578" spans="2:65">
      <c r="B578" s="145" t="s">
        <v>603</v>
      </c>
      <c r="C578" s="144">
        <f>+C274</f>
        <v>3635322968</v>
      </c>
      <c r="D578" s="144">
        <f>+D274</f>
        <v>12000000</v>
      </c>
      <c r="E578" s="144">
        <f>+E274</f>
        <v>0</v>
      </c>
      <c r="F578" s="144">
        <f>+F274</f>
        <v>10604489603</v>
      </c>
      <c r="G578" s="144">
        <f>+G274</f>
        <v>14251812571</v>
      </c>
      <c r="H578" s="91">
        <f t="shared" ref="H578:R578" si="817">+H317</f>
        <v>0</v>
      </c>
      <c r="I578" s="91">
        <f t="shared" si="817"/>
        <v>0</v>
      </c>
      <c r="J578" s="91">
        <f t="shared" si="817"/>
        <v>400000000</v>
      </c>
      <c r="K578" s="91">
        <f t="shared" si="817"/>
        <v>0</v>
      </c>
      <c r="L578" s="91">
        <f t="shared" si="817"/>
        <v>0</v>
      </c>
      <c r="M578" s="91">
        <f t="shared" si="817"/>
        <v>0</v>
      </c>
      <c r="N578" s="91">
        <f t="shared" si="817"/>
        <v>0</v>
      </c>
      <c r="O578" s="91">
        <f t="shared" si="817"/>
        <v>0</v>
      </c>
      <c r="P578" s="91">
        <f t="shared" si="817"/>
        <v>0</v>
      </c>
      <c r="Q578" s="91">
        <f t="shared" si="817"/>
        <v>400000000</v>
      </c>
      <c r="R578" s="91">
        <f t="shared" si="817"/>
        <v>0</v>
      </c>
      <c r="U578" s="144">
        <f t="shared" ref="U578:AH578" si="818">+U274</f>
        <v>0</v>
      </c>
      <c r="V578" s="144">
        <f t="shared" si="818"/>
        <v>0</v>
      </c>
      <c r="W578" s="144">
        <f t="shared" si="818"/>
        <v>1121481057.1000001</v>
      </c>
      <c r="X578" s="144">
        <f t="shared" si="818"/>
        <v>1109483057.1000001</v>
      </c>
      <c r="Y578" s="144">
        <f t="shared" si="818"/>
        <v>1240731057.1000001</v>
      </c>
      <c r="Z578" s="144">
        <f t="shared" si="818"/>
        <v>1240731057.1000001</v>
      </c>
      <c r="AA578" s="144">
        <f t="shared" si="818"/>
        <v>1240731057.1000001</v>
      </c>
      <c r="AB578" s="144">
        <f t="shared" si="818"/>
        <v>1659731057.1000001</v>
      </c>
      <c r="AC578" s="144">
        <f t="shared" si="818"/>
        <v>1659731057.1000001</v>
      </c>
      <c r="AD578" s="144">
        <f t="shared" si="818"/>
        <v>1659731057.1000001</v>
      </c>
      <c r="AE578" s="144">
        <f t="shared" si="818"/>
        <v>1659731057.1000001</v>
      </c>
      <c r="AF578" s="144">
        <f t="shared" si="818"/>
        <v>1659731057.1000001</v>
      </c>
      <c r="AG578" s="144">
        <f t="shared" si="818"/>
        <v>3471695171.3000002</v>
      </c>
      <c r="AH578" s="144">
        <f t="shared" si="818"/>
        <v>14251812571</v>
      </c>
      <c r="AI578" s="240"/>
      <c r="AK578" s="144">
        <f t="shared" ref="AK578:AX578" si="819">+AK274</f>
        <v>0</v>
      </c>
      <c r="AL578" s="144">
        <f t="shared" si="819"/>
        <v>0</v>
      </c>
      <c r="AM578" s="144">
        <f t="shared" si="819"/>
        <v>47692475</v>
      </c>
      <c r="AN578" s="144">
        <f t="shared" si="819"/>
        <v>438626609</v>
      </c>
      <c r="AO578" s="144">
        <f t="shared" si="819"/>
        <v>0</v>
      </c>
      <c r="AP578" s="144">
        <f t="shared" si="819"/>
        <v>0</v>
      </c>
      <c r="AQ578" s="144">
        <f t="shared" si="819"/>
        <v>0</v>
      </c>
      <c r="AR578" s="144">
        <f t="shared" si="819"/>
        <v>0</v>
      </c>
      <c r="AS578" s="144">
        <f t="shared" si="819"/>
        <v>0</v>
      </c>
      <c r="AT578" s="144">
        <f t="shared" si="819"/>
        <v>0</v>
      </c>
      <c r="AU578" s="144">
        <f t="shared" si="819"/>
        <v>0</v>
      </c>
      <c r="AV578" s="144">
        <f t="shared" si="819"/>
        <v>0</v>
      </c>
      <c r="AW578" s="144">
        <f t="shared" si="819"/>
        <v>486319084</v>
      </c>
      <c r="AX578" s="144">
        <f t="shared" si="819"/>
        <v>486319084</v>
      </c>
      <c r="AZ578" s="149" t="e">
        <f t="shared" si="743"/>
        <v>#DIV/0!</v>
      </c>
      <c r="BA578" s="149" t="e">
        <f t="shared" si="744"/>
        <v>#DIV/0!</v>
      </c>
      <c r="BB578" s="149">
        <f t="shared" si="745"/>
        <v>-0.95747366868297679</v>
      </c>
      <c r="BC578" s="149">
        <f t="shared" si="746"/>
        <v>-0.60465677579025379</v>
      </c>
      <c r="BD578" s="149">
        <f t="shared" si="747"/>
        <v>-1</v>
      </c>
      <c r="BE578" s="149">
        <f t="shared" si="748"/>
        <v>-1</v>
      </c>
      <c r="BF578" s="149">
        <f t="shared" si="749"/>
        <v>-1</v>
      </c>
      <c r="BG578" s="149">
        <f t="shared" si="750"/>
        <v>-1</v>
      </c>
      <c r="BH578" s="149">
        <f t="shared" si="751"/>
        <v>-1</v>
      </c>
      <c r="BI578" s="149">
        <f t="shared" si="752"/>
        <v>-1</v>
      </c>
      <c r="BJ578" s="149">
        <f t="shared" si="753"/>
        <v>-1</v>
      </c>
      <c r="BK578" s="149">
        <f t="shared" si="754"/>
        <v>-1</v>
      </c>
      <c r="BL578" s="149">
        <f t="shared" si="755"/>
        <v>-0.85991884079560632</v>
      </c>
      <c r="BM578" s="149">
        <f t="shared" si="756"/>
        <v>2.0431642791398135</v>
      </c>
    </row>
    <row r="579" spans="2:65">
      <c r="B579" s="145" t="s">
        <v>604</v>
      </c>
      <c r="C579" s="144">
        <f>+C322</f>
        <v>2353916830</v>
      </c>
      <c r="D579" s="144">
        <f>+D322</f>
        <v>173109770</v>
      </c>
      <c r="E579" s="144">
        <f>+E322</f>
        <v>0</v>
      </c>
      <c r="F579" s="144">
        <f>+F322</f>
        <v>1134125979</v>
      </c>
      <c r="G579" s="144">
        <f>+G322</f>
        <v>3661152579</v>
      </c>
      <c r="H579" s="91">
        <f t="shared" ref="H579:R579" si="820">+H352</f>
        <v>0</v>
      </c>
      <c r="I579" s="91">
        <f t="shared" si="820"/>
        <v>0</v>
      </c>
      <c r="J579" s="91">
        <f t="shared" si="820"/>
        <v>0</v>
      </c>
      <c r="K579" s="91">
        <f t="shared" si="820"/>
        <v>0</v>
      </c>
      <c r="L579" s="91">
        <f t="shared" si="820"/>
        <v>0</v>
      </c>
      <c r="M579" s="91">
        <f t="shared" si="820"/>
        <v>0</v>
      </c>
      <c r="N579" s="91">
        <f t="shared" si="820"/>
        <v>0</v>
      </c>
      <c r="O579" s="91">
        <f t="shared" si="820"/>
        <v>0</v>
      </c>
      <c r="P579" s="91">
        <f t="shared" si="820"/>
        <v>0</v>
      </c>
      <c r="Q579" s="91">
        <f t="shared" si="820"/>
        <v>0</v>
      </c>
      <c r="R579" s="91">
        <f t="shared" si="820"/>
        <v>0</v>
      </c>
      <c r="U579" s="144">
        <f t="shared" ref="U579:AH579" si="821">+U322</f>
        <v>43732110.5</v>
      </c>
      <c r="V579" s="144">
        <f t="shared" si="821"/>
        <v>43732110.5</v>
      </c>
      <c r="W579" s="144">
        <f t="shared" si="821"/>
        <v>61169605.700000003</v>
      </c>
      <c r="X579" s="144">
        <f t="shared" si="821"/>
        <v>224615771.75555557</v>
      </c>
      <c r="Y579" s="144">
        <f t="shared" si="821"/>
        <v>227327529.25555557</v>
      </c>
      <c r="Z579" s="144">
        <f t="shared" si="821"/>
        <v>227327529.25555557</v>
      </c>
      <c r="AA579" s="144">
        <f t="shared" si="821"/>
        <v>247327529.25555554</v>
      </c>
      <c r="AB579" s="144">
        <f t="shared" si="821"/>
        <v>703152430.05555558</v>
      </c>
      <c r="AC579" s="144">
        <f t="shared" si="821"/>
        <v>477310672.55555558</v>
      </c>
      <c r="AD579" s="144">
        <f t="shared" si="821"/>
        <v>468152430.05555558</v>
      </c>
      <c r="AE579" s="144">
        <f t="shared" si="821"/>
        <v>468152430.05555558</v>
      </c>
      <c r="AF579" s="144">
        <f t="shared" si="821"/>
        <v>468152430.05555558</v>
      </c>
      <c r="AG579" s="144">
        <f t="shared" si="821"/>
        <v>600577127.71111107</v>
      </c>
      <c r="AH579" s="144">
        <f t="shared" si="821"/>
        <v>3179099363.5</v>
      </c>
      <c r="AI579" s="240"/>
      <c r="AK579" s="144">
        <f t="shared" ref="AK579:AX579" si="822">+AK322</f>
        <v>20732110.5</v>
      </c>
      <c r="AL579" s="144">
        <f t="shared" si="822"/>
        <v>24963711</v>
      </c>
      <c r="AM579" s="144">
        <f t="shared" si="822"/>
        <v>92041791.229999989</v>
      </c>
      <c r="AN579" s="144">
        <f t="shared" si="822"/>
        <v>247258482</v>
      </c>
      <c r="AO579" s="144">
        <f t="shared" si="822"/>
        <v>0</v>
      </c>
      <c r="AP579" s="144">
        <f t="shared" si="822"/>
        <v>0</v>
      </c>
      <c r="AQ579" s="144">
        <f t="shared" si="822"/>
        <v>0</v>
      </c>
      <c r="AR579" s="144">
        <f t="shared" si="822"/>
        <v>0</v>
      </c>
      <c r="AS579" s="144">
        <f t="shared" si="822"/>
        <v>0</v>
      </c>
      <c r="AT579" s="144">
        <f t="shared" si="822"/>
        <v>0</v>
      </c>
      <c r="AU579" s="144">
        <f t="shared" si="822"/>
        <v>0</v>
      </c>
      <c r="AV579" s="144">
        <f t="shared" si="822"/>
        <v>0</v>
      </c>
      <c r="AW579" s="144">
        <f t="shared" si="822"/>
        <v>384996094.73000002</v>
      </c>
      <c r="AX579" s="144">
        <f t="shared" si="822"/>
        <v>384996094.73000002</v>
      </c>
      <c r="AZ579" s="149">
        <f t="shared" si="743"/>
        <v>-0.52592933972395406</v>
      </c>
      <c r="BA579" s="149">
        <f t="shared" si="744"/>
        <v>-0.42916747637871261</v>
      </c>
      <c r="BB579" s="149">
        <f t="shared" si="745"/>
        <v>0.50469812869825292</v>
      </c>
      <c r="BC579" s="149">
        <f t="shared" si="746"/>
        <v>0.10080641295788435</v>
      </c>
      <c r="BD579" s="149">
        <f t="shared" si="747"/>
        <v>-1</v>
      </c>
      <c r="BE579" s="149">
        <f t="shared" si="748"/>
        <v>-1</v>
      </c>
      <c r="BF579" s="149">
        <f t="shared" si="749"/>
        <v>-1</v>
      </c>
      <c r="BG579" s="149">
        <f t="shared" si="750"/>
        <v>-1</v>
      </c>
      <c r="BH579" s="149">
        <f t="shared" si="751"/>
        <v>-1</v>
      </c>
      <c r="BI579" s="149">
        <f t="shared" si="752"/>
        <v>-1</v>
      </c>
      <c r="BJ579" s="149">
        <f t="shared" si="753"/>
        <v>-1</v>
      </c>
      <c r="BK579" s="149">
        <f t="shared" si="754"/>
        <v>-1</v>
      </c>
      <c r="BL579" s="149">
        <f t="shared" si="755"/>
        <v>-0.35895644877906441</v>
      </c>
      <c r="BM579" s="149">
        <f t="shared" si="756"/>
        <v>-1</v>
      </c>
    </row>
    <row r="580" spans="2:65">
      <c r="B580" s="145" t="s">
        <v>605</v>
      </c>
      <c r="C580" s="144">
        <f>+C406</f>
        <v>5001000</v>
      </c>
      <c r="D580" s="144">
        <f>+D406</f>
        <v>0</v>
      </c>
      <c r="E580" s="144">
        <f>+E406</f>
        <v>0</v>
      </c>
      <c r="F580" s="144">
        <f>+F406</f>
        <v>120000000</v>
      </c>
      <c r="G580" s="144">
        <f>+G406</f>
        <v>125001000</v>
      </c>
      <c r="H580" s="91">
        <f t="shared" ref="H580:R580" si="823">+H434</f>
        <v>0</v>
      </c>
      <c r="I580" s="91">
        <f t="shared" si="823"/>
        <v>0</v>
      </c>
      <c r="J580" s="91">
        <f t="shared" si="823"/>
        <v>500000000</v>
      </c>
      <c r="K580" s="91">
        <f t="shared" si="823"/>
        <v>0</v>
      </c>
      <c r="L580" s="91">
        <f t="shared" si="823"/>
        <v>0</v>
      </c>
      <c r="M580" s="91">
        <f t="shared" si="823"/>
        <v>0</v>
      </c>
      <c r="N580" s="91">
        <f t="shared" si="823"/>
        <v>0</v>
      </c>
      <c r="O580" s="91">
        <f t="shared" si="823"/>
        <v>0</v>
      </c>
      <c r="P580" s="91">
        <f t="shared" si="823"/>
        <v>0</v>
      </c>
      <c r="Q580" s="91">
        <f t="shared" si="823"/>
        <v>500000000</v>
      </c>
      <c r="R580" s="91">
        <f t="shared" si="823"/>
        <v>0</v>
      </c>
      <c r="U580" s="144">
        <f t="shared" ref="U580:AH580" si="824">+U406</f>
        <v>0</v>
      </c>
      <c r="V580" s="144">
        <f t="shared" si="824"/>
        <v>0</v>
      </c>
      <c r="W580" s="144">
        <f t="shared" si="824"/>
        <v>0</v>
      </c>
      <c r="X580" s="144">
        <f t="shared" si="824"/>
        <v>30000000</v>
      </c>
      <c r="Y580" s="144">
        <f t="shared" si="824"/>
        <v>11875125</v>
      </c>
      <c r="Z580" s="144">
        <f t="shared" si="824"/>
        <v>11875125</v>
      </c>
      <c r="AA580" s="144">
        <f t="shared" si="824"/>
        <v>11875125</v>
      </c>
      <c r="AB580" s="144">
        <f t="shared" si="824"/>
        <v>11875125</v>
      </c>
      <c r="AC580" s="144">
        <f t="shared" si="824"/>
        <v>11875125</v>
      </c>
      <c r="AD580" s="144">
        <f t="shared" si="824"/>
        <v>11875125</v>
      </c>
      <c r="AE580" s="144">
        <f t="shared" si="824"/>
        <v>11875125</v>
      </c>
      <c r="AF580" s="144">
        <f t="shared" si="824"/>
        <v>11875125</v>
      </c>
      <c r="AG580" s="144">
        <f t="shared" si="824"/>
        <v>41875125</v>
      </c>
      <c r="AH580" s="144">
        <f t="shared" si="824"/>
        <v>125001000</v>
      </c>
      <c r="AI580" s="240"/>
      <c r="AK580" s="144">
        <f t="shared" ref="AK580:AX580" si="825">+AK406</f>
        <v>0</v>
      </c>
      <c r="AL580" s="144">
        <f t="shared" si="825"/>
        <v>0</v>
      </c>
      <c r="AM580" s="144">
        <f t="shared" si="825"/>
        <v>0</v>
      </c>
      <c r="AN580" s="144">
        <f t="shared" si="825"/>
        <v>0</v>
      </c>
      <c r="AO580" s="144">
        <f t="shared" si="825"/>
        <v>0</v>
      </c>
      <c r="AP580" s="144">
        <f t="shared" si="825"/>
        <v>0</v>
      </c>
      <c r="AQ580" s="144">
        <f t="shared" si="825"/>
        <v>0</v>
      </c>
      <c r="AR580" s="144">
        <f t="shared" si="825"/>
        <v>0</v>
      </c>
      <c r="AS580" s="144">
        <f t="shared" si="825"/>
        <v>0</v>
      </c>
      <c r="AT580" s="144">
        <f t="shared" si="825"/>
        <v>0</v>
      </c>
      <c r="AU580" s="144">
        <f t="shared" si="825"/>
        <v>0</v>
      </c>
      <c r="AV580" s="144">
        <f t="shared" si="825"/>
        <v>0</v>
      </c>
      <c r="AW580" s="144">
        <f t="shared" si="825"/>
        <v>0</v>
      </c>
      <c r="AX580" s="144">
        <f t="shared" si="825"/>
        <v>0</v>
      </c>
      <c r="AZ580" s="149" t="e">
        <f t="shared" si="743"/>
        <v>#DIV/0!</v>
      </c>
      <c r="BA580" s="149" t="e">
        <f t="shared" si="744"/>
        <v>#DIV/0!</v>
      </c>
      <c r="BB580" s="149" t="e">
        <f t="shared" si="745"/>
        <v>#DIV/0!</v>
      </c>
      <c r="BC580" s="149">
        <f t="shared" si="746"/>
        <v>-1</v>
      </c>
      <c r="BD580" s="149">
        <f t="shared" si="747"/>
        <v>-1</v>
      </c>
      <c r="BE580" s="149">
        <f t="shared" si="748"/>
        <v>-1</v>
      </c>
      <c r="BF580" s="149">
        <f t="shared" si="749"/>
        <v>-1</v>
      </c>
      <c r="BG580" s="149">
        <f t="shared" si="750"/>
        <v>-1</v>
      </c>
      <c r="BH580" s="149">
        <f t="shared" si="751"/>
        <v>-1</v>
      </c>
      <c r="BI580" s="149">
        <f t="shared" si="752"/>
        <v>-1</v>
      </c>
      <c r="BJ580" s="149">
        <f t="shared" si="753"/>
        <v>-1</v>
      </c>
      <c r="BK580" s="149">
        <f t="shared" si="754"/>
        <v>-1</v>
      </c>
      <c r="BL580" s="149">
        <f t="shared" si="755"/>
        <v>-1</v>
      </c>
      <c r="BM580" s="149">
        <f t="shared" si="756"/>
        <v>-0.63722579609662766</v>
      </c>
    </row>
    <row r="581" spans="2:65">
      <c r="B581" s="146" t="s">
        <v>606</v>
      </c>
      <c r="C581" s="144">
        <f>+C414</f>
        <v>1385002000</v>
      </c>
      <c r="D581" s="144">
        <f>+D414</f>
        <v>5000000</v>
      </c>
      <c r="E581" s="144">
        <f>+E414</f>
        <v>0</v>
      </c>
      <c r="F581" s="144">
        <f>+F414</f>
        <v>1289812959.5899999</v>
      </c>
      <c r="G581" s="144">
        <f>+G414</f>
        <v>2679814959.5900002</v>
      </c>
      <c r="H581" s="91">
        <f t="shared" ref="H581:R581" si="826">+H441</f>
        <v>0</v>
      </c>
      <c r="I581" s="91">
        <f t="shared" si="826"/>
        <v>0</v>
      </c>
      <c r="J581" s="91">
        <f t="shared" si="826"/>
        <v>2596418</v>
      </c>
      <c r="K581" s="91">
        <f t="shared" si="826"/>
        <v>0</v>
      </c>
      <c r="L581" s="91">
        <f t="shared" si="826"/>
        <v>0</v>
      </c>
      <c r="M581" s="91">
        <f t="shared" si="826"/>
        <v>0</v>
      </c>
      <c r="N581" s="91">
        <f t="shared" si="826"/>
        <v>0</v>
      </c>
      <c r="O581" s="91">
        <f t="shared" si="826"/>
        <v>0</v>
      </c>
      <c r="P581" s="91">
        <f t="shared" si="826"/>
        <v>0</v>
      </c>
      <c r="Q581" s="91">
        <f t="shared" si="826"/>
        <v>2596418</v>
      </c>
      <c r="R581" s="91">
        <f t="shared" si="826"/>
        <v>0</v>
      </c>
      <c r="U581" s="144">
        <f t="shared" ref="U581:AH581" si="827">+U414</f>
        <v>0</v>
      </c>
      <c r="V581" s="144">
        <f t="shared" si="827"/>
        <v>11363636.363636363</v>
      </c>
      <c r="W581" s="144">
        <f t="shared" si="827"/>
        <v>132844932.32263635</v>
      </c>
      <c r="X581" s="144">
        <f t="shared" si="827"/>
        <v>127846932.32263635</v>
      </c>
      <c r="Y581" s="144">
        <f t="shared" si="827"/>
        <v>188469932.32263637</v>
      </c>
      <c r="Z581" s="144">
        <f t="shared" si="827"/>
        <v>271803265.65596968</v>
      </c>
      <c r="AA581" s="144">
        <f t="shared" si="827"/>
        <v>271803265.65596968</v>
      </c>
      <c r="AB581" s="144">
        <f t="shared" si="827"/>
        <v>351803265.65596968</v>
      </c>
      <c r="AC581" s="144">
        <f t="shared" si="827"/>
        <v>351803265.65596968</v>
      </c>
      <c r="AD581" s="144">
        <f t="shared" si="827"/>
        <v>351803265.65596968</v>
      </c>
      <c r="AE581" s="144">
        <f t="shared" si="827"/>
        <v>351803265.65596968</v>
      </c>
      <c r="AF581" s="144">
        <f t="shared" si="827"/>
        <v>268469932.32263637</v>
      </c>
      <c r="AG581" s="144">
        <f t="shared" si="827"/>
        <v>460525433.33154541</v>
      </c>
      <c r="AH581" s="144">
        <f t="shared" si="827"/>
        <v>2679814959.5900002</v>
      </c>
      <c r="AI581" s="240"/>
      <c r="AK581" s="144">
        <f t="shared" ref="AK581:AX581" si="828">+AK414</f>
        <v>0</v>
      </c>
      <c r="AL581" s="144">
        <f t="shared" si="828"/>
        <v>0</v>
      </c>
      <c r="AM581" s="144">
        <f t="shared" si="828"/>
        <v>3514548</v>
      </c>
      <c r="AN581" s="144">
        <f t="shared" si="828"/>
        <v>22129249</v>
      </c>
      <c r="AO581" s="144">
        <f t="shared" si="828"/>
        <v>0</v>
      </c>
      <c r="AP581" s="144">
        <f t="shared" si="828"/>
        <v>0</v>
      </c>
      <c r="AQ581" s="144">
        <f t="shared" si="828"/>
        <v>0</v>
      </c>
      <c r="AR581" s="144">
        <f t="shared" si="828"/>
        <v>0</v>
      </c>
      <c r="AS581" s="144">
        <f t="shared" si="828"/>
        <v>0</v>
      </c>
      <c r="AT581" s="144">
        <f t="shared" si="828"/>
        <v>0</v>
      </c>
      <c r="AU581" s="144">
        <f t="shared" si="828"/>
        <v>0</v>
      </c>
      <c r="AV581" s="144">
        <f t="shared" si="828"/>
        <v>0</v>
      </c>
      <c r="AW581" s="144">
        <f t="shared" si="828"/>
        <v>25643797</v>
      </c>
      <c r="AX581" s="144">
        <f t="shared" si="828"/>
        <v>25643797</v>
      </c>
      <c r="AZ581" s="149" t="e">
        <f t="shared" si="743"/>
        <v>#DIV/0!</v>
      </c>
      <c r="BA581" s="149">
        <f t="shared" si="744"/>
        <v>-1</v>
      </c>
      <c r="BB581" s="149">
        <f t="shared" si="745"/>
        <v>-0.97354398140333775</v>
      </c>
      <c r="BC581" s="149">
        <f t="shared" si="746"/>
        <v>-0.82690825193869877</v>
      </c>
      <c r="BD581" s="149">
        <f t="shared" si="747"/>
        <v>-1</v>
      </c>
      <c r="BE581" s="149">
        <f t="shared" si="748"/>
        <v>-1</v>
      </c>
      <c r="BF581" s="149">
        <f t="shared" si="749"/>
        <v>-1</v>
      </c>
      <c r="BG581" s="149">
        <f t="shared" si="750"/>
        <v>-1</v>
      </c>
      <c r="BH581" s="149">
        <f t="shared" si="751"/>
        <v>-1</v>
      </c>
      <c r="BI581" s="149">
        <f t="shared" si="752"/>
        <v>-1</v>
      </c>
      <c r="BJ581" s="149">
        <f t="shared" si="753"/>
        <v>-1</v>
      </c>
      <c r="BK581" s="149">
        <f t="shared" si="754"/>
        <v>-1</v>
      </c>
      <c r="BL581" s="149">
        <f t="shared" si="755"/>
        <v>-0.94431621981334024</v>
      </c>
      <c r="BM581" s="149">
        <f t="shared" si="756"/>
        <v>-0.50999768520999667</v>
      </c>
    </row>
    <row r="582" spans="2:65">
      <c r="B582" s="147" t="s">
        <v>947</v>
      </c>
      <c r="C582" s="148">
        <f>+C436</f>
        <v>0</v>
      </c>
      <c r="D582" s="148">
        <f>+D436</f>
        <v>0</v>
      </c>
      <c r="E582" s="148">
        <f>+E436</f>
        <v>0</v>
      </c>
      <c r="F582" s="148">
        <f>+F436</f>
        <v>12864830065.08</v>
      </c>
      <c r="G582" s="148">
        <f>+G436</f>
        <v>12864830065.08</v>
      </c>
      <c r="H582" s="88">
        <f t="shared" ref="H582:R582" si="829">+H461</f>
        <v>0</v>
      </c>
      <c r="I582" s="88">
        <f t="shared" si="829"/>
        <v>0</v>
      </c>
      <c r="J582" s="88">
        <f t="shared" si="829"/>
        <v>16588404</v>
      </c>
      <c r="K582" s="88">
        <f t="shared" si="829"/>
        <v>0</v>
      </c>
      <c r="L582" s="88">
        <f t="shared" si="829"/>
        <v>0</v>
      </c>
      <c r="M582" s="88">
        <f t="shared" si="829"/>
        <v>0</v>
      </c>
      <c r="N582" s="88">
        <f t="shared" si="829"/>
        <v>0</v>
      </c>
      <c r="O582" s="88">
        <f t="shared" si="829"/>
        <v>0</v>
      </c>
      <c r="P582" s="88">
        <f t="shared" si="829"/>
        <v>0</v>
      </c>
      <c r="Q582" s="88">
        <f t="shared" si="829"/>
        <v>16588404</v>
      </c>
      <c r="R582" s="88">
        <f t="shared" si="829"/>
        <v>0</v>
      </c>
      <c r="U582" s="148">
        <f t="shared" ref="U582:AH582" si="830">+U436</f>
        <v>0</v>
      </c>
      <c r="V582" s="148">
        <f t="shared" si="830"/>
        <v>0</v>
      </c>
      <c r="W582" s="148">
        <f t="shared" si="830"/>
        <v>382300004.04299998</v>
      </c>
      <c r="X582" s="148">
        <f t="shared" si="830"/>
        <v>2041505732.2863331</v>
      </c>
      <c r="Y582" s="148">
        <f t="shared" si="830"/>
        <v>2889486966.1283336</v>
      </c>
      <c r="Z582" s="148">
        <f t="shared" si="830"/>
        <v>1327582704.1283336</v>
      </c>
      <c r="AA582" s="148">
        <f t="shared" si="830"/>
        <v>2271185458.0483332</v>
      </c>
      <c r="AB582" s="148">
        <f t="shared" si="830"/>
        <v>1317244568.5483332</v>
      </c>
      <c r="AC582" s="148">
        <f t="shared" si="830"/>
        <v>638658876.60333323</v>
      </c>
      <c r="AD582" s="148">
        <f t="shared" si="830"/>
        <v>429501626.43133336</v>
      </c>
      <c r="AE582" s="148">
        <f t="shared" si="830"/>
        <v>1158532064.4313333</v>
      </c>
      <c r="AF582" s="148">
        <f t="shared" si="830"/>
        <v>408832064.43133336</v>
      </c>
      <c r="AG582" s="148">
        <f t="shared" si="830"/>
        <v>5313292702.4576664</v>
      </c>
      <c r="AH582" s="148">
        <f t="shared" si="830"/>
        <v>12864830065.08</v>
      </c>
      <c r="AI582" s="241"/>
      <c r="AK582" s="148">
        <f t="shared" ref="AK582:AX582" si="831">+AK436</f>
        <v>0</v>
      </c>
      <c r="AL582" s="148">
        <f t="shared" si="831"/>
        <v>0</v>
      </c>
      <c r="AM582" s="148">
        <f t="shared" si="831"/>
        <v>93152919.400000006</v>
      </c>
      <c r="AN582" s="148">
        <f t="shared" si="831"/>
        <v>72562722.680000007</v>
      </c>
      <c r="AO582" s="148">
        <f t="shared" si="831"/>
        <v>0</v>
      </c>
      <c r="AP582" s="148">
        <f t="shared" si="831"/>
        <v>0</v>
      </c>
      <c r="AQ582" s="148">
        <f t="shared" si="831"/>
        <v>0</v>
      </c>
      <c r="AR582" s="148">
        <f t="shared" si="831"/>
        <v>0</v>
      </c>
      <c r="AS582" s="148">
        <f t="shared" si="831"/>
        <v>0</v>
      </c>
      <c r="AT582" s="148">
        <f t="shared" si="831"/>
        <v>0</v>
      </c>
      <c r="AU582" s="148">
        <f t="shared" si="831"/>
        <v>0</v>
      </c>
      <c r="AV582" s="148">
        <f t="shared" si="831"/>
        <v>0</v>
      </c>
      <c r="AW582" s="148">
        <f t="shared" si="831"/>
        <v>165715642.08000001</v>
      </c>
      <c r="AX582" s="148">
        <f t="shared" si="831"/>
        <v>165715642.08000001</v>
      </c>
      <c r="AZ582" s="150" t="e">
        <f t="shared" si="743"/>
        <v>#DIV/0!</v>
      </c>
      <c r="BA582" s="150" t="e">
        <f t="shared" si="744"/>
        <v>#DIV/0!</v>
      </c>
      <c r="BB582" s="150">
        <f t="shared" si="745"/>
        <v>-0.75633555214526649</v>
      </c>
      <c r="BC582" s="150">
        <f t="shared" si="746"/>
        <v>-0.96445627287133051</v>
      </c>
      <c r="BD582" s="150">
        <f t="shared" si="747"/>
        <v>-1</v>
      </c>
      <c r="BE582" s="150">
        <f t="shared" si="748"/>
        <v>-1</v>
      </c>
      <c r="BF582" s="150">
        <f t="shared" si="749"/>
        <v>-1</v>
      </c>
      <c r="BG582" s="150">
        <f t="shared" si="750"/>
        <v>-1</v>
      </c>
      <c r="BH582" s="150">
        <f t="shared" si="751"/>
        <v>-1</v>
      </c>
      <c r="BI582" s="150">
        <f t="shared" si="752"/>
        <v>-1</v>
      </c>
      <c r="BJ582" s="150">
        <f t="shared" si="753"/>
        <v>-1</v>
      </c>
      <c r="BK582" s="150">
        <f t="shared" si="754"/>
        <v>-1</v>
      </c>
      <c r="BL582" s="150">
        <f t="shared" si="755"/>
        <v>-0.96881112120863433</v>
      </c>
      <c r="BM582" s="150">
        <f t="shared" si="756"/>
        <v>-0.50999768520999667</v>
      </c>
    </row>
    <row r="583" spans="2:65">
      <c r="B583" s="147" t="s">
        <v>948</v>
      </c>
      <c r="C583" s="148">
        <f>+C522</f>
        <v>0</v>
      </c>
      <c r="D583" s="148">
        <f>+D522</f>
        <v>0</v>
      </c>
      <c r="E583" s="148">
        <f>+E522</f>
        <v>0</v>
      </c>
      <c r="F583" s="148">
        <f>+F522</f>
        <v>15000000</v>
      </c>
      <c r="G583" s="148">
        <f>+G522</f>
        <v>15000000</v>
      </c>
      <c r="H583" s="88">
        <f t="shared" ref="H583:R583" si="832">+H547</f>
        <v>0</v>
      </c>
      <c r="I583" s="88">
        <f t="shared" si="832"/>
        <v>0</v>
      </c>
      <c r="J583" s="88">
        <f t="shared" si="832"/>
        <v>125001000</v>
      </c>
      <c r="K583" s="88">
        <f t="shared" si="832"/>
        <v>0</v>
      </c>
      <c r="L583" s="88">
        <f t="shared" si="832"/>
        <v>0</v>
      </c>
      <c r="M583" s="88">
        <f t="shared" si="832"/>
        <v>0</v>
      </c>
      <c r="N583" s="88">
        <f t="shared" si="832"/>
        <v>0</v>
      </c>
      <c r="O583" s="88">
        <f t="shared" si="832"/>
        <v>0</v>
      </c>
      <c r="P583" s="88">
        <f t="shared" si="832"/>
        <v>0</v>
      </c>
      <c r="Q583" s="88">
        <f t="shared" si="832"/>
        <v>125001000</v>
      </c>
      <c r="R583" s="88">
        <f t="shared" si="832"/>
        <v>0</v>
      </c>
      <c r="U583" s="148">
        <f t="shared" ref="U583:AH583" si="833">+U522</f>
        <v>0</v>
      </c>
      <c r="V583" s="148">
        <f t="shared" si="833"/>
        <v>0</v>
      </c>
      <c r="W583" s="148">
        <f t="shared" si="833"/>
        <v>7500000</v>
      </c>
      <c r="X583" s="148">
        <f t="shared" si="833"/>
        <v>7500000</v>
      </c>
      <c r="Y583" s="148">
        <f t="shared" si="833"/>
        <v>0</v>
      </c>
      <c r="Z583" s="148">
        <f t="shared" si="833"/>
        <v>0</v>
      </c>
      <c r="AA583" s="148">
        <f t="shared" si="833"/>
        <v>0</v>
      </c>
      <c r="AB583" s="148">
        <f t="shared" si="833"/>
        <v>0</v>
      </c>
      <c r="AC583" s="148">
        <f t="shared" si="833"/>
        <v>0</v>
      </c>
      <c r="AD583" s="148">
        <f t="shared" si="833"/>
        <v>0</v>
      </c>
      <c r="AE583" s="148">
        <f t="shared" si="833"/>
        <v>0</v>
      </c>
      <c r="AF583" s="148">
        <f t="shared" si="833"/>
        <v>0</v>
      </c>
      <c r="AG583" s="148">
        <f t="shared" si="833"/>
        <v>15000000</v>
      </c>
      <c r="AH583" s="148">
        <f t="shared" si="833"/>
        <v>15000000</v>
      </c>
      <c r="AI583" s="241"/>
      <c r="AK583" s="148">
        <f t="shared" ref="AK583:AX583" si="834">+AK522</f>
        <v>0</v>
      </c>
      <c r="AL583" s="148">
        <f t="shared" si="834"/>
        <v>0</v>
      </c>
      <c r="AM583" s="148">
        <f t="shared" si="834"/>
        <v>0</v>
      </c>
      <c r="AN583" s="148">
        <f t="shared" si="834"/>
        <v>0</v>
      </c>
      <c r="AO583" s="148">
        <f t="shared" si="834"/>
        <v>0</v>
      </c>
      <c r="AP583" s="148">
        <f t="shared" si="834"/>
        <v>0</v>
      </c>
      <c r="AQ583" s="148">
        <f t="shared" si="834"/>
        <v>0</v>
      </c>
      <c r="AR583" s="148">
        <f t="shared" si="834"/>
        <v>0</v>
      </c>
      <c r="AS583" s="148">
        <f t="shared" si="834"/>
        <v>0</v>
      </c>
      <c r="AT583" s="148">
        <f t="shared" si="834"/>
        <v>0</v>
      </c>
      <c r="AU583" s="148">
        <f t="shared" si="834"/>
        <v>0</v>
      </c>
      <c r="AV583" s="148">
        <f t="shared" si="834"/>
        <v>0</v>
      </c>
      <c r="AW583" s="148">
        <f t="shared" si="834"/>
        <v>0</v>
      </c>
      <c r="AX583" s="148">
        <f t="shared" si="834"/>
        <v>0</v>
      </c>
      <c r="AZ583" s="150" t="e">
        <f t="shared" si="743"/>
        <v>#DIV/0!</v>
      </c>
      <c r="BA583" s="150" t="e">
        <f t="shared" si="744"/>
        <v>#DIV/0!</v>
      </c>
      <c r="BB583" s="150">
        <f t="shared" si="745"/>
        <v>-1</v>
      </c>
      <c r="BC583" s="150">
        <f t="shared" si="746"/>
        <v>-1</v>
      </c>
      <c r="BD583" s="150" t="e">
        <f t="shared" si="747"/>
        <v>#DIV/0!</v>
      </c>
      <c r="BE583" s="150" t="e">
        <f t="shared" si="748"/>
        <v>#DIV/0!</v>
      </c>
      <c r="BF583" s="150" t="e">
        <f t="shared" si="749"/>
        <v>#DIV/0!</v>
      </c>
      <c r="BG583" s="150" t="e">
        <f t="shared" si="750"/>
        <v>#DIV/0!</v>
      </c>
      <c r="BH583" s="150" t="e">
        <f t="shared" si="751"/>
        <v>#DIV/0!</v>
      </c>
      <c r="BI583" s="150" t="e">
        <f t="shared" si="752"/>
        <v>#DIV/0!</v>
      </c>
      <c r="BJ583" s="150" t="e">
        <f t="shared" si="753"/>
        <v>#DIV/0!</v>
      </c>
      <c r="BK583" s="150" t="e">
        <f t="shared" si="754"/>
        <v>#DIV/0!</v>
      </c>
      <c r="BL583" s="150">
        <f t="shared" si="755"/>
        <v>-1</v>
      </c>
      <c r="BM583" s="150">
        <f t="shared" si="756"/>
        <v>-0.44764887548073684</v>
      </c>
    </row>
    <row r="584" spans="2:65" ht="30.75" customHeight="1">
      <c r="BL584" s="1"/>
    </row>
    <row r="585" spans="2:65">
      <c r="BL585" s="1"/>
    </row>
    <row r="586" spans="2:65" ht="32.25" thickBot="1">
      <c r="B586" s="181" t="s">
        <v>1024</v>
      </c>
      <c r="U586" s="361" t="s">
        <v>999</v>
      </c>
      <c r="V586" s="361"/>
      <c r="W586" s="361"/>
      <c r="X586" s="361"/>
      <c r="Y586" s="361"/>
      <c r="Z586" s="361"/>
      <c r="AA586" s="361"/>
      <c r="AB586" s="361"/>
      <c r="AC586" s="361"/>
      <c r="AD586" s="361"/>
      <c r="AE586" s="361"/>
      <c r="AF586" s="361"/>
      <c r="AG586" s="361"/>
      <c r="AH586" s="361"/>
      <c r="AI586" s="361"/>
      <c r="AJ586" s="361"/>
      <c r="AK586" s="362" t="s">
        <v>1000</v>
      </c>
      <c r="AL586" s="363"/>
      <c r="AM586" s="363"/>
      <c r="AN586" s="363"/>
      <c r="AO586" s="363"/>
      <c r="AP586" s="363"/>
      <c r="AQ586" s="363"/>
      <c r="AR586" s="363"/>
      <c r="AS586" s="363"/>
      <c r="AT586" s="363"/>
      <c r="AU586" s="363"/>
      <c r="AV586" s="363"/>
      <c r="AW586" s="363"/>
      <c r="AX586" s="363"/>
      <c r="AZ586" s="363" t="s">
        <v>1007</v>
      </c>
      <c r="BA586" s="363"/>
      <c r="BB586" s="363"/>
      <c r="BC586" s="363"/>
      <c r="BD586" s="363"/>
      <c r="BE586" s="363"/>
      <c r="BF586" s="363"/>
      <c r="BG586" s="363"/>
      <c r="BH586" s="363"/>
      <c r="BI586" s="363"/>
      <c r="BJ586" s="363"/>
      <c r="BK586" s="363"/>
      <c r="BL586" s="363"/>
    </row>
    <row r="587" spans="2:65" ht="30">
      <c r="B587" s="184" t="s">
        <v>1009</v>
      </c>
      <c r="C587" s="110" t="s">
        <v>2</v>
      </c>
      <c r="D587" s="110" t="s">
        <v>3</v>
      </c>
      <c r="E587" s="110" t="s">
        <v>4</v>
      </c>
      <c r="F587" s="110" t="s">
        <v>6</v>
      </c>
      <c r="G587" s="110" t="s">
        <v>607</v>
      </c>
      <c r="S587" s="111"/>
      <c r="U587" s="34" t="s">
        <v>1020</v>
      </c>
      <c r="V587" s="34" t="s">
        <v>1021</v>
      </c>
      <c r="W587" s="34" t="s">
        <v>1086</v>
      </c>
      <c r="X587" s="34" t="s">
        <v>1149</v>
      </c>
      <c r="Y587" s="34" t="s">
        <v>1151</v>
      </c>
      <c r="Z587" s="154" t="s">
        <v>963</v>
      </c>
      <c r="AA587" s="154" t="s">
        <v>964</v>
      </c>
      <c r="AB587" s="154" t="s">
        <v>965</v>
      </c>
      <c r="AC587" s="154" t="s">
        <v>966</v>
      </c>
      <c r="AD587" s="154" t="s">
        <v>967</v>
      </c>
      <c r="AE587" s="154" t="s">
        <v>968</v>
      </c>
      <c r="AF587" s="154" t="s">
        <v>969</v>
      </c>
      <c r="AG587" s="154" t="s">
        <v>1150</v>
      </c>
      <c r="AH587" s="110" t="s">
        <v>953</v>
      </c>
      <c r="AI587" s="229"/>
      <c r="AJ587" s="111"/>
      <c r="AK587" s="34" t="s">
        <v>1022</v>
      </c>
      <c r="AL587" s="34" t="s">
        <v>1023</v>
      </c>
      <c r="AM587" s="34" t="s">
        <v>972</v>
      </c>
      <c r="AN587" s="34" t="s">
        <v>973</v>
      </c>
      <c r="AO587" s="34" t="s">
        <v>974</v>
      </c>
      <c r="AP587" s="34" t="s">
        <v>975</v>
      </c>
      <c r="AQ587" s="34" t="s">
        <v>976</v>
      </c>
      <c r="AR587" s="34" t="s">
        <v>977</v>
      </c>
      <c r="AS587" s="34" t="s">
        <v>978</v>
      </c>
      <c r="AT587" s="34" t="s">
        <v>979</v>
      </c>
      <c r="AU587" s="34" t="s">
        <v>980</v>
      </c>
      <c r="AV587" s="34" t="s">
        <v>981</v>
      </c>
      <c r="AW587" s="34" t="s">
        <v>1085</v>
      </c>
      <c r="AX587" s="34" t="s">
        <v>953</v>
      </c>
      <c r="AY587" s="111"/>
      <c r="AZ587" s="34" t="s">
        <v>982</v>
      </c>
      <c r="BA587" s="34" t="s">
        <v>983</v>
      </c>
      <c r="BB587" s="34" t="s">
        <v>984</v>
      </c>
      <c r="BC587" s="34" t="s">
        <v>985</v>
      </c>
      <c r="BD587" s="34" t="s">
        <v>986</v>
      </c>
      <c r="BE587" s="34" t="s">
        <v>987</v>
      </c>
      <c r="BF587" s="34" t="s">
        <v>988</v>
      </c>
      <c r="BG587" s="34" t="s">
        <v>989</v>
      </c>
      <c r="BH587" s="34" t="s">
        <v>990</v>
      </c>
      <c r="BI587" s="34" t="s">
        <v>991</v>
      </c>
      <c r="BJ587" s="34" t="s">
        <v>992</v>
      </c>
      <c r="BK587" s="34" t="s">
        <v>993</v>
      </c>
      <c r="BL587" s="34" t="s">
        <v>1084</v>
      </c>
      <c r="BM587" s="34" t="s">
        <v>1148</v>
      </c>
    </row>
    <row r="588" spans="2:65" ht="15.75">
      <c r="B588" s="182" t="s">
        <v>1010</v>
      </c>
      <c r="C588" s="183">
        <f>SUM(C589:C596)</f>
        <v>122514195633.92</v>
      </c>
      <c r="D588" s="183">
        <f>SUM(D589:D596)</f>
        <v>1343909770</v>
      </c>
      <c r="E588" s="183">
        <f>SUM(E589:E596)</f>
        <v>1342909770</v>
      </c>
      <c r="F588" s="183">
        <f>SUM(F589:F596)</f>
        <v>4056321672.4200001</v>
      </c>
      <c r="G588" s="183">
        <f>SUM(G589:G596)</f>
        <v>126571517306.34</v>
      </c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6"/>
      <c r="T588" s="183"/>
      <c r="U588" s="183">
        <f t="shared" ref="U588:AH588" si="835">SUM(U589:U596)</f>
        <v>9315133049.0725002</v>
      </c>
      <c r="V588" s="183">
        <f t="shared" si="835"/>
        <v>14630331047.385679</v>
      </c>
      <c r="W588" s="183">
        <f t="shared" si="835"/>
        <v>10537780948.774681</v>
      </c>
      <c r="X588" s="183">
        <f t="shared" si="835"/>
        <v>8591825066.771904</v>
      </c>
      <c r="Y588" s="183">
        <f t="shared" si="835"/>
        <v>8521175169.2719049</v>
      </c>
      <c r="Z588" s="183">
        <f t="shared" si="835"/>
        <v>13496871671.271904</v>
      </c>
      <c r="AA588" s="183">
        <f t="shared" si="835"/>
        <v>9294359050.3302364</v>
      </c>
      <c r="AB588" s="183">
        <f t="shared" si="835"/>
        <v>10331317588.663572</v>
      </c>
      <c r="AC588" s="183">
        <f t="shared" si="835"/>
        <v>8251767932.105238</v>
      </c>
      <c r="AD588" s="183">
        <f t="shared" si="835"/>
        <v>8250041441.605238</v>
      </c>
      <c r="AE588" s="183">
        <f t="shared" si="835"/>
        <v>9262081233.605238</v>
      </c>
      <c r="AF588" s="183">
        <f t="shared" si="835"/>
        <v>16087833107.485237</v>
      </c>
      <c r="AG588" s="183">
        <f t="shared" si="835"/>
        <v>36820190052.465004</v>
      </c>
      <c r="AH588" s="183">
        <f t="shared" si="835"/>
        <v>126089464090.84334</v>
      </c>
      <c r="AI588" s="242"/>
      <c r="AJ588" s="186"/>
      <c r="AK588" s="183">
        <f t="shared" ref="AK588:AX588" si="836">SUM(AK589:AK596)</f>
        <v>5793402710.4799995</v>
      </c>
      <c r="AL588" s="183">
        <f t="shared" si="836"/>
        <v>11555222156.1</v>
      </c>
      <c r="AM588" s="183">
        <f t="shared" si="836"/>
        <v>7002304108.0999994</v>
      </c>
      <c r="AN588" s="183">
        <f t="shared" si="836"/>
        <v>9188956134.0300007</v>
      </c>
      <c r="AO588" s="183">
        <f t="shared" si="836"/>
        <v>0</v>
      </c>
      <c r="AP588" s="183">
        <f t="shared" si="836"/>
        <v>0</v>
      </c>
      <c r="AQ588" s="183">
        <f t="shared" si="836"/>
        <v>0</v>
      </c>
      <c r="AR588" s="183">
        <f t="shared" si="836"/>
        <v>0</v>
      </c>
      <c r="AS588" s="183">
        <f t="shared" si="836"/>
        <v>0</v>
      </c>
      <c r="AT588" s="183">
        <f t="shared" si="836"/>
        <v>0</v>
      </c>
      <c r="AU588" s="183">
        <f t="shared" si="836"/>
        <v>0</v>
      </c>
      <c r="AV588" s="183">
        <f t="shared" si="836"/>
        <v>0</v>
      </c>
      <c r="AW588" s="183">
        <f t="shared" si="836"/>
        <v>33539885108.709999</v>
      </c>
      <c r="AX588" s="183" t="e">
        <f t="shared" si="836"/>
        <v>#REF!</v>
      </c>
      <c r="AY588" s="186"/>
      <c r="AZ588" s="185">
        <f t="shared" ref="AZ588:AZ604" si="837">(AK588-U588)/U588</f>
        <v>-0.3780654897831176</v>
      </c>
      <c r="BA588" s="185">
        <f t="shared" ref="BA588:BA604" si="838">(AL588-V588)/V588</f>
        <v>-0.21018723918999602</v>
      </c>
      <c r="BB588" s="185">
        <f t="shared" ref="BB588:BB604" si="839">(AM588-W588)/W588</f>
        <v>-0.33550487126853612</v>
      </c>
      <c r="BC588" s="185">
        <f t="shared" ref="BC588:BC604" si="840">(AN588-X588)/X588</f>
        <v>6.9499909811647165E-2</v>
      </c>
      <c r="BD588" s="185">
        <f t="shared" ref="BD588:BD604" si="841">(AO588-Y588)/Y588</f>
        <v>-1</v>
      </c>
      <c r="BE588" s="185">
        <f t="shared" ref="BE588:BE604" si="842">(AP588-Z588)/Z588</f>
        <v>-1</v>
      </c>
      <c r="BF588" s="185">
        <f t="shared" ref="BF588:BF604" si="843">(AQ588-AA588)/AA588</f>
        <v>-1</v>
      </c>
      <c r="BG588" s="185">
        <f t="shared" ref="BG588:BG604" si="844">(AR588-AB588)/AB588</f>
        <v>-1</v>
      </c>
      <c r="BH588" s="185">
        <f t="shared" ref="BH588:BH604" si="845">(AS588-AC588)/AC588</f>
        <v>-1</v>
      </c>
      <c r="BI588" s="185">
        <f t="shared" ref="BI588:BI604" si="846">(AT588-AD588)/AD588</f>
        <v>-1</v>
      </c>
      <c r="BJ588" s="185">
        <f t="shared" ref="BJ588:BJ604" si="847">(AU588-AE588)/AE588</f>
        <v>-1</v>
      </c>
      <c r="BK588" s="185">
        <f t="shared" ref="BK588:BK604" si="848">(AV588-AF588)/AF588</f>
        <v>-1</v>
      </c>
      <c r="BL588" s="185">
        <f t="shared" ref="BL588:BL604" si="849">(AW588-AG588)/AG588</f>
        <v>-8.9089842803117145E-2</v>
      </c>
      <c r="BM588" s="185">
        <f t="shared" ref="BM588:BM604" si="850">+BM66</f>
        <v>-0.8319506975584835</v>
      </c>
    </row>
    <row r="589" spans="2:65">
      <c r="B589" s="159" t="str">
        <f>+B531</f>
        <v>GASTOS DE PERSONAL</v>
      </c>
      <c r="C589" s="166">
        <f>+C9</f>
        <v>112548080482</v>
      </c>
      <c r="D589" s="166">
        <f>+D9</f>
        <v>50000000</v>
      </c>
      <c r="E589" s="166">
        <f>+E9</f>
        <v>1326909770</v>
      </c>
      <c r="F589" s="166">
        <f>+F9</f>
        <v>300382733.82999998</v>
      </c>
      <c r="G589" s="166">
        <f>+G9</f>
        <v>111571553445.83</v>
      </c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08"/>
      <c r="T589" s="166"/>
      <c r="U589" s="166">
        <f t="shared" ref="U589:AH589" si="851">+U9</f>
        <v>7610666167.4058342</v>
      </c>
      <c r="V589" s="166">
        <f t="shared" si="851"/>
        <v>13291535449.234165</v>
      </c>
      <c r="W589" s="166">
        <f t="shared" si="851"/>
        <v>8083649783.4641666</v>
      </c>
      <c r="X589" s="166">
        <f t="shared" si="851"/>
        <v>7254368657.4058342</v>
      </c>
      <c r="Y589" s="166">
        <f t="shared" si="851"/>
        <v>7521686571.4058342</v>
      </c>
      <c r="Z589" s="166">
        <f t="shared" si="851"/>
        <v>12183287615.405834</v>
      </c>
      <c r="AA589" s="166">
        <f t="shared" si="851"/>
        <v>8122201026.4641666</v>
      </c>
      <c r="AB589" s="166">
        <f t="shared" si="851"/>
        <v>9187959010.4641685</v>
      </c>
      <c r="AC589" s="166">
        <f t="shared" si="851"/>
        <v>7337748332.4058342</v>
      </c>
      <c r="AD589" s="166">
        <f t="shared" si="851"/>
        <v>7303159205.4058342</v>
      </c>
      <c r="AE589" s="166">
        <f t="shared" si="851"/>
        <v>8424519876.4058342</v>
      </c>
      <c r="AF589" s="166">
        <f t="shared" si="851"/>
        <v>15250771750.365833</v>
      </c>
      <c r="AG589" s="166">
        <f t="shared" si="851"/>
        <v>28985851400.104164</v>
      </c>
      <c r="AH589" s="166">
        <f t="shared" si="851"/>
        <v>111571553445.83334</v>
      </c>
      <c r="AI589" s="243"/>
      <c r="AJ589" s="108"/>
      <c r="AK589" s="166">
        <f t="shared" ref="AK589:AX589" si="852">+AK9</f>
        <v>5574388581</v>
      </c>
      <c r="AL589" s="166">
        <f t="shared" si="852"/>
        <v>10955211209.34</v>
      </c>
      <c r="AM589" s="166">
        <f t="shared" si="852"/>
        <v>6266383011</v>
      </c>
      <c r="AN589" s="166">
        <f t="shared" si="852"/>
        <v>7336426003</v>
      </c>
      <c r="AO589" s="166">
        <f t="shared" si="852"/>
        <v>0</v>
      </c>
      <c r="AP589" s="166">
        <f t="shared" si="852"/>
        <v>0</v>
      </c>
      <c r="AQ589" s="166">
        <f t="shared" si="852"/>
        <v>0</v>
      </c>
      <c r="AR589" s="166">
        <f t="shared" si="852"/>
        <v>0</v>
      </c>
      <c r="AS589" s="166">
        <f t="shared" si="852"/>
        <v>0</v>
      </c>
      <c r="AT589" s="166">
        <f t="shared" si="852"/>
        <v>0</v>
      </c>
      <c r="AU589" s="166">
        <f t="shared" si="852"/>
        <v>0</v>
      </c>
      <c r="AV589" s="166">
        <f t="shared" si="852"/>
        <v>0</v>
      </c>
      <c r="AW589" s="166">
        <f t="shared" si="852"/>
        <v>30132408804.34</v>
      </c>
      <c r="AX589" s="166">
        <f t="shared" si="852"/>
        <v>30132408804.34</v>
      </c>
      <c r="AY589" s="108"/>
      <c r="AZ589" s="142">
        <f t="shared" si="837"/>
        <v>-0.2675557620864506</v>
      </c>
      <c r="BA589" s="142">
        <f t="shared" si="838"/>
        <v>-0.17577534580692705</v>
      </c>
      <c r="BB589" s="142">
        <f t="shared" si="839"/>
        <v>-0.22480770705598224</v>
      </c>
      <c r="BC589" s="142">
        <f t="shared" si="840"/>
        <v>1.1311438592301918E-2</v>
      </c>
      <c r="BD589" s="142">
        <f t="shared" si="841"/>
        <v>-1</v>
      </c>
      <c r="BE589" s="142">
        <f t="shared" si="842"/>
        <v>-1</v>
      </c>
      <c r="BF589" s="142">
        <f t="shared" si="843"/>
        <v>-1</v>
      </c>
      <c r="BG589" s="142">
        <f t="shared" si="844"/>
        <v>-1</v>
      </c>
      <c r="BH589" s="142">
        <f t="shared" si="845"/>
        <v>-1</v>
      </c>
      <c r="BI589" s="142">
        <f t="shared" si="846"/>
        <v>-1</v>
      </c>
      <c r="BJ589" s="142">
        <f t="shared" si="847"/>
        <v>-1</v>
      </c>
      <c r="BK589" s="142">
        <f t="shared" si="848"/>
        <v>-1</v>
      </c>
      <c r="BL589" s="142">
        <f t="shared" si="849"/>
        <v>3.9555760788579621E-2</v>
      </c>
      <c r="BM589" s="142">
        <f t="shared" si="850"/>
        <v>-0.99950107443521774</v>
      </c>
    </row>
    <row r="590" spans="2:65">
      <c r="B590" s="159" t="str">
        <f>+B534</f>
        <v>ADQUISICIÓN DE BIENES  Y SERVICIOS</v>
      </c>
      <c r="C590" s="166">
        <f>+C73</f>
        <v>9449970190.9200001</v>
      </c>
      <c r="D590" s="166">
        <f>+D73</f>
        <v>1053800000</v>
      </c>
      <c r="E590" s="166">
        <f>+E73</f>
        <v>16000000</v>
      </c>
      <c r="F590" s="166">
        <f>+F73</f>
        <v>812000000</v>
      </c>
      <c r="G590" s="166">
        <f>+G73</f>
        <v>11299770190.92</v>
      </c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08"/>
      <c r="T590" s="166"/>
      <c r="U590" s="166">
        <f t="shared" ref="U590:AH590" si="853">+U73</f>
        <v>1657401437.8366666</v>
      </c>
      <c r="V590" s="166">
        <f t="shared" si="853"/>
        <v>1198699851.2912121</v>
      </c>
      <c r="W590" s="166">
        <f t="shared" si="853"/>
        <v>2083819406.2912126</v>
      </c>
      <c r="X590" s="166">
        <f t="shared" si="853"/>
        <v>885832954.29121208</v>
      </c>
      <c r="Y590" s="166">
        <f t="shared" si="853"/>
        <v>689941011.29121208</v>
      </c>
      <c r="Z590" s="166">
        <f t="shared" si="853"/>
        <v>924739248.29121208</v>
      </c>
      <c r="AA590" s="166">
        <f t="shared" si="853"/>
        <v>862610437.29121208</v>
      </c>
      <c r="AB590" s="166">
        <f t="shared" si="853"/>
        <v>681180437.29121208</v>
      </c>
      <c r="AC590" s="166">
        <f t="shared" si="853"/>
        <v>621980437.29121208</v>
      </c>
      <c r="AD590" s="166">
        <f t="shared" si="853"/>
        <v>584704095.29121208</v>
      </c>
      <c r="AE590" s="166">
        <f t="shared" si="853"/>
        <v>554680437.29121208</v>
      </c>
      <c r="AF590" s="166">
        <f t="shared" si="853"/>
        <v>554180437.17121208</v>
      </c>
      <c r="AG590" s="166">
        <f t="shared" si="853"/>
        <v>6515694661.0015154</v>
      </c>
      <c r="AH590" s="166">
        <f t="shared" si="853"/>
        <v>11299770190.92</v>
      </c>
      <c r="AI590" s="243"/>
      <c r="AJ590" s="108"/>
      <c r="AK590" s="166">
        <f t="shared" ref="AK590:AX590" si="854">+AK73</f>
        <v>169071929.98000002</v>
      </c>
      <c r="AL590" s="166">
        <f t="shared" si="854"/>
        <v>222500005.75999999</v>
      </c>
      <c r="AM590" s="166">
        <f t="shared" si="854"/>
        <v>573824356.87</v>
      </c>
      <c r="AN590" s="166">
        <f t="shared" si="854"/>
        <v>1546018990.03</v>
      </c>
      <c r="AO590" s="166">
        <f t="shared" si="854"/>
        <v>0</v>
      </c>
      <c r="AP590" s="166">
        <f t="shared" si="854"/>
        <v>0</v>
      </c>
      <c r="AQ590" s="166">
        <f t="shared" si="854"/>
        <v>0</v>
      </c>
      <c r="AR590" s="166">
        <f t="shared" si="854"/>
        <v>0</v>
      </c>
      <c r="AS590" s="166">
        <f t="shared" si="854"/>
        <v>0</v>
      </c>
      <c r="AT590" s="166">
        <f t="shared" si="854"/>
        <v>0</v>
      </c>
      <c r="AU590" s="166">
        <f t="shared" si="854"/>
        <v>0</v>
      </c>
      <c r="AV590" s="166">
        <f t="shared" si="854"/>
        <v>0</v>
      </c>
      <c r="AW590" s="166">
        <f t="shared" si="854"/>
        <v>2511415282.6399999</v>
      </c>
      <c r="AX590" s="166">
        <f t="shared" si="854"/>
        <v>2511415282.6399999</v>
      </c>
      <c r="AY590" s="108"/>
      <c r="AZ590" s="142">
        <f t="shared" si="837"/>
        <v>-0.89798975304336515</v>
      </c>
      <c r="BA590" s="142">
        <f t="shared" si="838"/>
        <v>-0.81438221960207302</v>
      </c>
      <c r="BB590" s="142">
        <f t="shared" si="839"/>
        <v>-0.72462855699607187</v>
      </c>
      <c r="BC590" s="142">
        <f t="shared" si="840"/>
        <v>0.74527147871466048</v>
      </c>
      <c r="BD590" s="142">
        <f t="shared" si="841"/>
        <v>-1</v>
      </c>
      <c r="BE590" s="142">
        <f t="shared" si="842"/>
        <v>-1</v>
      </c>
      <c r="BF590" s="142">
        <f t="shared" si="843"/>
        <v>-1</v>
      </c>
      <c r="BG590" s="142">
        <f t="shared" si="844"/>
        <v>-1</v>
      </c>
      <c r="BH590" s="142">
        <f t="shared" si="845"/>
        <v>-1</v>
      </c>
      <c r="BI590" s="142">
        <f t="shared" si="846"/>
        <v>-1</v>
      </c>
      <c r="BJ590" s="142">
        <f t="shared" si="847"/>
        <v>-1</v>
      </c>
      <c r="BK590" s="142">
        <f t="shared" si="848"/>
        <v>-1</v>
      </c>
      <c r="BL590" s="142">
        <f t="shared" si="849"/>
        <v>-0.61455908950558846</v>
      </c>
      <c r="BM590" s="142">
        <f t="shared" si="850"/>
        <v>-0.99958853215158427</v>
      </c>
    </row>
    <row r="591" spans="2:65">
      <c r="B591" s="159" t="str">
        <f>+B537</f>
        <v>TRANSFERENCIAS CORRIENTES</v>
      </c>
      <c r="C591" s="166">
        <f>+C259</f>
        <v>0</v>
      </c>
      <c r="D591" s="166">
        <f>+D259</f>
        <v>50000000</v>
      </c>
      <c r="E591" s="166">
        <f>+E259</f>
        <v>0</v>
      </c>
      <c r="F591" s="166">
        <f>+F259</f>
        <v>100000000</v>
      </c>
      <c r="G591" s="166">
        <f>+G259</f>
        <v>150000000</v>
      </c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08"/>
      <c r="T591" s="166"/>
      <c r="U591" s="166">
        <f t="shared" ref="U591:AH591" si="855">+U259</f>
        <v>0</v>
      </c>
      <c r="V591" s="166">
        <f t="shared" si="855"/>
        <v>21666666.666666668</v>
      </c>
      <c r="W591" s="166">
        <f t="shared" si="855"/>
        <v>41666666.666666672</v>
      </c>
      <c r="X591" s="166">
        <f t="shared" si="855"/>
        <v>21666666.666666668</v>
      </c>
      <c r="Y591" s="166">
        <f t="shared" si="855"/>
        <v>21666666.666666668</v>
      </c>
      <c r="Z591" s="166">
        <f t="shared" si="855"/>
        <v>21666666.666666668</v>
      </c>
      <c r="AA591" s="166">
        <f t="shared" si="855"/>
        <v>21666666.666666668</v>
      </c>
      <c r="AB591" s="166">
        <f t="shared" si="855"/>
        <v>0</v>
      </c>
      <c r="AC591" s="166">
        <f t="shared" si="855"/>
        <v>0</v>
      </c>
      <c r="AD591" s="166">
        <f t="shared" si="855"/>
        <v>0</v>
      </c>
      <c r="AE591" s="166">
        <f t="shared" si="855"/>
        <v>0</v>
      </c>
      <c r="AF591" s="166">
        <f t="shared" si="855"/>
        <v>0</v>
      </c>
      <c r="AG591" s="166">
        <f t="shared" si="855"/>
        <v>106666666.66666669</v>
      </c>
      <c r="AH591" s="166">
        <f t="shared" si="855"/>
        <v>150000000</v>
      </c>
      <c r="AI591" s="243"/>
      <c r="AJ591" s="108"/>
      <c r="AK591" s="166">
        <f t="shared" ref="AK591:AX591" si="856">+AK259</f>
        <v>0</v>
      </c>
      <c r="AL591" s="166">
        <f t="shared" si="856"/>
        <v>32418506</v>
      </c>
      <c r="AM591" s="166">
        <f t="shared" si="856"/>
        <v>40643303</v>
      </c>
      <c r="AN591" s="166">
        <f t="shared" si="856"/>
        <v>15326418</v>
      </c>
      <c r="AO591" s="166">
        <f t="shared" si="856"/>
        <v>0</v>
      </c>
      <c r="AP591" s="166">
        <f t="shared" si="856"/>
        <v>0</v>
      </c>
      <c r="AQ591" s="166">
        <f t="shared" si="856"/>
        <v>0</v>
      </c>
      <c r="AR591" s="166">
        <f t="shared" si="856"/>
        <v>0</v>
      </c>
      <c r="AS591" s="166">
        <f t="shared" si="856"/>
        <v>0</v>
      </c>
      <c r="AT591" s="166">
        <f t="shared" si="856"/>
        <v>0</v>
      </c>
      <c r="AU591" s="166">
        <f t="shared" si="856"/>
        <v>0</v>
      </c>
      <c r="AV591" s="166">
        <f t="shared" si="856"/>
        <v>0</v>
      </c>
      <c r="AW591" s="166">
        <f t="shared" si="856"/>
        <v>88388227</v>
      </c>
      <c r="AX591" s="166">
        <f t="shared" si="856"/>
        <v>88388227</v>
      </c>
      <c r="AY591" s="108"/>
      <c r="AZ591" s="142" t="e">
        <f t="shared" si="837"/>
        <v>#DIV/0!</v>
      </c>
      <c r="BA591" s="142">
        <f t="shared" si="838"/>
        <v>0.49623873846153838</v>
      </c>
      <c r="BB591" s="142">
        <f t="shared" si="839"/>
        <v>-2.4560728000000115E-2</v>
      </c>
      <c r="BC591" s="142">
        <f t="shared" si="840"/>
        <v>-0.29262686153846157</v>
      </c>
      <c r="BD591" s="142">
        <f t="shared" si="841"/>
        <v>-1</v>
      </c>
      <c r="BE591" s="142">
        <f t="shared" si="842"/>
        <v>-1</v>
      </c>
      <c r="BF591" s="142">
        <f t="shared" si="843"/>
        <v>-1</v>
      </c>
      <c r="BG591" s="142" t="e">
        <f t="shared" si="844"/>
        <v>#DIV/0!</v>
      </c>
      <c r="BH591" s="142" t="e">
        <f t="shared" si="845"/>
        <v>#DIV/0!</v>
      </c>
      <c r="BI591" s="142" t="e">
        <f t="shared" si="846"/>
        <v>#DIV/0!</v>
      </c>
      <c r="BJ591" s="142" t="e">
        <f t="shared" si="847"/>
        <v>#DIV/0!</v>
      </c>
      <c r="BK591" s="142" t="e">
        <f t="shared" si="848"/>
        <v>#DIV/0!</v>
      </c>
      <c r="BL591" s="142">
        <f t="shared" si="849"/>
        <v>-0.17136037187500017</v>
      </c>
      <c r="BM591" s="142">
        <f t="shared" si="850"/>
        <v>-0.58219203007892517</v>
      </c>
    </row>
    <row r="592" spans="2:65">
      <c r="B592" s="159" t="str">
        <f>+B540</f>
        <v>GASTOS POR TRIBUTOS MULTAS SANCIONES E INTERESES DE MORA</v>
      </c>
      <c r="C592" s="166">
        <f>+C265</f>
        <v>441348635</v>
      </c>
      <c r="D592" s="166">
        <f>+D265</f>
        <v>0</v>
      </c>
      <c r="E592" s="166">
        <f>+E265</f>
        <v>0</v>
      </c>
      <c r="F592" s="166">
        <f>+F265</f>
        <v>0</v>
      </c>
      <c r="G592" s="166">
        <f>+G265</f>
        <v>441348635</v>
      </c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08"/>
      <c r="T592" s="166"/>
      <c r="U592" s="166">
        <f t="shared" ref="U592:AH592" si="857">+U265</f>
        <v>3333333.33</v>
      </c>
      <c r="V592" s="166">
        <f t="shared" si="857"/>
        <v>63333333.329999998</v>
      </c>
      <c r="W592" s="166">
        <f t="shared" si="857"/>
        <v>92630554.329999998</v>
      </c>
      <c r="X592" s="166">
        <f t="shared" si="857"/>
        <v>17493084.329999998</v>
      </c>
      <c r="Y592" s="166">
        <f t="shared" si="857"/>
        <v>3333333.33</v>
      </c>
      <c r="Z592" s="166">
        <f t="shared" si="857"/>
        <v>82630554.329999998</v>
      </c>
      <c r="AA592" s="166">
        <f t="shared" si="857"/>
        <v>3333333.33</v>
      </c>
      <c r="AB592" s="166">
        <f t="shared" si="857"/>
        <v>82630554.329999998</v>
      </c>
      <c r="AC592" s="166">
        <f t="shared" si="857"/>
        <v>3333333.33</v>
      </c>
      <c r="AD592" s="166">
        <f t="shared" si="857"/>
        <v>82630554.329999998</v>
      </c>
      <c r="AE592" s="166">
        <f t="shared" si="857"/>
        <v>3333333.33</v>
      </c>
      <c r="AF592" s="166">
        <f t="shared" si="857"/>
        <v>3333333.37</v>
      </c>
      <c r="AG592" s="166">
        <f t="shared" si="857"/>
        <v>180123638.65000001</v>
      </c>
      <c r="AH592" s="166">
        <f t="shared" si="857"/>
        <v>441348635</v>
      </c>
      <c r="AI592" s="243"/>
      <c r="AJ592" s="108"/>
      <c r="AK592" s="166">
        <f t="shared" ref="AK592:AX592" si="858">+AK265</f>
        <v>29210089</v>
      </c>
      <c r="AL592" s="166">
        <f t="shared" si="858"/>
        <v>321128724</v>
      </c>
      <c r="AM592" s="166">
        <f t="shared" si="858"/>
        <v>3183948</v>
      </c>
      <c r="AN592" s="166">
        <f t="shared" si="858"/>
        <v>4732906</v>
      </c>
      <c r="AO592" s="166">
        <f t="shared" si="858"/>
        <v>0</v>
      </c>
      <c r="AP592" s="166">
        <f t="shared" si="858"/>
        <v>0</v>
      </c>
      <c r="AQ592" s="166">
        <f t="shared" si="858"/>
        <v>0</v>
      </c>
      <c r="AR592" s="166">
        <f t="shared" si="858"/>
        <v>0</v>
      </c>
      <c r="AS592" s="166">
        <f t="shared" si="858"/>
        <v>0</v>
      </c>
      <c r="AT592" s="166">
        <f t="shared" si="858"/>
        <v>0</v>
      </c>
      <c r="AU592" s="166">
        <f t="shared" si="858"/>
        <v>0</v>
      </c>
      <c r="AV592" s="166">
        <f t="shared" si="858"/>
        <v>0</v>
      </c>
      <c r="AW592" s="166">
        <f t="shared" si="858"/>
        <v>358255667</v>
      </c>
      <c r="AX592" s="166">
        <f t="shared" si="858"/>
        <v>358255667</v>
      </c>
      <c r="AY592" s="108"/>
      <c r="AZ592" s="142">
        <f t="shared" si="837"/>
        <v>7.7630267087630269</v>
      </c>
      <c r="BA592" s="142">
        <f t="shared" si="838"/>
        <v>4.0704535371089712</v>
      </c>
      <c r="BB592" s="142">
        <f t="shared" si="839"/>
        <v>-0.96562745388895055</v>
      </c>
      <c r="BC592" s="142">
        <f t="shared" si="840"/>
        <v>-0.72944130887866132</v>
      </c>
      <c r="BD592" s="142">
        <f t="shared" si="841"/>
        <v>-1</v>
      </c>
      <c r="BE592" s="142">
        <f t="shared" si="842"/>
        <v>-1</v>
      </c>
      <c r="BF592" s="142">
        <f t="shared" si="843"/>
        <v>-1</v>
      </c>
      <c r="BG592" s="142">
        <f t="shared" si="844"/>
        <v>-1</v>
      </c>
      <c r="BH592" s="142">
        <f t="shared" si="845"/>
        <v>-1</v>
      </c>
      <c r="BI592" s="142">
        <f t="shared" si="846"/>
        <v>-1</v>
      </c>
      <c r="BJ592" s="142">
        <f t="shared" si="847"/>
        <v>-1</v>
      </c>
      <c r="BK592" s="142">
        <f t="shared" si="848"/>
        <v>-1</v>
      </c>
      <c r="BL592" s="142">
        <f t="shared" si="849"/>
        <v>0.98894309311688999</v>
      </c>
      <c r="BM592" s="142">
        <f t="shared" si="850"/>
        <v>-0.58219203007892517</v>
      </c>
    </row>
    <row r="593" spans="2:65">
      <c r="B593" s="159" t="s">
        <v>603</v>
      </c>
      <c r="C593" s="166">
        <f>+C283+C294+C318</f>
        <v>1000</v>
      </c>
      <c r="D593" s="166">
        <f>+D283+D294+D318</f>
        <v>12000000</v>
      </c>
      <c r="E593" s="166">
        <f>+E283+E294+E318</f>
        <v>0</v>
      </c>
      <c r="F593" s="166">
        <f>+F283+F294+F318</f>
        <v>300000000</v>
      </c>
      <c r="G593" s="166">
        <f>+G283+G294+G318</f>
        <v>312001000</v>
      </c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08"/>
      <c r="T593" s="166"/>
      <c r="U593" s="166">
        <f t="shared" ref="U593:AH593" si="859">+U283+U294+U318</f>
        <v>0</v>
      </c>
      <c r="V593" s="166">
        <f t="shared" si="859"/>
        <v>0</v>
      </c>
      <c r="W593" s="166">
        <f t="shared" si="859"/>
        <v>42000000</v>
      </c>
      <c r="X593" s="166">
        <f t="shared" si="859"/>
        <v>30001000</v>
      </c>
      <c r="Y593" s="166">
        <f t="shared" si="859"/>
        <v>30000000</v>
      </c>
      <c r="Z593" s="166">
        <f t="shared" si="859"/>
        <v>30000000</v>
      </c>
      <c r="AA593" s="166">
        <f t="shared" si="859"/>
        <v>30000000</v>
      </c>
      <c r="AB593" s="166">
        <f t="shared" si="859"/>
        <v>30000000</v>
      </c>
      <c r="AC593" s="166">
        <f t="shared" si="859"/>
        <v>30000000</v>
      </c>
      <c r="AD593" s="166">
        <f t="shared" si="859"/>
        <v>30000000</v>
      </c>
      <c r="AE593" s="166">
        <f t="shared" si="859"/>
        <v>30000000</v>
      </c>
      <c r="AF593" s="166">
        <f t="shared" si="859"/>
        <v>30000000</v>
      </c>
      <c r="AG593" s="166">
        <f t="shared" si="859"/>
        <v>102001000</v>
      </c>
      <c r="AH593" s="166">
        <f t="shared" si="859"/>
        <v>312001000</v>
      </c>
      <c r="AI593" s="243"/>
      <c r="AJ593" s="108"/>
      <c r="AK593" s="166">
        <f t="shared" ref="AK593:AW593" si="860">+AK283+AK294+AK318</f>
        <v>0</v>
      </c>
      <c r="AL593" s="166">
        <f t="shared" si="860"/>
        <v>0</v>
      </c>
      <c r="AM593" s="166">
        <f t="shared" si="860"/>
        <v>22713150</v>
      </c>
      <c r="AN593" s="166">
        <f t="shared" si="860"/>
        <v>23993786</v>
      </c>
      <c r="AO593" s="166">
        <f t="shared" si="860"/>
        <v>0</v>
      </c>
      <c r="AP593" s="166">
        <f t="shared" si="860"/>
        <v>0</v>
      </c>
      <c r="AQ593" s="166">
        <f t="shared" si="860"/>
        <v>0</v>
      </c>
      <c r="AR593" s="166">
        <f t="shared" si="860"/>
        <v>0</v>
      </c>
      <c r="AS593" s="166">
        <f t="shared" si="860"/>
        <v>0</v>
      </c>
      <c r="AT593" s="166">
        <f t="shared" si="860"/>
        <v>0</v>
      </c>
      <c r="AU593" s="166">
        <f t="shared" si="860"/>
        <v>0</v>
      </c>
      <c r="AV593" s="166">
        <f t="shared" si="860"/>
        <v>0</v>
      </c>
      <c r="AW593" s="166">
        <f t="shared" si="860"/>
        <v>46706936</v>
      </c>
      <c r="AX593" s="166" t="e">
        <f>+AX276+#REF!+AX283+AX294+AX318</f>
        <v>#REF!</v>
      </c>
      <c r="AY593" s="108"/>
      <c r="AZ593" s="142" t="e">
        <f t="shared" si="837"/>
        <v>#DIV/0!</v>
      </c>
      <c r="BA593" s="142" t="e">
        <f t="shared" si="838"/>
        <v>#DIV/0!</v>
      </c>
      <c r="BB593" s="142">
        <f t="shared" si="839"/>
        <v>-0.45921071428571431</v>
      </c>
      <c r="BC593" s="142">
        <f t="shared" si="840"/>
        <v>-0.20023379220692644</v>
      </c>
      <c r="BD593" s="142">
        <f t="shared" si="841"/>
        <v>-1</v>
      </c>
      <c r="BE593" s="142">
        <f t="shared" si="842"/>
        <v>-1</v>
      </c>
      <c r="BF593" s="142">
        <f t="shared" si="843"/>
        <v>-1</v>
      </c>
      <c r="BG593" s="142">
        <f t="shared" si="844"/>
        <v>-1</v>
      </c>
      <c r="BH593" s="142">
        <f t="shared" si="845"/>
        <v>-1</v>
      </c>
      <c r="BI593" s="142">
        <f t="shared" si="846"/>
        <v>-1</v>
      </c>
      <c r="BJ593" s="142">
        <f t="shared" si="847"/>
        <v>-1</v>
      </c>
      <c r="BK593" s="142">
        <f t="shared" si="848"/>
        <v>-1</v>
      </c>
      <c r="BL593" s="142">
        <f t="shared" si="849"/>
        <v>-0.54209335202596054</v>
      </c>
      <c r="BM593" s="142">
        <f t="shared" si="850"/>
        <v>-1</v>
      </c>
    </row>
    <row r="594" spans="2:65">
      <c r="B594" s="159" t="s">
        <v>604</v>
      </c>
      <c r="C594" s="166">
        <f>+C331+C335+C339+C342+C349+C352+C355+C357+C361+C364+C365+C369+C371+C376+C378+C380+C382+C386+C389+C394+C405</f>
        <v>74792326</v>
      </c>
      <c r="D594" s="166">
        <f>+D331+D335+D339+D342+D349+D352+D355+D357+D361+D364+D365+D369+D371+D376+D378+D380+D382+D386+D389+D394+D405</f>
        <v>173109770</v>
      </c>
      <c r="E594" s="166">
        <f>+E331+E335+E339+E342+E349+E352+E355+E357+E361+E364+E365+E369+E371+E376+E378+E380+E382+E386+E389+E394+E405</f>
        <v>0</v>
      </c>
      <c r="F594" s="166">
        <f>+F331+F335+F339+F342+F349+F352+F355+F357+F361+F364+F365+F369+F371+F376+F378+F380+F382+F386+F389+F394+F405</f>
        <v>1134125979</v>
      </c>
      <c r="G594" s="166">
        <f>+G331+G335+G339+G342+G349+G352+G355+G357+G361+G364+G365+G369+G371+G376+G378+G380+G382+G386+G389+G394+G405</f>
        <v>1382028075</v>
      </c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08"/>
      <c r="T594" s="166"/>
      <c r="U594" s="166">
        <f t="shared" ref="U594:AH594" si="861">+U331+U335+U339+U342+U349+U352+U355+U357+U361+U364+U365+U369+U371+U376+U378+U380+U382+U386+U389+U394+U405</f>
        <v>43732110.5</v>
      </c>
      <c r="V594" s="166">
        <f t="shared" si="861"/>
        <v>43732110.5</v>
      </c>
      <c r="W594" s="166">
        <f t="shared" si="861"/>
        <v>61169605.700000003</v>
      </c>
      <c r="X594" s="166">
        <f t="shared" si="861"/>
        <v>224615771.75555557</v>
      </c>
      <c r="Y594" s="166">
        <f t="shared" si="861"/>
        <v>115452529.25555556</v>
      </c>
      <c r="Z594" s="166">
        <f t="shared" si="861"/>
        <v>115452529.25555556</v>
      </c>
      <c r="AA594" s="166">
        <f t="shared" si="861"/>
        <v>115452529.25555556</v>
      </c>
      <c r="AB594" s="166">
        <f t="shared" si="861"/>
        <v>210452529.25555557</v>
      </c>
      <c r="AC594" s="166">
        <f t="shared" si="861"/>
        <v>119610771.75555556</v>
      </c>
      <c r="AD594" s="166">
        <f t="shared" si="861"/>
        <v>110452529.25555556</v>
      </c>
      <c r="AE594" s="166">
        <f t="shared" si="861"/>
        <v>110452529.25555556</v>
      </c>
      <c r="AF594" s="166">
        <f t="shared" si="861"/>
        <v>110452529.25555556</v>
      </c>
      <c r="AG594" s="166">
        <f t="shared" si="861"/>
        <v>488702127.71111113</v>
      </c>
      <c r="AH594" s="166">
        <f t="shared" si="861"/>
        <v>899974859.5</v>
      </c>
      <c r="AI594" s="243"/>
      <c r="AJ594" s="108"/>
      <c r="AK594" s="166">
        <f t="shared" ref="AK594:AW594" si="862">+AK331+AK335+AK339+AK342+AK349+AK352+AK355+AK357+AK361+AK364+AK365+AK369+AK371+AK376+AK378+AK380+AK382+AK386+AK389+AK394+AK405</f>
        <v>20732110.5</v>
      </c>
      <c r="AL594" s="166">
        <f t="shared" si="862"/>
        <v>23963711</v>
      </c>
      <c r="AM594" s="166">
        <f t="shared" si="862"/>
        <v>92041791.229999989</v>
      </c>
      <c r="AN594" s="166">
        <f t="shared" si="862"/>
        <v>246928782</v>
      </c>
      <c r="AO594" s="166">
        <f t="shared" si="862"/>
        <v>0</v>
      </c>
      <c r="AP594" s="166">
        <f t="shared" si="862"/>
        <v>0</v>
      </c>
      <c r="AQ594" s="166">
        <f t="shared" si="862"/>
        <v>0</v>
      </c>
      <c r="AR594" s="166">
        <f t="shared" si="862"/>
        <v>0</v>
      </c>
      <c r="AS594" s="166">
        <f t="shared" si="862"/>
        <v>0</v>
      </c>
      <c r="AT594" s="166">
        <f t="shared" si="862"/>
        <v>0</v>
      </c>
      <c r="AU594" s="166">
        <f t="shared" si="862"/>
        <v>0</v>
      </c>
      <c r="AV594" s="166">
        <f t="shared" si="862"/>
        <v>0</v>
      </c>
      <c r="AW594" s="166">
        <f t="shared" si="862"/>
        <v>383666394.73000002</v>
      </c>
      <c r="AX594" s="166">
        <f>+AX331+AX335+AX339+AX342+AX349+AX352+AX355+AX357+AX361+AX364+AX369+AX371+AX376+AX378+AX380+AX382+AX386+AX389+AX394+AX405+AX365</f>
        <v>383666394.73000002</v>
      </c>
      <c r="AY594" s="108"/>
      <c r="AZ594" s="142">
        <f t="shared" si="837"/>
        <v>-0.52592933972395406</v>
      </c>
      <c r="BA594" s="142">
        <f t="shared" si="838"/>
        <v>-0.45203396941018886</v>
      </c>
      <c r="BB594" s="142">
        <f t="shared" si="839"/>
        <v>0.50469812869825292</v>
      </c>
      <c r="BC594" s="142">
        <f t="shared" si="840"/>
        <v>9.9338573022054705E-2</v>
      </c>
      <c r="BD594" s="142">
        <f t="shared" si="841"/>
        <v>-1</v>
      </c>
      <c r="BE594" s="142">
        <f t="shared" si="842"/>
        <v>-1</v>
      </c>
      <c r="BF594" s="142">
        <f t="shared" si="843"/>
        <v>-1</v>
      </c>
      <c r="BG594" s="142">
        <f t="shared" si="844"/>
        <v>-1</v>
      </c>
      <c r="BH594" s="142">
        <f t="shared" si="845"/>
        <v>-1</v>
      </c>
      <c r="BI594" s="142">
        <f t="shared" si="846"/>
        <v>-1</v>
      </c>
      <c r="BJ594" s="142">
        <f t="shared" si="847"/>
        <v>-1</v>
      </c>
      <c r="BK594" s="142">
        <f t="shared" si="848"/>
        <v>-1</v>
      </c>
      <c r="BL594" s="142">
        <f t="shared" si="849"/>
        <v>-0.21492792239939129</v>
      </c>
      <c r="BM594" s="142">
        <f t="shared" si="850"/>
        <v>-0.46677121599999999</v>
      </c>
    </row>
    <row r="595" spans="2:65">
      <c r="B595" s="159" t="s">
        <v>605</v>
      </c>
      <c r="C595" s="166">
        <f>+C410+C413</f>
        <v>1000</v>
      </c>
      <c r="D595" s="166">
        <f>+D410+D413</f>
        <v>0</v>
      </c>
      <c r="E595" s="166">
        <f>+E410+E413</f>
        <v>0</v>
      </c>
      <c r="F595" s="166">
        <f>+F410+F413</f>
        <v>120000000</v>
      </c>
      <c r="G595" s="166">
        <f>+G410+G413</f>
        <v>120001000</v>
      </c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08"/>
      <c r="T595" s="166"/>
      <c r="U595" s="166">
        <f t="shared" ref="U595:AH595" si="863">+U410+U413</f>
        <v>0</v>
      </c>
      <c r="V595" s="166">
        <f t="shared" si="863"/>
        <v>0</v>
      </c>
      <c r="W595" s="166">
        <f t="shared" si="863"/>
        <v>0</v>
      </c>
      <c r="X595" s="166">
        <f t="shared" si="863"/>
        <v>30000000</v>
      </c>
      <c r="Y595" s="166">
        <f t="shared" si="863"/>
        <v>11250125</v>
      </c>
      <c r="Z595" s="166">
        <f t="shared" si="863"/>
        <v>11250125</v>
      </c>
      <c r="AA595" s="166">
        <f t="shared" si="863"/>
        <v>11250125</v>
      </c>
      <c r="AB595" s="166">
        <f t="shared" si="863"/>
        <v>11250125</v>
      </c>
      <c r="AC595" s="166">
        <f t="shared" si="863"/>
        <v>11250125</v>
      </c>
      <c r="AD595" s="166">
        <f t="shared" si="863"/>
        <v>11250125</v>
      </c>
      <c r="AE595" s="166">
        <f t="shared" si="863"/>
        <v>11250125</v>
      </c>
      <c r="AF595" s="166">
        <f t="shared" si="863"/>
        <v>11250125</v>
      </c>
      <c r="AG595" s="166">
        <f t="shared" si="863"/>
        <v>41250125</v>
      </c>
      <c r="AH595" s="166">
        <f t="shared" si="863"/>
        <v>120001000</v>
      </c>
      <c r="AI595" s="243"/>
      <c r="AJ595" s="108"/>
      <c r="AK595" s="166">
        <f t="shared" ref="AK595:AX595" si="864">+AK410+AK413</f>
        <v>0</v>
      </c>
      <c r="AL595" s="166">
        <f t="shared" si="864"/>
        <v>0</v>
      </c>
      <c r="AM595" s="166">
        <f t="shared" si="864"/>
        <v>0</v>
      </c>
      <c r="AN595" s="166">
        <f t="shared" si="864"/>
        <v>0</v>
      </c>
      <c r="AO595" s="166">
        <f t="shared" si="864"/>
        <v>0</v>
      </c>
      <c r="AP595" s="166">
        <f t="shared" si="864"/>
        <v>0</v>
      </c>
      <c r="AQ595" s="166">
        <f t="shared" si="864"/>
        <v>0</v>
      </c>
      <c r="AR595" s="166">
        <f t="shared" si="864"/>
        <v>0</v>
      </c>
      <c r="AS595" s="166">
        <f t="shared" si="864"/>
        <v>0</v>
      </c>
      <c r="AT595" s="166">
        <f t="shared" si="864"/>
        <v>0</v>
      </c>
      <c r="AU595" s="166">
        <f t="shared" si="864"/>
        <v>0</v>
      </c>
      <c r="AV595" s="166">
        <f t="shared" si="864"/>
        <v>0</v>
      </c>
      <c r="AW595" s="166">
        <f t="shared" si="864"/>
        <v>0</v>
      </c>
      <c r="AX595" s="166">
        <f t="shared" si="864"/>
        <v>0</v>
      </c>
      <c r="AY595" s="108"/>
      <c r="AZ595" s="142" t="e">
        <f t="shared" si="837"/>
        <v>#DIV/0!</v>
      </c>
      <c r="BA595" s="142" t="e">
        <f t="shared" si="838"/>
        <v>#DIV/0!</v>
      </c>
      <c r="BB595" s="142" t="e">
        <f t="shared" si="839"/>
        <v>#DIV/0!</v>
      </c>
      <c r="BC595" s="142">
        <f t="shared" si="840"/>
        <v>-1</v>
      </c>
      <c r="BD595" s="142">
        <f t="shared" si="841"/>
        <v>-1</v>
      </c>
      <c r="BE595" s="142">
        <f t="shared" si="842"/>
        <v>-1</v>
      </c>
      <c r="BF595" s="142">
        <f t="shared" si="843"/>
        <v>-1</v>
      </c>
      <c r="BG595" s="142">
        <f t="shared" si="844"/>
        <v>-1</v>
      </c>
      <c r="BH595" s="142">
        <f t="shared" si="845"/>
        <v>-1</v>
      </c>
      <c r="BI595" s="142">
        <f t="shared" si="846"/>
        <v>-1</v>
      </c>
      <c r="BJ595" s="142">
        <f t="shared" si="847"/>
        <v>-1</v>
      </c>
      <c r="BK595" s="142">
        <f t="shared" si="848"/>
        <v>-1</v>
      </c>
      <c r="BL595" s="142">
        <f t="shared" si="849"/>
        <v>-1</v>
      </c>
      <c r="BM595" s="142">
        <f t="shared" si="850"/>
        <v>-0.61455908950558846</v>
      </c>
    </row>
    <row r="596" spans="2:65">
      <c r="B596" s="159" t="s">
        <v>606</v>
      </c>
      <c r="C596" s="166">
        <f>+C417+C420+C422+C425+C432</f>
        <v>2000</v>
      </c>
      <c r="D596" s="166">
        <f>+D417+D420+D422+D425+D432</f>
        <v>5000000</v>
      </c>
      <c r="E596" s="166">
        <f>+E417+E420+E422+E425+E432</f>
        <v>0</v>
      </c>
      <c r="F596" s="166">
        <f>+F417+F420+F422+F425+F432</f>
        <v>1289812959.5899999</v>
      </c>
      <c r="G596" s="166">
        <f>+G417+G420+G422+G425+G432</f>
        <v>1294814959.5899999</v>
      </c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08"/>
      <c r="T596" s="166"/>
      <c r="U596" s="166">
        <f t="shared" ref="U596:AH596" si="865">+U417+U420+U422+U425+U432</f>
        <v>0</v>
      </c>
      <c r="V596" s="166">
        <f t="shared" si="865"/>
        <v>11363636.363636363</v>
      </c>
      <c r="W596" s="166">
        <f t="shared" si="865"/>
        <v>132844932.32263635</v>
      </c>
      <c r="X596" s="166">
        <f t="shared" si="865"/>
        <v>127846932.32263635</v>
      </c>
      <c r="Y596" s="166">
        <f t="shared" si="865"/>
        <v>127844932.32263635</v>
      </c>
      <c r="Z596" s="166">
        <f t="shared" si="865"/>
        <v>127844932.32263635</v>
      </c>
      <c r="AA596" s="166">
        <f t="shared" si="865"/>
        <v>127844932.32263635</v>
      </c>
      <c r="AB596" s="166">
        <f t="shared" si="865"/>
        <v>127844932.32263635</v>
      </c>
      <c r="AC596" s="166">
        <f t="shared" si="865"/>
        <v>127844932.32263635</v>
      </c>
      <c r="AD596" s="166">
        <f t="shared" si="865"/>
        <v>127844932.32263635</v>
      </c>
      <c r="AE596" s="166">
        <f t="shared" si="865"/>
        <v>127844932.32263635</v>
      </c>
      <c r="AF596" s="166">
        <f t="shared" si="865"/>
        <v>127844932.32263635</v>
      </c>
      <c r="AG596" s="166">
        <f t="shared" si="865"/>
        <v>399900433.33154541</v>
      </c>
      <c r="AH596" s="166">
        <f t="shared" si="865"/>
        <v>1294814959.5899999</v>
      </c>
      <c r="AI596" s="243"/>
      <c r="AJ596" s="108"/>
      <c r="AK596" s="166">
        <f t="shared" ref="AK596:AX596" si="866">+AK417+AK420+AK422+AK425+AK432</f>
        <v>0</v>
      </c>
      <c r="AL596" s="166">
        <f t="shared" si="866"/>
        <v>0</v>
      </c>
      <c r="AM596" s="166">
        <f t="shared" si="866"/>
        <v>3514548</v>
      </c>
      <c r="AN596" s="166">
        <f t="shared" si="866"/>
        <v>15529249</v>
      </c>
      <c r="AO596" s="166">
        <f t="shared" si="866"/>
        <v>0</v>
      </c>
      <c r="AP596" s="166">
        <f t="shared" si="866"/>
        <v>0</v>
      </c>
      <c r="AQ596" s="166">
        <f t="shared" si="866"/>
        <v>0</v>
      </c>
      <c r="AR596" s="166">
        <f t="shared" si="866"/>
        <v>0</v>
      </c>
      <c r="AS596" s="166">
        <f t="shared" si="866"/>
        <v>0</v>
      </c>
      <c r="AT596" s="166">
        <f t="shared" si="866"/>
        <v>0</v>
      </c>
      <c r="AU596" s="166">
        <f t="shared" si="866"/>
        <v>0</v>
      </c>
      <c r="AV596" s="166">
        <f t="shared" si="866"/>
        <v>0</v>
      </c>
      <c r="AW596" s="166">
        <f t="shared" si="866"/>
        <v>19043797</v>
      </c>
      <c r="AX596" s="166">
        <f t="shared" si="866"/>
        <v>19043797</v>
      </c>
      <c r="AY596" s="108"/>
      <c r="AZ596" s="142" t="e">
        <f t="shared" si="837"/>
        <v>#DIV/0!</v>
      </c>
      <c r="BA596" s="142">
        <f t="shared" si="838"/>
        <v>-1</v>
      </c>
      <c r="BB596" s="142">
        <f t="shared" si="839"/>
        <v>-0.97354398140333775</v>
      </c>
      <c r="BC596" s="142">
        <f t="shared" si="840"/>
        <v>-0.87853248632661618</v>
      </c>
      <c r="BD596" s="142">
        <f t="shared" si="841"/>
        <v>-1</v>
      </c>
      <c r="BE596" s="142">
        <f t="shared" si="842"/>
        <v>-1</v>
      </c>
      <c r="BF596" s="142">
        <f t="shared" si="843"/>
        <v>-1</v>
      </c>
      <c r="BG596" s="142">
        <f t="shared" si="844"/>
        <v>-1</v>
      </c>
      <c r="BH596" s="142">
        <f t="shared" si="845"/>
        <v>-1</v>
      </c>
      <c r="BI596" s="142">
        <f t="shared" si="846"/>
        <v>-1</v>
      </c>
      <c r="BJ596" s="142">
        <f t="shared" si="847"/>
        <v>-1</v>
      </c>
      <c r="BK596" s="142">
        <f t="shared" si="848"/>
        <v>-1</v>
      </c>
      <c r="BL596" s="142">
        <f t="shared" si="849"/>
        <v>-0.95237865375301711</v>
      </c>
      <c r="BM596" s="142">
        <f t="shared" si="850"/>
        <v>-0.62716410399452838</v>
      </c>
    </row>
    <row r="597" spans="2:65" ht="15.75">
      <c r="B597" s="182" t="s">
        <v>1014</v>
      </c>
      <c r="C597" s="183">
        <f>SUM(C598:C603)</f>
        <v>7304446472</v>
      </c>
      <c r="D597" s="183">
        <f>SUM(D598:D603)</f>
        <v>0</v>
      </c>
      <c r="E597" s="183">
        <f>SUM(E598:E603)</f>
        <v>0</v>
      </c>
      <c r="F597" s="183">
        <f>SUM(F598:F603)</f>
        <v>23184319668.080002</v>
      </c>
      <c r="G597" s="183">
        <f>SUM(G598:G603)</f>
        <v>30488766140.080002</v>
      </c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6"/>
      <c r="T597" s="183"/>
      <c r="U597" s="183">
        <f t="shared" ref="U597:AH597" si="867">SUM(U598:U603)</f>
        <v>0</v>
      </c>
      <c r="V597" s="183">
        <f t="shared" si="867"/>
        <v>0</v>
      </c>
      <c r="W597" s="183">
        <f t="shared" si="867"/>
        <v>1469281061.1430001</v>
      </c>
      <c r="X597" s="183">
        <f t="shared" si="867"/>
        <v>3128487789.3863335</v>
      </c>
      <c r="Y597" s="183">
        <f t="shared" si="867"/>
        <v>4273343023.2283335</v>
      </c>
      <c r="Z597" s="183">
        <f t="shared" si="867"/>
        <v>2794772094.561667</v>
      </c>
      <c r="AA597" s="183">
        <f t="shared" si="867"/>
        <v>3758374848.4816666</v>
      </c>
      <c r="AB597" s="183">
        <f t="shared" si="867"/>
        <v>3664258859.7816668</v>
      </c>
      <c r="AC597" s="183">
        <f t="shared" si="867"/>
        <v>2850673167.8366671</v>
      </c>
      <c r="AD597" s="183">
        <f t="shared" si="867"/>
        <v>2641515917.6646671</v>
      </c>
      <c r="AE597" s="183">
        <f t="shared" si="867"/>
        <v>3370546355.6646671</v>
      </c>
      <c r="AF597" s="183">
        <f t="shared" si="867"/>
        <v>2537513022.3313336</v>
      </c>
      <c r="AG597" s="183">
        <f t="shared" si="867"/>
        <v>8871111873.7576675</v>
      </c>
      <c r="AH597" s="183">
        <f t="shared" si="867"/>
        <v>30488766140.080002</v>
      </c>
      <c r="AI597" s="242"/>
      <c r="AJ597" s="186"/>
      <c r="AK597" s="183">
        <f t="shared" ref="AK597:AX597" si="868">SUM(AK598:AK603)</f>
        <v>0</v>
      </c>
      <c r="AL597" s="183">
        <f t="shared" si="868"/>
        <v>1000000</v>
      </c>
      <c r="AM597" s="183">
        <f t="shared" si="868"/>
        <v>118132244.40000001</v>
      </c>
      <c r="AN597" s="183">
        <f t="shared" si="868"/>
        <v>494125245.68000001</v>
      </c>
      <c r="AO597" s="183">
        <f t="shared" si="868"/>
        <v>0</v>
      </c>
      <c r="AP597" s="183">
        <f t="shared" si="868"/>
        <v>0</v>
      </c>
      <c r="AQ597" s="183">
        <f t="shared" si="868"/>
        <v>0</v>
      </c>
      <c r="AR597" s="183">
        <f t="shared" si="868"/>
        <v>0</v>
      </c>
      <c r="AS597" s="183">
        <f t="shared" si="868"/>
        <v>0</v>
      </c>
      <c r="AT597" s="183">
        <f t="shared" si="868"/>
        <v>0</v>
      </c>
      <c r="AU597" s="183">
        <f t="shared" si="868"/>
        <v>0</v>
      </c>
      <c r="AV597" s="183">
        <f t="shared" si="868"/>
        <v>0</v>
      </c>
      <c r="AW597" s="183">
        <f t="shared" si="868"/>
        <v>613257490.08000004</v>
      </c>
      <c r="AX597" s="183">
        <f t="shared" si="868"/>
        <v>266645342.08000001</v>
      </c>
      <c r="AY597" s="186"/>
      <c r="AZ597" s="185" t="e">
        <f t="shared" si="837"/>
        <v>#DIV/0!</v>
      </c>
      <c r="BA597" s="185" t="e">
        <f t="shared" si="838"/>
        <v>#DIV/0!</v>
      </c>
      <c r="BB597" s="185">
        <f t="shared" si="839"/>
        <v>-0.91959860674437521</v>
      </c>
      <c r="BC597" s="185">
        <f t="shared" si="840"/>
        <v>-0.84205620128793135</v>
      </c>
      <c r="BD597" s="185">
        <f t="shared" si="841"/>
        <v>-1</v>
      </c>
      <c r="BE597" s="185">
        <f t="shared" si="842"/>
        <v>-1</v>
      </c>
      <c r="BF597" s="185">
        <f t="shared" si="843"/>
        <v>-1</v>
      </c>
      <c r="BG597" s="185">
        <f t="shared" si="844"/>
        <v>-1</v>
      </c>
      <c r="BH597" s="185">
        <f t="shared" si="845"/>
        <v>-1</v>
      </c>
      <c r="BI597" s="185">
        <f t="shared" si="846"/>
        <v>-1</v>
      </c>
      <c r="BJ597" s="185">
        <f t="shared" si="847"/>
        <v>-1</v>
      </c>
      <c r="BK597" s="185">
        <f t="shared" si="848"/>
        <v>-1</v>
      </c>
      <c r="BL597" s="185">
        <f t="shared" si="849"/>
        <v>-0.93087027885488349</v>
      </c>
      <c r="BM597" s="185">
        <f t="shared" si="850"/>
        <v>-0.62716410399452838</v>
      </c>
    </row>
    <row r="598" spans="2:65">
      <c r="B598" s="159" t="str">
        <f t="shared" ref="B598:B603" si="869">+B578</f>
        <v>EJE 1 Excelencia Academica</v>
      </c>
      <c r="C598" s="166">
        <f>+C276+C279+C281+C287+C288+C290+C292+C293+C295+C316+C317+C321</f>
        <v>3635321968</v>
      </c>
      <c r="D598" s="166">
        <f>+D276+D279+D281+D287+D288+D290+D292+D293+D295+D316+D317+D321</f>
        <v>0</v>
      </c>
      <c r="E598" s="166">
        <f>+E276+E279+E281+E287+E288+E290+E292+E293+E295+E316+E317+E321</f>
        <v>0</v>
      </c>
      <c r="F598" s="166">
        <f>+F276+F279+F281+F287+F288+F290+F292+F293+F295+F316+F317+F321</f>
        <v>10304489603</v>
      </c>
      <c r="G598" s="166">
        <f>+G276+G279+G281+G287+G288+G290+G292+G293+G295+G316+G317+G321</f>
        <v>13939811571</v>
      </c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08"/>
      <c r="T598" s="166"/>
      <c r="U598" s="166">
        <f t="shared" ref="U598:AH598" si="870">+U276+U279+U281+U287+U288+U290+U292+U293+U295+U316+U317+U321</f>
        <v>0</v>
      </c>
      <c r="V598" s="166">
        <f t="shared" si="870"/>
        <v>0</v>
      </c>
      <c r="W598" s="166">
        <f t="shared" si="870"/>
        <v>1079481057.1000001</v>
      </c>
      <c r="X598" s="166">
        <f t="shared" si="870"/>
        <v>1079482057.1000001</v>
      </c>
      <c r="Y598" s="166">
        <f t="shared" si="870"/>
        <v>1210731057.1000001</v>
      </c>
      <c r="Z598" s="166">
        <f t="shared" si="870"/>
        <v>1210731057.1000001</v>
      </c>
      <c r="AA598" s="166">
        <f t="shared" si="870"/>
        <v>1210731057.1000001</v>
      </c>
      <c r="AB598" s="166">
        <f t="shared" si="870"/>
        <v>1629731057.1000001</v>
      </c>
      <c r="AC598" s="166">
        <f t="shared" si="870"/>
        <v>1629731057.1000001</v>
      </c>
      <c r="AD598" s="166">
        <f t="shared" si="870"/>
        <v>1629731057.1000001</v>
      </c>
      <c r="AE598" s="166">
        <f t="shared" si="870"/>
        <v>1629731057.1000001</v>
      </c>
      <c r="AF598" s="166">
        <f t="shared" si="870"/>
        <v>1629731057.1000001</v>
      </c>
      <c r="AG598" s="166">
        <f t="shared" si="870"/>
        <v>3369694171.3000002</v>
      </c>
      <c r="AH598" s="166">
        <f t="shared" si="870"/>
        <v>13939811571</v>
      </c>
      <c r="AI598" s="243"/>
      <c r="AJ598" s="108"/>
      <c r="AK598" s="166">
        <f t="shared" ref="AK598:AW598" si="871">+AK276+AK279+AK281+AK287+AK288+AK290+AK292+AK293+AK295+AK316+AK317+AK321</f>
        <v>0</v>
      </c>
      <c r="AL598" s="166">
        <f t="shared" si="871"/>
        <v>0</v>
      </c>
      <c r="AM598" s="166">
        <f t="shared" si="871"/>
        <v>24979325</v>
      </c>
      <c r="AN598" s="166">
        <f t="shared" si="871"/>
        <v>414632823</v>
      </c>
      <c r="AO598" s="166">
        <f t="shared" si="871"/>
        <v>0</v>
      </c>
      <c r="AP598" s="166">
        <f t="shared" si="871"/>
        <v>0</v>
      </c>
      <c r="AQ598" s="166">
        <f t="shared" si="871"/>
        <v>0</v>
      </c>
      <c r="AR598" s="166">
        <f t="shared" si="871"/>
        <v>0</v>
      </c>
      <c r="AS598" s="166">
        <f t="shared" si="871"/>
        <v>0</v>
      </c>
      <c r="AT598" s="166">
        <f t="shared" si="871"/>
        <v>0</v>
      </c>
      <c r="AU598" s="166">
        <f t="shared" si="871"/>
        <v>0</v>
      </c>
      <c r="AV598" s="166">
        <f t="shared" si="871"/>
        <v>0</v>
      </c>
      <c r="AW598" s="166">
        <f t="shared" si="871"/>
        <v>439612148</v>
      </c>
      <c r="AX598" s="166">
        <f>+AX279+AX281+AX287+AX288+AX292+AX293+AX297+AX298+AX299+AX316+AX317+AX321+AX290</f>
        <v>93000000</v>
      </c>
      <c r="AY598" s="108"/>
      <c r="AZ598" s="142" t="e">
        <f t="shared" si="837"/>
        <v>#DIV/0!</v>
      </c>
      <c r="BA598" s="142" t="e">
        <f t="shared" si="838"/>
        <v>#DIV/0!</v>
      </c>
      <c r="BB598" s="142">
        <f t="shared" si="839"/>
        <v>-0.97685987647888295</v>
      </c>
      <c r="BC598" s="142">
        <f t="shared" si="840"/>
        <v>-0.61589651233861165</v>
      </c>
      <c r="BD598" s="142">
        <f t="shared" si="841"/>
        <v>-1</v>
      </c>
      <c r="BE598" s="142">
        <f t="shared" si="842"/>
        <v>-1</v>
      </c>
      <c r="BF598" s="142">
        <f t="shared" si="843"/>
        <v>-1</v>
      </c>
      <c r="BG598" s="142">
        <f t="shared" si="844"/>
        <v>-1</v>
      </c>
      <c r="BH598" s="142">
        <f t="shared" si="845"/>
        <v>-1</v>
      </c>
      <c r="BI598" s="142">
        <f t="shared" si="846"/>
        <v>-1</v>
      </c>
      <c r="BJ598" s="142">
        <f t="shared" si="847"/>
        <v>-1</v>
      </c>
      <c r="BK598" s="142">
        <f t="shared" si="848"/>
        <v>-1</v>
      </c>
      <c r="BL598" s="142">
        <f t="shared" si="849"/>
        <v>-0.86953945205347782</v>
      </c>
      <c r="BM598" s="142">
        <f t="shared" si="850"/>
        <v>-0.77977204687932267</v>
      </c>
    </row>
    <row r="599" spans="2:65">
      <c r="B599" s="159" t="str">
        <f t="shared" si="869"/>
        <v>EJE 2 Compromiso Social</v>
      </c>
      <c r="C599" s="166">
        <f>+C326+C327+C329+C330+C333+C334+C337+C338+C341+C344+C345+C347+C348+C351+C354+C359+C360+C363+C368+C373+C385+C388+C391+C393+C397+C400+C403+C398</f>
        <v>2279124504</v>
      </c>
      <c r="D599" s="166">
        <f>+D326+D327+D329+D330+D333+D334+D337+D338+D341+D344+D345+D347+D348+D351+D354+D359+D360+D363+D368+D373+D385+D388+D391+D393+D397+D400+D403+D398</f>
        <v>0</v>
      </c>
      <c r="E599" s="166">
        <f>+E326+E327+E329+E330+E333+E334+E337+E338+E341+E344+E345+E347+E348+E351+E354+E359+E360+E363+E368+E373+E385+E388+E391+E393+E397+E400+E403+E398</f>
        <v>0</v>
      </c>
      <c r="F599" s="166">
        <f>+F326+F327+F329+F330+F333+F334+F337+F338+F341+F344+F345+F347+F348+F351+F354+F359+F360+F363+F368+F373+F385+F388+F391+F393+F397+F400+F403+F398</f>
        <v>0</v>
      </c>
      <c r="G599" s="166">
        <f>+G326+G327+G329+G330+G333+G334+G337+G338+G341+G344+G345+G347+G348+G351+G354+G359+G360+G363+G368+G373+G385+G388+G391+G393+G397+G400+G403+G398</f>
        <v>2279124504</v>
      </c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08"/>
      <c r="T599" s="166"/>
      <c r="U599" s="166">
        <f t="shared" ref="U599:AH599" si="872">+U326+U327+U329+U330+U333+U334+U337+U338+U341+U344+U345+U347+U348+U351+U354+U359+U360+U363+U368+U373+U385+U388+U391+U393+U397+U400+U403+U398</f>
        <v>0</v>
      </c>
      <c r="V599" s="166">
        <f t="shared" si="872"/>
        <v>0</v>
      </c>
      <c r="W599" s="166">
        <f t="shared" si="872"/>
        <v>0</v>
      </c>
      <c r="X599" s="166">
        <f t="shared" si="872"/>
        <v>0</v>
      </c>
      <c r="Y599" s="166">
        <f t="shared" si="872"/>
        <v>111875000</v>
      </c>
      <c r="Z599" s="166">
        <f t="shared" si="872"/>
        <v>111875000</v>
      </c>
      <c r="AA599" s="166">
        <f t="shared" si="872"/>
        <v>131875000</v>
      </c>
      <c r="AB599" s="166">
        <f t="shared" si="872"/>
        <v>492699900.80000001</v>
      </c>
      <c r="AC599" s="166">
        <f t="shared" si="872"/>
        <v>357699900.80000001</v>
      </c>
      <c r="AD599" s="166">
        <f t="shared" si="872"/>
        <v>357699900.80000001</v>
      </c>
      <c r="AE599" s="166">
        <f t="shared" si="872"/>
        <v>357699900.80000001</v>
      </c>
      <c r="AF599" s="166">
        <f t="shared" si="872"/>
        <v>357699900.80000001</v>
      </c>
      <c r="AG599" s="166">
        <f t="shared" si="872"/>
        <v>111875000</v>
      </c>
      <c r="AH599" s="166">
        <f t="shared" si="872"/>
        <v>2279124504</v>
      </c>
      <c r="AI599" s="243"/>
      <c r="AJ599" s="108"/>
      <c r="AK599" s="166">
        <f t="shared" ref="AK599:AW599" si="873">+AK326+AK327+AK329+AK330+AK333+AK334+AK337+AK338+AK341+AK344+AK345+AK347+AK348+AK351+AK354+AK359+AK360+AK363+AK368+AK373+AK385+AK388+AK391+AK393+AK397+AK400+AK403+AK398</f>
        <v>0</v>
      </c>
      <c r="AL599" s="166">
        <f t="shared" si="873"/>
        <v>1000000</v>
      </c>
      <c r="AM599" s="166">
        <f t="shared" si="873"/>
        <v>0</v>
      </c>
      <c r="AN599" s="166">
        <f t="shared" si="873"/>
        <v>329700</v>
      </c>
      <c r="AO599" s="166">
        <f t="shared" si="873"/>
        <v>0</v>
      </c>
      <c r="AP599" s="166">
        <f t="shared" si="873"/>
        <v>0</v>
      </c>
      <c r="AQ599" s="166">
        <f t="shared" si="873"/>
        <v>0</v>
      </c>
      <c r="AR599" s="166">
        <f t="shared" si="873"/>
        <v>0</v>
      </c>
      <c r="AS599" s="166">
        <f t="shared" si="873"/>
        <v>0</v>
      </c>
      <c r="AT599" s="166">
        <f t="shared" si="873"/>
        <v>0</v>
      </c>
      <c r="AU599" s="166">
        <f t="shared" si="873"/>
        <v>0</v>
      </c>
      <c r="AV599" s="166">
        <f t="shared" si="873"/>
        <v>0</v>
      </c>
      <c r="AW599" s="166">
        <f t="shared" si="873"/>
        <v>1329700</v>
      </c>
      <c r="AX599" s="166">
        <f>+AX326+AX327+AX329+AX330+AX333+AX334+AX337+AX338+AX341+AX344+AX345+AX347+AX348+AX351+AX354+AX359+AX360+AX363+AX368+AX373+AX385+AX388+AX391+AX393+AX397+AX398+AX400+AX403</f>
        <v>1329700</v>
      </c>
      <c r="AY599" s="108"/>
      <c r="AZ599" s="142" t="e">
        <f t="shared" si="837"/>
        <v>#DIV/0!</v>
      </c>
      <c r="BA599" s="142" t="e">
        <f t="shared" si="838"/>
        <v>#DIV/0!</v>
      </c>
      <c r="BB599" s="142" t="e">
        <f t="shared" si="839"/>
        <v>#DIV/0!</v>
      </c>
      <c r="BC599" s="142" t="e">
        <f t="shared" si="840"/>
        <v>#DIV/0!</v>
      </c>
      <c r="BD599" s="142">
        <f t="shared" si="841"/>
        <v>-1</v>
      </c>
      <c r="BE599" s="142">
        <f t="shared" si="842"/>
        <v>-1</v>
      </c>
      <c r="BF599" s="142">
        <f t="shared" si="843"/>
        <v>-1</v>
      </c>
      <c r="BG599" s="142">
        <f t="shared" si="844"/>
        <v>-1</v>
      </c>
      <c r="BH599" s="142">
        <f t="shared" si="845"/>
        <v>-1</v>
      </c>
      <c r="BI599" s="142">
        <f t="shared" si="846"/>
        <v>-1</v>
      </c>
      <c r="BJ599" s="142">
        <f t="shared" si="847"/>
        <v>-1</v>
      </c>
      <c r="BK599" s="142">
        <f t="shared" si="848"/>
        <v>-1</v>
      </c>
      <c r="BL599" s="142">
        <f t="shared" si="849"/>
        <v>-0.98811441340782125</v>
      </c>
      <c r="BM599" s="142">
        <f t="shared" si="850"/>
        <v>4.5862779820376879E-3</v>
      </c>
    </row>
    <row r="600" spans="2:65">
      <c r="B600" s="159" t="str">
        <f t="shared" si="869"/>
        <v>EJE 3 Compromiso Ambiental</v>
      </c>
      <c r="C600" s="166">
        <f>+C409</f>
        <v>5000000</v>
      </c>
      <c r="D600" s="166">
        <f>+D409</f>
        <v>0</v>
      </c>
      <c r="E600" s="166">
        <f>+E409</f>
        <v>0</v>
      </c>
      <c r="F600" s="166">
        <f>+F409</f>
        <v>0</v>
      </c>
      <c r="G600" s="166">
        <f>+G409</f>
        <v>5000000</v>
      </c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08"/>
      <c r="T600" s="166"/>
      <c r="U600" s="166">
        <f t="shared" ref="U600:AH600" si="874">+U409</f>
        <v>0</v>
      </c>
      <c r="V600" s="166">
        <f t="shared" si="874"/>
        <v>0</v>
      </c>
      <c r="W600" s="166">
        <f t="shared" si="874"/>
        <v>0</v>
      </c>
      <c r="X600" s="166">
        <f t="shared" si="874"/>
        <v>0</v>
      </c>
      <c r="Y600" s="166">
        <f t="shared" si="874"/>
        <v>625000</v>
      </c>
      <c r="Z600" s="166">
        <f t="shared" si="874"/>
        <v>625000</v>
      </c>
      <c r="AA600" s="166">
        <f t="shared" si="874"/>
        <v>625000</v>
      </c>
      <c r="AB600" s="166">
        <f t="shared" si="874"/>
        <v>625000</v>
      </c>
      <c r="AC600" s="166">
        <f t="shared" si="874"/>
        <v>625000</v>
      </c>
      <c r="AD600" s="166">
        <f t="shared" si="874"/>
        <v>625000</v>
      </c>
      <c r="AE600" s="166">
        <f t="shared" si="874"/>
        <v>625000</v>
      </c>
      <c r="AF600" s="166">
        <f t="shared" si="874"/>
        <v>625000</v>
      </c>
      <c r="AG600" s="166">
        <f t="shared" si="874"/>
        <v>625000</v>
      </c>
      <c r="AH600" s="166">
        <f t="shared" si="874"/>
        <v>5000000</v>
      </c>
      <c r="AI600" s="243"/>
      <c r="AJ600" s="108"/>
      <c r="AK600" s="166">
        <f t="shared" ref="AK600:AX600" si="875">+AK409</f>
        <v>0</v>
      </c>
      <c r="AL600" s="166">
        <f t="shared" si="875"/>
        <v>0</v>
      </c>
      <c r="AM600" s="166">
        <f t="shared" si="875"/>
        <v>0</v>
      </c>
      <c r="AN600" s="166">
        <f t="shared" si="875"/>
        <v>0</v>
      </c>
      <c r="AO600" s="166">
        <f t="shared" si="875"/>
        <v>0</v>
      </c>
      <c r="AP600" s="166">
        <f t="shared" si="875"/>
        <v>0</v>
      </c>
      <c r="AQ600" s="166">
        <f t="shared" si="875"/>
        <v>0</v>
      </c>
      <c r="AR600" s="166">
        <f t="shared" si="875"/>
        <v>0</v>
      </c>
      <c r="AS600" s="166">
        <f t="shared" si="875"/>
        <v>0</v>
      </c>
      <c r="AT600" s="166">
        <f t="shared" si="875"/>
        <v>0</v>
      </c>
      <c r="AU600" s="166">
        <f t="shared" si="875"/>
        <v>0</v>
      </c>
      <c r="AV600" s="166">
        <f t="shared" si="875"/>
        <v>0</v>
      </c>
      <c r="AW600" s="166">
        <f t="shared" si="875"/>
        <v>0</v>
      </c>
      <c r="AX600" s="166">
        <f t="shared" si="875"/>
        <v>0</v>
      </c>
      <c r="AY600" s="108"/>
      <c r="AZ600" s="142" t="e">
        <f t="shared" si="837"/>
        <v>#DIV/0!</v>
      </c>
      <c r="BA600" s="142" t="e">
        <f t="shared" si="838"/>
        <v>#DIV/0!</v>
      </c>
      <c r="BB600" s="142" t="e">
        <f t="shared" si="839"/>
        <v>#DIV/0!</v>
      </c>
      <c r="BC600" s="142" t="e">
        <f t="shared" si="840"/>
        <v>#DIV/0!</v>
      </c>
      <c r="BD600" s="142">
        <f t="shared" si="841"/>
        <v>-1</v>
      </c>
      <c r="BE600" s="142">
        <f t="shared" si="842"/>
        <v>-1</v>
      </c>
      <c r="BF600" s="142">
        <f t="shared" si="843"/>
        <v>-1</v>
      </c>
      <c r="BG600" s="142">
        <f t="shared" si="844"/>
        <v>-1</v>
      </c>
      <c r="BH600" s="142">
        <f t="shared" si="845"/>
        <v>-1</v>
      </c>
      <c r="BI600" s="142">
        <f t="shared" si="846"/>
        <v>-1</v>
      </c>
      <c r="BJ600" s="142">
        <f t="shared" si="847"/>
        <v>-1</v>
      </c>
      <c r="BK600" s="142">
        <f t="shared" si="848"/>
        <v>-1</v>
      </c>
      <c r="BL600" s="142">
        <f t="shared" si="849"/>
        <v>-1</v>
      </c>
      <c r="BM600" s="142">
        <f t="shared" si="850"/>
        <v>4.5862779820376879E-3</v>
      </c>
    </row>
    <row r="601" spans="2:65">
      <c r="B601" s="159" t="str">
        <f t="shared" si="869"/>
        <v>EJE 4 Eficiencia Administrativa</v>
      </c>
      <c r="C601" s="166">
        <f>+C419+C424+C427+C428+C431+C435</f>
        <v>1385000000</v>
      </c>
      <c r="D601" s="166">
        <f>+D419+D424+D427+D428+D431+D435</f>
        <v>0</v>
      </c>
      <c r="E601" s="166">
        <f>+E419+E424+E427+E428+E431+E435</f>
        <v>0</v>
      </c>
      <c r="F601" s="166">
        <f>+F419+F424+F427+F428+F431+F435</f>
        <v>0</v>
      </c>
      <c r="G601" s="166">
        <f>+G419+G424+G427+G428+G431+G435</f>
        <v>1385000000</v>
      </c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08"/>
      <c r="T601" s="166"/>
      <c r="U601" s="166">
        <f t="shared" ref="U601:AH601" si="876">+U419+U424+U427+U428+U431+U435</f>
        <v>0</v>
      </c>
      <c r="V601" s="166">
        <f t="shared" si="876"/>
        <v>0</v>
      </c>
      <c r="W601" s="166">
        <f t="shared" si="876"/>
        <v>0</v>
      </c>
      <c r="X601" s="166">
        <f t="shared" si="876"/>
        <v>0</v>
      </c>
      <c r="Y601" s="166">
        <f t="shared" si="876"/>
        <v>60625000</v>
      </c>
      <c r="Z601" s="166">
        <f t="shared" si="876"/>
        <v>143958333.33333331</v>
      </c>
      <c r="AA601" s="166">
        <f t="shared" si="876"/>
        <v>143958333.33333331</v>
      </c>
      <c r="AB601" s="166">
        <f t="shared" si="876"/>
        <v>223958333.33333331</v>
      </c>
      <c r="AC601" s="166">
        <f t="shared" si="876"/>
        <v>223958333.33333331</v>
      </c>
      <c r="AD601" s="166">
        <f t="shared" si="876"/>
        <v>223958333.33333331</v>
      </c>
      <c r="AE601" s="166">
        <f t="shared" si="876"/>
        <v>223958333.33333331</v>
      </c>
      <c r="AF601" s="166">
        <f t="shared" si="876"/>
        <v>140625000</v>
      </c>
      <c r="AG601" s="166">
        <f t="shared" si="876"/>
        <v>60625000</v>
      </c>
      <c r="AH601" s="166">
        <f t="shared" si="876"/>
        <v>1385000000</v>
      </c>
      <c r="AI601" s="243"/>
      <c r="AJ601" s="108"/>
      <c r="AK601" s="166">
        <f t="shared" ref="AK601:AX601" si="877">+AK419+AK424+AK427+AK428+AK431+AK435</f>
        <v>0</v>
      </c>
      <c r="AL601" s="166">
        <f t="shared" si="877"/>
        <v>0</v>
      </c>
      <c r="AM601" s="166">
        <f t="shared" si="877"/>
        <v>0</v>
      </c>
      <c r="AN601" s="166">
        <f t="shared" si="877"/>
        <v>6600000</v>
      </c>
      <c r="AO601" s="166">
        <f t="shared" si="877"/>
        <v>0</v>
      </c>
      <c r="AP601" s="166">
        <f t="shared" si="877"/>
        <v>0</v>
      </c>
      <c r="AQ601" s="166">
        <f t="shared" si="877"/>
        <v>0</v>
      </c>
      <c r="AR601" s="166">
        <f t="shared" si="877"/>
        <v>0</v>
      </c>
      <c r="AS601" s="166">
        <f t="shared" si="877"/>
        <v>0</v>
      </c>
      <c r="AT601" s="166">
        <f t="shared" si="877"/>
        <v>0</v>
      </c>
      <c r="AU601" s="166">
        <f t="shared" si="877"/>
        <v>0</v>
      </c>
      <c r="AV601" s="166">
        <f t="shared" si="877"/>
        <v>0</v>
      </c>
      <c r="AW601" s="166">
        <f t="shared" si="877"/>
        <v>6600000</v>
      </c>
      <c r="AX601" s="166">
        <f t="shared" si="877"/>
        <v>6600000</v>
      </c>
      <c r="AY601" s="108"/>
      <c r="AZ601" s="142" t="e">
        <f t="shared" si="837"/>
        <v>#DIV/0!</v>
      </c>
      <c r="BA601" s="142" t="e">
        <f t="shared" si="838"/>
        <v>#DIV/0!</v>
      </c>
      <c r="BB601" s="142" t="e">
        <f t="shared" si="839"/>
        <v>#DIV/0!</v>
      </c>
      <c r="BC601" s="142" t="e">
        <f t="shared" si="840"/>
        <v>#DIV/0!</v>
      </c>
      <c r="BD601" s="142">
        <f t="shared" si="841"/>
        <v>-1</v>
      </c>
      <c r="BE601" s="142">
        <f t="shared" si="842"/>
        <v>-1</v>
      </c>
      <c r="BF601" s="142">
        <f t="shared" si="843"/>
        <v>-1</v>
      </c>
      <c r="BG601" s="142">
        <f t="shared" si="844"/>
        <v>-1</v>
      </c>
      <c r="BH601" s="142">
        <f t="shared" si="845"/>
        <v>-1</v>
      </c>
      <c r="BI601" s="142">
        <f t="shared" si="846"/>
        <v>-1</v>
      </c>
      <c r="BJ601" s="142">
        <f t="shared" si="847"/>
        <v>-1</v>
      </c>
      <c r="BK601" s="142">
        <f t="shared" si="848"/>
        <v>-1</v>
      </c>
      <c r="BL601" s="142">
        <f t="shared" si="849"/>
        <v>-0.89113402061855673</v>
      </c>
      <c r="BM601" s="142">
        <f t="shared" si="850"/>
        <v>-0.86455642743752459</v>
      </c>
    </row>
    <row r="602" spans="2:65">
      <c r="B602" s="159" t="str">
        <f t="shared" si="869"/>
        <v>Recursos del Balance</v>
      </c>
      <c r="C602" s="166">
        <f>+C436</f>
        <v>0</v>
      </c>
      <c r="D602" s="166">
        <f>+D436</f>
        <v>0</v>
      </c>
      <c r="E602" s="166">
        <f>+E436</f>
        <v>0</v>
      </c>
      <c r="F602" s="166">
        <f>+F436</f>
        <v>12864830065.08</v>
      </c>
      <c r="G602" s="166">
        <f>+G436</f>
        <v>12864830065.08</v>
      </c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08"/>
      <c r="T602" s="166"/>
      <c r="U602" s="166">
        <f t="shared" ref="U602:AH602" si="878">+U436</f>
        <v>0</v>
      </c>
      <c r="V602" s="166">
        <f t="shared" si="878"/>
        <v>0</v>
      </c>
      <c r="W602" s="166">
        <f t="shared" si="878"/>
        <v>382300004.04299998</v>
      </c>
      <c r="X602" s="166">
        <f t="shared" si="878"/>
        <v>2041505732.2863331</v>
      </c>
      <c r="Y602" s="166">
        <f t="shared" si="878"/>
        <v>2889486966.1283336</v>
      </c>
      <c r="Z602" s="166">
        <f t="shared" si="878"/>
        <v>1327582704.1283336</v>
      </c>
      <c r="AA602" s="166">
        <f t="shared" si="878"/>
        <v>2271185458.0483332</v>
      </c>
      <c r="AB602" s="166">
        <f t="shared" si="878"/>
        <v>1317244568.5483332</v>
      </c>
      <c r="AC602" s="166">
        <f t="shared" si="878"/>
        <v>638658876.60333323</v>
      </c>
      <c r="AD602" s="166">
        <f t="shared" si="878"/>
        <v>429501626.43133336</v>
      </c>
      <c r="AE602" s="166">
        <f t="shared" si="878"/>
        <v>1158532064.4313333</v>
      </c>
      <c r="AF602" s="166">
        <f t="shared" si="878"/>
        <v>408832064.43133336</v>
      </c>
      <c r="AG602" s="166">
        <f t="shared" si="878"/>
        <v>5313292702.4576664</v>
      </c>
      <c r="AH602" s="166">
        <f t="shared" si="878"/>
        <v>12864830065.08</v>
      </c>
      <c r="AI602" s="243"/>
      <c r="AJ602" s="108"/>
      <c r="AK602" s="166">
        <f t="shared" ref="AK602:AX602" si="879">+AK436</f>
        <v>0</v>
      </c>
      <c r="AL602" s="166">
        <f t="shared" si="879"/>
        <v>0</v>
      </c>
      <c r="AM602" s="166">
        <f t="shared" si="879"/>
        <v>93152919.400000006</v>
      </c>
      <c r="AN602" s="166">
        <f t="shared" si="879"/>
        <v>72562722.680000007</v>
      </c>
      <c r="AO602" s="166">
        <f t="shared" si="879"/>
        <v>0</v>
      </c>
      <c r="AP602" s="166">
        <f t="shared" si="879"/>
        <v>0</v>
      </c>
      <c r="AQ602" s="166">
        <f t="shared" si="879"/>
        <v>0</v>
      </c>
      <c r="AR602" s="166">
        <f t="shared" si="879"/>
        <v>0</v>
      </c>
      <c r="AS602" s="166">
        <f t="shared" si="879"/>
        <v>0</v>
      </c>
      <c r="AT602" s="166">
        <f t="shared" si="879"/>
        <v>0</v>
      </c>
      <c r="AU602" s="166">
        <f t="shared" si="879"/>
        <v>0</v>
      </c>
      <c r="AV602" s="166">
        <f t="shared" si="879"/>
        <v>0</v>
      </c>
      <c r="AW602" s="166">
        <f t="shared" si="879"/>
        <v>165715642.08000001</v>
      </c>
      <c r="AX602" s="166">
        <f t="shared" si="879"/>
        <v>165715642.08000001</v>
      </c>
      <c r="AY602" s="108"/>
      <c r="AZ602" s="142" t="e">
        <f t="shared" si="837"/>
        <v>#DIV/0!</v>
      </c>
      <c r="BA602" s="142" t="e">
        <f t="shared" si="838"/>
        <v>#DIV/0!</v>
      </c>
      <c r="BB602" s="142">
        <f t="shared" si="839"/>
        <v>-0.75633555214526649</v>
      </c>
      <c r="BC602" s="142">
        <f t="shared" si="840"/>
        <v>-0.96445627287133051</v>
      </c>
      <c r="BD602" s="142">
        <f t="shared" si="841"/>
        <v>-1</v>
      </c>
      <c r="BE602" s="142">
        <f t="shared" si="842"/>
        <v>-1</v>
      </c>
      <c r="BF602" s="142">
        <f t="shared" si="843"/>
        <v>-1</v>
      </c>
      <c r="BG602" s="142">
        <f t="shared" si="844"/>
        <v>-1</v>
      </c>
      <c r="BH602" s="142">
        <f t="shared" si="845"/>
        <v>-1</v>
      </c>
      <c r="BI602" s="142">
        <f t="shared" si="846"/>
        <v>-1</v>
      </c>
      <c r="BJ602" s="142">
        <f t="shared" si="847"/>
        <v>-1</v>
      </c>
      <c r="BK602" s="142">
        <f t="shared" si="848"/>
        <v>-1</v>
      </c>
      <c r="BL602" s="142">
        <f t="shared" si="849"/>
        <v>-0.96881112120863433</v>
      </c>
      <c r="BM602" s="142">
        <f t="shared" si="850"/>
        <v>-0.27595273170840473</v>
      </c>
    </row>
    <row r="603" spans="2:65">
      <c r="B603" s="159" t="str">
        <f t="shared" si="869"/>
        <v>Convenios Interadministrativos</v>
      </c>
      <c r="C603" s="166">
        <f>+C522</f>
        <v>0</v>
      </c>
      <c r="D603" s="166">
        <f>+D522</f>
        <v>0</v>
      </c>
      <c r="E603" s="166">
        <f>+E522</f>
        <v>0</v>
      </c>
      <c r="F603" s="166">
        <f>+F522</f>
        <v>15000000</v>
      </c>
      <c r="G603" s="166">
        <f>+G522</f>
        <v>15000000</v>
      </c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08"/>
      <c r="T603" s="166"/>
      <c r="U603" s="166">
        <f t="shared" ref="U603:AH603" si="880">+U522</f>
        <v>0</v>
      </c>
      <c r="V603" s="166">
        <f t="shared" si="880"/>
        <v>0</v>
      </c>
      <c r="W603" s="166">
        <f t="shared" si="880"/>
        <v>7500000</v>
      </c>
      <c r="X603" s="166">
        <f t="shared" si="880"/>
        <v>7500000</v>
      </c>
      <c r="Y603" s="166">
        <f t="shared" si="880"/>
        <v>0</v>
      </c>
      <c r="Z603" s="166">
        <f t="shared" si="880"/>
        <v>0</v>
      </c>
      <c r="AA603" s="166">
        <f t="shared" si="880"/>
        <v>0</v>
      </c>
      <c r="AB603" s="166">
        <f t="shared" si="880"/>
        <v>0</v>
      </c>
      <c r="AC603" s="166">
        <f t="shared" si="880"/>
        <v>0</v>
      </c>
      <c r="AD603" s="166">
        <f t="shared" si="880"/>
        <v>0</v>
      </c>
      <c r="AE603" s="166">
        <f t="shared" si="880"/>
        <v>0</v>
      </c>
      <c r="AF603" s="166">
        <f t="shared" si="880"/>
        <v>0</v>
      </c>
      <c r="AG603" s="166">
        <f t="shared" si="880"/>
        <v>15000000</v>
      </c>
      <c r="AH603" s="166">
        <f t="shared" si="880"/>
        <v>15000000</v>
      </c>
      <c r="AI603" s="243"/>
      <c r="AJ603" s="108"/>
      <c r="AK603" s="166">
        <f t="shared" ref="AK603:AX603" si="881">+AK522</f>
        <v>0</v>
      </c>
      <c r="AL603" s="166">
        <f t="shared" si="881"/>
        <v>0</v>
      </c>
      <c r="AM603" s="166">
        <f t="shared" si="881"/>
        <v>0</v>
      </c>
      <c r="AN603" s="166">
        <f t="shared" si="881"/>
        <v>0</v>
      </c>
      <c r="AO603" s="166">
        <f t="shared" si="881"/>
        <v>0</v>
      </c>
      <c r="AP603" s="166">
        <f t="shared" si="881"/>
        <v>0</v>
      </c>
      <c r="AQ603" s="166">
        <f t="shared" si="881"/>
        <v>0</v>
      </c>
      <c r="AR603" s="166">
        <f t="shared" si="881"/>
        <v>0</v>
      </c>
      <c r="AS603" s="166">
        <f t="shared" si="881"/>
        <v>0</v>
      </c>
      <c r="AT603" s="166">
        <f t="shared" si="881"/>
        <v>0</v>
      </c>
      <c r="AU603" s="166">
        <f t="shared" si="881"/>
        <v>0</v>
      </c>
      <c r="AV603" s="166">
        <f t="shared" si="881"/>
        <v>0</v>
      </c>
      <c r="AW603" s="166">
        <f t="shared" si="881"/>
        <v>0</v>
      </c>
      <c r="AX603" s="166">
        <f t="shared" si="881"/>
        <v>0</v>
      </c>
      <c r="AY603" s="108"/>
      <c r="AZ603" s="142" t="e">
        <f t="shared" si="837"/>
        <v>#DIV/0!</v>
      </c>
      <c r="BA603" s="142" t="e">
        <f t="shared" si="838"/>
        <v>#DIV/0!</v>
      </c>
      <c r="BB603" s="142">
        <f t="shared" si="839"/>
        <v>-1</v>
      </c>
      <c r="BC603" s="142">
        <f t="shared" si="840"/>
        <v>-1</v>
      </c>
      <c r="BD603" s="142" t="e">
        <f t="shared" si="841"/>
        <v>#DIV/0!</v>
      </c>
      <c r="BE603" s="142" t="e">
        <f t="shared" si="842"/>
        <v>#DIV/0!</v>
      </c>
      <c r="BF603" s="142" t="e">
        <f t="shared" si="843"/>
        <v>#DIV/0!</v>
      </c>
      <c r="BG603" s="142" t="e">
        <f t="shared" si="844"/>
        <v>#DIV/0!</v>
      </c>
      <c r="BH603" s="142" t="e">
        <f t="shared" si="845"/>
        <v>#DIV/0!</v>
      </c>
      <c r="BI603" s="142" t="e">
        <f t="shared" si="846"/>
        <v>#DIV/0!</v>
      </c>
      <c r="BJ603" s="142" t="e">
        <f t="shared" si="847"/>
        <v>#DIV/0!</v>
      </c>
      <c r="BK603" s="142" t="e">
        <f t="shared" si="848"/>
        <v>#DIV/0!</v>
      </c>
      <c r="BL603" s="142">
        <f t="shared" si="849"/>
        <v>-1</v>
      </c>
      <c r="BM603" s="142">
        <f t="shared" si="850"/>
        <v>-0.96630769230769231</v>
      </c>
    </row>
    <row r="604" spans="2:65" ht="15.75">
      <c r="B604" s="182" t="s">
        <v>1025</v>
      </c>
      <c r="C604" s="183">
        <f>+C588+C597</f>
        <v>129818642105.92</v>
      </c>
      <c r="D604" s="183">
        <f>+D588+D597</f>
        <v>1343909770</v>
      </c>
      <c r="E604" s="183">
        <f>+E588+E597</f>
        <v>1342909770</v>
      </c>
      <c r="F604" s="183">
        <f>+F588+F597</f>
        <v>27240641340.5</v>
      </c>
      <c r="G604" s="183">
        <f>+G588+G597</f>
        <v>157060283446.41998</v>
      </c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6"/>
      <c r="T604" s="183"/>
      <c r="U604" s="183">
        <f t="shared" ref="U604:AH604" si="882">+U588+U597</f>
        <v>9315133049.0725002</v>
      </c>
      <c r="V604" s="183">
        <f t="shared" si="882"/>
        <v>14630331047.385679</v>
      </c>
      <c r="W604" s="183">
        <f t="shared" si="882"/>
        <v>12007062009.917681</v>
      </c>
      <c r="X604" s="183">
        <f t="shared" si="882"/>
        <v>11720312856.158237</v>
      </c>
      <c r="Y604" s="183">
        <f t="shared" si="882"/>
        <v>12794518192.500238</v>
      </c>
      <c r="Z604" s="183">
        <f t="shared" si="882"/>
        <v>16291643765.83357</v>
      </c>
      <c r="AA604" s="183">
        <f t="shared" si="882"/>
        <v>13052733898.811903</v>
      </c>
      <c r="AB604" s="183">
        <f t="shared" si="882"/>
        <v>13995576448.44524</v>
      </c>
      <c r="AC604" s="183">
        <f t="shared" si="882"/>
        <v>11102441099.941906</v>
      </c>
      <c r="AD604" s="183">
        <f t="shared" si="882"/>
        <v>10891557359.269905</v>
      </c>
      <c r="AE604" s="183">
        <f t="shared" si="882"/>
        <v>12632627589.269905</v>
      </c>
      <c r="AF604" s="183">
        <f t="shared" si="882"/>
        <v>18625346129.81657</v>
      </c>
      <c r="AG604" s="183">
        <f t="shared" si="882"/>
        <v>45691301926.222672</v>
      </c>
      <c r="AH604" s="183">
        <f t="shared" si="882"/>
        <v>156578230230.92334</v>
      </c>
      <c r="AI604" s="242"/>
      <c r="AJ604" s="186"/>
      <c r="AK604" s="183">
        <f t="shared" ref="AK604:AX604" si="883">+AK588+AK597</f>
        <v>5793402710.4799995</v>
      </c>
      <c r="AL604" s="183">
        <f t="shared" si="883"/>
        <v>11556222156.1</v>
      </c>
      <c r="AM604" s="183">
        <f t="shared" si="883"/>
        <v>7120436352.499999</v>
      </c>
      <c r="AN604" s="183">
        <f t="shared" si="883"/>
        <v>9683081379.710001</v>
      </c>
      <c r="AO604" s="183">
        <f t="shared" si="883"/>
        <v>0</v>
      </c>
      <c r="AP604" s="183">
        <f t="shared" si="883"/>
        <v>0</v>
      </c>
      <c r="AQ604" s="183">
        <f t="shared" si="883"/>
        <v>0</v>
      </c>
      <c r="AR604" s="183">
        <f t="shared" si="883"/>
        <v>0</v>
      </c>
      <c r="AS604" s="183">
        <f t="shared" si="883"/>
        <v>0</v>
      </c>
      <c r="AT604" s="183">
        <f t="shared" si="883"/>
        <v>0</v>
      </c>
      <c r="AU604" s="183">
        <f t="shared" si="883"/>
        <v>0</v>
      </c>
      <c r="AV604" s="183">
        <f t="shared" si="883"/>
        <v>0</v>
      </c>
      <c r="AW604" s="183">
        <f t="shared" si="883"/>
        <v>34153142598.790001</v>
      </c>
      <c r="AX604" s="183" t="e">
        <f t="shared" si="883"/>
        <v>#REF!</v>
      </c>
      <c r="AY604" s="186"/>
      <c r="AZ604" s="185">
        <f t="shared" si="837"/>
        <v>-0.3780654897831176</v>
      </c>
      <c r="BA604" s="185">
        <f t="shared" si="838"/>
        <v>-0.21011888803671308</v>
      </c>
      <c r="BB604" s="185">
        <f t="shared" si="839"/>
        <v>-0.40697929713208703</v>
      </c>
      <c r="BC604" s="185">
        <f t="shared" si="840"/>
        <v>-0.17382057129795883</v>
      </c>
      <c r="BD604" s="185">
        <f t="shared" si="841"/>
        <v>-1</v>
      </c>
      <c r="BE604" s="185">
        <f t="shared" si="842"/>
        <v>-1</v>
      </c>
      <c r="BF604" s="185">
        <f t="shared" si="843"/>
        <v>-1</v>
      </c>
      <c r="BG604" s="185">
        <f t="shared" si="844"/>
        <v>-1</v>
      </c>
      <c r="BH604" s="185">
        <f t="shared" si="845"/>
        <v>-1</v>
      </c>
      <c r="BI604" s="185">
        <f t="shared" si="846"/>
        <v>-1</v>
      </c>
      <c r="BJ604" s="185">
        <f t="shared" si="847"/>
        <v>-1</v>
      </c>
      <c r="BK604" s="185">
        <f t="shared" si="848"/>
        <v>-1</v>
      </c>
      <c r="BL604" s="185">
        <f t="shared" si="849"/>
        <v>-0.25252419696998851</v>
      </c>
      <c r="BM604" s="185">
        <f t="shared" si="850"/>
        <v>-1</v>
      </c>
    </row>
    <row r="605" spans="2:65">
      <c r="C605" s="1">
        <f>+C557</f>
        <v>129818642105.92</v>
      </c>
      <c r="D605" s="1">
        <f>+D557</f>
        <v>1343909770</v>
      </c>
      <c r="E605" s="1">
        <f>+E557</f>
        <v>1342909770</v>
      </c>
      <c r="F605" s="1">
        <f>+F557</f>
        <v>27240641340.5</v>
      </c>
      <c r="G605" s="1">
        <f>+G557</f>
        <v>157060283446.41998</v>
      </c>
      <c r="U605" s="1">
        <f t="shared" ref="U605:AH605" si="884">+U557</f>
        <v>9315133049.0725002</v>
      </c>
      <c r="V605" s="1">
        <f t="shared" si="884"/>
        <v>14630331047.385679</v>
      </c>
      <c r="W605" s="1">
        <f t="shared" si="884"/>
        <v>12007062009.917683</v>
      </c>
      <c r="X605" s="1">
        <f t="shared" si="884"/>
        <v>11720312856.158237</v>
      </c>
      <c r="Y605" s="1">
        <f t="shared" si="884"/>
        <v>12794518192.50024</v>
      </c>
      <c r="Z605" s="1">
        <f t="shared" si="884"/>
        <v>16291643765.833572</v>
      </c>
      <c r="AA605" s="1">
        <f t="shared" si="884"/>
        <v>13052733898.811903</v>
      </c>
      <c r="AB605" s="1">
        <f t="shared" si="884"/>
        <v>13995576448.44524</v>
      </c>
      <c r="AC605" s="1">
        <f t="shared" si="884"/>
        <v>11102441099.941906</v>
      </c>
      <c r="AD605" s="1">
        <f t="shared" si="884"/>
        <v>10891557359.269905</v>
      </c>
      <c r="AE605" s="1">
        <f t="shared" si="884"/>
        <v>12632627589.269905</v>
      </c>
      <c r="AF605" s="1">
        <f t="shared" si="884"/>
        <v>18625346129.81657</v>
      </c>
      <c r="AG605" s="1">
        <f t="shared" si="884"/>
        <v>49938998672.396011</v>
      </c>
      <c r="AH605" s="1">
        <f t="shared" si="884"/>
        <v>156578230230.92334</v>
      </c>
      <c r="AK605" s="1">
        <f t="shared" ref="AK605:AX605" si="885">+AK557</f>
        <v>5793402710.4799995</v>
      </c>
      <c r="AL605" s="1">
        <f t="shared" si="885"/>
        <v>11556222156.1</v>
      </c>
      <c r="AM605" s="1">
        <f t="shared" si="885"/>
        <v>7120436352.5</v>
      </c>
      <c r="AN605" s="1">
        <f t="shared" si="885"/>
        <v>9683081379.710001</v>
      </c>
      <c r="AO605" s="1">
        <f t="shared" si="885"/>
        <v>0</v>
      </c>
      <c r="AP605" s="1">
        <f t="shared" si="885"/>
        <v>0</v>
      </c>
      <c r="AQ605" s="1">
        <f t="shared" si="885"/>
        <v>0</v>
      </c>
      <c r="AR605" s="1">
        <f t="shared" si="885"/>
        <v>0</v>
      </c>
      <c r="AS605" s="1">
        <f t="shared" si="885"/>
        <v>0</v>
      </c>
      <c r="AT605" s="1">
        <f t="shared" si="885"/>
        <v>0</v>
      </c>
      <c r="AU605" s="1">
        <f t="shared" si="885"/>
        <v>0</v>
      </c>
      <c r="AV605" s="1">
        <f t="shared" si="885"/>
        <v>0</v>
      </c>
      <c r="AW605" s="1">
        <f t="shared" si="885"/>
        <v>34153142598.790001</v>
      </c>
      <c r="AX605" s="1">
        <f t="shared" si="885"/>
        <v>34153142598.790001</v>
      </c>
    </row>
    <row r="606" spans="2:65">
      <c r="C606" s="1">
        <f>++C605-C604</f>
        <v>0</v>
      </c>
      <c r="D606" s="1">
        <f>++D605-D604</f>
        <v>0</v>
      </c>
      <c r="E606" s="1">
        <f>++E605-E604</f>
        <v>0</v>
      </c>
      <c r="F606" s="1">
        <f>++F605-F604</f>
        <v>0</v>
      </c>
      <c r="G606" s="1">
        <f>++G605-G604</f>
        <v>0</v>
      </c>
      <c r="U606" s="1">
        <f t="shared" ref="U606:AH606" si="886">++U605-U604</f>
        <v>0</v>
      </c>
      <c r="V606" s="1">
        <f t="shared" si="886"/>
        <v>0</v>
      </c>
      <c r="W606" s="1">
        <f t="shared" si="886"/>
        <v>0</v>
      </c>
      <c r="X606" s="1">
        <f t="shared" si="886"/>
        <v>0</v>
      </c>
      <c r="Y606" s="1">
        <f t="shared" si="886"/>
        <v>0</v>
      </c>
      <c r="Z606" s="1">
        <f t="shared" si="886"/>
        <v>0</v>
      </c>
      <c r="AA606" s="1">
        <f t="shared" si="886"/>
        <v>0</v>
      </c>
      <c r="AB606" s="1">
        <f t="shared" si="886"/>
        <v>0</v>
      </c>
      <c r="AC606" s="1">
        <f t="shared" si="886"/>
        <v>0</v>
      </c>
      <c r="AD606" s="1">
        <f t="shared" si="886"/>
        <v>0</v>
      </c>
      <c r="AE606" s="1">
        <f t="shared" si="886"/>
        <v>0</v>
      </c>
      <c r="AF606" s="1">
        <f t="shared" si="886"/>
        <v>0</v>
      </c>
      <c r="AG606" s="1">
        <f t="shared" si="886"/>
        <v>4247696746.1733398</v>
      </c>
      <c r="AH606" s="1">
        <f t="shared" si="886"/>
        <v>0</v>
      </c>
      <c r="AK606" s="1">
        <f t="shared" ref="AK606:AX606" si="887">++AK605-AK604</f>
        <v>0</v>
      </c>
      <c r="AL606" s="1">
        <f t="shared" si="887"/>
        <v>0</v>
      </c>
      <c r="AM606" s="1">
        <f t="shared" si="887"/>
        <v>0</v>
      </c>
      <c r="AN606" s="1">
        <f t="shared" si="887"/>
        <v>0</v>
      </c>
      <c r="AO606" s="1">
        <f t="shared" si="887"/>
        <v>0</v>
      </c>
      <c r="AP606" s="1">
        <f t="shared" si="887"/>
        <v>0</v>
      </c>
      <c r="AQ606" s="1">
        <f t="shared" si="887"/>
        <v>0</v>
      </c>
      <c r="AR606" s="1">
        <f t="shared" si="887"/>
        <v>0</v>
      </c>
      <c r="AS606" s="1">
        <f t="shared" si="887"/>
        <v>0</v>
      </c>
      <c r="AT606" s="1">
        <f t="shared" si="887"/>
        <v>0</v>
      </c>
      <c r="AU606" s="1">
        <f t="shared" si="887"/>
        <v>0</v>
      </c>
      <c r="AV606" s="1">
        <f t="shared" si="887"/>
        <v>0</v>
      </c>
      <c r="AW606" s="1">
        <f t="shared" si="887"/>
        <v>0</v>
      </c>
      <c r="AX606" s="1" t="e">
        <f t="shared" si="887"/>
        <v>#REF!</v>
      </c>
    </row>
    <row r="607" spans="2:65">
      <c r="C607" s="1">
        <f>+C578-C598-C593</f>
        <v>0</v>
      </c>
    </row>
    <row r="608" spans="2:65">
      <c r="C608" s="1">
        <f>+C579-C594-C599</f>
        <v>0</v>
      </c>
    </row>
  </sheetData>
  <autoFilter ref="A7:BM524"/>
  <mergeCells count="11">
    <mergeCell ref="U586:AJ586"/>
    <mergeCell ref="AK586:AX586"/>
    <mergeCell ref="AZ586:BL586"/>
    <mergeCell ref="T6:AH6"/>
    <mergeCell ref="AK6:AX6"/>
    <mergeCell ref="AZ6:BL6"/>
    <mergeCell ref="A528:F528"/>
    <mergeCell ref="U555:AH555"/>
    <mergeCell ref="AK555:AX555"/>
    <mergeCell ref="AZ555:BL555"/>
    <mergeCell ref="B555:G55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>
      <selection activeCell="A3" sqref="A3:E4"/>
    </sheetView>
  </sheetViews>
  <sheetFormatPr baseColWidth="10" defaultRowHeight="15"/>
  <cols>
    <col min="1" max="1" width="16.85546875" style="201" customWidth="1"/>
    <col min="2" max="2" width="73.5703125" customWidth="1"/>
    <col min="3" max="3" width="14.85546875" style="227" customWidth="1"/>
    <col min="4" max="4" width="15" bestFit="1" customWidth="1"/>
    <col min="5" max="5" width="15.7109375" customWidth="1"/>
    <col min="6" max="6" width="15.7109375" style="201" customWidth="1"/>
    <col min="7" max="7" width="2.140625" style="201" customWidth="1"/>
    <col min="8" max="8" width="15.7109375" style="201" customWidth="1"/>
    <col min="9" max="9" width="2.140625" customWidth="1"/>
    <col min="10" max="10" width="14.140625" bestFit="1" customWidth="1"/>
    <col min="12" max="12" width="12.42578125" bestFit="1" customWidth="1"/>
    <col min="13" max="13" width="12" bestFit="1" customWidth="1"/>
  </cols>
  <sheetData>
    <row r="1" spans="1:10">
      <c r="A1" s="354" t="s">
        <v>1109</v>
      </c>
      <c r="B1" s="354"/>
      <c r="C1" s="354"/>
      <c r="D1" s="354"/>
      <c r="E1" s="354"/>
      <c r="F1" s="354"/>
    </row>
    <row r="2" spans="1:10">
      <c r="A2" s="355"/>
      <c r="B2" s="355"/>
      <c r="C2" s="355"/>
      <c r="D2" s="355"/>
      <c r="E2" s="355"/>
      <c r="F2" s="355"/>
    </row>
    <row r="3" spans="1:10" s="244" customFormat="1" ht="30">
      <c r="A3" s="250" t="str">
        <f>+'EJEC-ING-ABRIL-2021'!A4</f>
        <v>CODIGO</v>
      </c>
      <c r="B3" s="250" t="s">
        <v>1114</v>
      </c>
      <c r="C3" s="250" t="str">
        <f>+'EJEC-ING-ABRIL-2021'!F4</f>
        <v>PRESUPUESTO DEFINITIVO</v>
      </c>
      <c r="D3" s="250" t="str">
        <f>+'EJEC-ING-ABRIL-2021'!I4</f>
        <v>RECAUDOS ACUMULADO</v>
      </c>
      <c r="E3" s="250" t="str">
        <f>+'EJEC-ING-ABRIL-2021'!J4</f>
        <v>SALDO     POR  RECAUDAR</v>
      </c>
      <c r="F3" s="250"/>
      <c r="H3" s="250" t="s">
        <v>1111</v>
      </c>
    </row>
    <row r="4" spans="1:10">
      <c r="A4" s="251" t="str">
        <f>+'EJEC-ING-ABRIL-2021'!A13</f>
        <v>1021020110101</v>
      </c>
      <c r="B4" s="251" t="str">
        <f>+'EJEC-ING-ABRIL-2021'!B13</f>
        <v>ESTAMPILLA PROUNAL</v>
      </c>
      <c r="C4" s="252">
        <f>+'EJEC-ING-ABRIL-2021'!F13</f>
        <v>3090000000</v>
      </c>
      <c r="D4" s="253">
        <v>2153644800</v>
      </c>
      <c r="E4" s="252">
        <f>+C4-D4</f>
        <v>936355200</v>
      </c>
      <c r="F4" s="252"/>
      <c r="H4" s="252">
        <f>+E4</f>
        <v>936355200</v>
      </c>
      <c r="J4" s="152">
        <f>+H4+H5</f>
        <v>1431923075</v>
      </c>
    </row>
    <row r="5" spans="1:10" s="201" customFormat="1">
      <c r="A5" s="256" t="str">
        <f>+'EJEC-ING-ABRIL-2021'!A73</f>
        <v>10260501104</v>
      </c>
      <c r="B5" s="256" t="str">
        <f>+'EJEC-ING-ABRIL-2021'!B73</f>
        <v>LEY 1819 COOPERATIVAS</v>
      </c>
      <c r="C5" s="257">
        <f>+'EJEC-ING-ABRIL-2021'!F73</f>
        <v>1030476658</v>
      </c>
      <c r="D5" s="258">
        <v>534908783</v>
      </c>
      <c r="E5" s="257">
        <f>+C5-D5</f>
        <v>495567875</v>
      </c>
      <c r="F5" s="257"/>
      <c r="H5" s="257">
        <f>+E5</f>
        <v>495567875</v>
      </c>
    </row>
    <row r="6" spans="1:10" s="201" customFormat="1">
      <c r="A6" s="262" t="str">
        <f>+'EJEC-ING-ABRIL-2021'!A74</f>
        <v>10260501106</v>
      </c>
      <c r="B6" s="262" t="str">
        <f>+'EJEC-ING-ABRIL-2021'!B74</f>
        <v>PLAN DE FOMENTO A LA CALIDAD</v>
      </c>
      <c r="C6" s="263">
        <f>+'EJEC-ING-ABRIL-2021'!F74</f>
        <v>3820000000</v>
      </c>
      <c r="D6" s="264">
        <f>+'EJEC-ING-ABRIL-2021'!I74</f>
        <v>0</v>
      </c>
      <c r="E6" s="263">
        <f>+C6-D6</f>
        <v>3820000000</v>
      </c>
      <c r="F6" s="263"/>
      <c r="H6" s="263">
        <f>+C59-C6</f>
        <v>39124504</v>
      </c>
    </row>
    <row r="7" spans="1:10" s="201" customFormat="1">
      <c r="A7" s="272"/>
      <c r="B7" s="272"/>
      <c r="C7" s="273"/>
      <c r="D7" s="274"/>
      <c r="E7" s="273"/>
      <c r="F7" s="273"/>
      <c r="G7" s="267"/>
      <c r="H7" s="273"/>
    </row>
    <row r="8" spans="1:10" s="201" customFormat="1">
      <c r="A8" s="275"/>
      <c r="B8" s="275"/>
      <c r="C8" s="276"/>
      <c r="D8" s="275"/>
      <c r="E8" s="275"/>
      <c r="F8" s="275"/>
      <c r="G8" s="267"/>
      <c r="H8" s="275"/>
    </row>
    <row r="9" spans="1:10" s="244" customFormat="1" ht="30">
      <c r="A9" s="250" t="str">
        <f>+'EJEC-GASTOSABRIL 2021'!A8</f>
        <v>CODIGO</v>
      </c>
      <c r="B9" s="250" t="s">
        <v>1115</v>
      </c>
      <c r="C9" s="250" t="str">
        <f>+'EJEC-GASTOSABRIL 2021'!G8</f>
        <v>PPTO DEFINITIVO</v>
      </c>
      <c r="D9" s="250" t="str">
        <f>+'EJEC-GASTOSABRIL 2021'!I8</f>
        <v>TOTAL COMPROMISOS</v>
      </c>
      <c r="E9" s="250" t="str">
        <f>+'EJEC-GASTOSABRIL 2021'!J8</f>
        <v>SALDO POR COMPROMETER</v>
      </c>
      <c r="F9" s="250" t="str">
        <f>+'EJEC-GASTOSABRIL 2021'!O8</f>
        <v>TOTAL CDPS</v>
      </c>
      <c r="H9" s="250" t="s">
        <v>1111</v>
      </c>
    </row>
    <row r="10" spans="1:10">
      <c r="A10" s="136">
        <f>+'EJEC-GASTOSABRIL 2021'!A282</f>
        <v>301020202</v>
      </c>
      <c r="B10" s="251" t="str">
        <f>+'EJEC-GASTOSABRIL 2021'!B282</f>
        <v>ESTIMULOS A LA FORMACIÓN EDUCATIVA-PROUNAL</v>
      </c>
      <c r="C10" s="252">
        <f>+'EJEC-GASTOSABRIL 2021'!G282</f>
        <v>100000000</v>
      </c>
      <c r="D10" s="252">
        <f>+'EJEC-GASTOSABRIL 2021'!I282</f>
        <v>648000</v>
      </c>
      <c r="E10" s="254">
        <f>+C10-D10</f>
        <v>99352000</v>
      </c>
      <c r="F10" s="254">
        <f>+'EJEC-GASTOSABRIL 2021'!O282</f>
        <v>648000</v>
      </c>
      <c r="H10" s="254"/>
    </row>
    <row r="11" spans="1:10">
      <c r="A11" s="136">
        <f>+'EJEC-GASTOSABRIL 2021'!A289</f>
        <v>30103010102</v>
      </c>
      <c r="B11" s="136" t="str">
        <f>+'EJEC-GASTOSABRIL 2021'!B289</f>
        <v>PRACTICAS ACADEMICAS-PROUNAL</v>
      </c>
      <c r="C11" s="137">
        <f>+'EJEC-GASTOSABRIL 2021'!G289</f>
        <v>200000000</v>
      </c>
      <c r="D11" s="137">
        <f>+'EJEC-GASTOSABRIL 2021'!I289</f>
        <v>0</v>
      </c>
      <c r="E11" s="254">
        <f t="shared" ref="E11:E30" si="0">+C11-D11</f>
        <v>200000000</v>
      </c>
      <c r="F11" s="254">
        <f>+'EJEC-GASTOSABRIL 2021'!O289</f>
        <v>0</v>
      </c>
      <c r="H11" s="254">
        <f>+E11</f>
        <v>200000000</v>
      </c>
    </row>
    <row r="12" spans="1:10">
      <c r="A12" s="136">
        <f>+'EJEC-GASTOSABRIL 2021'!A294</f>
        <v>3010402</v>
      </c>
      <c r="B12" s="136" t="str">
        <f>+'EJEC-GASTOSABRIL 2021'!B294</f>
        <v>ACREDITACIÓN DE ALTA CALIDAD DE PROGRAMAS ACADÉMICOS-PROUNAL</v>
      </c>
      <c r="C12" s="137">
        <f>+'EJEC-GASTOSABRIL 2021'!G294</f>
        <v>150000000</v>
      </c>
      <c r="D12" s="137">
        <f>+'EJEC-GASTOSABRIL 2021'!I294</f>
        <v>0</v>
      </c>
      <c r="E12" s="254">
        <f t="shared" si="0"/>
        <v>150000000</v>
      </c>
      <c r="F12" s="254">
        <f>+'EJEC-GASTOSABRIL 2021'!O294</f>
        <v>0</v>
      </c>
      <c r="H12" s="254">
        <f>+E12</f>
        <v>150000000</v>
      </c>
    </row>
    <row r="13" spans="1:10" ht="30">
      <c r="A13" s="136">
        <f>+'EJEC-GASTOSABRIL 2021'!A299</f>
        <v>301050102</v>
      </c>
      <c r="B13" s="255" t="str">
        <f>+'EJEC-GASTOSABRIL 2021'!B299</f>
        <v>PROMOCIÓN PARA DEL DESARROLLO DE PROYECTOS DE INV. CON PERTINENCIA REGIONAL-PROUNAL</v>
      </c>
      <c r="C13" s="137">
        <f>+'EJEC-GASTOSABRIL 2021'!G299</f>
        <v>490320968</v>
      </c>
      <c r="D13" s="137">
        <f>+'EJEC-GASTOSABRIL 2021'!I299</f>
        <v>0</v>
      </c>
      <c r="E13" s="254">
        <f t="shared" si="0"/>
        <v>490320968</v>
      </c>
      <c r="F13" s="254">
        <f>+'EJEC-GASTOSABRIL 2021'!O299</f>
        <v>0</v>
      </c>
      <c r="H13" s="254"/>
    </row>
    <row r="14" spans="1:10">
      <c r="A14" s="136">
        <f>+'EJEC-GASTOSABRIL 2021'!A318</f>
        <v>30106010102</v>
      </c>
      <c r="B14" s="136" t="str">
        <f>+'EJEC-GASTOSABRIL 2021'!B318</f>
        <v>DOTACION EQUIPOS, MAT.BIBLIOGRAFICO Y BASES DE DATOS-PROUNAL</v>
      </c>
      <c r="C14" s="137">
        <f>+'EJEC-GASTOSABRIL 2021'!G318</f>
        <v>400000000</v>
      </c>
      <c r="D14" s="137">
        <f>+'EJEC-GASTOSABRIL 2021'!I318</f>
        <v>309289566</v>
      </c>
      <c r="E14" s="254">
        <f t="shared" si="0"/>
        <v>90710434</v>
      </c>
      <c r="F14" s="254">
        <f>+'EJEC-GASTOSABRIL 2021'!O318</f>
        <v>369289566</v>
      </c>
      <c r="H14" s="254"/>
    </row>
    <row r="15" spans="1:10">
      <c r="A15" s="136">
        <f>+'EJEC-GASTOSABRIL 2021'!A322</f>
        <v>301070102</v>
      </c>
      <c r="B15" s="136" t="str">
        <f>+'EJEC-GASTOSABRIL 2021'!B322</f>
        <v>MOVILIDAD ACADÉMICA E INVESTIGATIVA-PROUNAL</v>
      </c>
      <c r="C15" s="137">
        <f>+'EJEC-GASTOSABRIL 2021'!G322</f>
        <v>200000000</v>
      </c>
      <c r="D15" s="137">
        <f>+'EJEC-GASTOSABRIL 2021'!I322</f>
        <v>0</v>
      </c>
      <c r="E15" s="254">
        <f t="shared" si="0"/>
        <v>200000000</v>
      </c>
      <c r="F15" s="254">
        <f>+'EJEC-GASTOSABRIL 2021'!O322</f>
        <v>0</v>
      </c>
      <c r="H15" s="254"/>
    </row>
    <row r="16" spans="1:10">
      <c r="A16" s="136">
        <f>+'EJEC-GASTOSABRIL 2021'!A328</f>
        <v>30201010102</v>
      </c>
      <c r="B16" s="136" t="str">
        <f>+'EJEC-GASTOSABRIL 2021'!B328</f>
        <v>INVERSIONES BIENESTAR-PROUNAL</v>
      </c>
      <c r="C16" s="137">
        <f>+'EJEC-GASTOSABRIL 2021'!G328</f>
        <v>60000000</v>
      </c>
      <c r="D16" s="137">
        <f>+'EJEC-GASTOSABRIL 2021'!I328</f>
        <v>0</v>
      </c>
      <c r="E16" s="254">
        <f t="shared" si="0"/>
        <v>60000000</v>
      </c>
      <c r="F16" s="254">
        <f>+'EJEC-GASTOSABRIL 2021'!O328</f>
        <v>14020039</v>
      </c>
      <c r="H16" s="254"/>
    </row>
    <row r="17" spans="1:12">
      <c r="A17" s="136">
        <f>+'EJEC-GASTOSABRIL 2021'!A331</f>
        <v>30201010202</v>
      </c>
      <c r="B17" s="136" t="str">
        <f>+'EJEC-GASTOSABRIL 2021'!B331</f>
        <v>BIENESTA UNIVERSITARIO INTERPRETES-PROUNAL</v>
      </c>
      <c r="C17" s="137">
        <f>+'EJEC-GASTOSABRIL 2021'!G331</f>
        <v>150000000</v>
      </c>
      <c r="D17" s="137">
        <f>+'EJEC-GASTOSABRIL 2021'!I331</f>
        <v>0</v>
      </c>
      <c r="E17" s="254">
        <f t="shared" si="0"/>
        <v>150000000</v>
      </c>
      <c r="F17" s="254">
        <f>+'EJEC-GASTOSABRIL 2021'!O331</f>
        <v>110461536</v>
      </c>
      <c r="H17" s="254"/>
    </row>
    <row r="18" spans="1:12">
      <c r="A18" s="136">
        <f>+'EJEC-GASTOSABRIL 2021'!A334</f>
        <v>30201010302</v>
      </c>
      <c r="B18" s="136" t="str">
        <f>+'EJEC-GASTOSABRIL 2021'!B334</f>
        <v>RESTAURANTE UNIVERSITARIO-PROUNAL</v>
      </c>
      <c r="C18" s="137">
        <f>+'EJEC-GASTOSABRIL 2021'!G334</f>
        <v>150000000</v>
      </c>
      <c r="D18" s="137">
        <f>+'EJEC-GASTOSABRIL 2021'!I334</f>
        <v>0</v>
      </c>
      <c r="E18" s="254">
        <f t="shared" si="0"/>
        <v>150000000</v>
      </c>
      <c r="F18" s="254">
        <f>+'EJEC-GASTOSABRIL 2021'!O334</f>
        <v>0</v>
      </c>
      <c r="H18" s="254">
        <f>+E18</f>
        <v>150000000</v>
      </c>
    </row>
    <row r="19" spans="1:12">
      <c r="A19" s="136">
        <f>+'EJEC-GASTOSABRIL 2021'!A338</f>
        <v>30201010402</v>
      </c>
      <c r="B19" s="136" t="str">
        <f>+'EJEC-GASTOSABRIL 2021'!B338</f>
        <v>RESIDENCIAS MASCULINAS Y FEMENINAS-PROUNAL</v>
      </c>
      <c r="C19" s="137">
        <f>+'EJEC-GASTOSABRIL 2021'!G338</f>
        <v>40000000</v>
      </c>
      <c r="D19" s="137">
        <f>+'EJEC-GASTOSABRIL 2021'!I338</f>
        <v>0</v>
      </c>
      <c r="E19" s="254">
        <f t="shared" si="0"/>
        <v>40000000</v>
      </c>
      <c r="F19" s="254">
        <f>+'EJEC-GASTOSABRIL 2021'!O338</f>
        <v>0</v>
      </c>
      <c r="H19" s="254"/>
    </row>
    <row r="20" spans="1:12">
      <c r="A20" s="136">
        <f>+'EJEC-GASTOSABRIL 2021'!A345</f>
        <v>30201010602</v>
      </c>
      <c r="B20" s="136" t="str">
        <f>+'EJEC-GASTOSABRIL 2021'!B345</f>
        <v>APYO ACTIVIDADES ESTUDIANTILES PREGRADO Y POSGRADO-PROUNAL</v>
      </c>
      <c r="C20" s="137">
        <f>+'EJEC-GASTOSABRIL 2021'!G345</f>
        <v>50000000</v>
      </c>
      <c r="D20" s="137">
        <f>+'EJEC-GASTOSABRIL 2021'!I345</f>
        <v>0</v>
      </c>
      <c r="E20" s="254">
        <f t="shared" si="0"/>
        <v>50000000</v>
      </c>
      <c r="F20" s="254">
        <f>+'EJEC-GASTOSABRIL 2021'!O345</f>
        <v>0</v>
      </c>
      <c r="H20" s="254"/>
    </row>
    <row r="21" spans="1:12">
      <c r="A21" s="136">
        <f>+'EJEC-GASTOSABRIL 2021'!A348</f>
        <v>30201010702</v>
      </c>
      <c r="B21" s="136" t="str">
        <f>+'EJEC-GASTOSABRIL 2021'!B348</f>
        <v>ACTIVIDADES Y DOTACION DEPORTIVAS-PROUNAL</v>
      </c>
      <c r="C21" s="137">
        <f>+'EJEC-GASTOSABRIL 2021'!G348</f>
        <v>260000000</v>
      </c>
      <c r="D21" s="137">
        <f>+'EJEC-GASTOSABRIL 2021'!I348</f>
        <v>131391970</v>
      </c>
      <c r="E21" s="254">
        <f t="shared" si="0"/>
        <v>128608030</v>
      </c>
      <c r="F21" s="254">
        <f>+'EJEC-GASTOSABRIL 2021'!O348</f>
        <v>131391970</v>
      </c>
      <c r="H21" s="254"/>
    </row>
    <row r="22" spans="1:12">
      <c r="A22" s="136">
        <f>+'EJEC-GASTOSABRIL 2021'!A351</f>
        <v>30201010802</v>
      </c>
      <c r="B22" s="136" t="str">
        <f>+'EJEC-GASTOSABRIL 2021'!B351</f>
        <v>ACTIVIDADES DE INTEGRACION Y RECREACION-PROUNAL</v>
      </c>
      <c r="C22" s="137">
        <f>+'EJEC-GASTOSABRIL 2021'!G351</f>
        <v>5000000</v>
      </c>
      <c r="D22" s="137">
        <f>+'EJEC-GASTOSABRIL 2021'!I351</f>
        <v>0</v>
      </c>
      <c r="E22" s="254">
        <f t="shared" si="0"/>
        <v>5000000</v>
      </c>
      <c r="F22" s="254">
        <f>+'EJEC-GASTOSABRIL 2021'!O351</f>
        <v>0</v>
      </c>
      <c r="H22" s="254">
        <f>+E22</f>
        <v>5000000</v>
      </c>
    </row>
    <row r="23" spans="1:12">
      <c r="A23" s="136">
        <f>+'EJEC-GASTOSABRIL 2021'!A353</f>
        <v>30201010902</v>
      </c>
      <c r="B23" s="136" t="str">
        <f>+'EJEC-GASTOSABRIL 2021'!B353</f>
        <v>PROGRAMA INT. ABORDAJE DEL CONSUMO DE ADICTIVOS-PICA-PROUNAL</v>
      </c>
      <c r="C23" s="137">
        <f>+'EJEC-GASTOSABRIL 2021'!G353</f>
        <v>15000000</v>
      </c>
      <c r="D23" s="137">
        <f>+'EJEC-GASTOSABRIL 2021'!I353</f>
        <v>0</v>
      </c>
      <c r="E23" s="254">
        <f t="shared" si="0"/>
        <v>15000000</v>
      </c>
      <c r="F23" s="254">
        <f>+'EJEC-GASTOSABRIL 2021'!O353</f>
        <v>6650264</v>
      </c>
      <c r="H23" s="254"/>
    </row>
    <row r="24" spans="1:12">
      <c r="A24" s="136">
        <f>+'EJEC-GASTOSABRIL 2021'!A358</f>
        <v>30201011102</v>
      </c>
      <c r="B24" s="136" t="str">
        <f>+'EJEC-GASTOSABRIL 2021'!B358</f>
        <v>SEGURIDAD Y SALUD EN EL TRABAJO-PROUNAL</v>
      </c>
      <c r="C24" s="137">
        <f>+'EJEC-GASTOSABRIL 2021'!G358</f>
        <v>110000000</v>
      </c>
      <c r="D24" s="137">
        <f>+'EJEC-GASTOSABRIL 2021'!I358</f>
        <v>1329700</v>
      </c>
      <c r="E24" s="254">
        <f t="shared" si="0"/>
        <v>108670300</v>
      </c>
      <c r="F24" s="254">
        <f>+'EJEC-GASTOSABRIL 2021'!O358</f>
        <v>1329700</v>
      </c>
      <c r="H24" s="254"/>
    </row>
    <row r="25" spans="1:12">
      <c r="A25" s="136">
        <f>+'EJEC-GASTOSABRIL 2021'!A371</f>
        <v>302020302</v>
      </c>
      <c r="B25" s="136" t="str">
        <f>+'EJEC-GASTOSABRIL 2021'!B371</f>
        <v>TIENDAS UNIVERSITARIOS-PROUNAL</v>
      </c>
      <c r="C25" s="137">
        <f>+'EJEC-GASTOSABRIL 2021'!G371</f>
        <v>25000000</v>
      </c>
      <c r="D25" s="137">
        <f>+'EJEC-GASTOSABRIL 2021'!I371</f>
        <v>0</v>
      </c>
      <c r="E25" s="254">
        <f t="shared" si="0"/>
        <v>25000000</v>
      </c>
      <c r="F25" s="254">
        <f>+'EJEC-GASTOSABRIL 2021'!O371</f>
        <v>0</v>
      </c>
      <c r="H25" s="254"/>
    </row>
    <row r="26" spans="1:12">
      <c r="A26" s="136">
        <f>+'EJEC-GASTOSABRIL 2021'!A396</f>
        <v>302050102</v>
      </c>
      <c r="B26" s="136" t="str">
        <f>+'EJEC-GASTOSABRIL 2021'!B396</f>
        <v>REGIONALIZACION-PROUNAL</v>
      </c>
      <c r="C26" s="137">
        <f>+'EJEC-GASTOSABRIL 2021'!G396</f>
        <v>50000000</v>
      </c>
      <c r="D26" s="137">
        <f>+'EJEC-GASTOSABRIL 2021'!I396</f>
        <v>0</v>
      </c>
      <c r="E26" s="254">
        <f t="shared" si="0"/>
        <v>50000000</v>
      </c>
      <c r="F26" s="254">
        <f>+'EJEC-GASTOSABRIL 2021'!O396</f>
        <v>0</v>
      </c>
      <c r="H26" s="254"/>
    </row>
    <row r="27" spans="1:12">
      <c r="A27" s="136">
        <f>+'EJEC-GASTOSABRIL 2021'!A407</f>
        <v>303010102</v>
      </c>
      <c r="B27" s="136" t="str">
        <f>+'EJEC-GASTOSABRIL 2021'!B407</f>
        <v>CATEDRA AMBIENTAL-PROUNAL</v>
      </c>
      <c r="C27" s="137">
        <f>+'EJEC-GASTOSABRIL 2021'!G407</f>
        <v>5000000</v>
      </c>
      <c r="D27" s="137">
        <f>+'EJEC-GASTOSABRIL 2021'!I407</f>
        <v>0</v>
      </c>
      <c r="E27" s="254">
        <f t="shared" si="0"/>
        <v>5000000</v>
      </c>
      <c r="F27" s="254">
        <f>+'EJEC-GASTOSABRIL 2021'!O407</f>
        <v>0</v>
      </c>
      <c r="H27" s="254"/>
    </row>
    <row r="28" spans="1:12">
      <c r="A28" s="136">
        <f>+'EJEC-GASTOSABRIL 2021'!A420</f>
        <v>304010402</v>
      </c>
      <c r="B28" s="136" t="str">
        <f>+'EJEC-GASTOSABRIL 2021'!B420</f>
        <v>SISTEMA DE GESTIÓN INTEGRADA-PROUNAL</v>
      </c>
      <c r="C28" s="137">
        <f>+'EJEC-GASTOSABRIL 2021'!G420</f>
        <v>35000000</v>
      </c>
      <c r="D28" s="137">
        <f>+'EJEC-GASTOSABRIL 2021'!I420</f>
        <v>0</v>
      </c>
      <c r="E28" s="254">
        <f t="shared" si="0"/>
        <v>35000000</v>
      </c>
      <c r="F28" s="254">
        <f>+'EJEC-GASTOSABRIL 2021'!O420</f>
        <v>31064380</v>
      </c>
      <c r="H28" s="254"/>
    </row>
    <row r="29" spans="1:12">
      <c r="A29" s="136">
        <f>+'EJEC-GASTOSABRIL 2021'!A424</f>
        <v>304010602</v>
      </c>
      <c r="B29" s="136" t="str">
        <f>+'EJEC-GASTOSABRIL 2021'!B424</f>
        <v>ADECUACIÓN PLANTA FÍSICA-PROUNAL</v>
      </c>
      <c r="C29" s="137">
        <f>+'EJEC-GASTOSABRIL 2021'!G424</f>
        <v>250000000</v>
      </c>
      <c r="D29" s="137">
        <f>+'EJEC-GASTOSABRIL 2021'!I424</f>
        <v>0</v>
      </c>
      <c r="E29" s="254">
        <f t="shared" si="0"/>
        <v>250000000</v>
      </c>
      <c r="F29" s="254">
        <f>+'EJEC-GASTOSABRIL 2021'!O424</f>
        <v>0</v>
      </c>
      <c r="H29" s="254">
        <f>+E29</f>
        <v>250000000</v>
      </c>
    </row>
    <row r="30" spans="1:12">
      <c r="A30" s="136">
        <f>+'EJEC-GASTOSABRIL 2021'!A427</f>
        <v>304010702</v>
      </c>
      <c r="B30" s="136" t="str">
        <f>+'EJEC-GASTOSABRIL 2021'!B427</f>
        <v>ADQUISICIÓN DE EQUIPOS O DISPOSITIVOS TECNOLÓGICOS-PROUNAL</v>
      </c>
      <c r="C30" s="137">
        <f>+'EJEC-GASTOSABRIL 2021'!C427</f>
        <v>200000000</v>
      </c>
      <c r="D30" s="137">
        <f>+'EJEC-GASTOSABRIL 2021'!D427</f>
        <v>0</v>
      </c>
      <c r="E30" s="254">
        <f t="shared" si="0"/>
        <v>200000000</v>
      </c>
      <c r="F30" s="254">
        <f>+'EJEC-GASTOSABRIL 2021'!F427</f>
        <v>0</v>
      </c>
      <c r="H30" s="254">
        <f>+E30</f>
        <v>200000000</v>
      </c>
    </row>
    <row r="31" spans="1:12">
      <c r="A31" s="364" t="s">
        <v>1110</v>
      </c>
      <c r="B31" s="365"/>
      <c r="C31" s="260">
        <f>SUM(C10:C30)</f>
        <v>2945320968</v>
      </c>
      <c r="D31" s="260">
        <f>SUM(D10:D30)</f>
        <v>442659236</v>
      </c>
      <c r="E31" s="260">
        <f>SUM(E10:E30)</f>
        <v>2502661732</v>
      </c>
      <c r="F31" s="260">
        <f>SUM(F10:F30)</f>
        <v>664855455</v>
      </c>
      <c r="H31" s="260">
        <f>SUM(H10:H30)</f>
        <v>955000000</v>
      </c>
      <c r="I31" s="152">
        <f>+C4-C31</f>
        <v>144679032</v>
      </c>
      <c r="J31" s="152">
        <f>+C4-C31</f>
        <v>144679032</v>
      </c>
      <c r="K31" s="249">
        <f>+C31-D4</f>
        <v>791676168</v>
      </c>
      <c r="L31" s="249">
        <f>+H4-K31</f>
        <v>144679032</v>
      </c>
    </row>
    <row r="32" spans="1:12">
      <c r="A32" s="256" t="str">
        <f>+'EJEC-GASTOSABRIL 2021'!A14</f>
        <v>0101010101</v>
      </c>
      <c r="B32" s="256" t="str">
        <f>+'EJEC-GASTOSABRIL 2021'!B14</f>
        <v>SUELDO BÁSICO</v>
      </c>
      <c r="C32" s="257">
        <f>+'EJEC-GASTOSABRIL 2021'!G14</f>
        <v>34638575827.830002</v>
      </c>
      <c r="D32" s="257">
        <f>+'EJEC-GASTOSABRIL 2021'!I14</f>
        <v>9966505426</v>
      </c>
      <c r="E32" s="259">
        <f>+C32-D32</f>
        <v>24672070401.830002</v>
      </c>
      <c r="F32" s="259"/>
      <c r="H32" s="259">
        <f>+H5</f>
        <v>495567875</v>
      </c>
      <c r="L32" s="152">
        <f>+L31-H6</f>
        <v>105554528</v>
      </c>
    </row>
    <row r="33" spans="1:13">
      <c r="A33" s="366" t="s">
        <v>1112</v>
      </c>
      <c r="B33" s="367"/>
      <c r="C33" s="261">
        <f>SUM(C12:C32)</f>
        <v>40229217763.830002</v>
      </c>
      <c r="D33" s="261">
        <f>SUM(D12:D32)</f>
        <v>10851175898</v>
      </c>
      <c r="E33" s="261">
        <f>SUM(E12:E32)</f>
        <v>29378041865.830002</v>
      </c>
      <c r="F33" s="261"/>
      <c r="H33" s="261">
        <f>+H32</f>
        <v>495567875</v>
      </c>
      <c r="L33" s="227">
        <v>99374952</v>
      </c>
      <c r="M33" t="s">
        <v>1140</v>
      </c>
    </row>
    <row r="34" spans="1:13">
      <c r="A34" s="268">
        <f>+'EJEC-GASTOSABRIL 2021'!A280</f>
        <v>301020101</v>
      </c>
      <c r="B34" s="268" t="str">
        <f>+'EJEC-GASTOSABRIL 2021'!B280</f>
        <v>ESTIMULOS A LA FORMACIÓN DISCIPLINAR-PFC</v>
      </c>
      <c r="C34" s="269">
        <f>+'EJEC-GASTOSABRIL 2021'!G280</f>
        <v>450000000</v>
      </c>
      <c r="D34" s="269">
        <f>+'EJEC-GASTOSABRIL 2021'!I280</f>
        <v>0</v>
      </c>
      <c r="E34" s="265">
        <f t="shared" ref="E34:E58" si="1">+C34-D34</f>
        <v>450000000</v>
      </c>
      <c r="F34" s="265">
        <f>+'EJEC-GASTOSABRIL 2021'!O280</f>
        <v>0</v>
      </c>
      <c r="H34" s="262"/>
      <c r="L34" s="227">
        <f>+L32-L33</f>
        <v>6179576</v>
      </c>
      <c r="M34" t="s">
        <v>1141</v>
      </c>
    </row>
    <row r="35" spans="1:13">
      <c r="A35" s="268">
        <f>+'EJEC-GASTOSABRIL 2021'!A288</f>
        <v>30103010101</v>
      </c>
      <c r="B35" s="268" t="str">
        <f>+'EJEC-GASTOSABRIL 2021'!B288</f>
        <v>PRACTICAS ACADEMICAS-PFC</v>
      </c>
      <c r="C35" s="269">
        <f>+'EJEC-GASTOSABRIL 2021'!G288</f>
        <v>900000000</v>
      </c>
      <c r="D35" s="269">
        <f>+'EJEC-GASTOSABRIL 2021'!I288</f>
        <v>0</v>
      </c>
      <c r="E35" s="265">
        <f t="shared" si="1"/>
        <v>900000000</v>
      </c>
      <c r="F35" s="265">
        <f>+'EJEC-GASTOSABRIL 2021'!O288</f>
        <v>0</v>
      </c>
      <c r="H35" s="262"/>
      <c r="L35" s="227">
        <v>39124504</v>
      </c>
      <c r="M35" t="s">
        <v>481</v>
      </c>
    </row>
    <row r="36" spans="1:13">
      <c r="A36" s="268">
        <f>+'EJEC-GASTOSABRIL 2021'!A291</f>
        <v>30103010201</v>
      </c>
      <c r="B36" s="268" t="str">
        <f>+'EJEC-GASTOSABRIL 2021'!B291</f>
        <v>PRUEBAS SABER PRO-PFC</v>
      </c>
      <c r="C36" s="269">
        <f>+'EJEC-GASTOSABRIL 2021'!G291</f>
        <v>130000000</v>
      </c>
      <c r="D36" s="269">
        <f>+'EJEC-GASTOSABRIL 2021'!I291</f>
        <v>0</v>
      </c>
      <c r="E36" s="265">
        <f t="shared" si="1"/>
        <v>130000000</v>
      </c>
      <c r="F36" s="265">
        <f>+'EJEC-GASTOSABRIL 2021'!O291</f>
        <v>0</v>
      </c>
      <c r="H36" s="262"/>
    </row>
    <row r="37" spans="1:13">
      <c r="A37" s="268">
        <f>+'EJEC-GASTOSABRIL 2021'!A293</f>
        <v>3010401</v>
      </c>
      <c r="B37" s="268" t="str">
        <f>+'EJEC-GASTOSABRIL 2021'!B293</f>
        <v>ACREDITACIÓN DE ALTA CALIDAD DE PROGRAMAS ACADÉMICOS-PFC</v>
      </c>
      <c r="C37" s="269">
        <f>+'EJEC-GASTOSABRIL 2021'!G293</f>
        <v>100000000</v>
      </c>
      <c r="D37" s="269">
        <f>+'EJEC-GASTOSABRIL 2021'!I293</f>
        <v>0</v>
      </c>
      <c r="E37" s="265">
        <f t="shared" si="1"/>
        <v>100000000</v>
      </c>
      <c r="F37" s="265">
        <f>+'EJEC-GASTOSABRIL 2021'!O293</f>
        <v>0</v>
      </c>
      <c r="H37" s="262"/>
    </row>
    <row r="38" spans="1:13">
      <c r="A38" s="268">
        <f>+'EJEC-GASTOSABRIL 2021'!A298</f>
        <v>301050101</v>
      </c>
      <c r="B38" s="268" t="str">
        <f>+'EJEC-GASTOSABRIL 2021'!B298</f>
        <v>PROMOCIÓN PARA DEL DESARROLLO DE PROYECTOS DE INV. CON PERTINENCIA REGIONAL-PFC</v>
      </c>
      <c r="C38" s="269">
        <f>+'EJEC-GASTOSABRIL 2021'!G298</f>
        <v>350000000</v>
      </c>
      <c r="D38" s="269">
        <f>+'EJEC-GASTOSABRIL 2021'!I298</f>
        <v>0</v>
      </c>
      <c r="E38" s="265">
        <f t="shared" si="1"/>
        <v>350000000</v>
      </c>
      <c r="F38" s="265">
        <f>+'EJEC-GASTOSABRIL 2021'!O298</f>
        <v>0</v>
      </c>
      <c r="H38" s="262"/>
    </row>
    <row r="39" spans="1:13">
      <c r="A39" s="268">
        <f>+'EJEC-GASTOSABRIL 2021'!A317</f>
        <v>30106010101</v>
      </c>
      <c r="B39" s="268" t="str">
        <f>+'EJEC-GASTOSABRIL 2021'!B317</f>
        <v>DOTACION EQUIPOS, MAT.BIBLIOGRAFICO Y BASES DE DATOS-PFC</v>
      </c>
      <c r="C39" s="269">
        <f>+'EJEC-GASTOSABRIL 2021'!G317</f>
        <v>165000000</v>
      </c>
      <c r="D39" s="269">
        <f>+'EJEC-GASTOSABRIL 2021'!I317</f>
        <v>0</v>
      </c>
      <c r="E39" s="265">
        <f t="shared" si="1"/>
        <v>165000000</v>
      </c>
      <c r="F39" s="265">
        <f>+'EJEC-GASTOSABRIL 2021'!O317</f>
        <v>0</v>
      </c>
      <c r="H39" s="262"/>
    </row>
    <row r="40" spans="1:13">
      <c r="A40" s="268">
        <f>+'EJEC-GASTOSABRIL 2021'!A327</f>
        <v>30201010101</v>
      </c>
      <c r="B40" s="268" t="str">
        <f>+'EJEC-GASTOSABRIL 2021'!B327</f>
        <v>INVERSIONES BIENESTAR-PFC</v>
      </c>
      <c r="C40" s="269">
        <f>+'EJEC-GASTOSABRIL 2021'!G327</f>
        <v>40000000</v>
      </c>
      <c r="D40" s="269">
        <f>+'EJEC-GASTOSABRIL 2021'!I327</f>
        <v>0</v>
      </c>
      <c r="E40" s="265">
        <f t="shared" si="1"/>
        <v>40000000</v>
      </c>
      <c r="F40" s="265">
        <f>+'EJEC-GASTOSABRIL 2021'!O327</f>
        <v>0</v>
      </c>
      <c r="H40" s="262"/>
    </row>
    <row r="41" spans="1:13">
      <c r="A41" s="268">
        <f>+'EJEC-GASTOSABRIL 2021'!A330</f>
        <v>30201010201</v>
      </c>
      <c r="B41" s="268" t="str">
        <f>+'EJEC-GASTOSABRIL 2021'!B330</f>
        <v>BIENESTA UNIVERSITARIO INTERPRETES-PFC</v>
      </c>
      <c r="C41" s="269">
        <f>+'EJEC-GASTOSABRIL 2021'!G330</f>
        <v>15000000</v>
      </c>
      <c r="D41" s="269">
        <f>+'EJEC-GASTOSABRIL 2021'!I330</f>
        <v>0</v>
      </c>
      <c r="E41" s="265">
        <f t="shared" si="1"/>
        <v>15000000</v>
      </c>
      <c r="F41" s="265">
        <f>+'EJEC-GASTOSABRIL 2021'!O330</f>
        <v>0</v>
      </c>
      <c r="H41" s="262"/>
    </row>
    <row r="42" spans="1:13">
      <c r="A42" s="268">
        <f>+'EJEC-GASTOSABRIL 2021'!A333</f>
        <v>30201010301</v>
      </c>
      <c r="B42" s="268" t="str">
        <f>+'EJEC-GASTOSABRIL 2021'!B333</f>
        <v>RESTAURANTE UNIVERSITARIO-PFC</v>
      </c>
      <c r="C42" s="269">
        <f>+'EJEC-GASTOSABRIL 2021'!G333</f>
        <v>699124504</v>
      </c>
      <c r="D42" s="269">
        <f>+'EJEC-GASTOSABRIL 2021'!I333</f>
        <v>0</v>
      </c>
      <c r="E42" s="265">
        <f t="shared" si="1"/>
        <v>699124504</v>
      </c>
      <c r="F42" s="265">
        <f>+'EJEC-GASTOSABRIL 2021'!O333</f>
        <v>0</v>
      </c>
      <c r="H42" s="262"/>
    </row>
    <row r="43" spans="1:13">
      <c r="A43" s="268">
        <f>+'EJEC-GASTOSABRIL 2021'!A337</f>
        <v>30201010401</v>
      </c>
      <c r="B43" s="268" t="str">
        <f>+'EJEC-GASTOSABRIL 2021'!B337</f>
        <v>RESIDENCIAS MASCULINAS Y FEMENINAS-PFC</v>
      </c>
      <c r="C43" s="269">
        <f>+'EJEC-GASTOSABRIL 2021'!G337</f>
        <v>5000000</v>
      </c>
      <c r="D43" s="269">
        <f>+'EJEC-GASTOSABRIL 2021'!I337</f>
        <v>0</v>
      </c>
      <c r="E43" s="265">
        <f t="shared" si="1"/>
        <v>5000000</v>
      </c>
      <c r="F43" s="265">
        <f>+'EJEC-GASTOSABRIL 2021'!O337</f>
        <v>0</v>
      </c>
      <c r="H43" s="262"/>
    </row>
    <row r="44" spans="1:13">
      <c r="A44" s="268">
        <f>+'EJEC-GASTOSABRIL 2021'!A341</f>
        <v>30201010501</v>
      </c>
      <c r="B44" s="268" t="str">
        <f>+'EJEC-GASTOSABRIL 2021'!B341</f>
        <v>Becas Estudiantiles-PFC</v>
      </c>
      <c r="C44" s="269">
        <f>+'EJEC-GASTOSABRIL 2021'!G341</f>
        <v>130000000</v>
      </c>
      <c r="D44" s="269">
        <f>+'EJEC-GASTOSABRIL 2021'!I341</f>
        <v>0</v>
      </c>
      <c r="E44" s="265">
        <f t="shared" si="1"/>
        <v>130000000</v>
      </c>
      <c r="F44" s="265">
        <f>+'EJEC-GASTOSABRIL 2021'!O341</f>
        <v>0</v>
      </c>
      <c r="H44" s="262"/>
    </row>
    <row r="45" spans="1:13">
      <c r="A45" s="268">
        <f>+'EJEC-GASTOSABRIL 2021'!A344</f>
        <v>30201010601</v>
      </c>
      <c r="B45" s="268" t="str">
        <f>+'EJEC-GASTOSABRIL 2021'!B344</f>
        <v>APYO ACTIVIDADES ESTUDIANTILES PREGRADO Y POSGRADO-PFC</v>
      </c>
      <c r="C45" s="269">
        <f>+'EJEC-GASTOSABRIL 2021'!G344</f>
        <v>10000000</v>
      </c>
      <c r="D45" s="269">
        <f>+'EJEC-GASTOSABRIL 2021'!I344</f>
        <v>0</v>
      </c>
      <c r="E45" s="265">
        <f t="shared" si="1"/>
        <v>10000000</v>
      </c>
      <c r="F45" s="265">
        <f>+'EJEC-GASTOSABRIL 2021'!O344</f>
        <v>0</v>
      </c>
      <c r="H45" s="262"/>
    </row>
    <row r="46" spans="1:13">
      <c r="A46" s="268">
        <f>+'EJEC-GASTOSABRIL 2021'!A347</f>
        <v>30201010701</v>
      </c>
      <c r="B46" s="268" t="str">
        <f>+'EJEC-GASTOSABRIL 2021'!B347</f>
        <v>ACTIVIDADES Y DOTACION DEPORTIVAS-PFC</v>
      </c>
      <c r="C46" s="269">
        <f>+'EJEC-GASTOSABRIL 2021'!G347</f>
        <v>45000000</v>
      </c>
      <c r="D46" s="269">
        <f>+'EJEC-GASTOSABRIL 2021'!I347</f>
        <v>0</v>
      </c>
      <c r="E46" s="265">
        <f t="shared" si="1"/>
        <v>45000000</v>
      </c>
      <c r="F46" s="265">
        <f>+'EJEC-GASTOSABRIL 2021'!O347</f>
        <v>0</v>
      </c>
      <c r="H46" s="262"/>
    </row>
    <row r="47" spans="1:13">
      <c r="A47" s="268">
        <f>+'EJEC-GASTOSABRIL 2021'!A357</f>
        <v>30201011101</v>
      </c>
      <c r="B47" s="268" t="str">
        <f>+'EJEC-GASTOSABRIL 2021'!B357</f>
        <v>SEGURIDAD Y SALUD EN EL TRABAJO-PFC</v>
      </c>
      <c r="C47" s="269">
        <f>+'EJEC-GASTOSABRIL 2021'!G357</f>
        <v>65000000</v>
      </c>
      <c r="D47" s="269">
        <f>+'EJEC-GASTOSABRIL 2021'!I357</f>
        <v>0</v>
      </c>
      <c r="E47" s="265">
        <f t="shared" si="1"/>
        <v>65000000</v>
      </c>
      <c r="F47" s="265">
        <f>+'EJEC-GASTOSABRIL 2021'!O357</f>
        <v>0</v>
      </c>
      <c r="H47" s="262"/>
    </row>
    <row r="48" spans="1:13">
      <c r="A48" s="268">
        <f>+'EJEC-GASTOSABRIL 2021'!A361</f>
        <v>30201011201</v>
      </c>
      <c r="B48" s="268" t="str">
        <f>+'EJEC-GASTOSABRIL 2021'!B361</f>
        <v>SECCION ASISTENCIAL-PFC</v>
      </c>
      <c r="C48" s="269">
        <f>+'EJEC-GASTOSABRIL 2021'!G361</f>
        <v>15000000</v>
      </c>
      <c r="D48" s="269">
        <f>+'EJEC-GASTOSABRIL 2021'!I361</f>
        <v>0</v>
      </c>
      <c r="E48" s="265">
        <f t="shared" si="1"/>
        <v>15000000</v>
      </c>
      <c r="F48" s="265">
        <f>+'EJEC-GASTOSABRIL 2021'!O361</f>
        <v>0</v>
      </c>
      <c r="H48" s="262"/>
    </row>
    <row r="49" spans="1:8">
      <c r="A49" s="268">
        <f>+'EJEC-GASTOSABRIL 2021'!A366</f>
        <v>302020101</v>
      </c>
      <c r="B49" s="268" t="str">
        <f>+'EJEC-GASTOSABRIL 2021'!B366</f>
        <v>ASISTENCIAS ADMINISTRATIVAS Y MONITORIAS ACADEMICAS-PFC</v>
      </c>
      <c r="C49" s="269">
        <f>+'EJEC-GASTOSABRIL 2021'!G366</f>
        <v>30000000</v>
      </c>
      <c r="D49" s="269">
        <f>+'EJEC-GASTOSABRIL 2021'!I366</f>
        <v>0</v>
      </c>
      <c r="E49" s="265">
        <f t="shared" si="1"/>
        <v>30000000</v>
      </c>
      <c r="F49" s="265">
        <f>+'EJEC-GASTOSABRIL 2021'!O366</f>
        <v>0</v>
      </c>
      <c r="H49" s="262"/>
    </row>
    <row r="50" spans="1:8">
      <c r="A50" s="268">
        <f>+'EJEC-GASTOSABRIL 2021'!A383</f>
        <v>302040101</v>
      </c>
      <c r="B50" s="268" t="str">
        <f>+'EJEC-GASTOSABRIL 2021'!B383</f>
        <v>TALLERISTAS CENTRO CULTURAL-PFC</v>
      </c>
      <c r="C50" s="269">
        <f>+'EJEC-GASTOSABRIL 2021'!G383</f>
        <v>60000000</v>
      </c>
      <c r="D50" s="269">
        <f>+'EJEC-GASTOSABRIL 2021'!I383</f>
        <v>0</v>
      </c>
      <c r="E50" s="265">
        <f t="shared" si="1"/>
        <v>60000000</v>
      </c>
      <c r="F50" s="265">
        <f>+'EJEC-GASTOSABRIL 2021'!O383</f>
        <v>0</v>
      </c>
      <c r="H50" s="262"/>
    </row>
    <row r="51" spans="1:8">
      <c r="A51" s="268">
        <f>+'EJEC-GASTOSABRIL 2021'!A386</f>
        <v>302040201</v>
      </c>
      <c r="B51" s="268" t="str">
        <f>+'EJEC-GASTOSABRIL 2021'!B386</f>
        <v>INSTRUMENTISTAS ORQUESTA SINFONICA-PFC</v>
      </c>
      <c r="C51" s="269">
        <f>+'EJEC-GASTOSABRIL 2021'!G386</f>
        <v>60000000</v>
      </c>
      <c r="D51" s="269">
        <f>+'EJEC-GASTOSABRIL 2021'!I386</f>
        <v>0</v>
      </c>
      <c r="E51" s="265">
        <f t="shared" si="1"/>
        <v>60000000</v>
      </c>
      <c r="F51" s="265">
        <f>+'EJEC-GASTOSABRIL 2021'!O386</f>
        <v>0</v>
      </c>
      <c r="H51" s="262"/>
    </row>
    <row r="52" spans="1:8">
      <c r="A52" s="268">
        <f>+'EJEC-GASTOSABRIL 2021'!A389</f>
        <v>302040301</v>
      </c>
      <c r="B52" s="268" t="str">
        <f>+'EJEC-GASTOSABRIL 2021'!B389</f>
        <v>CENTRO CULTURAL-PFC</v>
      </c>
      <c r="C52" s="269">
        <f>+'EJEC-GASTOSABRIL 2021'!G389</f>
        <v>50000000</v>
      </c>
      <c r="D52" s="269">
        <f>+'EJEC-GASTOSABRIL 2021'!I389</f>
        <v>0</v>
      </c>
      <c r="E52" s="265">
        <f t="shared" si="1"/>
        <v>50000000</v>
      </c>
      <c r="F52" s="265">
        <f>+'EJEC-GASTOSABRIL 2021'!O389</f>
        <v>0</v>
      </c>
      <c r="H52" s="262"/>
    </row>
    <row r="53" spans="1:8">
      <c r="A53" s="268">
        <f>+'EJEC-GASTOSABRIL 2021'!A391</f>
        <v>302040401</v>
      </c>
      <c r="B53" s="268" t="str">
        <f>+'EJEC-GASTOSABRIL 2021'!B391</f>
        <v>ORQUESTA SINFONICA-PFC</v>
      </c>
      <c r="C53" s="269">
        <f>+'EJEC-GASTOSABRIL 2021'!G391</f>
        <v>20000000</v>
      </c>
      <c r="D53" s="269">
        <f>+'EJEC-GASTOSABRIL 2021'!I391</f>
        <v>0</v>
      </c>
      <c r="E53" s="265">
        <f t="shared" si="1"/>
        <v>20000000</v>
      </c>
      <c r="F53" s="265">
        <f>+'EJEC-GASTOSABRIL 2021'!O391</f>
        <v>0</v>
      </c>
      <c r="H53" s="262"/>
    </row>
    <row r="54" spans="1:8">
      <c r="A54" s="268">
        <f>+'EJEC-GASTOSABRIL 2021'!A395</f>
        <v>302050101</v>
      </c>
      <c r="B54" s="268" t="str">
        <f>+'EJEC-GASTOSABRIL 2021'!B395</f>
        <v>REGIONALIZACION-PFC</v>
      </c>
      <c r="C54" s="269">
        <f>+'EJEC-GASTOSABRIL 2021'!G395</f>
        <v>40000000</v>
      </c>
      <c r="D54" s="269">
        <v>0</v>
      </c>
      <c r="E54" s="265">
        <f t="shared" si="1"/>
        <v>40000000</v>
      </c>
      <c r="F54" s="265">
        <v>0</v>
      </c>
      <c r="H54" s="262"/>
    </row>
    <row r="55" spans="1:8">
      <c r="A55" s="268">
        <f>+'EJEC-GASTOSABRIL 2021'!A398</f>
        <v>302050201</v>
      </c>
      <c r="B55" s="268" t="str">
        <f>+'EJEC-GASTOSABRIL 2021'!B398</f>
        <v>UT SOLIDARIA-PFC</v>
      </c>
      <c r="C55" s="269">
        <f>+'EJEC-GASTOSABRIL 2021'!G398</f>
        <v>30000000</v>
      </c>
      <c r="D55" s="269">
        <f>+'EJEC-GASTOSABRIL 2021'!I398</f>
        <v>0</v>
      </c>
      <c r="E55" s="265">
        <f t="shared" si="1"/>
        <v>30000000</v>
      </c>
      <c r="F55" s="265">
        <f>+'EJEC-GASTOSABRIL 2021'!O398</f>
        <v>0</v>
      </c>
      <c r="H55" s="262"/>
    </row>
    <row r="56" spans="1:8">
      <c r="A56" s="268">
        <f>+'EJEC-GASTOSABRIL 2021'!A401</f>
        <v>302060101</v>
      </c>
      <c r="B56" s="268" t="str">
        <f>+'EJEC-GASTOSABRIL 2021'!B401</f>
        <v>FORTALECIMIENTO VINCULOS CON LOS GRADUADOS-PFC</v>
      </c>
      <c r="C56" s="269">
        <f>+'EJEC-GASTOSABRIL 2021'!G401</f>
        <v>50000000</v>
      </c>
      <c r="D56" s="269">
        <f>+'EJEC-GASTOSABRIL 2021'!I401</f>
        <v>0</v>
      </c>
      <c r="E56" s="265">
        <f t="shared" si="1"/>
        <v>50000000</v>
      </c>
      <c r="F56" s="265">
        <f>+'EJEC-GASTOSABRIL 2021'!O401</f>
        <v>0</v>
      </c>
      <c r="H56" s="262"/>
    </row>
    <row r="57" spans="1:8">
      <c r="A57" s="268">
        <f>+'EJEC-GASTOSABRIL 2021'!A415</f>
        <v>304010201</v>
      </c>
      <c r="B57" s="268" t="str">
        <f>+'EJEC-GASTOSABRIL 2021'!B415</f>
        <v>SISTEMA DE COMUNICACIÓN Y MEDIOS-PFC</v>
      </c>
      <c r="C57" s="269">
        <f>+'EJEC-GASTOSABRIL 2021'!G415</f>
        <v>100000000</v>
      </c>
      <c r="D57" s="269">
        <f>+'EJEC-GASTOSABRIL 2021'!I415</f>
        <v>58100000</v>
      </c>
      <c r="E57" s="265">
        <f t="shared" si="1"/>
        <v>41900000</v>
      </c>
      <c r="F57" s="265">
        <f>+'EJEC-GASTOSABRIL 2021'!O415</f>
        <v>100000000</v>
      </c>
      <c r="H57" s="262"/>
    </row>
    <row r="58" spans="1:8">
      <c r="A58" s="268">
        <f>+'EJEC-GASTOSABRIL 2021'!A423</f>
        <v>304010601</v>
      </c>
      <c r="B58" s="268" t="str">
        <f>+'EJEC-GASTOSABRIL 2021'!B423</f>
        <v>ADECUACIÓN PLANTA FÍSICA-PFC</v>
      </c>
      <c r="C58" s="269">
        <f>+'EJEC-GASTOSABRIL 2021'!G423</f>
        <v>300000000</v>
      </c>
      <c r="D58" s="269">
        <f>+'EJEC-GASTOSABRIL 2021'!I423</f>
        <v>0</v>
      </c>
      <c r="E58" s="265">
        <f t="shared" si="1"/>
        <v>300000000</v>
      </c>
      <c r="F58" s="265">
        <f>+'EJEC-GASTOSABRIL 2021'!O423</f>
        <v>0</v>
      </c>
      <c r="H58" s="262"/>
    </row>
    <row r="59" spans="1:8">
      <c r="A59" s="368" t="s">
        <v>1113</v>
      </c>
      <c r="B59" s="368"/>
      <c r="C59" s="266">
        <f>SUM(C34:C58)</f>
        <v>3859124504</v>
      </c>
      <c r="D59" s="266">
        <f>SUM(D34:D58)</f>
        <v>58100000</v>
      </c>
      <c r="E59" s="266">
        <f>SUM(E34:E58)</f>
        <v>3801024504</v>
      </c>
      <c r="F59" s="266">
        <f>SUM(F34:F58)</f>
        <v>100000000</v>
      </c>
      <c r="H59" s="247"/>
    </row>
  </sheetData>
  <mergeCells count="4">
    <mergeCell ref="A31:B31"/>
    <mergeCell ref="A33:B33"/>
    <mergeCell ref="A59:B59"/>
    <mergeCell ref="A1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B17" sqref="B17"/>
    </sheetView>
  </sheetViews>
  <sheetFormatPr baseColWidth="10" defaultRowHeight="15"/>
  <cols>
    <col min="1" max="1" width="44.7109375" customWidth="1"/>
    <col min="2" max="2" width="20.5703125" customWidth="1"/>
    <col min="3" max="3" width="18.42578125" customWidth="1"/>
    <col min="4" max="4" width="2.5703125" customWidth="1"/>
    <col min="5" max="5" width="15.140625" bestFit="1" customWidth="1"/>
    <col min="6" max="6" width="15.140625" customWidth="1"/>
    <col min="7" max="7" width="14.140625" bestFit="1" customWidth="1"/>
    <col min="11" max="11" width="64.28515625" customWidth="1"/>
    <col min="12" max="12" width="25.5703125" customWidth="1"/>
  </cols>
  <sheetData>
    <row r="1" spans="1:6">
      <c r="A1" s="369" t="s">
        <v>1108</v>
      </c>
      <c r="B1" s="369"/>
      <c r="C1" s="369"/>
      <c r="D1" s="369"/>
      <c r="E1" s="369"/>
      <c r="F1" s="369"/>
    </row>
    <row r="2" spans="1:6">
      <c r="A2" s="369"/>
      <c r="B2" s="369"/>
      <c r="C2" s="369"/>
      <c r="D2" s="369"/>
      <c r="E2" s="369"/>
      <c r="F2" s="369"/>
    </row>
    <row r="3" spans="1:6">
      <c r="A3" s="369"/>
      <c r="B3" s="369"/>
      <c r="C3" s="369"/>
      <c r="D3" s="369"/>
      <c r="E3" s="369"/>
      <c r="F3" s="369"/>
    </row>
    <row r="4" spans="1:6" ht="45">
      <c r="A4" s="187" t="s">
        <v>1009</v>
      </c>
      <c r="B4" s="188" t="str">
        <f>+'PAC INGRESOS'!AC168</f>
        <v>TOTAL PAC PROYECTADO ENERO A  ABRIL</v>
      </c>
      <c r="C4" s="188" t="str">
        <f>+'PAC INGRESOS'!AR168</f>
        <v>TOTAL PAC EJECUTADO ENERO A ABRIL</v>
      </c>
      <c r="D4" s="370"/>
      <c r="E4" s="188" t="s">
        <v>1026</v>
      </c>
      <c r="F4" s="188" t="s">
        <v>1027</v>
      </c>
    </row>
    <row r="5" spans="1:6">
      <c r="A5" s="189" t="s">
        <v>1010</v>
      </c>
      <c r="B5" s="190">
        <f>+'PAC INGRESOS'!AC169</f>
        <v>29135162505.328804</v>
      </c>
      <c r="C5" s="190">
        <f>+'PAC INGRESOS'!AR169</f>
        <v>39634218306.370003</v>
      </c>
      <c r="D5" s="371"/>
      <c r="E5" s="191">
        <f>+C5-B5</f>
        <v>10499055801.041199</v>
      </c>
      <c r="F5" s="192">
        <f>(C5-B5)/B5</f>
        <v>0.36035686429141855</v>
      </c>
    </row>
    <row r="6" spans="1:6">
      <c r="A6" s="193" t="s">
        <v>1011</v>
      </c>
      <c r="B6" s="194">
        <f>+'PAC INGRESOS'!AC170</f>
        <v>3661688368.6754665</v>
      </c>
      <c r="C6" s="194">
        <f>+'PAC INGRESOS'!AR170</f>
        <v>9041674989.3899994</v>
      </c>
      <c r="D6" s="371"/>
      <c r="E6" s="195">
        <f t="shared" ref="E6:E15" si="0">+C6-B6</f>
        <v>5379986620.7145329</v>
      </c>
      <c r="F6" s="196">
        <f t="shared" ref="F6:F15" si="1">(C6-B6)/B6</f>
        <v>1.469263923915137</v>
      </c>
    </row>
    <row r="7" spans="1:6">
      <c r="A7" s="193" t="s">
        <v>1012</v>
      </c>
      <c r="B7" s="194">
        <f>+'PAC INGRESOS'!AC171</f>
        <v>20986526526.613335</v>
      </c>
      <c r="C7" s="194">
        <f>+'PAC INGRESOS'!AR171</f>
        <v>26053346433</v>
      </c>
      <c r="D7" s="371"/>
      <c r="E7" s="195">
        <f t="shared" si="0"/>
        <v>5066819906.3866653</v>
      </c>
      <c r="F7" s="196">
        <f t="shared" si="1"/>
        <v>0.24143203974041888</v>
      </c>
    </row>
    <row r="8" spans="1:6">
      <c r="A8" s="193" t="s">
        <v>1015</v>
      </c>
      <c r="B8" s="194">
        <f>+'PAC INGRESOS'!AC172</f>
        <v>4482747610.04</v>
      </c>
      <c r="C8" s="194">
        <f>+'PAC INGRESOS'!AR172</f>
        <v>4482747610.04</v>
      </c>
      <c r="D8" s="371"/>
      <c r="E8" s="195">
        <f t="shared" si="0"/>
        <v>0</v>
      </c>
      <c r="F8" s="196">
        <f t="shared" si="1"/>
        <v>0</v>
      </c>
    </row>
    <row r="9" spans="1:6">
      <c r="A9" s="193" t="s">
        <v>1013</v>
      </c>
      <c r="B9" s="194">
        <f>+'PAC INGRESOS'!AC173</f>
        <v>4200000</v>
      </c>
      <c r="C9" s="194">
        <f>+'PAC INGRESOS'!AR173</f>
        <v>56449273.939999998</v>
      </c>
      <c r="D9" s="371"/>
      <c r="E9" s="195">
        <f t="shared" si="0"/>
        <v>52249273.939999998</v>
      </c>
      <c r="F9" s="196">
        <f t="shared" si="1"/>
        <v>12.440303319047619</v>
      </c>
    </row>
    <row r="10" spans="1:6" s="86" customFormat="1">
      <c r="A10" s="189" t="s">
        <v>1014</v>
      </c>
      <c r="B10" s="190">
        <f>+'PAC INGRESOS'!AC174</f>
        <v>25889560397.619995</v>
      </c>
      <c r="C10" s="190">
        <f>+'PAC INGRESOS'!AR174</f>
        <v>25656377861.849998</v>
      </c>
      <c r="D10" s="371"/>
      <c r="E10" s="191">
        <f t="shared" si="0"/>
        <v>-233182535.76999664</v>
      </c>
      <c r="F10" s="192">
        <f t="shared" si="1"/>
        <v>-9.0068171181242971E-3</v>
      </c>
    </row>
    <row r="11" spans="1:6">
      <c r="A11" s="193" t="s">
        <v>1016</v>
      </c>
      <c r="B11" s="194">
        <f>+'PAC INGRESOS'!AC175</f>
        <v>0</v>
      </c>
      <c r="C11" s="194">
        <f>+'PAC INGRESOS'!AR175</f>
        <v>0</v>
      </c>
      <c r="D11" s="371"/>
      <c r="E11" s="195">
        <f t="shared" si="0"/>
        <v>0</v>
      </c>
      <c r="F11" s="196" t="e">
        <f t="shared" si="1"/>
        <v>#DIV/0!</v>
      </c>
    </row>
    <row r="12" spans="1:6">
      <c r="A12" s="193" t="s">
        <v>1017</v>
      </c>
      <c r="B12" s="194">
        <f>+'PAC INGRESOS'!AC176</f>
        <v>3131666666.6700001</v>
      </c>
      <c r="C12" s="194">
        <f>+'PAC INGRESOS'!AR176</f>
        <v>2195326252</v>
      </c>
      <c r="D12" s="371"/>
      <c r="E12" s="195">
        <f t="shared" si="0"/>
        <v>-936340414.67000008</v>
      </c>
      <c r="F12" s="196">
        <f t="shared" si="1"/>
        <v>-0.29899108504598298</v>
      </c>
    </row>
    <row r="13" spans="1:6">
      <c r="A13" s="193" t="s">
        <v>947</v>
      </c>
      <c r="B13" s="194">
        <f>+'PAC INGRESOS'!AC177</f>
        <v>19226214005.949997</v>
      </c>
      <c r="C13" s="194">
        <f>+'PAC INGRESOS'!AR177</f>
        <v>19226214013.949997</v>
      </c>
      <c r="D13" s="371"/>
      <c r="E13" s="195">
        <f t="shared" si="0"/>
        <v>8</v>
      </c>
      <c r="F13" s="196">
        <f t="shared" si="1"/>
        <v>4.1609856196983011E-10</v>
      </c>
    </row>
    <row r="14" spans="1:6">
      <c r="A14" s="193" t="s">
        <v>1018</v>
      </c>
      <c r="B14" s="194">
        <f>+'PAC INGRESOS'!AC178</f>
        <v>3531679725</v>
      </c>
      <c r="C14" s="194">
        <f>+'PAC INGRESOS'!AR178</f>
        <v>4234837595.9000001</v>
      </c>
      <c r="D14" s="371"/>
      <c r="E14" s="195">
        <f t="shared" si="0"/>
        <v>703157870.9000001</v>
      </c>
      <c r="F14" s="196">
        <f t="shared" si="1"/>
        <v>0.19910012392191087</v>
      </c>
    </row>
    <row r="15" spans="1:6" s="86" customFormat="1">
      <c r="A15" s="189" t="s">
        <v>1019</v>
      </c>
      <c r="B15" s="190">
        <f>+'PAC INGRESOS'!AC179</f>
        <v>55024722902.948799</v>
      </c>
      <c r="C15" s="190">
        <f>+'PAC INGRESOS'!AR179</f>
        <v>65290596168.220001</v>
      </c>
      <c r="D15" s="372"/>
      <c r="E15" s="191">
        <f t="shared" si="0"/>
        <v>10265873265.271202</v>
      </c>
      <c r="F15" s="192">
        <f t="shared" si="1"/>
        <v>0.18656837733427367</v>
      </c>
    </row>
    <row r="17" spans="1:7" s="86" customFormat="1" ht="45">
      <c r="A17" s="187" t="s">
        <v>1009</v>
      </c>
      <c r="B17" s="188" t="str">
        <f>+'PAC GASTOS'!AG587</f>
        <v>TOTAL PAC PROYECTADO ENERO A MAYO</v>
      </c>
      <c r="C17" s="188" t="str">
        <f>+'PAC GASTOS'!AW587</f>
        <v>TOTAL PAC EJECUTADO ENERO A MARZO</v>
      </c>
      <c r="D17" s="373"/>
      <c r="E17" s="188" t="s">
        <v>1026</v>
      </c>
      <c r="F17" s="188" t="s">
        <v>1027</v>
      </c>
    </row>
    <row r="18" spans="1:7" s="86" customFormat="1">
      <c r="A18" s="189" t="s">
        <v>1010</v>
      </c>
      <c r="B18" s="190">
        <f>+'PAC GASTOS'!AG588</f>
        <v>36820190052.465004</v>
      </c>
      <c r="C18" s="190">
        <f>+'PAC GASTOS'!AW588</f>
        <v>33539885108.709999</v>
      </c>
      <c r="D18" s="373"/>
      <c r="E18" s="191">
        <f>+C18-B18</f>
        <v>-3280304943.7550049</v>
      </c>
      <c r="F18" s="192">
        <f t="shared" ref="F18:F34" si="2">(C18-B18)/B18</f>
        <v>-8.9089842803117145E-2</v>
      </c>
      <c r="G18" s="152"/>
    </row>
    <row r="19" spans="1:7">
      <c r="A19" s="193" t="s">
        <v>9</v>
      </c>
      <c r="B19" s="194">
        <f>+'PAC GASTOS'!AG589</f>
        <v>28985851400.104164</v>
      </c>
      <c r="C19" s="194">
        <f>+'PAC GASTOS'!AW589</f>
        <v>30132408804.34</v>
      </c>
      <c r="D19" s="373"/>
      <c r="E19" s="194">
        <f t="shared" ref="E19:E34" si="3">+C19-B19</f>
        <v>1146557404.235836</v>
      </c>
      <c r="F19" s="196">
        <f t="shared" si="2"/>
        <v>3.9555760788579621E-2</v>
      </c>
    </row>
    <row r="20" spans="1:7">
      <c r="A20" s="193" t="s">
        <v>107</v>
      </c>
      <c r="B20" s="194">
        <f>+'PAC GASTOS'!AG590</f>
        <v>6515694661.0015154</v>
      </c>
      <c r="C20" s="194">
        <f>+'PAC GASTOS'!AW590</f>
        <v>2511415282.6399999</v>
      </c>
      <c r="D20" s="373"/>
      <c r="E20" s="194">
        <f t="shared" si="3"/>
        <v>-4004279378.3615155</v>
      </c>
      <c r="F20" s="196">
        <f t="shared" si="2"/>
        <v>-0.61455908950558846</v>
      </c>
    </row>
    <row r="21" spans="1:7">
      <c r="A21" s="193" t="s">
        <v>601</v>
      </c>
      <c r="B21" s="194">
        <f>+'PAC GASTOS'!AG591</f>
        <v>106666666.66666669</v>
      </c>
      <c r="C21" s="194">
        <f>+'PAC GASTOS'!AW591</f>
        <v>88388227</v>
      </c>
      <c r="D21" s="373"/>
      <c r="E21" s="194">
        <f t="shared" si="3"/>
        <v>-18278439.666666687</v>
      </c>
      <c r="F21" s="196">
        <f t="shared" si="2"/>
        <v>-0.17136037187500017</v>
      </c>
    </row>
    <row r="22" spans="1:7">
      <c r="A22" s="193" t="s">
        <v>453</v>
      </c>
      <c r="B22" s="194">
        <f>+'PAC GASTOS'!AG592</f>
        <v>180123638.65000001</v>
      </c>
      <c r="C22" s="194">
        <f>+'PAC GASTOS'!AW592</f>
        <v>358255667</v>
      </c>
      <c r="D22" s="373"/>
      <c r="E22" s="194">
        <f t="shared" si="3"/>
        <v>178132028.34999999</v>
      </c>
      <c r="F22" s="196">
        <f t="shared" si="2"/>
        <v>0.98894309311688999</v>
      </c>
    </row>
    <row r="23" spans="1:7">
      <c r="A23" s="193" t="s">
        <v>603</v>
      </c>
      <c r="B23" s="194">
        <f>+'PAC GASTOS'!AG593</f>
        <v>102001000</v>
      </c>
      <c r="C23" s="194">
        <f>+'PAC GASTOS'!AW593</f>
        <v>46706936</v>
      </c>
      <c r="D23" s="373"/>
      <c r="E23" s="194">
        <f t="shared" si="3"/>
        <v>-55294064</v>
      </c>
      <c r="F23" s="196">
        <f t="shared" si="2"/>
        <v>-0.54209335202596054</v>
      </c>
    </row>
    <row r="24" spans="1:7">
      <c r="A24" s="193" t="s">
        <v>604</v>
      </c>
      <c r="B24" s="194">
        <f>+'PAC GASTOS'!AG594</f>
        <v>488702127.71111113</v>
      </c>
      <c r="C24" s="194">
        <f>+'PAC GASTOS'!AW594</f>
        <v>383666394.73000002</v>
      </c>
      <c r="D24" s="373"/>
      <c r="E24" s="194">
        <f t="shared" si="3"/>
        <v>-105035732.98111111</v>
      </c>
      <c r="F24" s="196">
        <f t="shared" si="2"/>
        <v>-0.21492792239939129</v>
      </c>
    </row>
    <row r="25" spans="1:7">
      <c r="A25" s="193" t="s">
        <v>605</v>
      </c>
      <c r="B25" s="194">
        <f>+'PAC GASTOS'!AG595</f>
        <v>41250125</v>
      </c>
      <c r="C25" s="194">
        <f>+'PAC GASTOS'!AW595</f>
        <v>0</v>
      </c>
      <c r="D25" s="373"/>
      <c r="E25" s="194">
        <f t="shared" si="3"/>
        <v>-41250125</v>
      </c>
      <c r="F25" s="196">
        <f t="shared" si="2"/>
        <v>-1</v>
      </c>
    </row>
    <row r="26" spans="1:7">
      <c r="A26" s="193" t="s">
        <v>606</v>
      </c>
      <c r="B26" s="194">
        <f>+'PAC GASTOS'!AG596</f>
        <v>399900433.33154541</v>
      </c>
      <c r="C26" s="194">
        <f>+'PAC GASTOS'!AW596</f>
        <v>19043797</v>
      </c>
      <c r="D26" s="373"/>
      <c r="E26" s="194">
        <f t="shared" si="3"/>
        <v>-380856636.33154541</v>
      </c>
      <c r="F26" s="196">
        <f t="shared" si="2"/>
        <v>-0.95237865375301711</v>
      </c>
    </row>
    <row r="27" spans="1:7" s="86" customFormat="1">
      <c r="A27" s="189" t="s">
        <v>1014</v>
      </c>
      <c r="B27" s="190">
        <f>+'PAC GASTOS'!AG597</f>
        <v>8871111873.7576675</v>
      </c>
      <c r="C27" s="190">
        <f>+'PAC GASTOS'!AW597</f>
        <v>613257490.08000004</v>
      </c>
      <c r="D27" s="373"/>
      <c r="E27" s="191">
        <f t="shared" si="3"/>
        <v>-8257854383.6776676</v>
      </c>
      <c r="F27" s="192">
        <f t="shared" si="2"/>
        <v>-0.93087027885488349</v>
      </c>
    </row>
    <row r="28" spans="1:7">
      <c r="A28" s="193" t="s">
        <v>603</v>
      </c>
      <c r="B28" s="194">
        <f>+'PAC GASTOS'!AG598</f>
        <v>3369694171.3000002</v>
      </c>
      <c r="C28" s="194">
        <f>+'PAC GASTOS'!AW598</f>
        <v>439612148</v>
      </c>
      <c r="D28" s="373"/>
      <c r="E28" s="194">
        <f t="shared" si="3"/>
        <v>-2930082023.3000002</v>
      </c>
      <c r="F28" s="196">
        <f t="shared" si="2"/>
        <v>-0.86953945205347782</v>
      </c>
    </row>
    <row r="29" spans="1:7">
      <c r="A29" s="193" t="s">
        <v>604</v>
      </c>
      <c r="B29" s="194">
        <f>+'PAC GASTOS'!AG599</f>
        <v>111875000</v>
      </c>
      <c r="C29" s="194">
        <f>+'PAC GASTOS'!AW599</f>
        <v>1329700</v>
      </c>
      <c r="D29" s="373"/>
      <c r="E29" s="194">
        <f t="shared" si="3"/>
        <v>-110545300</v>
      </c>
      <c r="F29" s="196">
        <f t="shared" si="2"/>
        <v>-0.98811441340782125</v>
      </c>
    </row>
    <row r="30" spans="1:7">
      <c r="A30" s="193" t="s">
        <v>605</v>
      </c>
      <c r="B30" s="194">
        <f>+'PAC GASTOS'!AG600</f>
        <v>625000</v>
      </c>
      <c r="C30" s="194">
        <f>+'PAC GASTOS'!AW600</f>
        <v>0</v>
      </c>
      <c r="D30" s="373"/>
      <c r="E30" s="194">
        <f t="shared" si="3"/>
        <v>-625000</v>
      </c>
      <c r="F30" s="196">
        <f t="shared" si="2"/>
        <v>-1</v>
      </c>
    </row>
    <row r="31" spans="1:7">
      <c r="A31" s="193" t="s">
        <v>606</v>
      </c>
      <c r="B31" s="194">
        <f>+'PAC GASTOS'!AG601</f>
        <v>60625000</v>
      </c>
      <c r="C31" s="194">
        <f>+'PAC GASTOS'!AW601</f>
        <v>6600000</v>
      </c>
      <c r="D31" s="373"/>
      <c r="E31" s="194">
        <f t="shared" si="3"/>
        <v>-54025000</v>
      </c>
      <c r="F31" s="196">
        <f t="shared" si="2"/>
        <v>-0.89113402061855673</v>
      </c>
    </row>
    <row r="32" spans="1:7">
      <c r="A32" s="193" t="s">
        <v>947</v>
      </c>
      <c r="B32" s="194">
        <f>+'PAC GASTOS'!AG602</f>
        <v>5313292702.4576664</v>
      </c>
      <c r="C32" s="194">
        <f>+'PAC GASTOS'!AW602</f>
        <v>165715642.08000001</v>
      </c>
      <c r="D32" s="373"/>
      <c r="E32" s="194">
        <f t="shared" si="3"/>
        <v>-5147577060.3776665</v>
      </c>
      <c r="F32" s="196">
        <f t="shared" si="2"/>
        <v>-0.96881112120863433</v>
      </c>
    </row>
    <row r="33" spans="1:6">
      <c r="A33" s="193" t="s">
        <v>948</v>
      </c>
      <c r="B33" s="194">
        <f>+'PAC GASTOS'!AG603</f>
        <v>15000000</v>
      </c>
      <c r="C33" s="194">
        <f>+'PAC GASTOS'!AW603</f>
        <v>0</v>
      </c>
      <c r="D33" s="373"/>
      <c r="E33" s="194">
        <f t="shared" si="3"/>
        <v>-15000000</v>
      </c>
      <c r="F33" s="196">
        <f t="shared" si="2"/>
        <v>-1</v>
      </c>
    </row>
    <row r="34" spans="1:6" s="86" customFormat="1">
      <c r="A34" s="189" t="s">
        <v>1025</v>
      </c>
      <c r="B34" s="190">
        <f>+'PAC GASTOS'!AG604</f>
        <v>45691301926.222672</v>
      </c>
      <c r="C34" s="190">
        <f>+'PAC GASTOS'!AW604</f>
        <v>34153142598.790001</v>
      </c>
      <c r="D34" s="373"/>
      <c r="E34" s="191">
        <f t="shared" si="3"/>
        <v>-11538159327.432671</v>
      </c>
      <c r="F34" s="192">
        <f t="shared" si="2"/>
        <v>-0.25252419696998851</v>
      </c>
    </row>
  </sheetData>
  <mergeCells count="3">
    <mergeCell ref="A1:F3"/>
    <mergeCell ref="D4:D15"/>
    <mergeCell ref="D17:D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workbookViewId="0">
      <selection activeCell="A13" sqref="A13"/>
    </sheetView>
  </sheetViews>
  <sheetFormatPr baseColWidth="10" defaultColWidth="9.140625" defaultRowHeight="15"/>
  <cols>
    <col min="1" max="1" width="45.85546875" style="201" customWidth="1"/>
    <col min="2" max="3" width="13.85546875" style="201" bestFit="1" customWidth="1"/>
    <col min="4" max="4" width="13.42578125" style="201" bestFit="1" customWidth="1"/>
    <col min="5" max="5" width="12.42578125" style="201" bestFit="1" customWidth="1"/>
    <col min="6" max="6" width="13.85546875" style="201" bestFit="1" customWidth="1"/>
    <col min="7" max="7" width="3.28515625" style="201" customWidth="1"/>
    <col min="8" max="16" width="14.140625" style="201" bestFit="1" customWidth="1"/>
    <col min="17" max="16384" width="9.140625" style="201"/>
  </cols>
  <sheetData>
    <row r="1" spans="1:16">
      <c r="A1" s="203" t="s">
        <v>1040</v>
      </c>
      <c r="B1" s="374">
        <v>2021</v>
      </c>
      <c r="C1" s="375"/>
      <c r="D1" s="375"/>
      <c r="E1" s="375"/>
      <c r="F1" s="376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>
      <c r="A2" s="205"/>
      <c r="B2" s="206" t="s">
        <v>1041</v>
      </c>
      <c r="C2" s="206" t="s">
        <v>1042</v>
      </c>
      <c r="D2" s="206" t="s">
        <v>1043</v>
      </c>
      <c r="E2" s="206" t="s">
        <v>1044</v>
      </c>
      <c r="F2" s="206" t="s">
        <v>953</v>
      </c>
      <c r="G2" s="204"/>
      <c r="H2" s="204">
        <f>+H3-C3</f>
        <v>144679032</v>
      </c>
      <c r="I2" s="204"/>
      <c r="J2" s="204">
        <f>+J3-B3</f>
        <v>-39124504</v>
      </c>
      <c r="K2" s="204"/>
      <c r="L2" s="204"/>
      <c r="M2" s="204">
        <f>+H2+J2</f>
        <v>105554528</v>
      </c>
      <c r="N2" s="204"/>
      <c r="O2" s="204"/>
      <c r="P2" s="204"/>
    </row>
    <row r="3" spans="1:16">
      <c r="A3" s="207" t="s">
        <v>1045</v>
      </c>
      <c r="B3" s="208">
        <f>+B4+B23+B59+B64</f>
        <v>3859124504</v>
      </c>
      <c r="C3" s="208">
        <f>+C4+C23+C59+C64</f>
        <v>2945320968</v>
      </c>
      <c r="D3" s="208">
        <f>+D4+D23+D59+D64</f>
        <v>74796326</v>
      </c>
      <c r="E3" s="208">
        <f>+E4+E23+E59+E64</f>
        <v>500000000</v>
      </c>
      <c r="F3" s="209">
        <f>+F4+F23+F59+F64</f>
        <v>7379242798</v>
      </c>
      <c r="G3" s="1"/>
      <c r="H3" s="227">
        <f>+'EJEC-ING-ABRIL-2021'!C13</f>
        <v>3090000000</v>
      </c>
      <c r="I3" s="227">
        <f>+'EJEC-ING-ABRIL-2021'!C14</f>
        <v>500000000</v>
      </c>
      <c r="J3" s="227">
        <f>+'EJEC-ING-ABRIL-2021'!C74</f>
        <v>3820000000</v>
      </c>
      <c r="K3" s="227">
        <f>SUM(H3:J3)</f>
        <v>7410000000</v>
      </c>
      <c r="L3" s="227">
        <f>+K3-F3</f>
        <v>30757202</v>
      </c>
      <c r="M3" s="227">
        <f>+M2-L3</f>
        <v>74797326</v>
      </c>
      <c r="N3" s="227"/>
      <c r="O3" s="227"/>
      <c r="P3" s="227"/>
    </row>
    <row r="4" spans="1:16">
      <c r="A4" s="207" t="s">
        <v>1046</v>
      </c>
      <c r="B4" s="208">
        <f>+B5+B11+B16+B18+B21</f>
        <v>2095000000</v>
      </c>
      <c r="C4" s="208">
        <f>+C5+C11+C16+C18+C21</f>
        <v>1540320968</v>
      </c>
      <c r="D4" s="208">
        <f>+D5+D11+D16+D18+D21</f>
        <v>2000</v>
      </c>
      <c r="E4" s="208">
        <f>+E5+E11+E16+E18+E21</f>
        <v>0</v>
      </c>
      <c r="F4" s="208">
        <f>+F5+F11+F16+F18+F21</f>
        <v>3635322968</v>
      </c>
    </row>
    <row r="5" spans="1:16" ht="26.25">
      <c r="A5" s="210" t="s">
        <v>469</v>
      </c>
      <c r="B5" s="211">
        <f>+B6+B7</f>
        <v>450000000</v>
      </c>
      <c r="C5" s="211">
        <f>+C6+C7</f>
        <v>100000000</v>
      </c>
      <c r="D5" s="211">
        <f>+D6+D7</f>
        <v>2000</v>
      </c>
      <c r="E5" s="211">
        <f>+E6+E7</f>
        <v>0</v>
      </c>
      <c r="F5" s="211">
        <f>+F6+F7</f>
        <v>550002000</v>
      </c>
    </row>
    <row r="6" spans="1:16">
      <c r="A6" s="212" t="s">
        <v>1047</v>
      </c>
      <c r="B6" s="208"/>
      <c r="C6" s="208"/>
      <c r="D6" s="208">
        <v>1000</v>
      </c>
      <c r="E6" s="208"/>
      <c r="F6" s="208">
        <f>+B6+C6+D6+E6</f>
        <v>1000</v>
      </c>
    </row>
    <row r="7" spans="1:16">
      <c r="A7" s="213" t="s">
        <v>471</v>
      </c>
      <c r="B7" s="214">
        <f>+B8+B9+B10</f>
        <v>450000000</v>
      </c>
      <c r="C7" s="214">
        <f>+C8+C9+C10</f>
        <v>100000000</v>
      </c>
      <c r="D7" s="214">
        <f>+D8+D9+D10</f>
        <v>1000</v>
      </c>
      <c r="E7" s="214">
        <f>+E8+E9+E10</f>
        <v>0</v>
      </c>
      <c r="F7" s="214">
        <f>+F8+F9+F10</f>
        <v>550001000</v>
      </c>
    </row>
    <row r="8" spans="1:16">
      <c r="A8" s="212" t="s">
        <v>472</v>
      </c>
      <c r="B8" s="208">
        <v>450000000</v>
      </c>
      <c r="C8" s="208"/>
      <c r="D8" s="208">
        <v>0</v>
      </c>
      <c r="E8" s="208"/>
      <c r="F8" s="208">
        <f>+B8+C8+D8+E8</f>
        <v>450000000</v>
      </c>
    </row>
    <row r="9" spans="1:16">
      <c r="A9" s="212" t="s">
        <v>474</v>
      </c>
      <c r="B9" s="208"/>
      <c r="C9" s="208">
        <v>100000000</v>
      </c>
      <c r="D9" s="215">
        <v>0</v>
      </c>
      <c r="E9" s="208"/>
      <c r="F9" s="208">
        <f>+B9+C9+D9+E9</f>
        <v>100000000</v>
      </c>
    </row>
    <row r="10" spans="1:16" ht="26.25">
      <c r="A10" s="212" t="s">
        <v>476</v>
      </c>
      <c r="B10" s="208"/>
      <c r="C10" s="208"/>
      <c r="D10" s="208">
        <v>1000</v>
      </c>
      <c r="E10" s="208"/>
      <c r="F10" s="208">
        <f>+B10+C10+D10+E10</f>
        <v>1000</v>
      </c>
    </row>
    <row r="11" spans="1:16">
      <c r="A11" s="210" t="s">
        <v>478</v>
      </c>
      <c r="B11" s="211">
        <f>+B12+B15</f>
        <v>1130000000</v>
      </c>
      <c r="C11" s="211">
        <f>+C12+C15</f>
        <v>350000000</v>
      </c>
      <c r="D11" s="211">
        <f>+D12+D15</f>
        <v>0</v>
      </c>
      <c r="E11" s="211">
        <f>+E12+E15</f>
        <v>0</v>
      </c>
      <c r="F11" s="211">
        <f>+F12+F15</f>
        <v>1480000000</v>
      </c>
    </row>
    <row r="12" spans="1:16">
      <c r="A12" s="212" t="s">
        <v>479</v>
      </c>
      <c r="B12" s="208">
        <f>+B13+B14</f>
        <v>1030000000</v>
      </c>
      <c r="C12" s="208">
        <f>+C13+C14</f>
        <v>200000000</v>
      </c>
      <c r="D12" s="208">
        <f>+D13+D14</f>
        <v>0</v>
      </c>
      <c r="E12" s="208">
        <f>+E13+E14</f>
        <v>0</v>
      </c>
      <c r="F12" s="208">
        <f>+F13+F14</f>
        <v>1230000000</v>
      </c>
    </row>
    <row r="13" spans="1:16">
      <c r="A13" s="212" t="s">
        <v>1048</v>
      </c>
      <c r="B13" s="208">
        <v>900000000</v>
      </c>
      <c r="C13" s="208">
        <v>200000000</v>
      </c>
      <c r="D13" s="208">
        <v>0</v>
      </c>
      <c r="E13" s="208"/>
      <c r="F13" s="208">
        <f>+B13+C13+D13+E13</f>
        <v>1100000000</v>
      </c>
    </row>
    <row r="14" spans="1:16">
      <c r="A14" s="212" t="s">
        <v>1049</v>
      </c>
      <c r="B14" s="208">
        <v>130000000</v>
      </c>
      <c r="C14" s="208"/>
      <c r="D14" s="208"/>
      <c r="E14" s="208"/>
      <c r="F14" s="208">
        <f>+B14+C14+D14+E14</f>
        <v>130000000</v>
      </c>
    </row>
    <row r="15" spans="1:16" ht="26.25">
      <c r="A15" s="210" t="s">
        <v>485</v>
      </c>
      <c r="B15" s="211">
        <v>100000000</v>
      </c>
      <c r="C15" s="211">
        <v>150000000</v>
      </c>
      <c r="D15" s="216">
        <v>0</v>
      </c>
      <c r="E15" s="211"/>
      <c r="F15" s="211">
        <f>+B15+C15+D15+E15</f>
        <v>250000000</v>
      </c>
    </row>
    <row r="16" spans="1:16">
      <c r="A16" s="210" t="s">
        <v>488</v>
      </c>
      <c r="B16" s="211">
        <f>+B17</f>
        <v>350000000</v>
      </c>
      <c r="C16" s="211">
        <f>+C17</f>
        <v>490320968</v>
      </c>
      <c r="D16" s="211">
        <f>+D17</f>
        <v>0</v>
      </c>
      <c r="E16" s="211">
        <f>+E17</f>
        <v>0</v>
      </c>
      <c r="F16" s="211">
        <f>+F17</f>
        <v>840320968</v>
      </c>
    </row>
    <row r="17" spans="1:6" ht="26.25">
      <c r="A17" s="212" t="s">
        <v>489</v>
      </c>
      <c r="B17" s="215">
        <v>350000000</v>
      </c>
      <c r="C17" s="208">
        <f>650000000+20000000-250000000+70320968</f>
        <v>490320968</v>
      </c>
      <c r="D17" s="215">
        <v>0</v>
      </c>
      <c r="E17" s="208"/>
      <c r="F17" s="208">
        <f>+B17+C17+D17+E17</f>
        <v>840320968</v>
      </c>
    </row>
    <row r="18" spans="1:6" ht="39">
      <c r="A18" s="210" t="s">
        <v>1050</v>
      </c>
      <c r="B18" s="211">
        <f t="shared" ref="B18:D19" si="0">+B19</f>
        <v>165000000</v>
      </c>
      <c r="C18" s="211">
        <f t="shared" si="0"/>
        <v>400000000</v>
      </c>
      <c r="D18" s="211">
        <f t="shared" si="0"/>
        <v>0</v>
      </c>
      <c r="E18" s="211">
        <f>+E19</f>
        <v>0</v>
      </c>
      <c r="F18" s="211">
        <f>+F19</f>
        <v>565000000</v>
      </c>
    </row>
    <row r="19" spans="1:6">
      <c r="A19" s="212" t="s">
        <v>493</v>
      </c>
      <c r="B19" s="208">
        <f t="shared" si="0"/>
        <v>165000000</v>
      </c>
      <c r="C19" s="208">
        <f t="shared" si="0"/>
        <v>400000000</v>
      </c>
      <c r="D19" s="208">
        <f t="shared" si="0"/>
        <v>0</v>
      </c>
      <c r="E19" s="208">
        <f>+E20</f>
        <v>0</v>
      </c>
      <c r="F19" s="208">
        <f>+F20</f>
        <v>565000000</v>
      </c>
    </row>
    <row r="20" spans="1:6" ht="26.25">
      <c r="A20" s="212" t="s">
        <v>1051</v>
      </c>
      <c r="B20" s="208">
        <v>165000000</v>
      </c>
      <c r="C20" s="208">
        <v>400000000</v>
      </c>
      <c r="D20" s="215">
        <v>0</v>
      </c>
      <c r="E20" s="208"/>
      <c r="F20" s="208">
        <f>+B20+C20+D20+E20</f>
        <v>565000000</v>
      </c>
    </row>
    <row r="21" spans="1:6">
      <c r="A21" s="210" t="s">
        <v>497</v>
      </c>
      <c r="B21" s="211">
        <f>+B22</f>
        <v>0</v>
      </c>
      <c r="C21" s="211">
        <f>+C22</f>
        <v>200000000</v>
      </c>
      <c r="D21" s="211">
        <f>+D22</f>
        <v>0</v>
      </c>
      <c r="E21" s="211">
        <f>+E22</f>
        <v>0</v>
      </c>
      <c r="F21" s="211">
        <f>+F22</f>
        <v>200000000</v>
      </c>
    </row>
    <row r="22" spans="1:6">
      <c r="A22" s="212" t="s">
        <v>498</v>
      </c>
      <c r="B22" s="208"/>
      <c r="C22" s="208">
        <v>200000000</v>
      </c>
      <c r="D22" s="208">
        <v>0</v>
      </c>
      <c r="E22" s="208"/>
      <c r="F22" s="208">
        <f>+B22+C22+D22+E22</f>
        <v>200000000</v>
      </c>
    </row>
    <row r="23" spans="1:6">
      <c r="A23" s="212" t="s">
        <v>500</v>
      </c>
      <c r="B23" s="208">
        <f>+B24+B54+B55+B56+B58</f>
        <v>1364124504</v>
      </c>
      <c r="C23" s="208">
        <f>+C24+C54+C55+C56+C58</f>
        <v>915000000</v>
      </c>
      <c r="D23" s="208">
        <f>+D24+D54+D55+D56+D58</f>
        <v>74792326</v>
      </c>
      <c r="E23" s="208">
        <f>+E24+E54+E55+E56+E58</f>
        <v>0</v>
      </c>
      <c r="F23" s="208">
        <f>+F24+F54+F55+F56+F58</f>
        <v>2353916830</v>
      </c>
    </row>
    <row r="24" spans="1:6">
      <c r="A24" s="210" t="s">
        <v>501</v>
      </c>
      <c r="B24" s="211">
        <f>+B25+B39+B43+B48</f>
        <v>1244124504</v>
      </c>
      <c r="C24" s="211">
        <f>+C25+C39+C43+C48</f>
        <v>865000000</v>
      </c>
      <c r="D24" s="211">
        <f>+D25+D39+D43+D48</f>
        <v>74791326</v>
      </c>
      <c r="E24" s="211">
        <f>+E25+E39+E43+E48</f>
        <v>0</v>
      </c>
      <c r="F24" s="211">
        <f>+F25+F39+F43+F48</f>
        <v>2183915830</v>
      </c>
    </row>
    <row r="25" spans="1:6">
      <c r="A25" s="213" t="s">
        <v>502</v>
      </c>
      <c r="B25" s="214">
        <f>+B26+B27+B28+B29+B30+B31+B32+B33+B34+B35+B36+B37</f>
        <v>1024124504</v>
      </c>
      <c r="C25" s="214">
        <f>+C26+C27+C28+C29+C30+C31+C32+C33+C34+C35+C36+C37</f>
        <v>840000000</v>
      </c>
      <c r="D25" s="214">
        <f>+D26+D27+D28+D29+D30+D31+D32+D33+D34+D35+D36+D37+D38</f>
        <v>74786326</v>
      </c>
      <c r="E25" s="214">
        <f>+E26+E27+E28+E29+E30+E31+E32+E33+E34+E35+E36+E37</f>
        <v>0</v>
      </c>
      <c r="F25" s="214">
        <f>+F26+F27+F28+F29+F30+F31+F32+F33+F34+F35+F36+F37+F38</f>
        <v>1938910830</v>
      </c>
    </row>
    <row r="26" spans="1:6">
      <c r="A26" s="212" t="s">
        <v>1052</v>
      </c>
      <c r="B26" s="208">
        <v>40000000</v>
      </c>
      <c r="C26" s="208">
        <v>60000000</v>
      </c>
      <c r="D26" s="208"/>
      <c r="E26" s="208"/>
      <c r="F26" s="208">
        <f t="shared" ref="F26:F38" si="1">+B26+C26+D26+E26</f>
        <v>100000000</v>
      </c>
    </row>
    <row r="27" spans="1:6">
      <c r="A27" s="212" t="s">
        <v>1053</v>
      </c>
      <c r="B27" s="208">
        <v>15000000</v>
      </c>
      <c r="C27" s="208">
        <v>150000000</v>
      </c>
      <c r="D27" s="215">
        <v>0</v>
      </c>
      <c r="E27" s="208"/>
      <c r="F27" s="208">
        <f t="shared" si="1"/>
        <v>165000000</v>
      </c>
    </row>
    <row r="28" spans="1:6">
      <c r="A28" s="212" t="s">
        <v>1054</v>
      </c>
      <c r="B28" s="208">
        <f>300000000+399144000-19496</f>
        <v>699124504</v>
      </c>
      <c r="C28" s="208">
        <v>150000000</v>
      </c>
      <c r="D28" s="215">
        <v>0</v>
      </c>
      <c r="E28" s="208"/>
      <c r="F28" s="208">
        <f t="shared" si="1"/>
        <v>849124504</v>
      </c>
    </row>
    <row r="29" spans="1:6">
      <c r="A29" s="207" t="s">
        <v>1055</v>
      </c>
      <c r="B29" s="208">
        <v>5000000</v>
      </c>
      <c r="C29" s="208">
        <v>40000000</v>
      </c>
      <c r="D29" s="208">
        <v>0</v>
      </c>
      <c r="E29" s="208"/>
      <c r="F29" s="208">
        <f t="shared" si="1"/>
        <v>45000000</v>
      </c>
    </row>
    <row r="30" spans="1:6">
      <c r="A30" s="212" t="s">
        <v>1056</v>
      </c>
      <c r="B30" s="208">
        <v>130000000</v>
      </c>
      <c r="C30" s="208"/>
      <c r="D30" s="215">
        <v>0</v>
      </c>
      <c r="E30" s="208"/>
      <c r="F30" s="208">
        <f t="shared" si="1"/>
        <v>130000000</v>
      </c>
    </row>
    <row r="31" spans="1:6">
      <c r="A31" s="212" t="s">
        <v>1057</v>
      </c>
      <c r="B31" s="208">
        <v>10000000</v>
      </c>
      <c r="C31" s="208">
        <v>50000000</v>
      </c>
      <c r="D31" s="208">
        <f>40000000-40000000</f>
        <v>0</v>
      </c>
      <c r="E31" s="208"/>
      <c r="F31" s="208">
        <f t="shared" si="1"/>
        <v>60000000</v>
      </c>
    </row>
    <row r="32" spans="1:6">
      <c r="A32" s="212" t="s">
        <v>1058</v>
      </c>
      <c r="B32" s="208">
        <v>45000000</v>
      </c>
      <c r="C32" s="208">
        <v>260000000</v>
      </c>
      <c r="D32" s="208">
        <v>0</v>
      </c>
      <c r="E32" s="208"/>
      <c r="F32" s="208">
        <f t="shared" si="1"/>
        <v>305000000</v>
      </c>
    </row>
    <row r="33" spans="1:6">
      <c r="A33" s="212" t="s">
        <v>1059</v>
      </c>
      <c r="B33" s="208"/>
      <c r="C33" s="208">
        <v>5000000</v>
      </c>
      <c r="D33" s="208">
        <v>0</v>
      </c>
      <c r="E33" s="208"/>
      <c r="F33" s="208">
        <f t="shared" si="1"/>
        <v>5000000</v>
      </c>
    </row>
    <row r="34" spans="1:6" ht="26.25">
      <c r="A34" s="212" t="s">
        <v>1060</v>
      </c>
      <c r="B34" s="208"/>
      <c r="C34" s="208">
        <v>15000000</v>
      </c>
      <c r="D34" s="208">
        <v>0</v>
      </c>
      <c r="E34" s="208"/>
      <c r="F34" s="208">
        <f t="shared" si="1"/>
        <v>15000000</v>
      </c>
    </row>
    <row r="35" spans="1:6">
      <c r="A35" s="212" t="s">
        <v>1061</v>
      </c>
      <c r="B35" s="208"/>
      <c r="C35" s="208"/>
      <c r="D35" s="208">
        <v>1000</v>
      </c>
      <c r="E35" s="208"/>
      <c r="F35" s="208">
        <f t="shared" si="1"/>
        <v>1000</v>
      </c>
    </row>
    <row r="36" spans="1:6">
      <c r="A36" s="212" t="s">
        <v>1062</v>
      </c>
      <c r="B36" s="208">
        <v>65000000</v>
      </c>
      <c r="C36" s="208">
        <v>110000000</v>
      </c>
      <c r="D36" s="208">
        <v>0</v>
      </c>
      <c r="E36" s="208"/>
      <c r="F36" s="208">
        <f t="shared" si="1"/>
        <v>175000000</v>
      </c>
    </row>
    <row r="37" spans="1:6">
      <c r="A37" s="212" t="s">
        <v>1063</v>
      </c>
      <c r="B37" s="208">
        <v>15000000</v>
      </c>
      <c r="C37" s="208"/>
      <c r="D37" s="215">
        <v>0</v>
      </c>
      <c r="E37" s="208"/>
      <c r="F37" s="208">
        <f t="shared" si="1"/>
        <v>15000000</v>
      </c>
    </row>
    <row r="38" spans="1:6">
      <c r="A38" s="212" t="s">
        <v>1064</v>
      </c>
      <c r="B38" s="208"/>
      <c r="C38" s="208"/>
      <c r="D38" s="215">
        <v>74785326</v>
      </c>
      <c r="E38" s="208"/>
      <c r="F38" s="208">
        <f t="shared" si="1"/>
        <v>74785326</v>
      </c>
    </row>
    <row r="39" spans="1:6" ht="26.25">
      <c r="A39" s="210" t="s">
        <v>535</v>
      </c>
      <c r="B39" s="211">
        <f>+B40+B41+B42</f>
        <v>30000000</v>
      </c>
      <c r="C39" s="211">
        <f>+C40+C41+C42</f>
        <v>25000000</v>
      </c>
      <c r="D39" s="211">
        <f>+D40+D41+D42</f>
        <v>1000</v>
      </c>
      <c r="E39" s="211">
        <f>+E40+E41+E42</f>
        <v>0</v>
      </c>
      <c r="F39" s="211">
        <f>+F40+F41+F42</f>
        <v>55001000</v>
      </c>
    </row>
    <row r="40" spans="1:6">
      <c r="A40" s="212" t="s">
        <v>1065</v>
      </c>
      <c r="B40" s="208">
        <v>30000000</v>
      </c>
      <c r="C40" s="208"/>
      <c r="D40" s="208">
        <v>0</v>
      </c>
      <c r="E40" s="208"/>
      <c r="F40" s="208">
        <f>+B40+C40+D40+E40</f>
        <v>30000000</v>
      </c>
    </row>
    <row r="41" spans="1:6">
      <c r="A41" s="212" t="s">
        <v>1066</v>
      </c>
      <c r="B41" s="208"/>
      <c r="C41" s="208"/>
      <c r="D41" s="215">
        <v>1000</v>
      </c>
      <c r="E41" s="208"/>
      <c r="F41" s="208">
        <f>+B41+C41+D41+E41</f>
        <v>1000</v>
      </c>
    </row>
    <row r="42" spans="1:6">
      <c r="A42" s="212" t="s">
        <v>1067</v>
      </c>
      <c r="B42" s="208"/>
      <c r="C42" s="208">
        <v>25000000</v>
      </c>
      <c r="D42" s="208">
        <v>0</v>
      </c>
      <c r="E42" s="208"/>
      <c r="F42" s="208">
        <f>+B42+C42+D42+E42</f>
        <v>25000000</v>
      </c>
    </row>
    <row r="43" spans="1:6">
      <c r="A43" s="210" t="s">
        <v>543</v>
      </c>
      <c r="B43" s="211">
        <f>+B44+B45+B46+B47</f>
        <v>0</v>
      </c>
      <c r="C43" s="211">
        <f>+C44+C45+C46+C47</f>
        <v>0</v>
      </c>
      <c r="D43" s="211">
        <f>+D44+D45+D46+D47</f>
        <v>4000</v>
      </c>
      <c r="E43" s="211">
        <f>+E44+E45+E46+E47</f>
        <v>0</v>
      </c>
      <c r="F43" s="211">
        <f>+F44+F45+F46+F47</f>
        <v>4000</v>
      </c>
    </row>
    <row r="44" spans="1:6">
      <c r="A44" s="212" t="s">
        <v>1068</v>
      </c>
      <c r="B44" s="208"/>
      <c r="C44" s="208"/>
      <c r="D44" s="208">
        <v>1000</v>
      </c>
      <c r="E44" s="208"/>
      <c r="F44" s="208">
        <f>+B44+C44+D44+E44</f>
        <v>1000</v>
      </c>
    </row>
    <row r="45" spans="1:6">
      <c r="A45" s="212" t="s">
        <v>1069</v>
      </c>
      <c r="B45" s="208"/>
      <c r="C45" s="208"/>
      <c r="D45" s="208">
        <v>1000</v>
      </c>
      <c r="E45" s="208"/>
      <c r="F45" s="208">
        <f>+B45+C45+D45+E45</f>
        <v>1000</v>
      </c>
    </row>
    <row r="46" spans="1:6">
      <c r="A46" s="212" t="s">
        <v>1070</v>
      </c>
      <c r="B46" s="208"/>
      <c r="C46" s="208"/>
      <c r="D46" s="208">
        <v>1000</v>
      </c>
      <c r="E46" s="208"/>
      <c r="F46" s="208">
        <f>+B46+C46+D46+E46</f>
        <v>1000</v>
      </c>
    </row>
    <row r="47" spans="1:6">
      <c r="A47" s="212" t="s">
        <v>1071</v>
      </c>
      <c r="B47" s="208"/>
      <c r="C47" s="208"/>
      <c r="D47" s="208">
        <v>1000</v>
      </c>
      <c r="E47" s="208"/>
      <c r="F47" s="208">
        <f>+B47+C47+D47+E47</f>
        <v>1000</v>
      </c>
    </row>
    <row r="48" spans="1:6">
      <c r="A48" s="210" t="s">
        <v>552</v>
      </c>
      <c r="B48" s="211">
        <f>+B49+B50+B51+B52</f>
        <v>190000000</v>
      </c>
      <c r="C48" s="211">
        <f>+C49+C50+C51+C52</f>
        <v>0</v>
      </c>
      <c r="D48" s="211">
        <f>+D49+D50+D51+D52</f>
        <v>0</v>
      </c>
      <c r="E48" s="211">
        <f>+E49+E50+E51+E52</f>
        <v>0</v>
      </c>
      <c r="F48" s="211">
        <f>+F49+F50+F51+F52</f>
        <v>190000000</v>
      </c>
    </row>
    <row r="49" spans="1:6">
      <c r="A49" s="212" t="s">
        <v>1072</v>
      </c>
      <c r="B49" s="208">
        <v>60000000</v>
      </c>
      <c r="C49" s="208"/>
      <c r="D49" s="208">
        <v>0</v>
      </c>
      <c r="E49" s="208"/>
      <c r="F49" s="208">
        <f>+B49+C49+D49+E49</f>
        <v>60000000</v>
      </c>
    </row>
    <row r="50" spans="1:6">
      <c r="A50" s="212" t="s">
        <v>1073</v>
      </c>
      <c r="B50" s="208">
        <v>60000000</v>
      </c>
      <c r="C50" s="208"/>
      <c r="D50" s="208">
        <v>0</v>
      </c>
      <c r="E50" s="208"/>
      <c r="F50" s="208">
        <f>+B50+C50+D50+E50</f>
        <v>60000000</v>
      </c>
    </row>
    <row r="51" spans="1:6">
      <c r="A51" s="212" t="s">
        <v>1074</v>
      </c>
      <c r="B51" s="208">
        <v>50000000</v>
      </c>
      <c r="C51" s="208"/>
      <c r="D51" s="208"/>
      <c r="E51" s="208"/>
      <c r="F51" s="208">
        <f>+B51+C51+D51+E51</f>
        <v>50000000</v>
      </c>
    </row>
    <row r="52" spans="1:6">
      <c r="A52" s="212" t="s">
        <v>1075</v>
      </c>
      <c r="B52" s="208">
        <v>20000000</v>
      </c>
      <c r="C52" s="208"/>
      <c r="D52" s="208"/>
      <c r="E52" s="208"/>
      <c r="F52" s="208">
        <f>+B52+C52+D52+E52</f>
        <v>20000000</v>
      </c>
    </row>
    <row r="53" spans="1:6">
      <c r="A53" s="210" t="s">
        <v>561</v>
      </c>
      <c r="B53" s="211">
        <f>+B54+B55</f>
        <v>70000000</v>
      </c>
      <c r="C53" s="211">
        <f>+C54+C55</f>
        <v>50000000</v>
      </c>
      <c r="D53" s="211">
        <f>+D54+D55</f>
        <v>0</v>
      </c>
      <c r="E53" s="211">
        <f>+E54+E55</f>
        <v>0</v>
      </c>
      <c r="F53" s="211">
        <f>+F54+F55</f>
        <v>120000000</v>
      </c>
    </row>
    <row r="54" spans="1:6">
      <c r="A54" s="212" t="s">
        <v>1076</v>
      </c>
      <c r="B54" s="208">
        <v>40000000</v>
      </c>
      <c r="C54" s="208">
        <f>30000000+20000000</f>
        <v>50000000</v>
      </c>
      <c r="D54" s="215">
        <v>0</v>
      </c>
      <c r="E54" s="208"/>
      <c r="F54" s="208">
        <f>+B54+C54+D54+E54</f>
        <v>90000000</v>
      </c>
    </row>
    <row r="55" spans="1:6">
      <c r="A55" s="212" t="s">
        <v>565</v>
      </c>
      <c r="B55" s="208">
        <v>30000000</v>
      </c>
      <c r="C55" s="208"/>
      <c r="D55" s="208">
        <v>0</v>
      </c>
      <c r="E55" s="208"/>
      <c r="F55" s="208">
        <f>+B55+C55+D55+E55</f>
        <v>30000000</v>
      </c>
    </row>
    <row r="56" spans="1:6">
      <c r="A56" s="210" t="s">
        <v>1077</v>
      </c>
      <c r="B56" s="211">
        <f>+B57</f>
        <v>50000000</v>
      </c>
      <c r="C56" s="211">
        <f>+C57</f>
        <v>0</v>
      </c>
      <c r="D56" s="211">
        <f>+D57</f>
        <v>0</v>
      </c>
      <c r="E56" s="211">
        <f>+E57</f>
        <v>0</v>
      </c>
      <c r="F56" s="211">
        <f>+F57</f>
        <v>50000000</v>
      </c>
    </row>
    <row r="57" spans="1:6">
      <c r="A57" s="212" t="s">
        <v>1078</v>
      </c>
      <c r="B57" s="208">
        <v>50000000</v>
      </c>
      <c r="C57" s="208"/>
      <c r="D57" s="208"/>
      <c r="E57" s="208"/>
      <c r="F57" s="208">
        <f>+B57+C57+D57+E57</f>
        <v>50000000</v>
      </c>
    </row>
    <row r="58" spans="1:6">
      <c r="A58" s="207" t="s">
        <v>570</v>
      </c>
      <c r="B58" s="208"/>
      <c r="C58" s="208"/>
      <c r="D58" s="208">
        <v>1000</v>
      </c>
      <c r="E58" s="208"/>
      <c r="F58" s="208">
        <f>+B58+C58+D58+E58</f>
        <v>1000</v>
      </c>
    </row>
    <row r="59" spans="1:6">
      <c r="A59" s="212" t="s">
        <v>572</v>
      </c>
      <c r="B59" s="208">
        <f>+B60+B62</f>
        <v>0</v>
      </c>
      <c r="C59" s="208">
        <f>+C60+C62</f>
        <v>5000000</v>
      </c>
      <c r="D59" s="208">
        <v>0</v>
      </c>
      <c r="E59" s="208">
        <f>+E60+E62</f>
        <v>0</v>
      </c>
      <c r="F59" s="208">
        <f>+F60+F62</f>
        <v>5001000</v>
      </c>
    </row>
    <row r="60" spans="1:6">
      <c r="A60" s="210" t="s">
        <v>573</v>
      </c>
      <c r="B60" s="211">
        <f>+B61</f>
        <v>0</v>
      </c>
      <c r="C60" s="211">
        <f>+C61</f>
        <v>5000000</v>
      </c>
      <c r="D60" s="211">
        <f>+D61</f>
        <v>0</v>
      </c>
      <c r="E60" s="211">
        <f>+E61</f>
        <v>0</v>
      </c>
      <c r="F60" s="211">
        <f>+F61</f>
        <v>5000000</v>
      </c>
    </row>
    <row r="61" spans="1:6">
      <c r="A61" s="212" t="s">
        <v>1079</v>
      </c>
      <c r="B61" s="208"/>
      <c r="C61" s="208">
        <v>5000000</v>
      </c>
      <c r="D61" s="208">
        <v>0</v>
      </c>
      <c r="E61" s="208"/>
      <c r="F61" s="208">
        <f>+B61+C61+D61+E61</f>
        <v>5000000</v>
      </c>
    </row>
    <row r="62" spans="1:6">
      <c r="A62" s="210" t="s">
        <v>576</v>
      </c>
      <c r="B62" s="211">
        <f>+B63</f>
        <v>0</v>
      </c>
      <c r="C62" s="211">
        <f>+C63</f>
        <v>0</v>
      </c>
      <c r="D62" s="211">
        <f>+D63</f>
        <v>1000</v>
      </c>
      <c r="E62" s="211">
        <f>+E63</f>
        <v>0</v>
      </c>
      <c r="F62" s="211">
        <f>+F63</f>
        <v>1000</v>
      </c>
    </row>
    <row r="63" spans="1:6" ht="26.25">
      <c r="A63" s="212" t="s">
        <v>1080</v>
      </c>
      <c r="B63" s="208"/>
      <c r="C63" s="208"/>
      <c r="D63" s="208">
        <v>1000</v>
      </c>
      <c r="E63" s="208"/>
      <c r="F63" s="208">
        <f>+B63+C63+D63+E63</f>
        <v>1000</v>
      </c>
    </row>
    <row r="64" spans="1:6">
      <c r="A64" s="212" t="s">
        <v>579</v>
      </c>
      <c r="B64" s="208">
        <f>+B65+B74</f>
        <v>400000000</v>
      </c>
      <c r="C64" s="208">
        <f>+C65+C74</f>
        <v>485000000</v>
      </c>
      <c r="D64" s="208">
        <f>+D65+D74</f>
        <v>2000</v>
      </c>
      <c r="E64" s="208">
        <f>+E65+E74</f>
        <v>500000000</v>
      </c>
      <c r="F64" s="208">
        <f>+F65+F74</f>
        <v>1385002000</v>
      </c>
    </row>
    <row r="65" spans="1:6" ht="26.25">
      <c r="A65" s="217" t="s">
        <v>580</v>
      </c>
      <c r="B65" s="218">
        <f>+B66+B67+B68+B69+B70+B71+B72+B73</f>
        <v>400000000</v>
      </c>
      <c r="C65" s="218">
        <f>+C66+C67+C68+C69+C70+C71+C72+C73</f>
        <v>485000000</v>
      </c>
      <c r="D65" s="218">
        <f>+D66+D67+D68+D69+D70+D71+D72+D73</f>
        <v>2000</v>
      </c>
      <c r="E65" s="218">
        <f>+E66+E67+E68+E69+E70+E71+E72+E73</f>
        <v>0</v>
      </c>
      <c r="F65" s="218">
        <f>+F66+F67+F68+F69+F70+F71+F72+F73</f>
        <v>885002000</v>
      </c>
    </row>
    <row r="66" spans="1:6">
      <c r="A66" s="219" t="s">
        <v>995</v>
      </c>
      <c r="B66" s="220"/>
      <c r="C66" s="220"/>
      <c r="D66" s="220">
        <v>1000</v>
      </c>
      <c r="E66" s="220"/>
      <c r="F66" s="220">
        <f t="shared" ref="F66:F73" si="2">+B66+C66+D66+E66</f>
        <v>1000</v>
      </c>
    </row>
    <row r="67" spans="1:6">
      <c r="A67" s="221" t="s">
        <v>582</v>
      </c>
      <c r="B67" s="220">
        <v>100000000</v>
      </c>
      <c r="C67" s="220"/>
      <c r="D67" s="220">
        <v>0</v>
      </c>
      <c r="E67" s="220"/>
      <c r="F67" s="220">
        <f t="shared" si="2"/>
        <v>100000000</v>
      </c>
    </row>
    <row r="68" spans="1:6">
      <c r="A68" s="221" t="s">
        <v>584</v>
      </c>
      <c r="B68" s="220"/>
      <c r="C68" s="220"/>
      <c r="D68" s="222">
        <v>1000</v>
      </c>
      <c r="E68" s="220"/>
      <c r="F68" s="220">
        <f t="shared" si="2"/>
        <v>1000</v>
      </c>
    </row>
    <row r="69" spans="1:6">
      <c r="A69" s="221" t="s">
        <v>1081</v>
      </c>
      <c r="B69" s="220"/>
      <c r="C69" s="220">
        <v>35000000</v>
      </c>
      <c r="D69" s="220"/>
      <c r="E69" s="220"/>
      <c r="F69" s="220">
        <f t="shared" si="2"/>
        <v>35000000</v>
      </c>
    </row>
    <row r="70" spans="1:6">
      <c r="A70" s="221" t="s">
        <v>1082</v>
      </c>
      <c r="B70" s="220"/>
      <c r="C70" s="220"/>
      <c r="D70" s="220"/>
      <c r="E70" s="220"/>
      <c r="F70" s="220">
        <f t="shared" si="2"/>
        <v>0</v>
      </c>
    </row>
    <row r="71" spans="1:6">
      <c r="A71" s="221" t="s">
        <v>589</v>
      </c>
      <c r="B71" s="220">
        <f>100000000+200000000</f>
        <v>300000000</v>
      </c>
      <c r="C71" s="220">
        <v>250000000</v>
      </c>
      <c r="D71" s="222">
        <v>0</v>
      </c>
      <c r="E71" s="220"/>
      <c r="F71" s="220">
        <f t="shared" si="2"/>
        <v>550000000</v>
      </c>
    </row>
    <row r="72" spans="1:6" ht="26.25">
      <c r="A72" s="219" t="s">
        <v>592</v>
      </c>
      <c r="B72" s="220"/>
      <c r="C72" s="220">
        <v>200000000</v>
      </c>
      <c r="D72" s="222">
        <v>0</v>
      </c>
      <c r="E72" s="220"/>
      <c r="F72" s="220">
        <f t="shared" si="2"/>
        <v>200000000</v>
      </c>
    </row>
    <row r="73" spans="1:6" ht="26.25">
      <c r="A73" s="219" t="s">
        <v>1083</v>
      </c>
      <c r="B73" s="220"/>
      <c r="C73" s="220"/>
      <c r="D73" s="220"/>
      <c r="E73" s="220"/>
      <c r="F73" s="220">
        <f t="shared" si="2"/>
        <v>0</v>
      </c>
    </row>
    <row r="74" spans="1:6">
      <c r="A74" s="223" t="s">
        <v>594</v>
      </c>
      <c r="B74" s="224">
        <f>+B75</f>
        <v>0</v>
      </c>
      <c r="C74" s="224">
        <f>+C75</f>
        <v>0</v>
      </c>
      <c r="D74" s="224">
        <f>+D75</f>
        <v>0</v>
      </c>
      <c r="E74" s="224">
        <f>+E75</f>
        <v>500000000</v>
      </c>
      <c r="F74" s="224">
        <f>+F75</f>
        <v>500000000</v>
      </c>
    </row>
    <row r="75" spans="1:6" ht="25.5">
      <c r="A75" s="225" t="s">
        <v>595</v>
      </c>
      <c r="B75" s="220"/>
      <c r="C75" s="220"/>
      <c r="D75" s="220"/>
      <c r="E75" s="222">
        <v>500000000</v>
      </c>
      <c r="F75" s="220">
        <f>+B75+C75+D75+E75</f>
        <v>500000000</v>
      </c>
    </row>
  </sheetData>
  <mergeCells count="1">
    <mergeCell ref="B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>
      <selection activeCell="A9" sqref="A9"/>
    </sheetView>
  </sheetViews>
  <sheetFormatPr baseColWidth="10" defaultRowHeight="15"/>
  <cols>
    <col min="1" max="1" width="52.5703125" bestFit="1" customWidth="1"/>
    <col min="2" max="2" width="9.28515625" customWidth="1"/>
    <col min="3" max="3" width="10.85546875" customWidth="1"/>
    <col min="4" max="4" width="9" customWidth="1"/>
    <col min="5" max="5" width="7.42578125" customWidth="1"/>
    <col min="6" max="6" width="7.85546875" customWidth="1"/>
    <col min="7" max="7" width="8.28515625" customWidth="1"/>
    <col min="8" max="8" width="7.85546875" customWidth="1"/>
    <col min="9" max="9" width="9.28515625" bestFit="1" customWidth="1"/>
    <col min="10" max="10" width="13.140625" bestFit="1" customWidth="1"/>
    <col min="11" max="11" width="10" bestFit="1" customWidth="1"/>
    <col min="12" max="12" width="12.85546875" bestFit="1" customWidth="1"/>
    <col min="13" max="13" width="11.5703125" bestFit="1" customWidth="1"/>
    <col min="14" max="14" width="7" bestFit="1" customWidth="1"/>
    <col min="15" max="15" width="8.85546875" bestFit="1" customWidth="1"/>
  </cols>
  <sheetData>
    <row r="1" spans="1:15" ht="15.75">
      <c r="A1" s="378" t="s">
        <v>1088</v>
      </c>
      <c r="B1" s="377" t="s">
        <v>1091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245"/>
      <c r="O1" s="245"/>
    </row>
    <row r="2" spans="1:15" ht="15.75">
      <c r="A2" s="379"/>
      <c r="B2" s="248" t="s">
        <v>1096</v>
      </c>
      <c r="C2" s="248" t="s">
        <v>1097</v>
      </c>
      <c r="D2" s="248" t="s">
        <v>1098</v>
      </c>
      <c r="E2" s="248" t="s">
        <v>1099</v>
      </c>
      <c r="F2" s="248" t="s">
        <v>1100</v>
      </c>
      <c r="G2" s="248" t="s">
        <v>1101</v>
      </c>
      <c r="H2" s="248" t="s">
        <v>1102</v>
      </c>
      <c r="I2" s="248" t="s">
        <v>1103</v>
      </c>
      <c r="J2" s="248" t="s">
        <v>1104</v>
      </c>
      <c r="K2" s="248" t="s">
        <v>1105</v>
      </c>
      <c r="L2" s="248" t="s">
        <v>1106</v>
      </c>
      <c r="M2" s="248" t="s">
        <v>1107</v>
      </c>
      <c r="N2" s="201"/>
      <c r="O2" s="201"/>
    </row>
    <row r="3" spans="1:15">
      <c r="A3" s="161" t="s">
        <v>1090</v>
      </c>
      <c r="B3" s="246">
        <v>25</v>
      </c>
      <c r="C3" s="246">
        <v>19</v>
      </c>
      <c r="D3" s="246">
        <v>19</v>
      </c>
      <c r="E3" s="246">
        <v>23</v>
      </c>
      <c r="F3" s="246">
        <v>24</v>
      </c>
      <c r="G3" s="246">
        <v>23</v>
      </c>
      <c r="H3" s="246">
        <v>23</v>
      </c>
      <c r="I3" s="246">
        <v>23</v>
      </c>
      <c r="J3" s="246">
        <v>22</v>
      </c>
      <c r="K3" s="246">
        <v>22</v>
      </c>
      <c r="L3" s="246">
        <v>23</v>
      </c>
      <c r="M3" s="246">
        <v>22</v>
      </c>
    </row>
    <row r="4" spans="1:15">
      <c r="A4" s="161" t="s">
        <v>1089</v>
      </c>
      <c r="B4" s="246"/>
      <c r="C4" s="246">
        <v>20</v>
      </c>
      <c r="D4" s="246"/>
      <c r="E4" s="246">
        <v>30</v>
      </c>
      <c r="F4" s="246"/>
      <c r="G4" s="246"/>
      <c r="H4" s="246">
        <v>30</v>
      </c>
      <c r="I4" s="246"/>
      <c r="J4" s="246"/>
      <c r="K4" s="246">
        <v>30</v>
      </c>
      <c r="L4" s="246"/>
      <c r="M4" s="246"/>
    </row>
    <row r="5" spans="1:15">
      <c r="A5" s="161" t="s">
        <v>1092</v>
      </c>
      <c r="B5" s="246"/>
      <c r="C5" s="246">
        <v>15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</row>
    <row r="6" spans="1:15">
      <c r="A6" s="161" t="s">
        <v>1093</v>
      </c>
      <c r="B6" s="246"/>
      <c r="C6" s="246"/>
      <c r="D6" s="246">
        <v>15</v>
      </c>
      <c r="E6" s="246"/>
      <c r="F6" s="246"/>
      <c r="G6" s="246"/>
      <c r="H6" s="246"/>
      <c r="I6" s="246"/>
      <c r="J6" s="246"/>
      <c r="K6" s="246"/>
      <c r="L6" s="246"/>
      <c r="M6" s="246"/>
    </row>
    <row r="7" spans="1:15">
      <c r="A7" s="161" t="s">
        <v>1094</v>
      </c>
      <c r="B7" s="246"/>
      <c r="C7" s="246"/>
      <c r="D7" s="246">
        <v>1</v>
      </c>
      <c r="E7" s="246"/>
      <c r="F7" s="246"/>
      <c r="G7" s="246"/>
      <c r="H7" s="246"/>
      <c r="I7" s="246"/>
      <c r="J7" s="246"/>
      <c r="K7" s="246"/>
      <c r="L7" s="246"/>
      <c r="M7" s="246"/>
    </row>
    <row r="8" spans="1:15">
      <c r="A8" s="161" t="s">
        <v>1095</v>
      </c>
      <c r="B8" s="246">
        <v>15</v>
      </c>
      <c r="C8" s="246"/>
      <c r="D8" s="246"/>
      <c r="E8" s="246">
        <v>15</v>
      </c>
      <c r="F8" s="246"/>
      <c r="G8" s="246"/>
      <c r="H8" s="246">
        <v>15</v>
      </c>
      <c r="I8" s="246"/>
      <c r="J8" s="246"/>
      <c r="K8" s="246">
        <v>15</v>
      </c>
      <c r="L8" s="246"/>
      <c r="M8" s="246"/>
    </row>
    <row r="9" spans="1:15"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</row>
  </sheetData>
  <mergeCells count="2">
    <mergeCell ref="B1:M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EJEC-ING-ABRIL-2021</vt:lpstr>
      <vt:lpstr>EJEC-GASTOSABRIL 2021</vt:lpstr>
      <vt:lpstr>PAC INGRESOS</vt:lpstr>
      <vt:lpstr>PAC GASTOS</vt:lpstr>
      <vt:lpstr>FUENTES DE FINANCIACIÓN</vt:lpstr>
      <vt:lpstr>COMPARATIVO PAC ING-GASTOS</vt:lpstr>
      <vt:lpstr>INV-FUENTES FINANCIACION</vt:lpstr>
      <vt:lpstr>CRONOGRAMA INFORMES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LUISC</cp:lastModifiedBy>
  <dcterms:created xsi:type="dcterms:W3CDTF">2021-02-19T17:35:02Z</dcterms:created>
  <dcterms:modified xsi:type="dcterms:W3CDTF">2021-11-19T13:40:14Z</dcterms:modified>
</cp:coreProperties>
</file>