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\Documents\EJECUCIONES PRESUPUESTALES VIGENCIA 2020\"/>
    </mc:Choice>
  </mc:AlternateContent>
  <bookViews>
    <workbookView xWindow="0" yWindow="0" windowWidth="28800" windowHeight="12330" tabRatio="564" activeTab="2"/>
  </bookViews>
  <sheets>
    <sheet name="Ingresos septiembre 2020" sheetId="13" r:id="rId1"/>
    <sheet name="Ingresos Julio 2020" sheetId="4" state="hidden" r:id="rId2"/>
    <sheet name="Gastos Septiembre 2020" sheetId="1" r:id="rId3"/>
    <sheet name="Hoja4" sheetId="12" r:id="rId4"/>
    <sheet name="Hoja3" sheetId="10" state="hidden" r:id="rId5"/>
    <sheet name="PAC INGRESOS" sheetId="9" state="hidden" r:id="rId6"/>
    <sheet name="Hoja2" sheetId="8" state="hidden" r:id="rId7"/>
    <sheet name="Hoja1" sheetId="7" state="hidden" r:id="rId8"/>
    <sheet name="PAC de Ingresos" sheetId="5" state="hidden" r:id="rId9"/>
    <sheet name="PAC de Gastos" sheetId="6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2" hidden="1">'Gastos Septiembre 2020'!$A$5:$Q$408</definedName>
    <definedName name="_xlnm._FilterDatabase" localSheetId="1" hidden="1">'Ingresos Julio 2020'!$A$4:$BT$183</definedName>
    <definedName name="_xlnm._FilterDatabase" localSheetId="8" hidden="1">'PAC de Ingresos'!$A$1:$AJ$147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3" l="1"/>
  <c r="D189" i="13"/>
  <c r="F183" i="13"/>
  <c r="J183" i="13" s="1"/>
  <c r="F182" i="13"/>
  <c r="K182" i="13" s="1"/>
  <c r="F181" i="13"/>
  <c r="K181" i="13" s="1"/>
  <c r="L180" i="13"/>
  <c r="F180" i="13"/>
  <c r="K180" i="13" s="1"/>
  <c r="L179" i="13"/>
  <c r="F179" i="13"/>
  <c r="K179" i="13" s="1"/>
  <c r="L178" i="13"/>
  <c r="F178" i="13"/>
  <c r="K178" i="13" s="1"/>
  <c r="L177" i="13"/>
  <c r="F177" i="13"/>
  <c r="K177" i="13" s="1"/>
  <c r="L176" i="13"/>
  <c r="F176" i="13"/>
  <c r="K176" i="13" s="1"/>
  <c r="L175" i="13"/>
  <c r="F175" i="13"/>
  <c r="K175" i="13" s="1"/>
  <c r="L174" i="13"/>
  <c r="F174" i="13"/>
  <c r="K174" i="13" s="1"/>
  <c r="L173" i="13"/>
  <c r="F173" i="13"/>
  <c r="K173" i="13" s="1"/>
  <c r="L172" i="13"/>
  <c r="F172" i="13"/>
  <c r="K172" i="13" s="1"/>
  <c r="L171" i="13"/>
  <c r="F171" i="13"/>
  <c r="K171" i="13" s="1"/>
  <c r="L170" i="13"/>
  <c r="I170" i="13"/>
  <c r="H170" i="13"/>
  <c r="H169" i="13" s="1"/>
  <c r="G170" i="13"/>
  <c r="G169" i="13" s="1"/>
  <c r="E170" i="13"/>
  <c r="E169" i="13" s="1"/>
  <c r="D170" i="13"/>
  <c r="C170" i="13"/>
  <c r="C169" i="13" s="1"/>
  <c r="L169" i="13"/>
  <c r="L168" i="13"/>
  <c r="F168" i="13"/>
  <c r="K168" i="13" s="1"/>
  <c r="I167" i="13"/>
  <c r="H167" i="13"/>
  <c r="G167" i="13"/>
  <c r="E167" i="13"/>
  <c r="C167" i="13"/>
  <c r="F166" i="13"/>
  <c r="K166" i="13" s="1"/>
  <c r="L165" i="13"/>
  <c r="F165" i="13"/>
  <c r="K165" i="13" s="1"/>
  <c r="I164" i="13"/>
  <c r="H164" i="13"/>
  <c r="G164" i="13"/>
  <c r="E164" i="13"/>
  <c r="C164" i="13"/>
  <c r="L163" i="13"/>
  <c r="L162" i="13"/>
  <c r="F162" i="13"/>
  <c r="J162" i="13" s="1"/>
  <c r="F161" i="13"/>
  <c r="F160" i="13"/>
  <c r="J160" i="13" s="1"/>
  <c r="L159" i="13"/>
  <c r="F159" i="13"/>
  <c r="K159" i="13" s="1"/>
  <c r="L158" i="13"/>
  <c r="F158" i="13"/>
  <c r="K158" i="13" s="1"/>
  <c r="L157" i="13"/>
  <c r="F157" i="13"/>
  <c r="K157" i="13" s="1"/>
  <c r="L156" i="13"/>
  <c r="F156" i="13"/>
  <c r="J156" i="13" s="1"/>
  <c r="L155" i="13"/>
  <c r="F155" i="13"/>
  <c r="K155" i="13" s="1"/>
  <c r="L154" i="13"/>
  <c r="F154" i="13"/>
  <c r="K154" i="13" s="1"/>
  <c r="L153" i="13"/>
  <c r="F153" i="13"/>
  <c r="K153" i="13" s="1"/>
  <c r="L152" i="13"/>
  <c r="F152" i="13"/>
  <c r="K152" i="13" s="1"/>
  <c r="L151" i="13"/>
  <c r="F151" i="13"/>
  <c r="K151" i="13" s="1"/>
  <c r="L150" i="13"/>
  <c r="F150" i="13"/>
  <c r="K150" i="13" s="1"/>
  <c r="L149" i="13"/>
  <c r="F149" i="13"/>
  <c r="K149" i="13" s="1"/>
  <c r="L148" i="13"/>
  <c r="F148" i="13"/>
  <c r="K148" i="13" s="1"/>
  <c r="L147" i="13"/>
  <c r="I147" i="13"/>
  <c r="I146" i="13" s="1"/>
  <c r="I145" i="13" s="1"/>
  <c r="H147" i="13"/>
  <c r="H146" i="13" s="1"/>
  <c r="H145" i="13" s="1"/>
  <c r="G147" i="13"/>
  <c r="G146" i="13" s="1"/>
  <c r="E147" i="13"/>
  <c r="E146" i="13" s="1"/>
  <c r="E145" i="13" s="1"/>
  <c r="D147" i="13"/>
  <c r="D146" i="13" s="1"/>
  <c r="D145" i="13" s="1"/>
  <c r="C147" i="13"/>
  <c r="C146" i="13" s="1"/>
  <c r="C145" i="13" s="1"/>
  <c r="F144" i="13"/>
  <c r="F143" i="13" s="1"/>
  <c r="L143" i="13"/>
  <c r="I143" i="13"/>
  <c r="H143" i="13"/>
  <c r="G143" i="13"/>
  <c r="E143" i="13"/>
  <c r="D143" i="13"/>
  <c r="D128" i="13" s="1"/>
  <c r="D127" i="13" s="1"/>
  <c r="C143" i="13"/>
  <c r="F142" i="13"/>
  <c r="J142" i="13" s="1"/>
  <c r="L141" i="13"/>
  <c r="F141" i="13"/>
  <c r="J141" i="13" s="1"/>
  <c r="L140" i="13"/>
  <c r="F140" i="13"/>
  <c r="K140" i="13" s="1"/>
  <c r="L139" i="13"/>
  <c r="F139" i="13"/>
  <c r="K139" i="13" s="1"/>
  <c r="L138" i="13"/>
  <c r="F138" i="13"/>
  <c r="K138" i="13" s="1"/>
  <c r="I137" i="13"/>
  <c r="I136" i="13" s="1"/>
  <c r="H137" i="13"/>
  <c r="H136" i="13" s="1"/>
  <c r="H135" i="13" s="1"/>
  <c r="G137" i="13"/>
  <c r="G136" i="13" s="1"/>
  <c r="G135" i="13" s="1"/>
  <c r="E137" i="13"/>
  <c r="E136" i="13" s="1"/>
  <c r="E135" i="13" s="1"/>
  <c r="C137" i="13"/>
  <c r="C136" i="13" s="1"/>
  <c r="C135" i="13" s="1"/>
  <c r="L134" i="13"/>
  <c r="F134" i="13"/>
  <c r="K134" i="13" s="1"/>
  <c r="L133" i="13"/>
  <c r="F133" i="13"/>
  <c r="J133" i="13" s="1"/>
  <c r="L132" i="13"/>
  <c r="F132" i="13"/>
  <c r="K132" i="13" s="1"/>
  <c r="L131" i="13"/>
  <c r="F131" i="13"/>
  <c r="J131" i="13" s="1"/>
  <c r="L130" i="13"/>
  <c r="F130" i="13"/>
  <c r="K130" i="13" s="1"/>
  <c r="L129" i="13"/>
  <c r="F129" i="13"/>
  <c r="J129" i="13" s="1"/>
  <c r="L125" i="13"/>
  <c r="F125" i="13"/>
  <c r="K125" i="13" s="1"/>
  <c r="L124" i="13"/>
  <c r="F124" i="13"/>
  <c r="J124" i="13" s="1"/>
  <c r="L123" i="13"/>
  <c r="F123" i="13"/>
  <c r="K123" i="13" s="1"/>
  <c r="L122" i="13"/>
  <c r="F122" i="13"/>
  <c r="J122" i="13" s="1"/>
  <c r="L121" i="13"/>
  <c r="F121" i="13"/>
  <c r="K121" i="13" s="1"/>
  <c r="L120" i="13"/>
  <c r="F120" i="13"/>
  <c r="J120" i="13" s="1"/>
  <c r="L119" i="13"/>
  <c r="F119" i="13"/>
  <c r="K119" i="13" s="1"/>
  <c r="L118" i="13"/>
  <c r="F118" i="13"/>
  <c r="J118" i="13" s="1"/>
  <c r="L117" i="13"/>
  <c r="F117" i="13"/>
  <c r="K117" i="13" s="1"/>
  <c r="L116" i="13"/>
  <c r="F116" i="13"/>
  <c r="J116" i="13" s="1"/>
  <c r="L115" i="13"/>
  <c r="F115" i="13"/>
  <c r="K115" i="13" s="1"/>
  <c r="L114" i="13"/>
  <c r="F114" i="13"/>
  <c r="J114" i="13" s="1"/>
  <c r="L113" i="13"/>
  <c r="F113" i="13"/>
  <c r="K113" i="13" s="1"/>
  <c r="I112" i="13"/>
  <c r="I110" i="13" s="1"/>
  <c r="I109" i="13" s="1"/>
  <c r="H112" i="13"/>
  <c r="H110" i="13" s="1"/>
  <c r="H109" i="13" s="1"/>
  <c r="H107" i="13" s="1"/>
  <c r="G112" i="13"/>
  <c r="G110" i="13" s="1"/>
  <c r="G109" i="13" s="1"/>
  <c r="G107" i="13" s="1"/>
  <c r="E112" i="13"/>
  <c r="E110" i="13" s="1"/>
  <c r="E109" i="13" s="1"/>
  <c r="E107" i="13" s="1"/>
  <c r="C112" i="13"/>
  <c r="C110" i="13" s="1"/>
  <c r="C109" i="13" s="1"/>
  <c r="C107" i="13" s="1"/>
  <c r="L111" i="13"/>
  <c r="F111" i="13"/>
  <c r="K111" i="13" s="1"/>
  <c r="L108" i="13"/>
  <c r="F108" i="13"/>
  <c r="K108" i="13" s="1"/>
  <c r="L106" i="13"/>
  <c r="F106" i="13"/>
  <c r="K106" i="13" s="1"/>
  <c r="I105" i="13"/>
  <c r="H105" i="13"/>
  <c r="G105" i="13"/>
  <c r="E105" i="13"/>
  <c r="C105" i="13"/>
  <c r="L104" i="13"/>
  <c r="F104" i="13"/>
  <c r="K104" i="13" s="1"/>
  <c r="I103" i="13"/>
  <c r="H103" i="13"/>
  <c r="G103" i="13"/>
  <c r="E103" i="13"/>
  <c r="C103" i="13"/>
  <c r="L102" i="13"/>
  <c r="F102" i="13"/>
  <c r="K102" i="13" s="1"/>
  <c r="L101" i="13"/>
  <c r="F101" i="13"/>
  <c r="J101" i="13" s="1"/>
  <c r="L100" i="13"/>
  <c r="F100" i="13"/>
  <c r="K100" i="13" s="1"/>
  <c r="L99" i="13"/>
  <c r="F99" i="13"/>
  <c r="J99" i="13" s="1"/>
  <c r="L98" i="13"/>
  <c r="F98" i="13"/>
  <c r="K98" i="13" s="1"/>
  <c r="L97" i="13"/>
  <c r="F97" i="13"/>
  <c r="J97" i="13" s="1"/>
  <c r="L96" i="13"/>
  <c r="F96" i="13"/>
  <c r="K96" i="13" s="1"/>
  <c r="I95" i="13"/>
  <c r="H95" i="13"/>
  <c r="H94" i="13" s="1"/>
  <c r="G95" i="13"/>
  <c r="G94" i="13" s="1"/>
  <c r="E95" i="13"/>
  <c r="E94" i="13" s="1"/>
  <c r="C95" i="13"/>
  <c r="C94" i="13" s="1"/>
  <c r="L93" i="13"/>
  <c r="F93" i="13"/>
  <c r="K93" i="13" s="1"/>
  <c r="L92" i="13"/>
  <c r="F92" i="13"/>
  <c r="J92" i="13" s="1"/>
  <c r="L91" i="13"/>
  <c r="F91" i="13"/>
  <c r="K91" i="13" s="1"/>
  <c r="L90" i="13"/>
  <c r="F90" i="13"/>
  <c r="K90" i="13" s="1"/>
  <c r="L89" i="13"/>
  <c r="F89" i="13"/>
  <c r="K89" i="13" s="1"/>
  <c r="I88" i="13"/>
  <c r="H88" i="13"/>
  <c r="G88" i="13"/>
  <c r="E88" i="13"/>
  <c r="C88" i="13"/>
  <c r="L86" i="13"/>
  <c r="F86" i="13"/>
  <c r="J86" i="13" s="1"/>
  <c r="K85" i="13"/>
  <c r="I85" i="13"/>
  <c r="H85" i="13"/>
  <c r="G85" i="13"/>
  <c r="E85" i="13"/>
  <c r="C85" i="13"/>
  <c r="D84" i="13"/>
  <c r="L83" i="13"/>
  <c r="F83" i="13"/>
  <c r="K83" i="13" s="1"/>
  <c r="I82" i="13"/>
  <c r="I81" i="13" s="1"/>
  <c r="H82" i="13"/>
  <c r="H81" i="13" s="1"/>
  <c r="G82" i="13"/>
  <c r="G81" i="13" s="1"/>
  <c r="E82" i="13"/>
  <c r="E81" i="13" s="1"/>
  <c r="C82" i="13"/>
  <c r="C81" i="13" s="1"/>
  <c r="L80" i="13"/>
  <c r="F80" i="13"/>
  <c r="K80" i="13" s="1"/>
  <c r="L79" i="13"/>
  <c r="F79" i="13"/>
  <c r="J79" i="13" s="1"/>
  <c r="L78" i="13"/>
  <c r="F78" i="13"/>
  <c r="K78" i="13" s="1"/>
  <c r="L77" i="13"/>
  <c r="F77" i="13"/>
  <c r="J77" i="13" s="1"/>
  <c r="L76" i="13"/>
  <c r="F76" i="13"/>
  <c r="J76" i="13" s="1"/>
  <c r="L75" i="13"/>
  <c r="F75" i="13"/>
  <c r="J75" i="13" s="1"/>
  <c r="L74" i="13"/>
  <c r="F74" i="13"/>
  <c r="K74" i="13" s="1"/>
  <c r="L73" i="13"/>
  <c r="F73" i="13"/>
  <c r="J73" i="13" s="1"/>
  <c r="L72" i="13"/>
  <c r="F72" i="13"/>
  <c r="K72" i="13" s="1"/>
  <c r="L71" i="13"/>
  <c r="F71" i="13"/>
  <c r="J71" i="13" s="1"/>
  <c r="L70" i="13"/>
  <c r="F70" i="13"/>
  <c r="J70" i="13" s="1"/>
  <c r="L69" i="13"/>
  <c r="F69" i="13"/>
  <c r="J69" i="13" s="1"/>
  <c r="L68" i="13"/>
  <c r="F68" i="13"/>
  <c r="K68" i="13" s="1"/>
  <c r="L67" i="13"/>
  <c r="F67" i="13"/>
  <c r="J67" i="13" s="1"/>
  <c r="L66" i="13"/>
  <c r="F66" i="13"/>
  <c r="K66" i="13" s="1"/>
  <c r="L65" i="13"/>
  <c r="F65" i="13"/>
  <c r="J65" i="13" s="1"/>
  <c r="L64" i="13"/>
  <c r="F64" i="13"/>
  <c r="K64" i="13" s="1"/>
  <c r="L63" i="13"/>
  <c r="F63" i="13"/>
  <c r="J63" i="13" s="1"/>
  <c r="L62" i="13"/>
  <c r="F62" i="13"/>
  <c r="K62" i="13" s="1"/>
  <c r="L61" i="13"/>
  <c r="F61" i="13"/>
  <c r="J61" i="13" s="1"/>
  <c r="L60" i="13"/>
  <c r="F60" i="13"/>
  <c r="J60" i="13" s="1"/>
  <c r="L59" i="13"/>
  <c r="F59" i="13"/>
  <c r="J59" i="13" s="1"/>
  <c r="L58" i="13"/>
  <c r="F58" i="13"/>
  <c r="K58" i="13" s="1"/>
  <c r="L57" i="13"/>
  <c r="F57" i="13"/>
  <c r="J57" i="13" s="1"/>
  <c r="L56" i="13"/>
  <c r="F56" i="13"/>
  <c r="K56" i="13" s="1"/>
  <c r="L55" i="13"/>
  <c r="F55" i="13"/>
  <c r="J55" i="13" s="1"/>
  <c r="L54" i="13"/>
  <c r="F54" i="13"/>
  <c r="K54" i="13" s="1"/>
  <c r="L53" i="13"/>
  <c r="F53" i="13"/>
  <c r="J53" i="13" s="1"/>
  <c r="L52" i="13"/>
  <c r="F52" i="13"/>
  <c r="K52" i="13" s="1"/>
  <c r="L51" i="13"/>
  <c r="F51" i="13"/>
  <c r="J51" i="13" s="1"/>
  <c r="L50" i="13"/>
  <c r="F50" i="13"/>
  <c r="K50" i="13" s="1"/>
  <c r="L49" i="13"/>
  <c r="F49" i="13"/>
  <c r="J49" i="13" s="1"/>
  <c r="L48" i="13"/>
  <c r="F48" i="13"/>
  <c r="K48" i="13" s="1"/>
  <c r="L47" i="13"/>
  <c r="F47" i="13"/>
  <c r="J47" i="13" s="1"/>
  <c r="L46" i="13"/>
  <c r="F46" i="13"/>
  <c r="K46" i="13" s="1"/>
  <c r="I45" i="13"/>
  <c r="H45" i="13"/>
  <c r="G45" i="13"/>
  <c r="E45" i="13"/>
  <c r="C45" i="13"/>
  <c r="L44" i="13"/>
  <c r="F44" i="13"/>
  <c r="K44" i="13" s="1"/>
  <c r="L43" i="13"/>
  <c r="F43" i="13"/>
  <c r="K43" i="13" s="1"/>
  <c r="L42" i="13"/>
  <c r="F42" i="13"/>
  <c r="K42" i="13" s="1"/>
  <c r="L41" i="13"/>
  <c r="F41" i="13"/>
  <c r="K41" i="13" s="1"/>
  <c r="L40" i="13"/>
  <c r="F40" i="13"/>
  <c r="K40" i="13" s="1"/>
  <c r="I39" i="13"/>
  <c r="H39" i="13"/>
  <c r="G39" i="13"/>
  <c r="E39" i="13"/>
  <c r="C39" i="13"/>
  <c r="L38" i="13"/>
  <c r="F38" i="13"/>
  <c r="J38" i="13" s="1"/>
  <c r="L37" i="13"/>
  <c r="F37" i="13"/>
  <c r="K37" i="13" s="1"/>
  <c r="L36" i="13"/>
  <c r="F36" i="13"/>
  <c r="J36" i="13" s="1"/>
  <c r="L35" i="13"/>
  <c r="F35" i="13"/>
  <c r="K35" i="13" s="1"/>
  <c r="I34" i="13"/>
  <c r="H34" i="13"/>
  <c r="G34" i="13"/>
  <c r="E34" i="13"/>
  <c r="C34" i="13"/>
  <c r="L33" i="13"/>
  <c r="F33" i="13"/>
  <c r="K33" i="13" s="1"/>
  <c r="L32" i="13"/>
  <c r="F32" i="13"/>
  <c r="K32" i="13" s="1"/>
  <c r="L31" i="13"/>
  <c r="F31" i="13"/>
  <c r="K31" i="13" s="1"/>
  <c r="L30" i="13"/>
  <c r="F30" i="13"/>
  <c r="L29" i="13"/>
  <c r="F29" i="13"/>
  <c r="K29" i="13" s="1"/>
  <c r="I28" i="13"/>
  <c r="H28" i="13"/>
  <c r="G28" i="13"/>
  <c r="E28" i="13"/>
  <c r="C28" i="13"/>
  <c r="L26" i="13"/>
  <c r="F26" i="13"/>
  <c r="K26" i="13" s="1"/>
  <c r="L25" i="13"/>
  <c r="F25" i="13"/>
  <c r="K25" i="13" s="1"/>
  <c r="L24" i="13"/>
  <c r="F24" i="13"/>
  <c r="K24" i="13" s="1"/>
  <c r="L23" i="13"/>
  <c r="F23" i="13"/>
  <c r="K23" i="13" s="1"/>
  <c r="L22" i="13"/>
  <c r="F22" i="13"/>
  <c r="J22" i="13" s="1"/>
  <c r="L21" i="13"/>
  <c r="F21" i="13"/>
  <c r="K21" i="13" s="1"/>
  <c r="L20" i="13"/>
  <c r="F20" i="13"/>
  <c r="J20" i="13" s="1"/>
  <c r="L19" i="13"/>
  <c r="F19" i="13"/>
  <c r="K19" i="13" s="1"/>
  <c r="L18" i="13"/>
  <c r="F18" i="13"/>
  <c r="K18" i="13" s="1"/>
  <c r="L17" i="13"/>
  <c r="F17" i="13"/>
  <c r="K17" i="13" s="1"/>
  <c r="L16" i="13"/>
  <c r="F16" i="13"/>
  <c r="L15" i="13"/>
  <c r="F15" i="13"/>
  <c r="K15" i="13" s="1"/>
  <c r="I14" i="13"/>
  <c r="I13" i="13" s="1"/>
  <c r="H14" i="13"/>
  <c r="H13" i="13" s="1"/>
  <c r="G14" i="13"/>
  <c r="G13" i="13" s="1"/>
  <c r="E14" i="13"/>
  <c r="E13" i="13" s="1"/>
  <c r="C14" i="13"/>
  <c r="C13" i="13" s="1"/>
  <c r="G128" i="13" l="1"/>
  <c r="G127" i="13" s="1"/>
  <c r="AK126" i="13" s="1"/>
  <c r="E128" i="13"/>
  <c r="E127" i="13" s="1"/>
  <c r="E126" i="13" s="1"/>
  <c r="J52" i="13"/>
  <c r="C27" i="13"/>
  <c r="F85" i="13"/>
  <c r="J85" i="13" s="1"/>
  <c r="G27" i="13"/>
  <c r="G12" i="13" s="1"/>
  <c r="G11" i="13" s="1"/>
  <c r="G10" i="13" s="1"/>
  <c r="G9" i="13" s="1"/>
  <c r="L112" i="13"/>
  <c r="K76" i="13"/>
  <c r="H128" i="13"/>
  <c r="H127" i="13" s="1"/>
  <c r="H126" i="13" s="1"/>
  <c r="L39" i="13"/>
  <c r="L164" i="13"/>
  <c r="J44" i="13"/>
  <c r="K57" i="13"/>
  <c r="J64" i="13"/>
  <c r="G87" i="13"/>
  <c r="G84" i="13" s="1"/>
  <c r="J108" i="13"/>
  <c r="J32" i="13"/>
  <c r="J26" i="13"/>
  <c r="J29" i="13"/>
  <c r="L88" i="13"/>
  <c r="J58" i="13"/>
  <c r="F28" i="13"/>
  <c r="K28" i="13" s="1"/>
  <c r="K131" i="13"/>
  <c r="K20" i="13"/>
  <c r="K49" i="13"/>
  <c r="K70" i="13"/>
  <c r="J158" i="13"/>
  <c r="K67" i="13"/>
  <c r="K129" i="13"/>
  <c r="J18" i="13"/>
  <c r="J56" i="13"/>
  <c r="K61" i="13"/>
  <c r="K73" i="13"/>
  <c r="L105" i="13"/>
  <c r="F137" i="13"/>
  <c r="F136" i="13" s="1"/>
  <c r="F135" i="13" s="1"/>
  <c r="J139" i="13"/>
  <c r="J149" i="13"/>
  <c r="J31" i="13"/>
  <c r="K65" i="13"/>
  <c r="J68" i="13"/>
  <c r="J98" i="13"/>
  <c r="K101" i="13"/>
  <c r="K116" i="13"/>
  <c r="J144" i="13"/>
  <c r="J143" i="13" s="1"/>
  <c r="K156" i="13"/>
  <c r="F14" i="13"/>
  <c r="F13" i="13" s="1"/>
  <c r="J43" i="13"/>
  <c r="F45" i="13"/>
  <c r="K45" i="13" s="1"/>
  <c r="J74" i="13"/>
  <c r="J80" i="13"/>
  <c r="K92" i="13"/>
  <c r="H87" i="13"/>
  <c r="H84" i="13" s="1"/>
  <c r="L103" i="13"/>
  <c r="K120" i="13"/>
  <c r="K144" i="13"/>
  <c r="J150" i="13"/>
  <c r="J159" i="13"/>
  <c r="J168" i="13"/>
  <c r="J19" i="13"/>
  <c r="K22" i="13"/>
  <c r="J40" i="13"/>
  <c r="J48" i="13"/>
  <c r="K51" i="13"/>
  <c r="J72" i="13"/>
  <c r="K77" i="13"/>
  <c r="J111" i="13"/>
  <c r="K124" i="13"/>
  <c r="E163" i="13"/>
  <c r="L167" i="13"/>
  <c r="L34" i="13"/>
  <c r="K60" i="13"/>
  <c r="K99" i="13"/>
  <c r="J102" i="13"/>
  <c r="J138" i="13"/>
  <c r="J154" i="13"/>
  <c r="C128" i="13"/>
  <c r="C127" i="13" s="1"/>
  <c r="C126" i="13" s="1"/>
  <c r="J151" i="13"/>
  <c r="F167" i="13"/>
  <c r="J167" i="13" s="1"/>
  <c r="L13" i="13"/>
  <c r="L136" i="13"/>
  <c r="F95" i="13"/>
  <c r="F94" i="13" s="1"/>
  <c r="F147" i="13"/>
  <c r="F146" i="13" s="1"/>
  <c r="K146" i="13" s="1"/>
  <c r="J30" i="13"/>
  <c r="K47" i="13"/>
  <c r="J54" i="13"/>
  <c r="K63" i="13"/>
  <c r="K79" i="13"/>
  <c r="K97" i="13"/>
  <c r="K114" i="13"/>
  <c r="K133" i="13"/>
  <c r="J33" i="13"/>
  <c r="H163" i="13"/>
  <c r="J182" i="13"/>
  <c r="K16" i="13"/>
  <c r="J21" i="13"/>
  <c r="H27" i="13"/>
  <c r="H12" i="13" s="1"/>
  <c r="H11" i="13" s="1"/>
  <c r="H10" i="13" s="1"/>
  <c r="H9" i="13" s="1"/>
  <c r="L45" i="13"/>
  <c r="J50" i="13"/>
  <c r="K59" i="13"/>
  <c r="J66" i="13"/>
  <c r="K75" i="13"/>
  <c r="C87" i="13"/>
  <c r="C84" i="13" s="1"/>
  <c r="L95" i="13"/>
  <c r="J100" i="13"/>
  <c r="K118" i="13"/>
  <c r="J152" i="13"/>
  <c r="J23" i="13"/>
  <c r="K38" i="13"/>
  <c r="L14" i="13"/>
  <c r="I27" i="13"/>
  <c r="I12" i="13" s="1"/>
  <c r="K143" i="13"/>
  <c r="J17" i="13"/>
  <c r="J24" i="13"/>
  <c r="E27" i="13"/>
  <c r="E12" i="13" s="1"/>
  <c r="E11" i="13" s="1"/>
  <c r="E10" i="13" s="1"/>
  <c r="E9" i="13" s="1"/>
  <c r="K36" i="13"/>
  <c r="J42" i="13"/>
  <c r="J46" i="13"/>
  <c r="K55" i="13"/>
  <c r="J62" i="13"/>
  <c r="K71" i="13"/>
  <c r="J78" i="13"/>
  <c r="L85" i="13"/>
  <c r="J96" i="13"/>
  <c r="J104" i="13"/>
  <c r="K122" i="13"/>
  <c r="L137" i="13"/>
  <c r="L142" i="13"/>
  <c r="J148" i="13"/>
  <c r="J157" i="13"/>
  <c r="K183" i="13"/>
  <c r="J16" i="13"/>
  <c r="J15" i="13"/>
  <c r="F39" i="13"/>
  <c r="J39" i="13" s="1"/>
  <c r="K53" i="13"/>
  <c r="K69" i="13"/>
  <c r="J140" i="13"/>
  <c r="J155" i="13"/>
  <c r="C163" i="13"/>
  <c r="J25" i="13"/>
  <c r="J41" i="13"/>
  <c r="E87" i="13"/>
  <c r="E84" i="13" s="1"/>
  <c r="F103" i="13"/>
  <c r="J103" i="13" s="1"/>
  <c r="J153" i="13"/>
  <c r="G163" i="13"/>
  <c r="H188" i="13" s="1"/>
  <c r="G145" i="13"/>
  <c r="L144" i="13" s="1"/>
  <c r="L145" i="13"/>
  <c r="D126" i="13"/>
  <c r="C12" i="13"/>
  <c r="C11" i="13" s="1"/>
  <c r="C10" i="13" s="1"/>
  <c r="C9" i="13" s="1"/>
  <c r="L81" i="13"/>
  <c r="L109" i="13"/>
  <c r="I107" i="13"/>
  <c r="K30" i="13"/>
  <c r="F34" i="13"/>
  <c r="J35" i="13"/>
  <c r="J37" i="13"/>
  <c r="F88" i="13"/>
  <c r="J88" i="13" s="1"/>
  <c r="J89" i="13"/>
  <c r="J91" i="13"/>
  <c r="J93" i="13"/>
  <c r="I94" i="13"/>
  <c r="F105" i="13"/>
  <c r="J106" i="13"/>
  <c r="F112" i="13"/>
  <c r="K112" i="13" s="1"/>
  <c r="J113" i="13"/>
  <c r="J115" i="13"/>
  <c r="J117" i="13"/>
  <c r="J119" i="13"/>
  <c r="J121" i="13"/>
  <c r="J123" i="13"/>
  <c r="J125" i="13"/>
  <c r="J130" i="13"/>
  <c r="J132" i="13"/>
  <c r="J134" i="13"/>
  <c r="I135" i="13"/>
  <c r="J161" i="13"/>
  <c r="F164" i="13"/>
  <c r="J165" i="13"/>
  <c r="F170" i="13"/>
  <c r="K170" i="13" s="1"/>
  <c r="J171" i="13"/>
  <c r="J173" i="13"/>
  <c r="J175" i="13"/>
  <c r="J177" i="13"/>
  <c r="J179" i="13"/>
  <c r="J181" i="13"/>
  <c r="L110" i="13"/>
  <c r="L146" i="13"/>
  <c r="L161" i="13"/>
  <c r="I169" i="13"/>
  <c r="L28" i="13"/>
  <c r="L82" i="13"/>
  <c r="F82" i="13"/>
  <c r="K82" i="13" s="1"/>
  <c r="J83" i="13"/>
  <c r="J90" i="13"/>
  <c r="J166" i="13"/>
  <c r="J172" i="13"/>
  <c r="J174" i="13"/>
  <c r="J176" i="13"/>
  <c r="J178" i="13"/>
  <c r="J180" i="13"/>
  <c r="J45" i="13" l="1"/>
  <c r="J94" i="13"/>
  <c r="K103" i="13"/>
  <c r="J13" i="13"/>
  <c r="K13" i="13"/>
  <c r="K14" i="13"/>
  <c r="J14" i="13"/>
  <c r="J28" i="13"/>
  <c r="K167" i="13"/>
  <c r="J135" i="13"/>
  <c r="J128" i="13" s="1"/>
  <c r="J127" i="13" s="1"/>
  <c r="F128" i="13"/>
  <c r="F127" i="13" s="1"/>
  <c r="AJ126" i="13" s="1"/>
  <c r="E8" i="13"/>
  <c r="E7" i="13" s="1"/>
  <c r="E6" i="13" s="1"/>
  <c r="E5" i="13" s="1"/>
  <c r="J136" i="13"/>
  <c r="K95" i="13"/>
  <c r="K136" i="13"/>
  <c r="J137" i="13"/>
  <c r="J95" i="13"/>
  <c r="K137" i="13"/>
  <c r="J147" i="13"/>
  <c r="I11" i="13"/>
  <c r="I10" i="13" s="1"/>
  <c r="L12" i="13"/>
  <c r="H8" i="13"/>
  <c r="H7" i="13" s="1"/>
  <c r="H6" i="13" s="1"/>
  <c r="H5" i="13" s="1"/>
  <c r="C8" i="13"/>
  <c r="C7" i="13" s="1"/>
  <c r="C6" i="13" s="1"/>
  <c r="C5" i="13" s="1"/>
  <c r="L27" i="13"/>
  <c r="K147" i="13"/>
  <c r="G8" i="13"/>
  <c r="K39" i="13"/>
  <c r="J164" i="13"/>
  <c r="F145" i="13"/>
  <c r="J146" i="13"/>
  <c r="K105" i="13"/>
  <c r="J105" i="13"/>
  <c r="L107" i="13"/>
  <c r="K88" i="13"/>
  <c r="K34" i="13"/>
  <c r="J34" i="13"/>
  <c r="K164" i="13"/>
  <c r="F81" i="13"/>
  <c r="J82" i="13"/>
  <c r="L166" i="13"/>
  <c r="L135" i="13"/>
  <c r="K135" i="13"/>
  <c r="I128" i="13"/>
  <c r="L94" i="13"/>
  <c r="K94" i="13"/>
  <c r="I87" i="13"/>
  <c r="F27" i="13"/>
  <c r="F87" i="13"/>
  <c r="I163" i="13"/>
  <c r="F169" i="13"/>
  <c r="J169" i="13" s="1"/>
  <c r="J170" i="13"/>
  <c r="J112" i="13"/>
  <c r="F110" i="13"/>
  <c r="G126" i="13"/>
  <c r="F126" i="13" l="1"/>
  <c r="L11" i="13"/>
  <c r="K169" i="13"/>
  <c r="F109" i="13"/>
  <c r="J110" i="13"/>
  <c r="K110" i="13"/>
  <c r="J81" i="13"/>
  <c r="K81" i="13"/>
  <c r="L160" i="13"/>
  <c r="J87" i="13"/>
  <c r="I127" i="13"/>
  <c r="L128" i="13"/>
  <c r="K128" i="13"/>
  <c r="J145" i="13"/>
  <c r="J126" i="13" s="1"/>
  <c r="K145" i="13"/>
  <c r="L87" i="13"/>
  <c r="I84" i="13"/>
  <c r="K87" i="13"/>
  <c r="J27" i="13"/>
  <c r="F12" i="13"/>
  <c r="K27" i="13"/>
  <c r="F163" i="13"/>
  <c r="J163" i="13" s="1"/>
  <c r="G7" i="13"/>
  <c r="G6" i="13" s="1"/>
  <c r="G186" i="13"/>
  <c r="I9" i="13"/>
  <c r="L10" i="13"/>
  <c r="K163" i="13" l="1"/>
  <c r="L84" i="13"/>
  <c r="H189" i="13"/>
  <c r="I189" i="13" s="1"/>
  <c r="G5" i="13"/>
  <c r="G187" i="13" s="1"/>
  <c r="I8" i="13"/>
  <c r="L9" i="13"/>
  <c r="F11" i="13"/>
  <c r="J12" i="13"/>
  <c r="K12" i="13"/>
  <c r="K127" i="13"/>
  <c r="I126" i="13"/>
  <c r="L127" i="13"/>
  <c r="J109" i="13"/>
  <c r="F107" i="13"/>
  <c r="K109" i="13"/>
  <c r="I7" i="13" l="1"/>
  <c r="L8" i="13"/>
  <c r="L126" i="13"/>
  <c r="K126" i="13"/>
  <c r="F10" i="13"/>
  <c r="J11" i="13"/>
  <c r="K11" i="13"/>
  <c r="J107" i="13"/>
  <c r="J84" i="13" s="1"/>
  <c r="K107" i="13"/>
  <c r="F84" i="13"/>
  <c r="K84" i="13" s="1"/>
  <c r="F9" i="13" l="1"/>
  <c r="J10" i="13"/>
  <c r="K10" i="13"/>
  <c r="I6" i="13"/>
  <c r="L7" i="13"/>
  <c r="L6" i="13" l="1"/>
  <c r="I5" i="13"/>
  <c r="F8" i="13"/>
  <c r="J9" i="13"/>
  <c r="K9" i="13"/>
  <c r="J8" i="13" l="1"/>
  <c r="F7" i="13"/>
  <c r="K8" i="13"/>
  <c r="L5" i="13"/>
  <c r="J7" i="13" l="1"/>
  <c r="F6" i="13"/>
  <c r="K7" i="13"/>
  <c r="J6" i="13" l="1"/>
  <c r="F5" i="13"/>
  <c r="K6" i="13"/>
  <c r="J5" i="13" l="1"/>
  <c r="K5" i="13"/>
  <c r="N258" i="1" l="1"/>
  <c r="L258" i="1"/>
  <c r="K258" i="1"/>
  <c r="I258" i="1"/>
  <c r="H258" i="1"/>
  <c r="C258" i="1"/>
  <c r="N384" i="1"/>
  <c r="L384" i="1"/>
  <c r="K384" i="1"/>
  <c r="I384" i="1"/>
  <c r="H384" i="1"/>
  <c r="F384" i="1"/>
  <c r="E384" i="1"/>
  <c r="D384" i="1"/>
  <c r="N376" i="1"/>
  <c r="L376" i="1"/>
  <c r="K376" i="1"/>
  <c r="I376" i="1"/>
  <c r="H376" i="1"/>
  <c r="F376" i="1"/>
  <c r="E376" i="1"/>
  <c r="D376" i="1"/>
  <c r="N364" i="1"/>
  <c r="L364" i="1"/>
  <c r="K364" i="1"/>
  <c r="I364" i="1"/>
  <c r="H364" i="1"/>
  <c r="F364" i="1"/>
  <c r="E364" i="1"/>
  <c r="D364" i="1"/>
  <c r="N352" i="1"/>
  <c r="L352" i="1"/>
  <c r="K352" i="1"/>
  <c r="I352" i="1"/>
  <c r="H352" i="1"/>
  <c r="F352" i="1"/>
  <c r="E352" i="1"/>
  <c r="D352" i="1"/>
  <c r="N347" i="1"/>
  <c r="L347" i="1"/>
  <c r="K347" i="1"/>
  <c r="I347" i="1"/>
  <c r="H347" i="1"/>
  <c r="F347" i="1"/>
  <c r="E347" i="1"/>
  <c r="D347" i="1"/>
  <c r="N335" i="1"/>
  <c r="L335" i="1"/>
  <c r="K335" i="1"/>
  <c r="K334" i="1" s="1"/>
  <c r="I335" i="1"/>
  <c r="H335" i="1"/>
  <c r="F335" i="1"/>
  <c r="E335" i="1"/>
  <c r="D335" i="1"/>
  <c r="Q332" i="1"/>
  <c r="N332" i="1"/>
  <c r="L332" i="1"/>
  <c r="K332" i="1"/>
  <c r="I332" i="1"/>
  <c r="H332" i="1"/>
  <c r="G332" i="1"/>
  <c r="F332" i="1"/>
  <c r="E332" i="1"/>
  <c r="D332" i="1"/>
  <c r="N323" i="1"/>
  <c r="L323" i="1"/>
  <c r="K323" i="1"/>
  <c r="I323" i="1"/>
  <c r="H323" i="1"/>
  <c r="F323" i="1"/>
  <c r="E323" i="1"/>
  <c r="D323" i="1"/>
  <c r="N320" i="1"/>
  <c r="L320" i="1"/>
  <c r="K320" i="1"/>
  <c r="I320" i="1"/>
  <c r="H320" i="1"/>
  <c r="F320" i="1"/>
  <c r="E320" i="1"/>
  <c r="D320" i="1"/>
  <c r="Q318" i="1"/>
  <c r="N318" i="1"/>
  <c r="L318" i="1"/>
  <c r="K318" i="1"/>
  <c r="I318" i="1"/>
  <c r="H318" i="1"/>
  <c r="G318" i="1"/>
  <c r="F318" i="1"/>
  <c r="E318" i="1"/>
  <c r="D318" i="1"/>
  <c r="N315" i="1"/>
  <c r="L315" i="1"/>
  <c r="K315" i="1"/>
  <c r="I315" i="1"/>
  <c r="H315" i="1"/>
  <c r="F315" i="1"/>
  <c r="E315" i="1"/>
  <c r="D315" i="1"/>
  <c r="N312" i="1"/>
  <c r="L312" i="1"/>
  <c r="K312" i="1"/>
  <c r="I312" i="1"/>
  <c r="H312" i="1"/>
  <c r="F312" i="1"/>
  <c r="E312" i="1"/>
  <c r="D312" i="1"/>
  <c r="Q308" i="1"/>
  <c r="N308" i="1"/>
  <c r="L308" i="1"/>
  <c r="K308" i="1"/>
  <c r="I308" i="1"/>
  <c r="H308" i="1"/>
  <c r="F308" i="1"/>
  <c r="E308" i="1"/>
  <c r="N303" i="1"/>
  <c r="L303" i="1"/>
  <c r="K303" i="1"/>
  <c r="I303" i="1"/>
  <c r="H303" i="1"/>
  <c r="F303" i="1"/>
  <c r="E303" i="1"/>
  <c r="D303" i="1"/>
  <c r="N298" i="1"/>
  <c r="L298" i="1"/>
  <c r="K298" i="1"/>
  <c r="I298" i="1"/>
  <c r="H298" i="1"/>
  <c r="F298" i="1"/>
  <c r="E298" i="1"/>
  <c r="D298" i="1"/>
  <c r="N294" i="1"/>
  <c r="L294" i="1"/>
  <c r="K294" i="1"/>
  <c r="I294" i="1"/>
  <c r="H294" i="1"/>
  <c r="F294" i="1"/>
  <c r="E294" i="1"/>
  <c r="D294" i="1"/>
  <c r="N281" i="1"/>
  <c r="L281" i="1"/>
  <c r="K281" i="1"/>
  <c r="I281" i="1"/>
  <c r="H281" i="1"/>
  <c r="F281" i="1"/>
  <c r="E281" i="1"/>
  <c r="D281" i="1"/>
  <c r="N277" i="1"/>
  <c r="L277" i="1"/>
  <c r="K277" i="1"/>
  <c r="I277" i="1"/>
  <c r="H277" i="1"/>
  <c r="F277" i="1"/>
  <c r="E277" i="1"/>
  <c r="D277" i="1"/>
  <c r="N275" i="1"/>
  <c r="L275" i="1"/>
  <c r="L274" i="1" s="1"/>
  <c r="K275" i="1"/>
  <c r="K274" i="1" s="1"/>
  <c r="I275" i="1"/>
  <c r="I274" i="1" s="1"/>
  <c r="H275" i="1"/>
  <c r="H274" i="1" s="1"/>
  <c r="F275" i="1"/>
  <c r="F274" i="1" s="1"/>
  <c r="E275" i="1"/>
  <c r="E274" i="1" s="1"/>
  <c r="D275" i="1"/>
  <c r="D274" i="1" s="1"/>
  <c r="N274" i="1"/>
  <c r="E258" i="1"/>
  <c r="D258" i="1"/>
  <c r="N255" i="1"/>
  <c r="N254" i="1" s="1"/>
  <c r="L255" i="1"/>
  <c r="L254" i="1" s="1"/>
  <c r="K255" i="1"/>
  <c r="K254" i="1" s="1"/>
  <c r="I255" i="1"/>
  <c r="I254" i="1" s="1"/>
  <c r="H255" i="1"/>
  <c r="H254" i="1" s="1"/>
  <c r="F255" i="1"/>
  <c r="F254" i="1" s="1"/>
  <c r="E255" i="1"/>
  <c r="E254" i="1" s="1"/>
  <c r="D255" i="1"/>
  <c r="D254" i="1" s="1"/>
  <c r="N251" i="1"/>
  <c r="L251" i="1"/>
  <c r="K251" i="1"/>
  <c r="I251" i="1"/>
  <c r="H251" i="1"/>
  <c r="F251" i="1"/>
  <c r="E251" i="1"/>
  <c r="D251" i="1"/>
  <c r="N245" i="1"/>
  <c r="L245" i="1"/>
  <c r="K245" i="1"/>
  <c r="I245" i="1"/>
  <c r="H245" i="1"/>
  <c r="F245" i="1"/>
  <c r="E245" i="1"/>
  <c r="D245" i="1"/>
  <c r="N243" i="1"/>
  <c r="L243" i="1"/>
  <c r="K243" i="1"/>
  <c r="I243" i="1"/>
  <c r="I242" i="1" s="1"/>
  <c r="I241" i="1" s="1"/>
  <c r="H243" i="1"/>
  <c r="F243" i="1"/>
  <c r="D243" i="1"/>
  <c r="N239" i="1"/>
  <c r="L239" i="1"/>
  <c r="K239" i="1"/>
  <c r="I239" i="1"/>
  <c r="H239" i="1"/>
  <c r="F239" i="1"/>
  <c r="E239" i="1"/>
  <c r="D239" i="1"/>
  <c r="Q237" i="1"/>
  <c r="Q236" i="1" s="1"/>
  <c r="Q235" i="1" s="1"/>
  <c r="N237" i="1"/>
  <c r="N236" i="1" s="1"/>
  <c r="N235" i="1" s="1"/>
  <c r="L237" i="1"/>
  <c r="L236" i="1" s="1"/>
  <c r="L235" i="1" s="1"/>
  <c r="K237" i="1"/>
  <c r="K236" i="1" s="1"/>
  <c r="K235" i="1" s="1"/>
  <c r="I237" i="1"/>
  <c r="I236" i="1" s="1"/>
  <c r="I235" i="1" s="1"/>
  <c r="H237" i="1"/>
  <c r="H236" i="1" s="1"/>
  <c r="H235" i="1" s="1"/>
  <c r="E237" i="1"/>
  <c r="E236" i="1" s="1"/>
  <c r="E235" i="1" s="1"/>
  <c r="D237" i="1"/>
  <c r="D236" i="1" s="1"/>
  <c r="D235" i="1" s="1"/>
  <c r="N230" i="1"/>
  <c r="L230" i="1"/>
  <c r="K230" i="1"/>
  <c r="I230" i="1"/>
  <c r="H230" i="1"/>
  <c r="F230" i="1"/>
  <c r="E230" i="1"/>
  <c r="D230" i="1"/>
  <c r="N227" i="1"/>
  <c r="L227" i="1"/>
  <c r="K227" i="1"/>
  <c r="I227" i="1"/>
  <c r="H227" i="1"/>
  <c r="F227" i="1"/>
  <c r="E227" i="1"/>
  <c r="D227" i="1"/>
  <c r="N224" i="1"/>
  <c r="L224" i="1"/>
  <c r="K224" i="1"/>
  <c r="I224" i="1"/>
  <c r="H224" i="1"/>
  <c r="F224" i="1"/>
  <c r="E224" i="1"/>
  <c r="D224" i="1"/>
  <c r="N221" i="1"/>
  <c r="L221" i="1"/>
  <c r="K221" i="1"/>
  <c r="I221" i="1"/>
  <c r="H221" i="1"/>
  <c r="F221" i="1"/>
  <c r="E221" i="1"/>
  <c r="D221" i="1"/>
  <c r="N218" i="1"/>
  <c r="L218" i="1"/>
  <c r="K218" i="1"/>
  <c r="I218" i="1"/>
  <c r="H218" i="1"/>
  <c r="F218" i="1"/>
  <c r="E218" i="1"/>
  <c r="D218" i="1"/>
  <c r="N214" i="1"/>
  <c r="N213" i="1" s="1"/>
  <c r="L214" i="1"/>
  <c r="L213" i="1" s="1"/>
  <c r="K214" i="1"/>
  <c r="K213" i="1" s="1"/>
  <c r="I214" i="1"/>
  <c r="I213" i="1" s="1"/>
  <c r="H214" i="1"/>
  <c r="H213" i="1" s="1"/>
  <c r="F214" i="1"/>
  <c r="F213" i="1" s="1"/>
  <c r="E214" i="1"/>
  <c r="E213" i="1" s="1"/>
  <c r="D214" i="1"/>
  <c r="D213" i="1" s="1"/>
  <c r="Q210" i="1"/>
  <c r="N210" i="1"/>
  <c r="L210" i="1"/>
  <c r="K210" i="1"/>
  <c r="I210" i="1"/>
  <c r="H210" i="1"/>
  <c r="F210" i="1"/>
  <c r="E210" i="1"/>
  <c r="D210" i="1"/>
  <c r="Q207" i="1"/>
  <c r="N207" i="1"/>
  <c r="L207" i="1"/>
  <c r="K207" i="1"/>
  <c r="I207" i="1"/>
  <c r="H207" i="1"/>
  <c r="F207" i="1"/>
  <c r="E207" i="1"/>
  <c r="D207" i="1"/>
  <c r="N204" i="1"/>
  <c r="L204" i="1"/>
  <c r="K204" i="1"/>
  <c r="I204" i="1"/>
  <c r="H204" i="1"/>
  <c r="F204" i="1"/>
  <c r="E204" i="1"/>
  <c r="N200" i="1"/>
  <c r="L200" i="1"/>
  <c r="K200" i="1"/>
  <c r="I200" i="1"/>
  <c r="H200" i="1"/>
  <c r="F200" i="1"/>
  <c r="E200" i="1"/>
  <c r="N195" i="1"/>
  <c r="N194" i="1" s="1"/>
  <c r="L195" i="1"/>
  <c r="L194" i="1" s="1"/>
  <c r="K195" i="1"/>
  <c r="K194" i="1" s="1"/>
  <c r="I195" i="1"/>
  <c r="I194" i="1" s="1"/>
  <c r="H195" i="1"/>
  <c r="H194" i="1" s="1"/>
  <c r="F195" i="1"/>
  <c r="F194" i="1" s="1"/>
  <c r="E195" i="1"/>
  <c r="E194" i="1" s="1"/>
  <c r="N192" i="1"/>
  <c r="L192" i="1"/>
  <c r="K192" i="1"/>
  <c r="I192" i="1"/>
  <c r="H192" i="1"/>
  <c r="F192" i="1"/>
  <c r="E192" i="1"/>
  <c r="N187" i="1"/>
  <c r="L187" i="1"/>
  <c r="K187" i="1"/>
  <c r="I187" i="1"/>
  <c r="H187" i="1"/>
  <c r="F187" i="1"/>
  <c r="E187" i="1"/>
  <c r="N185" i="1"/>
  <c r="L185" i="1"/>
  <c r="K185" i="1"/>
  <c r="I185" i="1"/>
  <c r="H185" i="1"/>
  <c r="F185" i="1"/>
  <c r="E185" i="1"/>
  <c r="N181" i="1"/>
  <c r="L181" i="1"/>
  <c r="K181" i="1"/>
  <c r="I181" i="1"/>
  <c r="H181" i="1"/>
  <c r="F181" i="1"/>
  <c r="E181" i="1"/>
  <c r="N179" i="1"/>
  <c r="L179" i="1"/>
  <c r="K179" i="1"/>
  <c r="I179" i="1"/>
  <c r="H179" i="1"/>
  <c r="F179" i="1"/>
  <c r="E179" i="1"/>
  <c r="N177" i="1"/>
  <c r="L177" i="1"/>
  <c r="K177" i="1"/>
  <c r="I177" i="1"/>
  <c r="H177" i="1"/>
  <c r="F177" i="1"/>
  <c r="E177" i="1"/>
  <c r="N169" i="1"/>
  <c r="N168" i="1" s="1"/>
  <c r="L169" i="1"/>
  <c r="L168" i="1" s="1"/>
  <c r="K169" i="1"/>
  <c r="K168" i="1" s="1"/>
  <c r="I169" i="1"/>
  <c r="I168" i="1" s="1"/>
  <c r="H169" i="1"/>
  <c r="H168" i="1" s="1"/>
  <c r="F169" i="1"/>
  <c r="F168" i="1" s="1"/>
  <c r="E169" i="1"/>
  <c r="E168" i="1" s="1"/>
  <c r="Q165" i="1"/>
  <c r="N165" i="1"/>
  <c r="L165" i="1"/>
  <c r="K165" i="1"/>
  <c r="I165" i="1"/>
  <c r="H165" i="1"/>
  <c r="F165" i="1"/>
  <c r="E165" i="1"/>
  <c r="N163" i="1"/>
  <c r="L163" i="1"/>
  <c r="K163" i="1"/>
  <c r="I163" i="1"/>
  <c r="H163" i="1"/>
  <c r="F163" i="1"/>
  <c r="E163" i="1"/>
  <c r="Q159" i="1"/>
  <c r="N159" i="1"/>
  <c r="L159" i="1"/>
  <c r="K159" i="1"/>
  <c r="I159" i="1"/>
  <c r="H159" i="1"/>
  <c r="F159" i="1"/>
  <c r="E159" i="1"/>
  <c r="N156" i="1"/>
  <c r="L156" i="1"/>
  <c r="K156" i="1"/>
  <c r="I156" i="1"/>
  <c r="H156" i="1"/>
  <c r="F156" i="1"/>
  <c r="E156" i="1"/>
  <c r="N146" i="1"/>
  <c r="L146" i="1"/>
  <c r="K146" i="1"/>
  <c r="I146" i="1"/>
  <c r="H146" i="1"/>
  <c r="F146" i="1"/>
  <c r="E146" i="1"/>
  <c r="N138" i="1"/>
  <c r="L138" i="1"/>
  <c r="K138" i="1"/>
  <c r="I138" i="1"/>
  <c r="H138" i="1"/>
  <c r="F138" i="1"/>
  <c r="E138" i="1"/>
  <c r="N131" i="1"/>
  <c r="N130" i="1" s="1"/>
  <c r="L131" i="1"/>
  <c r="L130" i="1" s="1"/>
  <c r="K131" i="1"/>
  <c r="K130" i="1" s="1"/>
  <c r="I131" i="1"/>
  <c r="I130" i="1" s="1"/>
  <c r="H131" i="1"/>
  <c r="H130" i="1" s="1"/>
  <c r="F131" i="1"/>
  <c r="E131" i="1"/>
  <c r="N127" i="1"/>
  <c r="N126" i="1" s="1"/>
  <c r="L127" i="1"/>
  <c r="L126" i="1" s="1"/>
  <c r="K127" i="1"/>
  <c r="K126" i="1" s="1"/>
  <c r="I127" i="1"/>
  <c r="I126" i="1" s="1"/>
  <c r="H127" i="1"/>
  <c r="H126" i="1" s="1"/>
  <c r="F127" i="1"/>
  <c r="F126" i="1" s="1"/>
  <c r="E127" i="1"/>
  <c r="E126" i="1" s="1"/>
  <c r="N117" i="1"/>
  <c r="N111" i="1" s="1"/>
  <c r="N110" i="1" s="1"/>
  <c r="L117" i="1"/>
  <c r="L111" i="1" s="1"/>
  <c r="L110" i="1" s="1"/>
  <c r="K117" i="1"/>
  <c r="K111" i="1" s="1"/>
  <c r="K110" i="1" s="1"/>
  <c r="I117" i="1"/>
  <c r="I111" i="1" s="1"/>
  <c r="I110" i="1" s="1"/>
  <c r="H117" i="1"/>
  <c r="H111" i="1" s="1"/>
  <c r="H110" i="1" s="1"/>
  <c r="F117" i="1"/>
  <c r="E117" i="1"/>
  <c r="N106" i="1"/>
  <c r="L106" i="1"/>
  <c r="K106" i="1"/>
  <c r="I106" i="1"/>
  <c r="H106" i="1"/>
  <c r="F106" i="1"/>
  <c r="E106" i="1"/>
  <c r="N102" i="1"/>
  <c r="N101" i="1" s="1"/>
  <c r="N100" i="1" s="1"/>
  <c r="L102" i="1"/>
  <c r="L101" i="1" s="1"/>
  <c r="L100" i="1" s="1"/>
  <c r="K102" i="1"/>
  <c r="K101" i="1" s="1"/>
  <c r="K100" i="1" s="1"/>
  <c r="I102" i="1"/>
  <c r="I101" i="1" s="1"/>
  <c r="I100" i="1" s="1"/>
  <c r="H102" i="1"/>
  <c r="H101" i="1" s="1"/>
  <c r="H100" i="1" s="1"/>
  <c r="F102" i="1"/>
  <c r="F101" i="1" s="1"/>
  <c r="F100" i="1" s="1"/>
  <c r="E102" i="1"/>
  <c r="E101" i="1" s="1"/>
  <c r="E100" i="1" s="1"/>
  <c r="N98" i="1"/>
  <c r="N97" i="1" s="1"/>
  <c r="N96" i="1" s="1"/>
  <c r="L98" i="1"/>
  <c r="L97" i="1" s="1"/>
  <c r="L96" i="1" s="1"/>
  <c r="K98" i="1"/>
  <c r="K97" i="1" s="1"/>
  <c r="K96" i="1" s="1"/>
  <c r="I98" i="1"/>
  <c r="I97" i="1" s="1"/>
  <c r="I96" i="1" s="1"/>
  <c r="H98" i="1"/>
  <c r="H97" i="1" s="1"/>
  <c r="H96" i="1" s="1"/>
  <c r="F98" i="1"/>
  <c r="F97" i="1" s="1"/>
  <c r="F96" i="1" s="1"/>
  <c r="E98" i="1"/>
  <c r="E97" i="1" s="1"/>
  <c r="E96" i="1" s="1"/>
  <c r="N93" i="1"/>
  <c r="L93" i="1"/>
  <c r="K93" i="1"/>
  <c r="I93" i="1"/>
  <c r="H93" i="1"/>
  <c r="F93" i="1"/>
  <c r="E93" i="1"/>
  <c r="N91" i="1"/>
  <c r="L91" i="1"/>
  <c r="K91" i="1"/>
  <c r="I91" i="1"/>
  <c r="H91" i="1"/>
  <c r="F91" i="1"/>
  <c r="E91" i="1"/>
  <c r="N87" i="1"/>
  <c r="L87" i="1"/>
  <c r="K87" i="1"/>
  <c r="I87" i="1"/>
  <c r="H87" i="1"/>
  <c r="F87" i="1"/>
  <c r="E87" i="1"/>
  <c r="N81" i="1"/>
  <c r="L81" i="1"/>
  <c r="K81" i="1"/>
  <c r="I81" i="1"/>
  <c r="H81" i="1"/>
  <c r="F81" i="1"/>
  <c r="E81" i="1"/>
  <c r="N78" i="1"/>
  <c r="L78" i="1"/>
  <c r="K78" i="1"/>
  <c r="I78" i="1"/>
  <c r="H78" i="1"/>
  <c r="F78" i="1"/>
  <c r="E78" i="1"/>
  <c r="N74" i="1"/>
  <c r="L74" i="1"/>
  <c r="K74" i="1"/>
  <c r="I74" i="1"/>
  <c r="H74" i="1"/>
  <c r="F74" i="1"/>
  <c r="E74" i="1"/>
  <c r="N72" i="1"/>
  <c r="L72" i="1"/>
  <c r="K72" i="1"/>
  <c r="I72" i="1"/>
  <c r="H72" i="1"/>
  <c r="F72" i="1"/>
  <c r="E72" i="1"/>
  <c r="N67" i="1"/>
  <c r="N66" i="1" s="1"/>
  <c r="L67" i="1"/>
  <c r="L66" i="1" s="1"/>
  <c r="K67" i="1"/>
  <c r="K66" i="1" s="1"/>
  <c r="I67" i="1"/>
  <c r="I66" i="1" s="1"/>
  <c r="H67" i="1"/>
  <c r="H66" i="1" s="1"/>
  <c r="F67" i="1"/>
  <c r="F66" i="1" s="1"/>
  <c r="E67" i="1"/>
  <c r="E66" i="1" s="1"/>
  <c r="D67" i="1"/>
  <c r="D66" i="1" s="1"/>
  <c r="N56" i="1"/>
  <c r="L56" i="1"/>
  <c r="K56" i="1"/>
  <c r="I56" i="1"/>
  <c r="H56" i="1"/>
  <c r="F56" i="1"/>
  <c r="E56" i="1"/>
  <c r="D56" i="1"/>
  <c r="N52" i="1"/>
  <c r="N45" i="1" s="1"/>
  <c r="N44" i="1" s="1"/>
  <c r="L52" i="1"/>
  <c r="L45" i="1" s="1"/>
  <c r="L44" i="1" s="1"/>
  <c r="K52" i="1"/>
  <c r="K45" i="1" s="1"/>
  <c r="K44" i="1" s="1"/>
  <c r="K43" i="1" s="1"/>
  <c r="I52" i="1"/>
  <c r="I45" i="1" s="1"/>
  <c r="I44" i="1" s="1"/>
  <c r="H52" i="1"/>
  <c r="H45" i="1" s="1"/>
  <c r="H44" i="1" s="1"/>
  <c r="F52" i="1"/>
  <c r="E52" i="1"/>
  <c r="D52" i="1"/>
  <c r="N39" i="1"/>
  <c r="L39" i="1"/>
  <c r="K39" i="1"/>
  <c r="I39" i="1"/>
  <c r="H39" i="1"/>
  <c r="F39" i="1"/>
  <c r="E39" i="1"/>
  <c r="D39" i="1"/>
  <c r="N36" i="1"/>
  <c r="L36" i="1"/>
  <c r="K36" i="1"/>
  <c r="I36" i="1"/>
  <c r="H36" i="1"/>
  <c r="F36" i="1"/>
  <c r="E36" i="1"/>
  <c r="D36" i="1"/>
  <c r="N27" i="1"/>
  <c r="L27" i="1"/>
  <c r="K27" i="1"/>
  <c r="I27" i="1"/>
  <c r="H27" i="1"/>
  <c r="F27" i="1"/>
  <c r="E27" i="1"/>
  <c r="D27" i="1"/>
  <c r="N23" i="1"/>
  <c r="L23" i="1"/>
  <c r="K23" i="1"/>
  <c r="I23" i="1"/>
  <c r="H23" i="1"/>
  <c r="F23" i="1"/>
  <c r="E23" i="1"/>
  <c r="D23" i="1"/>
  <c r="N19" i="1"/>
  <c r="N11" i="1" s="1"/>
  <c r="N10" i="1" s="1"/>
  <c r="L19" i="1"/>
  <c r="L11" i="1" s="1"/>
  <c r="K19" i="1"/>
  <c r="K11" i="1" s="1"/>
  <c r="I19" i="1"/>
  <c r="I11" i="1" s="1"/>
  <c r="H19" i="1"/>
  <c r="H11" i="1" s="1"/>
  <c r="F19" i="1"/>
  <c r="E19" i="1"/>
  <c r="D1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 s="1"/>
  <c r="O383" i="1"/>
  <c r="O382" i="1"/>
  <c r="O381" i="1"/>
  <c r="O380" i="1"/>
  <c r="O379" i="1"/>
  <c r="O378" i="1"/>
  <c r="O377" i="1"/>
  <c r="O375" i="1"/>
  <c r="O374" i="1"/>
  <c r="O373" i="1"/>
  <c r="O372" i="1"/>
  <c r="O371" i="1"/>
  <c r="O370" i="1"/>
  <c r="O369" i="1"/>
  <c r="O368" i="1"/>
  <c r="O367" i="1"/>
  <c r="O366" i="1"/>
  <c r="O365" i="1"/>
  <c r="O363" i="1"/>
  <c r="O362" i="1"/>
  <c r="O361" i="1"/>
  <c r="O360" i="1"/>
  <c r="O359" i="1"/>
  <c r="O358" i="1"/>
  <c r="O357" i="1"/>
  <c r="O356" i="1"/>
  <c r="O355" i="1"/>
  <c r="O354" i="1"/>
  <c r="O353" i="1"/>
  <c r="O351" i="1"/>
  <c r="O350" i="1"/>
  <c r="O349" i="1"/>
  <c r="O348" i="1"/>
  <c r="O346" i="1"/>
  <c r="O345" i="1"/>
  <c r="O344" i="1"/>
  <c r="O343" i="1"/>
  <c r="O342" i="1"/>
  <c r="O341" i="1"/>
  <c r="O340" i="1"/>
  <c r="O339" i="1"/>
  <c r="O338" i="1"/>
  <c r="O337" i="1"/>
  <c r="O336" i="1"/>
  <c r="O333" i="1"/>
  <c r="O332" i="1" s="1"/>
  <c r="O331" i="1"/>
  <c r="O330" i="1"/>
  <c r="O329" i="1"/>
  <c r="O328" i="1"/>
  <c r="O327" i="1"/>
  <c r="O326" i="1"/>
  <c r="O325" i="1"/>
  <c r="O324" i="1"/>
  <c r="O321" i="1"/>
  <c r="O320" i="1" s="1"/>
  <c r="O319" i="1"/>
  <c r="O318" i="1" s="1"/>
  <c r="O316" i="1"/>
  <c r="O315" i="1" s="1"/>
  <c r="O314" i="1"/>
  <c r="O313" i="1"/>
  <c r="O311" i="1"/>
  <c r="O310" i="1"/>
  <c r="O309" i="1"/>
  <c r="O307" i="1"/>
  <c r="O306" i="1"/>
  <c r="O305" i="1"/>
  <c r="O304" i="1"/>
  <c r="O302" i="1"/>
  <c r="O301" i="1"/>
  <c r="O300" i="1"/>
  <c r="O299" i="1"/>
  <c r="O297" i="1"/>
  <c r="O296" i="1"/>
  <c r="O295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78" i="1"/>
  <c r="O277" i="1" s="1"/>
  <c r="O276" i="1"/>
  <c r="O275" i="1" s="1"/>
  <c r="O274" i="1" s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 s="1"/>
  <c r="O257" i="1"/>
  <c r="O256" i="1"/>
  <c r="O255" i="1" s="1"/>
  <c r="O253" i="1"/>
  <c r="O252" i="1"/>
  <c r="O248" i="1"/>
  <c r="O247" i="1"/>
  <c r="O246" i="1"/>
  <c r="O244" i="1"/>
  <c r="O243" i="1" s="1"/>
  <c r="O240" i="1"/>
  <c r="O239" i="1" s="1"/>
  <c r="O238" i="1"/>
  <c r="O237" i="1" s="1"/>
  <c r="O236" i="1" s="1"/>
  <c r="O235" i="1" s="1"/>
  <c r="O234" i="1"/>
  <c r="O233" i="1"/>
  <c r="O232" i="1"/>
  <c r="O231" i="1"/>
  <c r="O229" i="1"/>
  <c r="O228" i="1"/>
  <c r="O226" i="1"/>
  <c r="O225" i="1"/>
  <c r="O223" i="1"/>
  <c r="O222" i="1"/>
  <c r="O219" i="1"/>
  <c r="O218" i="1" s="1"/>
  <c r="O217" i="1"/>
  <c r="O216" i="1"/>
  <c r="O215" i="1"/>
  <c r="O214" i="1" s="1"/>
  <c r="O212" i="1"/>
  <c r="O211" i="1"/>
  <c r="O210" i="1" s="1"/>
  <c r="O209" i="1"/>
  <c r="O208" i="1"/>
  <c r="O205" i="1"/>
  <c r="O204" i="1" s="1"/>
  <c r="O203" i="1"/>
  <c r="O202" i="1"/>
  <c r="O201" i="1"/>
  <c r="O199" i="1"/>
  <c r="O198" i="1"/>
  <c r="O197" i="1"/>
  <c r="O196" i="1"/>
  <c r="O195" i="1" s="1"/>
  <c r="O193" i="1"/>
  <c r="O192" i="1" s="1"/>
  <c r="O190" i="1"/>
  <c r="O189" i="1"/>
  <c r="O188" i="1"/>
  <c r="O186" i="1"/>
  <c r="O185" i="1" s="1"/>
  <c r="O183" i="1"/>
  <c r="O182" i="1"/>
  <c r="O181" i="1" s="1"/>
  <c r="O180" i="1"/>
  <c r="O179" i="1" s="1"/>
  <c r="O178" i="1"/>
  <c r="O177" i="1" s="1"/>
  <c r="O174" i="1"/>
  <c r="O173" i="1"/>
  <c r="O172" i="1"/>
  <c r="O171" i="1"/>
  <c r="O170" i="1"/>
  <c r="O167" i="1"/>
  <c r="O166" i="1"/>
  <c r="O165" i="1" s="1"/>
  <c r="O164" i="1"/>
  <c r="O163" i="1" s="1"/>
  <c r="O161" i="1"/>
  <c r="O160" i="1"/>
  <c r="O158" i="1"/>
  <c r="O157" i="1"/>
  <c r="O155" i="1"/>
  <c r="O154" i="1"/>
  <c r="O152" i="1"/>
  <c r="O151" i="1"/>
  <c r="O150" i="1"/>
  <c r="O149" i="1"/>
  <c r="O147" i="1"/>
  <c r="O146" i="1" s="1"/>
  <c r="O145" i="1"/>
  <c r="O144" i="1"/>
  <c r="O143" i="1"/>
  <c r="O142" i="1"/>
  <c r="O141" i="1"/>
  <c r="O140" i="1"/>
  <c r="O139" i="1"/>
  <c r="O136" i="1"/>
  <c r="O135" i="1"/>
  <c r="O134" i="1"/>
  <c r="O133" i="1"/>
  <c r="O132" i="1"/>
  <c r="O129" i="1"/>
  <c r="O128" i="1"/>
  <c r="O125" i="1"/>
  <c r="O124" i="1"/>
  <c r="O123" i="1"/>
  <c r="O122" i="1"/>
  <c r="O121" i="1"/>
  <c r="O120" i="1"/>
  <c r="O119" i="1"/>
  <c r="O118" i="1"/>
  <c r="O116" i="1"/>
  <c r="O115" i="1"/>
  <c r="O114" i="1"/>
  <c r="O113" i="1"/>
  <c r="O112" i="1"/>
  <c r="O107" i="1"/>
  <c r="O106" i="1" s="1"/>
  <c r="O105" i="1"/>
  <c r="O104" i="1"/>
  <c r="O103" i="1"/>
  <c r="O99" i="1"/>
  <c r="O98" i="1" s="1"/>
  <c r="O97" i="1" s="1"/>
  <c r="O96" i="1" s="1"/>
  <c r="O94" i="1"/>
  <c r="O93" i="1" s="1"/>
  <c r="O92" i="1"/>
  <c r="O91" i="1" s="1"/>
  <c r="O90" i="1"/>
  <c r="O89" i="1"/>
  <c r="O88" i="1"/>
  <c r="O86" i="1"/>
  <c r="O85" i="1"/>
  <c r="O84" i="1"/>
  <c r="O83" i="1"/>
  <c r="O82" i="1"/>
  <c r="O80" i="1"/>
  <c r="O79" i="1"/>
  <c r="O77" i="1"/>
  <c r="O76" i="1"/>
  <c r="O75" i="1"/>
  <c r="O73" i="1"/>
  <c r="O72" i="1" s="1"/>
  <c r="O69" i="1"/>
  <c r="O68" i="1"/>
  <c r="O62" i="1"/>
  <c r="O61" i="1"/>
  <c r="O60" i="1"/>
  <c r="O59" i="1"/>
  <c r="O58" i="1"/>
  <c r="O57" i="1"/>
  <c r="O55" i="1"/>
  <c r="O54" i="1"/>
  <c r="O53" i="1"/>
  <c r="O51" i="1"/>
  <c r="O50" i="1"/>
  <c r="O49" i="1"/>
  <c r="O48" i="1"/>
  <c r="O47" i="1"/>
  <c r="O46" i="1"/>
  <c r="O42" i="1"/>
  <c r="O41" i="1"/>
  <c r="O40" i="1"/>
  <c r="O38" i="1"/>
  <c r="O37" i="1"/>
  <c r="O33" i="1"/>
  <c r="O32" i="1"/>
  <c r="O31" i="1"/>
  <c r="O30" i="1"/>
  <c r="O29" i="1"/>
  <c r="O28" i="1"/>
  <c r="O26" i="1"/>
  <c r="O25" i="1"/>
  <c r="O24" i="1"/>
  <c r="O22" i="1"/>
  <c r="O21" i="1"/>
  <c r="O20" i="1"/>
  <c r="O18" i="1"/>
  <c r="O17" i="1"/>
  <c r="O16" i="1"/>
  <c r="O15" i="1"/>
  <c r="O14" i="1"/>
  <c r="O13" i="1"/>
  <c r="O12" i="1"/>
  <c r="F263" i="1"/>
  <c r="F262" i="1"/>
  <c r="K10" i="1" l="1"/>
  <c r="N220" i="1"/>
  <c r="I10" i="1"/>
  <c r="I43" i="1"/>
  <c r="L35" i="1"/>
  <c r="L34" i="1" s="1"/>
  <c r="L242" i="1"/>
  <c r="L241" i="1" s="1"/>
  <c r="I334" i="1"/>
  <c r="N322" i="1"/>
  <c r="O376" i="1"/>
  <c r="H242" i="1"/>
  <c r="H241" i="1" s="1"/>
  <c r="K322" i="1"/>
  <c r="L334" i="1"/>
  <c r="N334" i="1"/>
  <c r="O364" i="1"/>
  <c r="H334" i="1"/>
  <c r="O347" i="1"/>
  <c r="I322" i="1"/>
  <c r="O352" i="1"/>
  <c r="O335" i="1"/>
  <c r="L322" i="1"/>
  <c r="L280" i="1"/>
  <c r="L279" i="1" s="1"/>
  <c r="H322" i="1"/>
  <c r="H317" i="1"/>
  <c r="K317" i="1"/>
  <c r="N317" i="1"/>
  <c r="L317" i="1"/>
  <c r="O323" i="1"/>
  <c r="O322" i="1" s="1"/>
  <c r="O317" i="1"/>
  <c r="K242" i="1"/>
  <c r="K241" i="1" s="1"/>
  <c r="I317" i="1"/>
  <c r="I220" i="1"/>
  <c r="K280" i="1"/>
  <c r="K279" i="1" s="1"/>
  <c r="O312" i="1"/>
  <c r="N242" i="1"/>
  <c r="N241" i="1" s="1"/>
  <c r="O308" i="1"/>
  <c r="O303" i="1"/>
  <c r="O294" i="1"/>
  <c r="N280" i="1"/>
  <c r="N279" i="1" s="1"/>
  <c r="O298" i="1"/>
  <c r="H280" i="1"/>
  <c r="H279" i="1" s="1"/>
  <c r="O254" i="1"/>
  <c r="O281" i="1"/>
  <c r="I280" i="1"/>
  <c r="I279" i="1" s="1"/>
  <c r="L250" i="1"/>
  <c r="H250" i="1"/>
  <c r="N250" i="1"/>
  <c r="K250" i="1"/>
  <c r="I250" i="1"/>
  <c r="O251" i="1"/>
  <c r="O245" i="1"/>
  <c r="O242" i="1" s="1"/>
  <c r="O241" i="1" s="1"/>
  <c r="O227" i="1"/>
  <c r="O224" i="1"/>
  <c r="O230" i="1"/>
  <c r="F206" i="1"/>
  <c r="L220" i="1"/>
  <c r="O221" i="1"/>
  <c r="H220" i="1"/>
  <c r="K220" i="1"/>
  <c r="O213" i="1"/>
  <c r="K206" i="1"/>
  <c r="K191" i="1" s="1"/>
  <c r="H206" i="1"/>
  <c r="H191" i="1" s="1"/>
  <c r="L206" i="1"/>
  <c r="L191" i="1" s="1"/>
  <c r="N206" i="1"/>
  <c r="N191" i="1" s="1"/>
  <c r="E206" i="1"/>
  <c r="D206" i="1"/>
  <c r="O207" i="1"/>
  <c r="O206" i="1" s="1"/>
  <c r="I206" i="1"/>
  <c r="I191" i="1" s="1"/>
  <c r="L184" i="1"/>
  <c r="O200" i="1"/>
  <c r="I35" i="1"/>
  <c r="I34" i="1" s="1"/>
  <c r="L43" i="1"/>
  <c r="O194" i="1"/>
  <c r="N184" i="1"/>
  <c r="I184" i="1"/>
  <c r="K184" i="1"/>
  <c r="L176" i="1"/>
  <c r="H184" i="1"/>
  <c r="O187" i="1"/>
  <c r="O184" i="1" s="1"/>
  <c r="K153" i="1"/>
  <c r="K148" i="1" s="1"/>
  <c r="K137" i="1" s="1"/>
  <c r="K109" i="1" s="1"/>
  <c r="I176" i="1"/>
  <c r="K176" i="1"/>
  <c r="N176" i="1"/>
  <c r="H176" i="1"/>
  <c r="O176" i="1"/>
  <c r="I153" i="1"/>
  <c r="I148" i="1" s="1"/>
  <c r="I137" i="1" s="1"/>
  <c r="I109" i="1" s="1"/>
  <c r="O169" i="1"/>
  <c r="O168" i="1" s="1"/>
  <c r="H153" i="1"/>
  <c r="H148" i="1" s="1"/>
  <c r="H137" i="1" s="1"/>
  <c r="H109" i="1" s="1"/>
  <c r="O156" i="1"/>
  <c r="O159" i="1"/>
  <c r="L153" i="1"/>
  <c r="L148" i="1" s="1"/>
  <c r="L137" i="1" s="1"/>
  <c r="L109" i="1" s="1"/>
  <c r="N153" i="1"/>
  <c r="N148" i="1" s="1"/>
  <c r="N137" i="1" s="1"/>
  <c r="N109" i="1" s="1"/>
  <c r="O138" i="1"/>
  <c r="O131" i="1"/>
  <c r="O130" i="1" s="1"/>
  <c r="O127" i="1"/>
  <c r="O126" i="1" s="1"/>
  <c r="O117" i="1"/>
  <c r="O111" i="1" s="1"/>
  <c r="O110" i="1" s="1"/>
  <c r="O102" i="1"/>
  <c r="O101" i="1" s="1"/>
  <c r="O100" i="1" s="1"/>
  <c r="O95" i="1" s="1"/>
  <c r="N95" i="1"/>
  <c r="I95" i="1"/>
  <c r="H95" i="1"/>
  <c r="K95" i="1"/>
  <c r="L95" i="1"/>
  <c r="O87" i="1"/>
  <c r="O81" i="1"/>
  <c r="H71" i="1"/>
  <c r="H70" i="1" s="1"/>
  <c r="O78" i="1"/>
  <c r="I71" i="1"/>
  <c r="I70" i="1" s="1"/>
  <c r="I65" i="1" s="1"/>
  <c r="I64" i="1" s="1"/>
  <c r="O67" i="1"/>
  <c r="O66" i="1" s="1"/>
  <c r="K71" i="1"/>
  <c r="K70" i="1" s="1"/>
  <c r="K65" i="1" s="1"/>
  <c r="K64" i="1" s="1"/>
  <c r="L71" i="1"/>
  <c r="L70" i="1" s="1"/>
  <c r="L65" i="1" s="1"/>
  <c r="L64" i="1" s="1"/>
  <c r="O74" i="1"/>
  <c r="N71" i="1"/>
  <c r="N70" i="1" s="1"/>
  <c r="O52" i="1"/>
  <c r="O45" i="1" s="1"/>
  <c r="O44" i="1" s="1"/>
  <c r="O56" i="1"/>
  <c r="L10" i="1"/>
  <c r="N43" i="1"/>
  <c r="K35" i="1"/>
  <c r="K34" i="1" s="1"/>
  <c r="H43" i="1"/>
  <c r="H35" i="1"/>
  <c r="H34" i="1" s="1"/>
  <c r="O36" i="1"/>
  <c r="O39" i="1"/>
  <c r="N35" i="1"/>
  <c r="N34" i="1" s="1"/>
  <c r="N9" i="1" s="1"/>
  <c r="O27" i="1"/>
  <c r="O19" i="1"/>
  <c r="O11" i="1" s="1"/>
  <c r="O23" i="1"/>
  <c r="H10" i="1"/>
  <c r="BA327" i="1"/>
  <c r="BA293" i="1"/>
  <c r="C8" i="12" s="1"/>
  <c r="BA284" i="1"/>
  <c r="C7" i="12" s="1"/>
  <c r="BA256" i="1"/>
  <c r="C6" i="12" s="1"/>
  <c r="K9" i="1" l="1"/>
  <c r="K8" i="1" s="1"/>
  <c r="I9" i="1"/>
  <c r="I8" i="1" s="1"/>
  <c r="L9" i="1"/>
  <c r="L8" i="1" s="1"/>
  <c r="O334" i="1"/>
  <c r="N249" i="1"/>
  <c r="K249" i="1"/>
  <c r="L249" i="1"/>
  <c r="O280" i="1"/>
  <c r="O279" i="1" s="1"/>
  <c r="H249" i="1"/>
  <c r="I249" i="1"/>
  <c r="O250" i="1"/>
  <c r="O220" i="1"/>
  <c r="L175" i="1"/>
  <c r="L162" i="1" s="1"/>
  <c r="L108" i="1" s="1"/>
  <c r="L63" i="1" s="1"/>
  <c r="N175" i="1"/>
  <c r="N162" i="1" s="1"/>
  <c r="N108" i="1" s="1"/>
  <c r="O191" i="1"/>
  <c r="I175" i="1"/>
  <c r="I162" i="1" s="1"/>
  <c r="I108" i="1" s="1"/>
  <c r="I63" i="1" s="1"/>
  <c r="K175" i="1"/>
  <c r="K162" i="1" s="1"/>
  <c r="K108" i="1" s="1"/>
  <c r="K63" i="1" s="1"/>
  <c r="K7" i="1" s="1"/>
  <c r="O175" i="1"/>
  <c r="H175" i="1"/>
  <c r="H162" i="1" s="1"/>
  <c r="H108" i="1" s="1"/>
  <c r="O153" i="1"/>
  <c r="O148" i="1" s="1"/>
  <c r="O137" i="1" s="1"/>
  <c r="O109" i="1" s="1"/>
  <c r="H65" i="1"/>
  <c r="H64" i="1" s="1"/>
  <c r="N65" i="1"/>
  <c r="N64" i="1" s="1"/>
  <c r="O71" i="1"/>
  <c r="O70" i="1" s="1"/>
  <c r="O65" i="1" s="1"/>
  <c r="O64" i="1" s="1"/>
  <c r="O43" i="1"/>
  <c r="N8" i="1"/>
  <c r="O35" i="1"/>
  <c r="O34" i="1" s="1"/>
  <c r="H9" i="1"/>
  <c r="H8" i="1" s="1"/>
  <c r="O10" i="1"/>
  <c r="BA183" i="1"/>
  <c r="I7" i="1" l="1"/>
  <c r="I6" i="1" s="1"/>
  <c r="K6" i="1"/>
  <c r="O249" i="1"/>
  <c r="L7" i="1"/>
  <c r="L6" i="1" s="1"/>
  <c r="O162" i="1"/>
  <c r="O108" i="1" s="1"/>
  <c r="O63" i="1" s="1"/>
  <c r="H63" i="1"/>
  <c r="H7" i="1" s="1"/>
  <c r="H6" i="1" s="1"/>
  <c r="N63" i="1"/>
  <c r="N7" i="1" s="1"/>
  <c r="N6" i="1" s="1"/>
  <c r="O9" i="1"/>
  <c r="O8" i="1" s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 s="1"/>
  <c r="M383" i="1"/>
  <c r="M382" i="1"/>
  <c r="M381" i="1"/>
  <c r="M380" i="1"/>
  <c r="M379" i="1"/>
  <c r="M378" i="1"/>
  <c r="M377" i="1"/>
  <c r="M375" i="1"/>
  <c r="M374" i="1"/>
  <c r="M373" i="1"/>
  <c r="M372" i="1"/>
  <c r="M371" i="1"/>
  <c r="M370" i="1"/>
  <c r="M369" i="1"/>
  <c r="M368" i="1"/>
  <c r="M367" i="1"/>
  <c r="M366" i="1"/>
  <c r="M365" i="1"/>
  <c r="M363" i="1"/>
  <c r="M362" i="1"/>
  <c r="M361" i="1"/>
  <c r="M360" i="1"/>
  <c r="M359" i="1"/>
  <c r="M358" i="1"/>
  <c r="M357" i="1"/>
  <c r="M356" i="1"/>
  <c r="M355" i="1"/>
  <c r="M354" i="1"/>
  <c r="M353" i="1"/>
  <c r="M351" i="1"/>
  <c r="M350" i="1"/>
  <c r="M349" i="1"/>
  <c r="M348" i="1"/>
  <c r="M346" i="1"/>
  <c r="M345" i="1"/>
  <c r="M344" i="1"/>
  <c r="M343" i="1"/>
  <c r="M342" i="1"/>
  <c r="M341" i="1"/>
  <c r="M340" i="1"/>
  <c r="M339" i="1"/>
  <c r="M338" i="1"/>
  <c r="M337" i="1"/>
  <c r="M336" i="1"/>
  <c r="M333" i="1"/>
  <c r="M332" i="1" s="1"/>
  <c r="M331" i="1"/>
  <c r="M330" i="1"/>
  <c r="M329" i="1"/>
  <c r="M328" i="1"/>
  <c r="M327" i="1"/>
  <c r="M326" i="1"/>
  <c r="M325" i="1"/>
  <c r="M324" i="1"/>
  <c r="M321" i="1"/>
  <c r="M320" i="1" s="1"/>
  <c r="M319" i="1"/>
  <c r="M318" i="1" s="1"/>
  <c r="M316" i="1"/>
  <c r="M315" i="1" s="1"/>
  <c r="M314" i="1"/>
  <c r="M313" i="1"/>
  <c r="M311" i="1"/>
  <c r="M310" i="1"/>
  <c r="M309" i="1"/>
  <c r="M307" i="1"/>
  <c r="M306" i="1"/>
  <c r="M305" i="1"/>
  <c r="M304" i="1"/>
  <c r="M302" i="1"/>
  <c r="M301" i="1"/>
  <c r="M300" i="1"/>
  <c r="M299" i="1"/>
  <c r="M297" i="1"/>
  <c r="M296" i="1"/>
  <c r="M295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78" i="1"/>
  <c r="M277" i="1" s="1"/>
  <c r="M276" i="1"/>
  <c r="M275" i="1" s="1"/>
  <c r="M274" i="1" s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 s="1"/>
  <c r="M257" i="1"/>
  <c r="M256" i="1"/>
  <c r="M255" i="1" s="1"/>
  <c r="M253" i="1"/>
  <c r="M252" i="1"/>
  <c r="M248" i="1"/>
  <c r="M247" i="1"/>
  <c r="M246" i="1"/>
  <c r="M244" i="1"/>
  <c r="M243" i="1" s="1"/>
  <c r="M240" i="1"/>
  <c r="M239" i="1" s="1"/>
  <c r="M238" i="1"/>
  <c r="M237" i="1" s="1"/>
  <c r="M236" i="1" s="1"/>
  <c r="M235" i="1" s="1"/>
  <c r="M234" i="1"/>
  <c r="M233" i="1"/>
  <c r="M232" i="1"/>
  <c r="M231" i="1"/>
  <c r="M229" i="1"/>
  <c r="M228" i="1"/>
  <c r="M226" i="1"/>
  <c r="M225" i="1"/>
  <c r="M223" i="1"/>
  <c r="M222" i="1"/>
  <c r="M219" i="1"/>
  <c r="M218" i="1" s="1"/>
  <c r="M217" i="1"/>
  <c r="M216" i="1"/>
  <c r="M215" i="1"/>
  <c r="M214" i="1" s="1"/>
  <c r="M212" i="1"/>
  <c r="M211" i="1"/>
  <c r="M210" i="1" s="1"/>
  <c r="M209" i="1"/>
  <c r="M208" i="1"/>
  <c r="M205" i="1"/>
  <c r="M204" i="1" s="1"/>
  <c r="M203" i="1"/>
  <c r="M202" i="1"/>
  <c r="M201" i="1"/>
  <c r="M199" i="1"/>
  <c r="M198" i="1"/>
  <c r="M197" i="1"/>
  <c r="M196" i="1"/>
  <c r="M195" i="1" s="1"/>
  <c r="M193" i="1"/>
  <c r="M192" i="1" s="1"/>
  <c r="M190" i="1"/>
  <c r="M189" i="1"/>
  <c r="M188" i="1"/>
  <c r="M186" i="1"/>
  <c r="M185" i="1" s="1"/>
  <c r="M183" i="1"/>
  <c r="M182" i="1"/>
  <c r="M181" i="1" s="1"/>
  <c r="M180" i="1"/>
  <c r="M179" i="1" s="1"/>
  <c r="M178" i="1"/>
  <c r="M177" i="1" s="1"/>
  <c r="M174" i="1"/>
  <c r="M173" i="1"/>
  <c r="BA173" i="1" s="1"/>
  <c r="M172" i="1"/>
  <c r="M171" i="1"/>
  <c r="M170" i="1"/>
  <c r="M167" i="1"/>
  <c r="M166" i="1"/>
  <c r="M165" i="1" s="1"/>
  <c r="M164" i="1"/>
  <c r="M163" i="1" s="1"/>
  <c r="M161" i="1"/>
  <c r="M160" i="1"/>
  <c r="M158" i="1"/>
  <c r="M157" i="1"/>
  <c r="M155" i="1"/>
  <c r="M154" i="1"/>
  <c r="M152" i="1"/>
  <c r="M151" i="1"/>
  <c r="M150" i="1"/>
  <c r="M149" i="1"/>
  <c r="M147" i="1"/>
  <c r="M146" i="1" s="1"/>
  <c r="M145" i="1"/>
  <c r="M144" i="1"/>
  <c r="M143" i="1"/>
  <c r="M142" i="1"/>
  <c r="M141" i="1"/>
  <c r="M140" i="1"/>
  <c r="M139" i="1"/>
  <c r="M136" i="1"/>
  <c r="M135" i="1"/>
  <c r="M134" i="1"/>
  <c r="M133" i="1"/>
  <c r="M132" i="1"/>
  <c r="M129" i="1"/>
  <c r="M128" i="1"/>
  <c r="M125" i="1"/>
  <c r="M124" i="1"/>
  <c r="M123" i="1"/>
  <c r="M122" i="1"/>
  <c r="M121" i="1"/>
  <c r="M120" i="1"/>
  <c r="M119" i="1"/>
  <c r="M118" i="1"/>
  <c r="M116" i="1"/>
  <c r="M115" i="1"/>
  <c r="M114" i="1"/>
  <c r="M113" i="1"/>
  <c r="M112" i="1"/>
  <c r="M107" i="1"/>
  <c r="M106" i="1" s="1"/>
  <c r="M105" i="1"/>
  <c r="M104" i="1"/>
  <c r="M103" i="1"/>
  <c r="M99" i="1"/>
  <c r="M98" i="1" s="1"/>
  <c r="M97" i="1" s="1"/>
  <c r="M96" i="1" s="1"/>
  <c r="M94" i="1"/>
  <c r="M93" i="1" s="1"/>
  <c r="M92" i="1"/>
  <c r="M91" i="1" s="1"/>
  <c r="M90" i="1"/>
  <c r="M89" i="1"/>
  <c r="M88" i="1"/>
  <c r="M86" i="1"/>
  <c r="M85" i="1"/>
  <c r="M84" i="1"/>
  <c r="M83" i="1"/>
  <c r="M82" i="1"/>
  <c r="M80" i="1"/>
  <c r="M79" i="1"/>
  <c r="M77" i="1"/>
  <c r="M76" i="1"/>
  <c r="M75" i="1"/>
  <c r="M73" i="1"/>
  <c r="M72" i="1" s="1"/>
  <c r="M69" i="1"/>
  <c r="M68" i="1"/>
  <c r="M62" i="1"/>
  <c r="M61" i="1"/>
  <c r="M60" i="1"/>
  <c r="M59" i="1"/>
  <c r="M58" i="1"/>
  <c r="M57" i="1"/>
  <c r="M55" i="1"/>
  <c r="M54" i="1"/>
  <c r="M53" i="1"/>
  <c r="M51" i="1"/>
  <c r="M50" i="1"/>
  <c r="M49" i="1"/>
  <c r="M48" i="1"/>
  <c r="M47" i="1"/>
  <c r="M46" i="1"/>
  <c r="M42" i="1"/>
  <c r="M41" i="1"/>
  <c r="M40" i="1"/>
  <c r="M38" i="1"/>
  <c r="M37" i="1"/>
  <c r="M33" i="1"/>
  <c r="M32" i="1"/>
  <c r="M31" i="1"/>
  <c r="M30" i="1"/>
  <c r="M29" i="1"/>
  <c r="M28" i="1"/>
  <c r="M26" i="1"/>
  <c r="M25" i="1"/>
  <c r="M24" i="1"/>
  <c r="M22" i="1"/>
  <c r="M21" i="1"/>
  <c r="M20" i="1"/>
  <c r="M18" i="1"/>
  <c r="M17" i="1"/>
  <c r="M16" i="1"/>
  <c r="M15" i="1"/>
  <c r="M14" i="1"/>
  <c r="M13" i="1"/>
  <c r="M12" i="1"/>
  <c r="F12" i="1"/>
  <c r="E244" i="1"/>
  <c r="E243" i="1" s="1"/>
  <c r="D169" i="1"/>
  <c r="D309" i="1"/>
  <c r="D308" i="1" s="1"/>
  <c r="M364" i="1" l="1"/>
  <c r="M376" i="1"/>
  <c r="M352" i="1"/>
  <c r="M312" i="1"/>
  <c r="M347" i="1"/>
  <c r="M335" i="1"/>
  <c r="M317" i="1"/>
  <c r="M323" i="1"/>
  <c r="M322" i="1" s="1"/>
  <c r="M298" i="1"/>
  <c r="M308" i="1"/>
  <c r="M303" i="1"/>
  <c r="M294" i="1"/>
  <c r="M281" i="1"/>
  <c r="M245" i="1"/>
  <c r="M242" i="1" s="1"/>
  <c r="M241" i="1" s="1"/>
  <c r="M254" i="1"/>
  <c r="M251" i="1"/>
  <c r="M227" i="1"/>
  <c r="M221" i="1"/>
  <c r="M230" i="1"/>
  <c r="M224" i="1"/>
  <c r="M213" i="1"/>
  <c r="M207" i="1"/>
  <c r="M206" i="1" s="1"/>
  <c r="M194" i="1"/>
  <c r="M187" i="1"/>
  <c r="M184" i="1" s="1"/>
  <c r="M200" i="1"/>
  <c r="M169" i="1"/>
  <c r="M168" i="1" s="1"/>
  <c r="M159" i="1"/>
  <c r="M176" i="1"/>
  <c r="M156" i="1"/>
  <c r="O7" i="1"/>
  <c r="O6" i="1" s="1"/>
  <c r="M138" i="1"/>
  <c r="M127" i="1"/>
  <c r="M126" i="1" s="1"/>
  <c r="M131" i="1"/>
  <c r="M130" i="1" s="1"/>
  <c r="M117" i="1"/>
  <c r="M111" i="1" s="1"/>
  <c r="M110" i="1" s="1"/>
  <c r="M102" i="1"/>
  <c r="M101" i="1" s="1"/>
  <c r="M100" i="1" s="1"/>
  <c r="M95" i="1" s="1"/>
  <c r="M87" i="1"/>
  <c r="M78" i="1"/>
  <c r="M81" i="1"/>
  <c r="M74" i="1"/>
  <c r="M67" i="1"/>
  <c r="M66" i="1" s="1"/>
  <c r="M56" i="1"/>
  <c r="M36" i="1"/>
  <c r="M52" i="1"/>
  <c r="M45" i="1" s="1"/>
  <c r="M44" i="1" s="1"/>
  <c r="M39" i="1"/>
  <c r="M23" i="1"/>
  <c r="M27" i="1"/>
  <c r="M19" i="1"/>
  <c r="M11" i="1" s="1"/>
  <c r="C4" i="12"/>
  <c r="C3" i="12" s="1"/>
  <c r="I167" i="4"/>
  <c r="I166" i="4" s="1"/>
  <c r="H167" i="4"/>
  <c r="H166" i="4" s="1"/>
  <c r="G167" i="4"/>
  <c r="G166" i="4" s="1"/>
  <c r="E167" i="4"/>
  <c r="E166" i="4" s="1"/>
  <c r="J164" i="4"/>
  <c r="I164" i="4"/>
  <c r="H164" i="4"/>
  <c r="G164" i="4"/>
  <c r="E164" i="4"/>
  <c r="D164" i="4"/>
  <c r="I161" i="4"/>
  <c r="H161" i="4"/>
  <c r="G161" i="4"/>
  <c r="E161" i="4"/>
  <c r="D161" i="4"/>
  <c r="I146" i="4"/>
  <c r="I145" i="4" s="1"/>
  <c r="I144" i="4" s="1"/>
  <c r="H146" i="4"/>
  <c r="H145" i="4" s="1"/>
  <c r="H144" i="4" s="1"/>
  <c r="G146" i="4"/>
  <c r="G145" i="4" s="1"/>
  <c r="G144" i="4" s="1"/>
  <c r="E146" i="4"/>
  <c r="E145" i="4" s="1"/>
  <c r="E144" i="4" s="1"/>
  <c r="D146" i="4"/>
  <c r="D145" i="4" s="1"/>
  <c r="D144" i="4" s="1"/>
  <c r="I142" i="4"/>
  <c r="H142" i="4"/>
  <c r="G142" i="4"/>
  <c r="E142" i="4"/>
  <c r="D142" i="4"/>
  <c r="J137" i="4"/>
  <c r="J136" i="4" s="1"/>
  <c r="J135" i="4" s="1"/>
  <c r="I137" i="4"/>
  <c r="I136" i="4" s="1"/>
  <c r="I135" i="4" s="1"/>
  <c r="I128" i="4" s="1"/>
  <c r="I127" i="4" s="1"/>
  <c r="H137" i="4"/>
  <c r="H136" i="4" s="1"/>
  <c r="H135" i="4" s="1"/>
  <c r="H128" i="4" s="1"/>
  <c r="H127" i="4" s="1"/>
  <c r="G137" i="4"/>
  <c r="G136" i="4" s="1"/>
  <c r="G135" i="4" s="1"/>
  <c r="G128" i="4" s="1"/>
  <c r="G127" i="4" s="1"/>
  <c r="E137" i="4"/>
  <c r="E136" i="4" s="1"/>
  <c r="E135" i="4" s="1"/>
  <c r="E128" i="4" s="1"/>
  <c r="E127" i="4" s="1"/>
  <c r="D137" i="4"/>
  <c r="D136" i="4" s="1"/>
  <c r="D135" i="4" s="1"/>
  <c r="I112" i="4"/>
  <c r="I110" i="4" s="1"/>
  <c r="I109" i="4" s="1"/>
  <c r="I107" i="4" s="1"/>
  <c r="H112" i="4"/>
  <c r="H110" i="4" s="1"/>
  <c r="H109" i="4" s="1"/>
  <c r="H107" i="4" s="1"/>
  <c r="G112" i="4"/>
  <c r="G110" i="4" s="1"/>
  <c r="G109" i="4" s="1"/>
  <c r="G107" i="4" s="1"/>
  <c r="E112" i="4"/>
  <c r="E110" i="4" s="1"/>
  <c r="E109" i="4" s="1"/>
  <c r="E107" i="4" s="1"/>
  <c r="D112" i="4"/>
  <c r="D110" i="4" s="1"/>
  <c r="D109" i="4" s="1"/>
  <c r="D107" i="4" s="1"/>
  <c r="I105" i="4"/>
  <c r="H105" i="4"/>
  <c r="G105" i="4"/>
  <c r="E105" i="4"/>
  <c r="D105" i="4"/>
  <c r="J103" i="4"/>
  <c r="I103" i="4"/>
  <c r="H103" i="4"/>
  <c r="G103" i="4"/>
  <c r="E103" i="4"/>
  <c r="D103" i="4"/>
  <c r="I95" i="4"/>
  <c r="I94" i="4" s="1"/>
  <c r="H95" i="4"/>
  <c r="H94" i="4" s="1"/>
  <c r="G95" i="4"/>
  <c r="G94" i="4" s="1"/>
  <c r="E95" i="4"/>
  <c r="E94" i="4" s="1"/>
  <c r="D95" i="4"/>
  <c r="D94" i="4" s="1"/>
  <c r="I88" i="4"/>
  <c r="H88" i="4"/>
  <c r="G88" i="4"/>
  <c r="E88" i="4"/>
  <c r="D88" i="4"/>
  <c r="J85" i="4"/>
  <c r="I85" i="4"/>
  <c r="H85" i="4"/>
  <c r="G85" i="4"/>
  <c r="E85" i="4"/>
  <c r="D85" i="4"/>
  <c r="I82" i="4"/>
  <c r="I81" i="4" s="1"/>
  <c r="H82" i="4"/>
  <c r="H81" i="4" s="1"/>
  <c r="G82" i="4"/>
  <c r="G81" i="4" s="1"/>
  <c r="E82" i="4"/>
  <c r="E81" i="4" s="1"/>
  <c r="D82" i="4"/>
  <c r="D81" i="4" s="1"/>
  <c r="I45" i="4"/>
  <c r="H45" i="4"/>
  <c r="G45" i="4"/>
  <c r="E45" i="4"/>
  <c r="D45" i="4"/>
  <c r="I39" i="4"/>
  <c r="H39" i="4"/>
  <c r="G39" i="4"/>
  <c r="E39" i="4"/>
  <c r="D39" i="4"/>
  <c r="J34" i="4"/>
  <c r="I34" i="4"/>
  <c r="H34" i="4"/>
  <c r="G34" i="4"/>
  <c r="E34" i="4"/>
  <c r="D34" i="4"/>
  <c r="J28" i="4"/>
  <c r="I28" i="4"/>
  <c r="H28" i="4"/>
  <c r="G28" i="4"/>
  <c r="E28" i="4"/>
  <c r="D28" i="4"/>
  <c r="I14" i="4"/>
  <c r="I13" i="4" s="1"/>
  <c r="H14" i="4"/>
  <c r="H13" i="4" s="1"/>
  <c r="G14" i="4"/>
  <c r="G13" i="4" s="1"/>
  <c r="E14" i="4"/>
  <c r="E13" i="4" s="1"/>
  <c r="D14" i="4"/>
  <c r="D13" i="4" s="1"/>
  <c r="M334" i="1" l="1"/>
  <c r="M280" i="1"/>
  <c r="M279" i="1" s="1"/>
  <c r="M250" i="1"/>
  <c r="M220" i="1"/>
  <c r="M191" i="1"/>
  <c r="M175" i="1"/>
  <c r="M153" i="1"/>
  <c r="M148" i="1" s="1"/>
  <c r="M137" i="1" s="1"/>
  <c r="M109" i="1" s="1"/>
  <c r="M71" i="1"/>
  <c r="M70" i="1" s="1"/>
  <c r="M65" i="1" s="1"/>
  <c r="M64" i="1" s="1"/>
  <c r="M43" i="1"/>
  <c r="M35" i="1"/>
  <c r="M34" i="1" s="1"/>
  <c r="M10" i="1"/>
  <c r="H87" i="4"/>
  <c r="H84" i="4" s="1"/>
  <c r="E27" i="4"/>
  <c r="E12" i="4" s="1"/>
  <c r="E11" i="4" s="1"/>
  <c r="E10" i="4" s="1"/>
  <c r="E9" i="4" s="1"/>
  <c r="I160" i="4"/>
  <c r="H27" i="4"/>
  <c r="H12" i="4" s="1"/>
  <c r="H11" i="4" s="1"/>
  <c r="H10" i="4" s="1"/>
  <c r="H9" i="4" s="1"/>
  <c r="H160" i="4"/>
  <c r="I87" i="4"/>
  <c r="I84" i="4" s="1"/>
  <c r="D27" i="4"/>
  <c r="D12" i="4" s="1"/>
  <c r="D11" i="4" s="1"/>
  <c r="D10" i="4" s="1"/>
  <c r="D9" i="4" s="1"/>
  <c r="E87" i="4"/>
  <c r="E84" i="4" s="1"/>
  <c r="G87" i="4"/>
  <c r="G84" i="4" s="1"/>
  <c r="E160" i="4"/>
  <c r="G160" i="4"/>
  <c r="G126" i="4"/>
  <c r="E126" i="4"/>
  <c r="H126" i="4"/>
  <c r="I126" i="4"/>
  <c r="D87" i="4"/>
  <c r="D84" i="4" s="1"/>
  <c r="I27" i="4"/>
  <c r="I12" i="4" s="1"/>
  <c r="I11" i="4" s="1"/>
  <c r="I10" i="4" s="1"/>
  <c r="I9" i="4" s="1"/>
  <c r="G27" i="4"/>
  <c r="G12" i="4" s="1"/>
  <c r="G11" i="4" s="1"/>
  <c r="G10" i="4" s="1"/>
  <c r="G9" i="4" s="1"/>
  <c r="M249" i="1" l="1"/>
  <c r="M162" i="1"/>
  <c r="M108" i="1" s="1"/>
  <c r="M63" i="1" s="1"/>
  <c r="M9" i="1"/>
  <c r="M8" i="1" s="1"/>
  <c r="H8" i="4"/>
  <c r="H7" i="4" s="1"/>
  <c r="H6" i="4" s="1"/>
  <c r="H5" i="4" s="1"/>
  <c r="I8" i="4"/>
  <c r="I7" i="4" s="1"/>
  <c r="I6" i="4" s="1"/>
  <c r="I5" i="4" s="1"/>
  <c r="G8" i="4"/>
  <c r="G7" i="4" s="1"/>
  <c r="G6" i="4" s="1"/>
  <c r="G5" i="4" s="1"/>
  <c r="E8" i="4"/>
  <c r="E7" i="4" s="1"/>
  <c r="E6" i="4" s="1"/>
  <c r="E5" i="4" s="1"/>
  <c r="D8" i="4"/>
  <c r="F410" i="1" l="1"/>
  <c r="M7" i="1"/>
  <c r="M6" i="1" s="1"/>
  <c r="G346" i="1"/>
  <c r="G345" i="1"/>
  <c r="C335" i="1"/>
  <c r="S40" i="1" l="1"/>
  <c r="S42" i="1"/>
  <c r="S41" i="1"/>
  <c r="S38" i="1"/>
  <c r="S37" i="1"/>
  <c r="S33" i="1"/>
  <c r="S32" i="1"/>
  <c r="S31" i="1"/>
  <c r="S30" i="1"/>
  <c r="S29" i="1"/>
  <c r="S28" i="1"/>
  <c r="S25" i="1"/>
  <c r="S22" i="1"/>
  <c r="S21" i="1"/>
  <c r="S20" i="1"/>
  <c r="S18" i="1"/>
  <c r="S17" i="1"/>
  <c r="S16" i="1"/>
  <c r="S15" i="1"/>
  <c r="S14" i="1"/>
  <c r="S13" i="1"/>
  <c r="S12" i="1"/>
  <c r="H6" i="10" l="1"/>
  <c r="H5" i="10"/>
  <c r="G6" i="10"/>
  <c r="G5" i="10"/>
  <c r="H7" i="10" l="1"/>
  <c r="G7" i="10"/>
  <c r="F6" i="10"/>
  <c r="F5" i="10"/>
  <c r="E6" i="10"/>
  <c r="E5" i="10"/>
  <c r="D6" i="10"/>
  <c r="D5" i="10"/>
  <c r="C5" i="10"/>
  <c r="C6" i="10"/>
  <c r="C7" i="10" l="1"/>
  <c r="F7" i="10"/>
  <c r="E7" i="10"/>
  <c r="D7" i="10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C323" i="1" l="1"/>
  <c r="G331" i="1"/>
  <c r="C410" i="1" l="1"/>
  <c r="F102" i="4"/>
  <c r="F101" i="4"/>
  <c r="F100" i="4"/>
  <c r="F99" i="4"/>
  <c r="F98" i="4"/>
  <c r="F97" i="4"/>
  <c r="F96" i="4"/>
  <c r="L105" i="4"/>
  <c r="F95" i="4" l="1"/>
  <c r="F94" i="4" s="1"/>
  <c r="G410" i="1"/>
  <c r="L84" i="4"/>
  <c r="S62" i="1"/>
  <c r="S61" i="1"/>
  <c r="S60" i="1"/>
  <c r="S59" i="1"/>
  <c r="S58" i="1"/>
  <c r="S57" i="1"/>
  <c r="S55" i="1"/>
  <c r="S54" i="1"/>
  <c r="S53" i="1"/>
  <c r="S51" i="1"/>
  <c r="S50" i="1"/>
  <c r="S49" i="1"/>
  <c r="S48" i="1"/>
  <c r="S47" i="1"/>
  <c r="S46" i="1"/>
  <c r="S26" i="1"/>
  <c r="S24" i="1"/>
  <c r="G330" i="1"/>
  <c r="G329" i="1"/>
  <c r="O102" i="9" l="1"/>
  <c r="N102" i="9"/>
  <c r="L102" i="9"/>
  <c r="O125" i="9"/>
  <c r="O124" i="9" s="1"/>
  <c r="N125" i="9"/>
  <c r="N124" i="9" s="1"/>
  <c r="O157" i="9"/>
  <c r="N157" i="9"/>
  <c r="M157" i="9"/>
  <c r="L157" i="9"/>
  <c r="K157" i="9"/>
  <c r="K156" i="9" s="1"/>
  <c r="J157" i="9"/>
  <c r="I157" i="9"/>
  <c r="H157" i="9"/>
  <c r="G157" i="9"/>
  <c r="F157" i="9"/>
  <c r="E157" i="9"/>
  <c r="D157" i="9"/>
  <c r="C157" i="9"/>
  <c r="O163" i="9"/>
  <c r="O162" i="9" s="1"/>
  <c r="H163" i="9"/>
  <c r="H162" i="9" s="1"/>
  <c r="G163" i="9"/>
  <c r="G162" i="9" s="1"/>
  <c r="F163" i="9"/>
  <c r="F162" i="9" s="1"/>
  <c r="E163" i="9"/>
  <c r="E162" i="9" s="1"/>
  <c r="D163" i="9"/>
  <c r="D162" i="9" s="1"/>
  <c r="C163" i="9"/>
  <c r="C162" i="9" s="1"/>
  <c r="J163" i="9"/>
  <c r="J162" i="9" s="1"/>
  <c r="I163" i="9"/>
  <c r="I162" i="9" s="1"/>
  <c r="N174" i="9"/>
  <c r="M173" i="9"/>
  <c r="X173" i="9" s="1"/>
  <c r="Y173" i="9" s="1"/>
  <c r="N167" i="9"/>
  <c r="X167" i="9" s="1"/>
  <c r="Y167" i="9" s="1"/>
  <c r="N165" i="9"/>
  <c r="X165" i="9" s="1"/>
  <c r="Y165" i="9" s="1"/>
  <c r="N164" i="9"/>
  <c r="X164" i="9" s="1"/>
  <c r="Y164" i="9" s="1"/>
  <c r="N42" i="9"/>
  <c r="M42" i="9"/>
  <c r="L42" i="9"/>
  <c r="O42" i="9"/>
  <c r="O142" i="9"/>
  <c r="O141" i="9" s="1"/>
  <c r="O140" i="9" s="1"/>
  <c r="N142" i="9"/>
  <c r="N141" i="9" s="1"/>
  <c r="N140" i="9" s="1"/>
  <c r="M142" i="9"/>
  <c r="M141" i="9" s="1"/>
  <c r="M140" i="9" s="1"/>
  <c r="L142" i="9"/>
  <c r="L141" i="9" s="1"/>
  <c r="L140" i="9" s="1"/>
  <c r="O109" i="9"/>
  <c r="O107" i="9" s="1"/>
  <c r="O106" i="9" s="1"/>
  <c r="O104" i="9" s="1"/>
  <c r="M109" i="9"/>
  <c r="M107" i="9" s="1"/>
  <c r="M106" i="9" s="1"/>
  <c r="M104" i="9" s="1"/>
  <c r="L119" i="9"/>
  <c r="X119" i="9" s="1"/>
  <c r="Y119" i="9" s="1"/>
  <c r="N114" i="9"/>
  <c r="X114" i="9" s="1"/>
  <c r="Y114" i="9" s="1"/>
  <c r="N85" i="9"/>
  <c r="M85" i="9"/>
  <c r="L85" i="9"/>
  <c r="N92" i="9"/>
  <c r="N91" i="9" s="1"/>
  <c r="O85" i="9"/>
  <c r="O84" i="9" s="1"/>
  <c r="O82" i="9"/>
  <c r="X82" i="9" s="1"/>
  <c r="Y82" i="9" s="1"/>
  <c r="N80" i="9"/>
  <c r="X12" i="9"/>
  <c r="Y12" i="9" s="1"/>
  <c r="X13" i="9"/>
  <c r="Y13" i="9" s="1"/>
  <c r="X14" i="9"/>
  <c r="Y14" i="9" s="1"/>
  <c r="X15" i="9"/>
  <c r="Y15" i="9" s="1"/>
  <c r="X16" i="9"/>
  <c r="Y16" i="9" s="1"/>
  <c r="X17" i="9"/>
  <c r="Y17" i="9" s="1"/>
  <c r="X18" i="9"/>
  <c r="Y18" i="9" s="1"/>
  <c r="X19" i="9"/>
  <c r="Y19" i="9" s="1"/>
  <c r="X20" i="9"/>
  <c r="Y20" i="9" s="1"/>
  <c r="X21" i="9"/>
  <c r="Y21" i="9" s="1"/>
  <c r="X22" i="9"/>
  <c r="Y22" i="9" s="1"/>
  <c r="X23" i="9"/>
  <c r="Y23" i="9" s="1"/>
  <c r="X26" i="9"/>
  <c r="Y26" i="9" s="1"/>
  <c r="X27" i="9"/>
  <c r="Y27" i="9" s="1"/>
  <c r="X28" i="9"/>
  <c r="Y28" i="9" s="1"/>
  <c r="X29" i="9"/>
  <c r="Y29" i="9" s="1"/>
  <c r="X30" i="9"/>
  <c r="Y30" i="9" s="1"/>
  <c r="X32" i="9"/>
  <c r="Y32" i="9" s="1"/>
  <c r="X33" i="9"/>
  <c r="Y33" i="9" s="1"/>
  <c r="X34" i="9"/>
  <c r="Y34" i="9" s="1"/>
  <c r="X35" i="9"/>
  <c r="Y35" i="9" s="1"/>
  <c r="X37" i="9"/>
  <c r="Y37" i="9" s="1"/>
  <c r="X38" i="9"/>
  <c r="Y38" i="9" s="1"/>
  <c r="X39" i="9"/>
  <c r="Y39" i="9" s="1"/>
  <c r="X40" i="9"/>
  <c r="Y40" i="9" s="1"/>
  <c r="X41" i="9"/>
  <c r="Y41" i="9" s="1"/>
  <c r="X43" i="9"/>
  <c r="Y43" i="9" s="1"/>
  <c r="X44" i="9"/>
  <c r="Y44" i="9" s="1"/>
  <c r="X45" i="9"/>
  <c r="Y45" i="9" s="1"/>
  <c r="X46" i="9"/>
  <c r="Y46" i="9" s="1"/>
  <c r="X47" i="9"/>
  <c r="Y47" i="9" s="1"/>
  <c r="X48" i="9"/>
  <c r="Y48" i="9" s="1"/>
  <c r="X49" i="9"/>
  <c r="Y49" i="9" s="1"/>
  <c r="X50" i="9"/>
  <c r="Y50" i="9" s="1"/>
  <c r="X51" i="9"/>
  <c r="Y51" i="9" s="1"/>
  <c r="X52" i="9"/>
  <c r="Y52" i="9" s="1"/>
  <c r="X53" i="9"/>
  <c r="Y53" i="9" s="1"/>
  <c r="X54" i="9"/>
  <c r="Y54" i="9" s="1"/>
  <c r="X55" i="9"/>
  <c r="Y55" i="9" s="1"/>
  <c r="X56" i="9"/>
  <c r="Y56" i="9" s="1"/>
  <c r="X57" i="9"/>
  <c r="Y57" i="9" s="1"/>
  <c r="X58" i="9"/>
  <c r="Y58" i="9" s="1"/>
  <c r="X59" i="9"/>
  <c r="Y59" i="9" s="1"/>
  <c r="X60" i="9"/>
  <c r="Y60" i="9" s="1"/>
  <c r="X61" i="9"/>
  <c r="Y61" i="9" s="1"/>
  <c r="X62" i="9"/>
  <c r="Y62" i="9" s="1"/>
  <c r="X63" i="9"/>
  <c r="Y63" i="9" s="1"/>
  <c r="X64" i="9"/>
  <c r="Y64" i="9" s="1"/>
  <c r="X65" i="9"/>
  <c r="Y65" i="9" s="1"/>
  <c r="X66" i="9"/>
  <c r="Y66" i="9" s="1"/>
  <c r="X67" i="9"/>
  <c r="Y67" i="9" s="1"/>
  <c r="X68" i="9"/>
  <c r="Y68" i="9" s="1"/>
  <c r="X69" i="9"/>
  <c r="Y69" i="9" s="1"/>
  <c r="X70" i="9"/>
  <c r="Y70" i="9" s="1"/>
  <c r="X71" i="9"/>
  <c r="Y71" i="9" s="1"/>
  <c r="X72" i="9"/>
  <c r="Y72" i="9" s="1"/>
  <c r="X73" i="9"/>
  <c r="Y73" i="9" s="1"/>
  <c r="X74" i="9"/>
  <c r="Y74" i="9" s="1"/>
  <c r="X75" i="9"/>
  <c r="Y75" i="9" s="1"/>
  <c r="X76" i="9"/>
  <c r="Y76" i="9" s="1"/>
  <c r="X77" i="9"/>
  <c r="Y77" i="9" s="1"/>
  <c r="X83" i="9"/>
  <c r="Y83" i="9" s="1"/>
  <c r="X86" i="9"/>
  <c r="Y86" i="9" s="1"/>
  <c r="X87" i="9"/>
  <c r="Y87" i="9" s="1"/>
  <c r="X88" i="9"/>
  <c r="Y88" i="9" s="1"/>
  <c r="X89" i="9"/>
  <c r="Y89" i="9" s="1"/>
  <c r="X90" i="9"/>
  <c r="Y90" i="9" s="1"/>
  <c r="X93" i="9"/>
  <c r="Y93" i="9" s="1"/>
  <c r="X94" i="9"/>
  <c r="Y94" i="9" s="1"/>
  <c r="X95" i="9"/>
  <c r="Y95" i="9" s="1"/>
  <c r="X96" i="9"/>
  <c r="Y96" i="9" s="1"/>
  <c r="X97" i="9"/>
  <c r="Y97" i="9" s="1"/>
  <c r="X98" i="9"/>
  <c r="Y98" i="9" s="1"/>
  <c r="X99" i="9"/>
  <c r="Y99" i="9" s="1"/>
  <c r="X101" i="9"/>
  <c r="Y101" i="9" s="1"/>
  <c r="X103" i="9"/>
  <c r="Y103" i="9" s="1"/>
  <c r="X105" i="9"/>
  <c r="Y105" i="9" s="1"/>
  <c r="X108" i="9"/>
  <c r="Y108" i="9" s="1"/>
  <c r="X110" i="9"/>
  <c r="Y110" i="9" s="1"/>
  <c r="X111" i="9"/>
  <c r="Y111" i="9" s="1"/>
  <c r="X112" i="9"/>
  <c r="Y112" i="9" s="1"/>
  <c r="X113" i="9"/>
  <c r="Y113" i="9" s="1"/>
  <c r="X115" i="9"/>
  <c r="Y115" i="9" s="1"/>
  <c r="X116" i="9"/>
  <c r="Y116" i="9" s="1"/>
  <c r="X117" i="9"/>
  <c r="Y117" i="9" s="1"/>
  <c r="X118" i="9"/>
  <c r="Y118" i="9" s="1"/>
  <c r="X120" i="9"/>
  <c r="Y120" i="9" s="1"/>
  <c r="X121" i="9"/>
  <c r="Y121" i="9" s="1"/>
  <c r="X122" i="9"/>
  <c r="Y122" i="9" s="1"/>
  <c r="X126" i="9"/>
  <c r="Y126" i="9" s="1"/>
  <c r="X127" i="9"/>
  <c r="Y127" i="9" s="1"/>
  <c r="X128" i="9"/>
  <c r="Y128" i="9" s="1"/>
  <c r="X129" i="9"/>
  <c r="Y129" i="9" s="1"/>
  <c r="X130" i="9"/>
  <c r="Y130" i="9" s="1"/>
  <c r="X131" i="9"/>
  <c r="Y131" i="9" s="1"/>
  <c r="X135" i="9"/>
  <c r="Y135" i="9" s="1"/>
  <c r="X136" i="9"/>
  <c r="Y136" i="9" s="1"/>
  <c r="X137" i="9"/>
  <c r="Y137" i="9" s="1"/>
  <c r="X139" i="9"/>
  <c r="Y139" i="9" s="1"/>
  <c r="X143" i="9"/>
  <c r="Y143" i="9" s="1"/>
  <c r="X144" i="9"/>
  <c r="Y144" i="9" s="1"/>
  <c r="X145" i="9"/>
  <c r="Y145" i="9" s="1"/>
  <c r="X146" i="9"/>
  <c r="Y146" i="9" s="1"/>
  <c r="X147" i="9"/>
  <c r="Y147" i="9" s="1"/>
  <c r="X148" i="9"/>
  <c r="Y148" i="9" s="1"/>
  <c r="X149" i="9"/>
  <c r="Y149" i="9" s="1"/>
  <c r="X150" i="9"/>
  <c r="Y150" i="9" s="1"/>
  <c r="X151" i="9"/>
  <c r="Y151" i="9" s="1"/>
  <c r="X152" i="9"/>
  <c r="Y152" i="9" s="1"/>
  <c r="X153" i="9"/>
  <c r="Y153" i="9" s="1"/>
  <c r="X154" i="9"/>
  <c r="Y154" i="9" s="1"/>
  <c r="X155" i="9"/>
  <c r="Y155" i="9" s="1"/>
  <c r="X158" i="9"/>
  <c r="Y158" i="9" s="1"/>
  <c r="X159" i="9"/>
  <c r="Y159" i="9" s="1"/>
  <c r="X161" i="9"/>
  <c r="Y161" i="9" s="1"/>
  <c r="X166" i="9"/>
  <c r="Y166" i="9" s="1"/>
  <c r="X168" i="9"/>
  <c r="Y168" i="9" s="1"/>
  <c r="X169" i="9"/>
  <c r="Y169" i="9" s="1"/>
  <c r="X170" i="9"/>
  <c r="Y170" i="9" s="1"/>
  <c r="X171" i="9"/>
  <c r="Y171" i="9" s="1"/>
  <c r="X172" i="9"/>
  <c r="Y172" i="9" s="1"/>
  <c r="X175" i="9"/>
  <c r="Y175" i="9" s="1"/>
  <c r="X176" i="9"/>
  <c r="Y176" i="9" s="1"/>
  <c r="L174" i="9"/>
  <c r="L163" i="9" s="1"/>
  <c r="L162" i="9" s="1"/>
  <c r="L160" i="9"/>
  <c r="L138" i="9"/>
  <c r="L134" i="9"/>
  <c r="L133" i="9" s="1"/>
  <c r="L132" i="9" s="1"/>
  <c r="L125" i="9" s="1"/>
  <c r="L124" i="9" s="1"/>
  <c r="L92" i="9"/>
  <c r="L91" i="9" s="1"/>
  <c r="L80" i="9"/>
  <c r="L79" i="9" s="1"/>
  <c r="L78" i="9" s="1"/>
  <c r="L36" i="9"/>
  <c r="L31" i="9"/>
  <c r="L25" i="9"/>
  <c r="L11" i="9"/>
  <c r="L10" i="9" s="1"/>
  <c r="AC174" i="9"/>
  <c r="AC163" i="9" s="1"/>
  <c r="AC160" i="9"/>
  <c r="AC177" i="9"/>
  <c r="AC142" i="9"/>
  <c r="AC141" i="9" s="1"/>
  <c r="AC140" i="9" s="1"/>
  <c r="AC138" i="9"/>
  <c r="AC134" i="9"/>
  <c r="AC133" i="9" s="1"/>
  <c r="AC132" i="9" s="1"/>
  <c r="AC125" i="9" s="1"/>
  <c r="AC124" i="9" s="1"/>
  <c r="AC109" i="9"/>
  <c r="AC107" i="9" s="1"/>
  <c r="AC106" i="9" s="1"/>
  <c r="AC104" i="9" s="1"/>
  <c r="AC102" i="9"/>
  <c r="AC92" i="9"/>
  <c r="AC91" i="9" s="1"/>
  <c r="AC85" i="9"/>
  <c r="AC80" i="9"/>
  <c r="AC79" i="9" s="1"/>
  <c r="AC78" i="9" s="1"/>
  <c r="AC42" i="9"/>
  <c r="AC36" i="9"/>
  <c r="AC31" i="9"/>
  <c r="AC25" i="9"/>
  <c r="AC11" i="9"/>
  <c r="AC10" i="9" s="1"/>
  <c r="M174" i="9"/>
  <c r="M160" i="9"/>
  <c r="M138" i="9"/>
  <c r="M134" i="9"/>
  <c r="M133" i="9" s="1"/>
  <c r="M132" i="9" s="1"/>
  <c r="M125" i="9" s="1"/>
  <c r="M124" i="9" s="1"/>
  <c r="M102" i="9"/>
  <c r="M92" i="9"/>
  <c r="M91" i="9" s="1"/>
  <c r="M79" i="9"/>
  <c r="M78" i="9" s="1"/>
  <c r="M36" i="9"/>
  <c r="M31" i="9"/>
  <c r="M25" i="9"/>
  <c r="M11" i="9"/>
  <c r="M10" i="9" s="1"/>
  <c r="AC193" i="9"/>
  <c r="AC182" i="9" s="1"/>
  <c r="AC181" i="9" s="1"/>
  <c r="AC179" i="9"/>
  <c r="X102" i="9" l="1"/>
  <c r="Y102" i="9" s="1"/>
  <c r="X25" i="9"/>
  <c r="Y25" i="9" s="1"/>
  <c r="L109" i="9"/>
  <c r="L107" i="9" s="1"/>
  <c r="L106" i="9" s="1"/>
  <c r="F156" i="9"/>
  <c r="X31" i="9"/>
  <c r="Y31" i="9" s="1"/>
  <c r="N109" i="9"/>
  <c r="N107" i="9" s="1"/>
  <c r="N106" i="9" s="1"/>
  <c r="N104" i="9" s="1"/>
  <c r="X36" i="9"/>
  <c r="Y36" i="9" s="1"/>
  <c r="L24" i="9"/>
  <c r="L9" i="9" s="1"/>
  <c r="L8" i="9" s="1"/>
  <c r="L7" i="9" s="1"/>
  <c r="L6" i="9" s="1"/>
  <c r="M163" i="9"/>
  <c r="M162" i="9" s="1"/>
  <c r="M156" i="9" s="1"/>
  <c r="X91" i="9"/>
  <c r="Y91" i="9" s="1"/>
  <c r="G156" i="9"/>
  <c r="O156" i="9"/>
  <c r="X138" i="9"/>
  <c r="Y138" i="9" s="1"/>
  <c r="X134" i="9"/>
  <c r="Y134" i="9" s="1"/>
  <c r="E156" i="9"/>
  <c r="J156" i="9"/>
  <c r="X78" i="9"/>
  <c r="Y78" i="9" s="1"/>
  <c r="D156" i="9"/>
  <c r="L156" i="9"/>
  <c r="X85" i="9"/>
  <c r="Y85" i="9" s="1"/>
  <c r="N84" i="9"/>
  <c r="X42" i="9"/>
  <c r="Y42" i="9" s="1"/>
  <c r="X133" i="9"/>
  <c r="Y133" i="9" s="1"/>
  <c r="X80" i="9"/>
  <c r="Y80" i="9" s="1"/>
  <c r="X132" i="9"/>
  <c r="Y132" i="9" s="1"/>
  <c r="N163" i="9"/>
  <c r="N162" i="9" s="1"/>
  <c r="X92" i="9"/>
  <c r="Y92" i="9" s="1"/>
  <c r="X174" i="9"/>
  <c r="Y174" i="9" s="1"/>
  <c r="C156" i="9"/>
  <c r="M84" i="9"/>
  <c r="M81" i="9" s="1"/>
  <c r="H156" i="9"/>
  <c r="N123" i="9"/>
  <c r="X79" i="9"/>
  <c r="Y79" i="9" s="1"/>
  <c r="I156" i="9"/>
  <c r="O81" i="9"/>
  <c r="X124" i="9"/>
  <c r="Y124" i="9" s="1"/>
  <c r="O123" i="9"/>
  <c r="X125" i="9"/>
  <c r="Y125" i="9" s="1"/>
  <c r="X157" i="9"/>
  <c r="Y157" i="9" s="1"/>
  <c r="X140" i="9"/>
  <c r="Y140" i="9" s="1"/>
  <c r="L123" i="9"/>
  <c r="X142" i="9"/>
  <c r="Y142" i="9" s="1"/>
  <c r="X141" i="9"/>
  <c r="Y141" i="9" s="1"/>
  <c r="L84" i="9"/>
  <c r="AC162" i="9"/>
  <c r="AC157" i="9" s="1"/>
  <c r="AC156" i="9" s="1"/>
  <c r="AC24" i="9"/>
  <c r="AC9" i="9" s="1"/>
  <c r="AC8" i="9" s="1"/>
  <c r="AC7" i="9" s="1"/>
  <c r="AC6" i="9" s="1"/>
  <c r="AC84" i="9"/>
  <c r="AC81" i="9" s="1"/>
  <c r="AC123" i="9"/>
  <c r="M24" i="9"/>
  <c r="M123" i="9"/>
  <c r="X109" i="9" l="1"/>
  <c r="Y109" i="9" s="1"/>
  <c r="X123" i="9"/>
  <c r="Y123" i="9" s="1"/>
  <c r="M9" i="9"/>
  <c r="M8" i="9" s="1"/>
  <c r="M7" i="9" s="1"/>
  <c r="M6" i="9" s="1"/>
  <c r="X24" i="9"/>
  <c r="Y24" i="9" s="1"/>
  <c r="L104" i="9"/>
  <c r="X104" i="9" s="1"/>
  <c r="Y104" i="9" s="1"/>
  <c r="X106" i="9"/>
  <c r="Y106" i="9" s="1"/>
  <c r="X107" i="9"/>
  <c r="Y107" i="9" s="1"/>
  <c r="X84" i="9"/>
  <c r="Y84" i="9" s="1"/>
  <c r="AC5" i="9"/>
  <c r="AC4" i="9" s="1"/>
  <c r="AC3" i="9" s="1"/>
  <c r="AC2" i="9" s="1"/>
  <c r="L81" i="9" l="1"/>
  <c r="L5" i="9" s="1"/>
  <c r="L4" i="9" s="1"/>
  <c r="L3" i="9" s="1"/>
  <c r="L2" i="9" s="1"/>
  <c r="M5" i="9"/>
  <c r="M4" i="9" s="1"/>
  <c r="M3" i="9" s="1"/>
  <c r="M2" i="9" s="1"/>
  <c r="N160" i="9" l="1"/>
  <c r="N100" i="9"/>
  <c r="N11" i="9"/>
  <c r="AC196" i="9"/>
  <c r="X100" i="9" l="1"/>
  <c r="Y100" i="9" s="1"/>
  <c r="N81" i="9"/>
  <c r="X81" i="9" s="1"/>
  <c r="Y81" i="9" s="1"/>
  <c r="N156" i="9"/>
  <c r="X160" i="9"/>
  <c r="Y160" i="9" s="1"/>
  <c r="X162" i="9"/>
  <c r="Y162" i="9" s="1"/>
  <c r="X163" i="9"/>
  <c r="Y163" i="9" s="1"/>
  <c r="N10" i="9"/>
  <c r="X11" i="9"/>
  <c r="Y11" i="9" s="1"/>
  <c r="X156" i="9" l="1"/>
  <c r="Y156" i="9" s="1"/>
  <c r="N9" i="9"/>
  <c r="X10" i="9"/>
  <c r="Y10" i="9" s="1"/>
  <c r="N8" i="9" l="1"/>
  <c r="X9" i="9"/>
  <c r="Y9" i="9" s="1"/>
  <c r="N7" i="9" l="1"/>
  <c r="X8" i="9"/>
  <c r="Y8" i="9" s="1"/>
  <c r="N6" i="9" l="1"/>
  <c r="X7" i="9"/>
  <c r="Y7" i="9" s="1"/>
  <c r="N5" i="9" l="1"/>
  <c r="X6" i="9"/>
  <c r="Y6" i="9" s="1"/>
  <c r="N4" i="9" l="1"/>
  <c r="X5" i="9"/>
  <c r="Y5" i="9" s="1"/>
  <c r="N3" i="9" l="1"/>
  <c r="X4" i="9"/>
  <c r="Y4" i="9" s="1"/>
  <c r="X3" i="9" l="1"/>
  <c r="Y3" i="9" s="1"/>
  <c r="N2" i="9"/>
  <c r="X2" i="9" s="1"/>
  <c r="Y2" i="9" s="1"/>
  <c r="P333" i="1" l="1"/>
  <c r="P332" i="1" s="1"/>
  <c r="P319" i="1"/>
  <c r="P318" i="1" s="1"/>
  <c r="J333" i="1"/>
  <c r="J332" i="1" s="1"/>
  <c r="J319" i="1"/>
  <c r="J318" i="1" s="1"/>
  <c r="G408" i="1"/>
  <c r="P408" i="1" s="1"/>
  <c r="G407" i="1"/>
  <c r="G406" i="1"/>
  <c r="G405" i="1"/>
  <c r="P405" i="1" s="1"/>
  <c r="G404" i="1"/>
  <c r="P404" i="1" s="1"/>
  <c r="G403" i="1"/>
  <c r="J403" i="1" s="1"/>
  <c r="G402" i="1"/>
  <c r="G401" i="1"/>
  <c r="Q400" i="1"/>
  <c r="G400" i="1"/>
  <c r="P400" i="1" s="1"/>
  <c r="Q399" i="1"/>
  <c r="G399" i="1"/>
  <c r="Q398" i="1"/>
  <c r="G398" i="1"/>
  <c r="Q397" i="1"/>
  <c r="G397" i="1"/>
  <c r="P397" i="1" s="1"/>
  <c r="Q396" i="1"/>
  <c r="G396" i="1"/>
  <c r="P396" i="1" s="1"/>
  <c r="Q395" i="1"/>
  <c r="G395" i="1"/>
  <c r="P395" i="1" s="1"/>
  <c r="Q394" i="1"/>
  <c r="G394" i="1"/>
  <c r="J394" i="1" s="1"/>
  <c r="G393" i="1"/>
  <c r="Q392" i="1"/>
  <c r="G392" i="1"/>
  <c r="P392" i="1" s="1"/>
  <c r="Q391" i="1"/>
  <c r="G391" i="1"/>
  <c r="Q390" i="1"/>
  <c r="G390" i="1"/>
  <c r="Q389" i="1"/>
  <c r="G389" i="1"/>
  <c r="P389" i="1" s="1"/>
  <c r="Q388" i="1"/>
  <c r="G388" i="1"/>
  <c r="P388" i="1" s="1"/>
  <c r="Q387" i="1"/>
  <c r="G387" i="1"/>
  <c r="J387" i="1" s="1"/>
  <c r="Q386" i="1"/>
  <c r="G386" i="1"/>
  <c r="J386" i="1" s="1"/>
  <c r="Q385" i="1"/>
  <c r="Q384" i="1" s="1"/>
  <c r="G385" i="1"/>
  <c r="G384" i="1" s="1"/>
  <c r="C384" i="1"/>
  <c r="Q383" i="1"/>
  <c r="G383" i="1"/>
  <c r="Q382" i="1"/>
  <c r="G382" i="1"/>
  <c r="Q381" i="1"/>
  <c r="G381" i="1"/>
  <c r="P381" i="1" s="1"/>
  <c r="Q380" i="1"/>
  <c r="G380" i="1"/>
  <c r="P380" i="1" s="1"/>
  <c r="Q379" i="1"/>
  <c r="G379" i="1"/>
  <c r="P379" i="1" s="1"/>
  <c r="Q378" i="1"/>
  <c r="G378" i="1"/>
  <c r="Q377" i="1"/>
  <c r="G377" i="1"/>
  <c r="D334" i="1"/>
  <c r="C376" i="1"/>
  <c r="Q375" i="1"/>
  <c r="G375" i="1"/>
  <c r="Q374" i="1"/>
  <c r="G374" i="1"/>
  <c r="Q373" i="1"/>
  <c r="G373" i="1"/>
  <c r="P373" i="1" s="1"/>
  <c r="Q372" i="1"/>
  <c r="G372" i="1"/>
  <c r="P372" i="1" s="1"/>
  <c r="Q371" i="1"/>
  <c r="G371" i="1"/>
  <c r="J371" i="1" s="1"/>
  <c r="Q370" i="1"/>
  <c r="G370" i="1"/>
  <c r="J370" i="1" s="1"/>
  <c r="Q369" i="1"/>
  <c r="G369" i="1"/>
  <c r="Q368" i="1"/>
  <c r="G368" i="1"/>
  <c r="P368" i="1" s="1"/>
  <c r="Q367" i="1"/>
  <c r="G367" i="1"/>
  <c r="Q366" i="1"/>
  <c r="G366" i="1"/>
  <c r="Q365" i="1"/>
  <c r="G365" i="1"/>
  <c r="C364" i="1"/>
  <c r="Q363" i="1"/>
  <c r="G363" i="1"/>
  <c r="P363" i="1" s="1"/>
  <c r="Q362" i="1"/>
  <c r="G362" i="1"/>
  <c r="J362" i="1" s="1"/>
  <c r="Q361" i="1"/>
  <c r="G361" i="1"/>
  <c r="Q360" i="1"/>
  <c r="G360" i="1"/>
  <c r="P360" i="1" s="1"/>
  <c r="Q359" i="1"/>
  <c r="G359" i="1"/>
  <c r="Q358" i="1"/>
  <c r="G358" i="1"/>
  <c r="Q357" i="1"/>
  <c r="G357" i="1"/>
  <c r="P357" i="1" s="1"/>
  <c r="Q356" i="1"/>
  <c r="G356" i="1"/>
  <c r="P356" i="1" s="1"/>
  <c r="Q355" i="1"/>
  <c r="G355" i="1"/>
  <c r="J355" i="1" s="1"/>
  <c r="Q354" i="1"/>
  <c r="G354" i="1"/>
  <c r="J354" i="1" s="1"/>
  <c r="Q353" i="1"/>
  <c r="G353" i="1"/>
  <c r="C352" i="1"/>
  <c r="Q351" i="1"/>
  <c r="G351" i="1"/>
  <c r="Q350" i="1"/>
  <c r="G350" i="1"/>
  <c r="Q349" i="1"/>
  <c r="G349" i="1"/>
  <c r="Q348" i="1"/>
  <c r="G348" i="1"/>
  <c r="E334" i="1"/>
  <c r="C347" i="1"/>
  <c r="Q344" i="1"/>
  <c r="G344" i="1"/>
  <c r="J344" i="1" s="1"/>
  <c r="Q343" i="1"/>
  <c r="G343" i="1"/>
  <c r="Q342" i="1"/>
  <c r="G342" i="1"/>
  <c r="P342" i="1" s="1"/>
  <c r="Q341" i="1"/>
  <c r="G341" i="1"/>
  <c r="Q340" i="1"/>
  <c r="G340" i="1"/>
  <c r="Q339" i="1"/>
  <c r="G339" i="1"/>
  <c r="P339" i="1" s="1"/>
  <c r="Q338" i="1"/>
  <c r="G338" i="1"/>
  <c r="P338" i="1" s="1"/>
  <c r="Q337" i="1"/>
  <c r="G337" i="1"/>
  <c r="P337" i="1" s="1"/>
  <c r="Q336" i="1"/>
  <c r="G336" i="1"/>
  <c r="F322" i="1"/>
  <c r="E322" i="1"/>
  <c r="D322" i="1"/>
  <c r="C332" i="1"/>
  <c r="G328" i="1"/>
  <c r="P328" i="1" s="1"/>
  <c r="Q327" i="1"/>
  <c r="G327" i="1"/>
  <c r="P327" i="1" s="1"/>
  <c r="Q326" i="1"/>
  <c r="G326" i="1"/>
  <c r="J326" i="1" s="1"/>
  <c r="Q325" i="1"/>
  <c r="G325" i="1"/>
  <c r="J325" i="1" s="1"/>
  <c r="Q324" i="1"/>
  <c r="G324" i="1"/>
  <c r="Q321" i="1"/>
  <c r="G321" i="1"/>
  <c r="G320" i="1" s="1"/>
  <c r="F317" i="1"/>
  <c r="E317" i="1"/>
  <c r="D317" i="1"/>
  <c r="C320" i="1"/>
  <c r="C318" i="1"/>
  <c r="Q316" i="1"/>
  <c r="Q315" i="1" s="1"/>
  <c r="G316" i="1"/>
  <c r="G315" i="1" s="1"/>
  <c r="C315" i="1"/>
  <c r="Q314" i="1"/>
  <c r="G314" i="1"/>
  <c r="Q313" i="1"/>
  <c r="G313" i="1"/>
  <c r="C312" i="1"/>
  <c r="G311" i="1"/>
  <c r="P311" i="1" s="1"/>
  <c r="G310" i="1"/>
  <c r="J310" i="1" s="1"/>
  <c r="G309" i="1"/>
  <c r="C308" i="1"/>
  <c r="Q307" i="1"/>
  <c r="G307" i="1"/>
  <c r="P307" i="1" s="1"/>
  <c r="Q306" i="1"/>
  <c r="G306" i="1"/>
  <c r="Q305" i="1"/>
  <c r="G305" i="1"/>
  <c r="Q304" i="1"/>
  <c r="G304" i="1"/>
  <c r="C303" i="1"/>
  <c r="Q302" i="1"/>
  <c r="G302" i="1"/>
  <c r="P302" i="1" s="1"/>
  <c r="Q301" i="1"/>
  <c r="G301" i="1"/>
  <c r="J301" i="1" s="1"/>
  <c r="Q300" i="1"/>
  <c r="G300" i="1"/>
  <c r="Q299" i="1"/>
  <c r="G299" i="1"/>
  <c r="F280" i="1"/>
  <c r="F279" i="1" s="1"/>
  <c r="C298" i="1"/>
  <c r="Q297" i="1"/>
  <c r="G297" i="1"/>
  <c r="Q296" i="1"/>
  <c r="G296" i="1"/>
  <c r="P296" i="1" s="1"/>
  <c r="Q295" i="1"/>
  <c r="G295" i="1"/>
  <c r="E280" i="1"/>
  <c r="E279" i="1" s="1"/>
  <c r="D280" i="1"/>
  <c r="D279" i="1" s="1"/>
  <c r="C294" i="1"/>
  <c r="Q293" i="1"/>
  <c r="G293" i="1"/>
  <c r="J293" i="1" s="1"/>
  <c r="Q292" i="1"/>
  <c r="G292" i="1"/>
  <c r="Q291" i="1"/>
  <c r="G291" i="1"/>
  <c r="P291" i="1" s="1"/>
  <c r="Q290" i="1"/>
  <c r="G290" i="1"/>
  <c r="Q289" i="1"/>
  <c r="G289" i="1"/>
  <c r="Q288" i="1"/>
  <c r="G288" i="1"/>
  <c r="P288" i="1" s="1"/>
  <c r="Q287" i="1"/>
  <c r="G287" i="1"/>
  <c r="P287" i="1" s="1"/>
  <c r="Q286" i="1"/>
  <c r="G286" i="1"/>
  <c r="J286" i="1" s="1"/>
  <c r="Q285" i="1"/>
  <c r="G285" i="1"/>
  <c r="J285" i="1" s="1"/>
  <c r="Q284" i="1"/>
  <c r="G284" i="1"/>
  <c r="Q283" i="1"/>
  <c r="G283" i="1"/>
  <c r="P283" i="1" s="1"/>
  <c r="Q282" i="1"/>
  <c r="G282" i="1"/>
  <c r="C281" i="1"/>
  <c r="Q278" i="1"/>
  <c r="Q277" i="1" s="1"/>
  <c r="G278" i="1"/>
  <c r="G277" i="1" s="1"/>
  <c r="D250" i="1"/>
  <c r="C277" i="1"/>
  <c r="Q276" i="1"/>
  <c r="Q275" i="1" s="1"/>
  <c r="Q274" i="1" s="1"/>
  <c r="G276" i="1"/>
  <c r="G275" i="1" s="1"/>
  <c r="G274" i="1" s="1"/>
  <c r="C275" i="1"/>
  <c r="C274" i="1" s="1"/>
  <c r="Q273" i="1"/>
  <c r="G273" i="1"/>
  <c r="Q272" i="1"/>
  <c r="G272" i="1"/>
  <c r="P272" i="1" s="1"/>
  <c r="Q271" i="1"/>
  <c r="G271" i="1"/>
  <c r="Q270" i="1"/>
  <c r="G270" i="1"/>
  <c r="P270" i="1" s="1"/>
  <c r="Q269" i="1"/>
  <c r="G269" i="1"/>
  <c r="Q268" i="1"/>
  <c r="G268" i="1"/>
  <c r="Q267" i="1"/>
  <c r="G267" i="1"/>
  <c r="Q266" i="1"/>
  <c r="G266" i="1"/>
  <c r="Q265" i="1"/>
  <c r="G265" i="1"/>
  <c r="Q264" i="1"/>
  <c r="G264" i="1"/>
  <c r="P264" i="1" s="1"/>
  <c r="Q263" i="1"/>
  <c r="G263" i="1"/>
  <c r="Q262" i="1"/>
  <c r="G262" i="1"/>
  <c r="J262" i="1" s="1"/>
  <c r="Q261" i="1"/>
  <c r="G261" i="1"/>
  <c r="Q260" i="1"/>
  <c r="G260" i="1"/>
  <c r="Q259" i="1"/>
  <c r="Q258" i="1" s="1"/>
  <c r="F259" i="1"/>
  <c r="F258" i="1" s="1"/>
  <c r="Q257" i="1"/>
  <c r="G257" i="1"/>
  <c r="Q256" i="1"/>
  <c r="Q255" i="1" s="1"/>
  <c r="G256" i="1"/>
  <c r="C255" i="1"/>
  <c r="C254" i="1" s="1"/>
  <c r="Q253" i="1"/>
  <c r="G253" i="1"/>
  <c r="J253" i="1" s="1"/>
  <c r="Q252" i="1"/>
  <c r="G252" i="1"/>
  <c r="C251" i="1"/>
  <c r="G248" i="1"/>
  <c r="P248" i="1" s="1"/>
  <c r="Q247" i="1"/>
  <c r="Q245" i="1" s="1"/>
  <c r="G247" i="1"/>
  <c r="G246" i="1"/>
  <c r="F242" i="1"/>
  <c r="F241" i="1" s="1"/>
  <c r="E242" i="1"/>
  <c r="E241" i="1" s="1"/>
  <c r="D242" i="1"/>
  <c r="D241" i="1" s="1"/>
  <c r="C245" i="1"/>
  <c r="Q244" i="1"/>
  <c r="Q243" i="1" s="1"/>
  <c r="G244" i="1"/>
  <c r="G243" i="1" s="1"/>
  <c r="C243" i="1"/>
  <c r="Q240" i="1"/>
  <c r="Q239" i="1" s="1"/>
  <c r="G240" i="1"/>
  <c r="G239" i="1" s="1"/>
  <c r="C239" i="1"/>
  <c r="F238" i="1"/>
  <c r="C237" i="1"/>
  <c r="C236" i="1" s="1"/>
  <c r="C235" i="1" s="1"/>
  <c r="Q234" i="1"/>
  <c r="G234" i="1"/>
  <c r="Q233" i="1"/>
  <c r="G233" i="1"/>
  <c r="Q232" i="1"/>
  <c r="G232" i="1"/>
  <c r="P232" i="1" s="1"/>
  <c r="Q231" i="1"/>
  <c r="G231" i="1"/>
  <c r="C230" i="1"/>
  <c r="Q229" i="1"/>
  <c r="G229" i="1"/>
  <c r="J229" i="1" s="1"/>
  <c r="Q228" i="1"/>
  <c r="G228" i="1"/>
  <c r="C227" i="1"/>
  <c r="Q226" i="1"/>
  <c r="G226" i="1"/>
  <c r="Q225" i="1"/>
  <c r="G225" i="1"/>
  <c r="F220" i="1"/>
  <c r="E220" i="1"/>
  <c r="D220" i="1"/>
  <c r="C224" i="1"/>
  <c r="Q223" i="1"/>
  <c r="G223" i="1"/>
  <c r="Q222" i="1"/>
  <c r="G222" i="1"/>
  <c r="C221" i="1"/>
  <c r="Q219" i="1"/>
  <c r="Q218" i="1" s="1"/>
  <c r="G219" i="1"/>
  <c r="C218" i="1"/>
  <c r="Q217" i="1"/>
  <c r="G217" i="1"/>
  <c r="Q216" i="1"/>
  <c r="G216" i="1"/>
  <c r="P216" i="1" s="1"/>
  <c r="Q215" i="1"/>
  <c r="Q214" i="1" s="1"/>
  <c r="G215" i="1"/>
  <c r="G214" i="1" s="1"/>
  <c r="C214" i="1"/>
  <c r="C213" i="1" s="1"/>
  <c r="Q212" i="1"/>
  <c r="Q206" i="1" s="1"/>
  <c r="G212" i="1"/>
  <c r="J212" i="1" s="1"/>
  <c r="G211" i="1"/>
  <c r="G210" i="1" s="1"/>
  <c r="C210" i="1"/>
  <c r="G209" i="1"/>
  <c r="G208" i="1"/>
  <c r="C207" i="1"/>
  <c r="Q205" i="1"/>
  <c r="Q204" i="1" s="1"/>
  <c r="G205" i="1"/>
  <c r="G204" i="1" s="1"/>
  <c r="D204" i="1"/>
  <c r="C204" i="1"/>
  <c r="Q203" i="1"/>
  <c r="G203" i="1"/>
  <c r="Q202" i="1"/>
  <c r="G202" i="1"/>
  <c r="Q201" i="1"/>
  <c r="G201" i="1"/>
  <c r="D200" i="1"/>
  <c r="C200" i="1"/>
  <c r="Q199" i="1"/>
  <c r="G199" i="1"/>
  <c r="P199" i="1" s="1"/>
  <c r="Q198" i="1"/>
  <c r="G198" i="1"/>
  <c r="Q197" i="1"/>
  <c r="G197" i="1"/>
  <c r="Q196" i="1"/>
  <c r="Q195" i="1" s="1"/>
  <c r="G196" i="1"/>
  <c r="G195" i="1" s="1"/>
  <c r="D195" i="1"/>
  <c r="D194" i="1" s="1"/>
  <c r="C195" i="1"/>
  <c r="C194" i="1" s="1"/>
  <c r="Q193" i="1"/>
  <c r="Q192" i="1" s="1"/>
  <c r="G193" i="1"/>
  <c r="G192" i="1" s="1"/>
  <c r="D192" i="1"/>
  <c r="C192" i="1"/>
  <c r="G190" i="1"/>
  <c r="Q189" i="1"/>
  <c r="G189" i="1"/>
  <c r="Q188" i="1"/>
  <c r="G188" i="1"/>
  <c r="F184" i="1"/>
  <c r="E184" i="1"/>
  <c r="D187" i="1"/>
  <c r="C187" i="1"/>
  <c r="Q186" i="1"/>
  <c r="Q185" i="1" s="1"/>
  <c r="G186" i="1"/>
  <c r="G185" i="1" s="1"/>
  <c r="D185" i="1"/>
  <c r="C185" i="1"/>
  <c r="Q183" i="1"/>
  <c r="G183" i="1"/>
  <c r="Q182" i="1"/>
  <c r="Q181" i="1" s="1"/>
  <c r="G182" i="1"/>
  <c r="G181" i="1" s="1"/>
  <c r="D181" i="1"/>
  <c r="C181" i="1"/>
  <c r="Q180" i="1"/>
  <c r="Q179" i="1" s="1"/>
  <c r="G180" i="1"/>
  <c r="G179" i="1" s="1"/>
  <c r="F176" i="1"/>
  <c r="E176" i="1"/>
  <c r="D179" i="1"/>
  <c r="C179" i="1"/>
  <c r="Q178" i="1"/>
  <c r="Q177" i="1" s="1"/>
  <c r="G178" i="1"/>
  <c r="D177" i="1"/>
  <c r="C177" i="1"/>
  <c r="Q174" i="1"/>
  <c r="G174" i="1"/>
  <c r="Q173" i="1"/>
  <c r="G173" i="1"/>
  <c r="Q172" i="1"/>
  <c r="G172" i="1"/>
  <c r="Q171" i="1"/>
  <c r="G171" i="1"/>
  <c r="Q170" i="1"/>
  <c r="G170" i="1"/>
  <c r="D168" i="1"/>
  <c r="C169" i="1"/>
  <c r="C168" i="1" s="1"/>
  <c r="G167" i="1"/>
  <c r="J167" i="1" s="1"/>
  <c r="C166" i="1"/>
  <c r="G166" i="1" s="1"/>
  <c r="G165" i="1" s="1"/>
  <c r="D165" i="1"/>
  <c r="Q164" i="1"/>
  <c r="Q163" i="1" s="1"/>
  <c r="G164" i="1"/>
  <c r="G163" i="1" s="1"/>
  <c r="D163" i="1"/>
  <c r="C163" i="1"/>
  <c r="G161" i="1"/>
  <c r="G160" i="1"/>
  <c r="D159" i="1"/>
  <c r="C159" i="1"/>
  <c r="Q158" i="1"/>
  <c r="G158" i="1"/>
  <c r="J158" i="1" s="1"/>
  <c r="Q157" i="1"/>
  <c r="G157" i="1"/>
  <c r="F153" i="1"/>
  <c r="E153" i="1"/>
  <c r="D156" i="1"/>
  <c r="C156" i="1"/>
  <c r="Q155" i="1"/>
  <c r="G155" i="1"/>
  <c r="Q154" i="1"/>
  <c r="G154" i="1"/>
  <c r="G152" i="1"/>
  <c r="J152" i="1" s="1"/>
  <c r="Q151" i="1"/>
  <c r="G151" i="1"/>
  <c r="P151" i="1" s="1"/>
  <c r="Q150" i="1"/>
  <c r="G150" i="1"/>
  <c r="J150" i="1" s="1"/>
  <c r="Q149" i="1"/>
  <c r="G149" i="1"/>
  <c r="Q147" i="1"/>
  <c r="Q146" i="1" s="1"/>
  <c r="G147" i="1"/>
  <c r="G146" i="1" s="1"/>
  <c r="D146" i="1"/>
  <c r="C146" i="1"/>
  <c r="Q145" i="1"/>
  <c r="G145" i="1"/>
  <c r="P145" i="1" s="1"/>
  <c r="Q144" i="1"/>
  <c r="G144" i="1"/>
  <c r="Q143" i="1"/>
  <c r="G143" i="1"/>
  <c r="J143" i="1" s="1"/>
  <c r="Q142" i="1"/>
  <c r="G142" i="1"/>
  <c r="Q141" i="1"/>
  <c r="G141" i="1"/>
  <c r="Q140" i="1"/>
  <c r="G140" i="1"/>
  <c r="Q139" i="1"/>
  <c r="G139" i="1"/>
  <c r="D138" i="1"/>
  <c r="C138" i="1"/>
  <c r="Q136" i="1"/>
  <c r="Q135" i="1" s="1"/>
  <c r="G136" i="1"/>
  <c r="F135" i="1"/>
  <c r="F130" i="1" s="1"/>
  <c r="E135" i="1"/>
  <c r="E130" i="1" s="1"/>
  <c r="D135" i="1"/>
  <c r="C135" i="1"/>
  <c r="Q134" i="1"/>
  <c r="G134" i="1"/>
  <c r="Q133" i="1"/>
  <c r="G133" i="1"/>
  <c r="Q132" i="1"/>
  <c r="G132" i="1"/>
  <c r="D131" i="1"/>
  <c r="C131" i="1"/>
  <c r="Q129" i="1"/>
  <c r="G129" i="1"/>
  <c r="Q128" i="1"/>
  <c r="G128" i="1"/>
  <c r="D127" i="1"/>
  <c r="D126" i="1" s="1"/>
  <c r="C127" i="1"/>
  <c r="C126" i="1" s="1"/>
  <c r="Q125" i="1"/>
  <c r="G125" i="1"/>
  <c r="Q124" i="1"/>
  <c r="G124" i="1"/>
  <c r="P124" i="1" s="1"/>
  <c r="Q123" i="1"/>
  <c r="G123" i="1"/>
  <c r="Q122" i="1"/>
  <c r="G122" i="1"/>
  <c r="Q121" i="1"/>
  <c r="G121" i="1"/>
  <c r="Q120" i="1"/>
  <c r="G120" i="1"/>
  <c r="Q119" i="1"/>
  <c r="G119" i="1"/>
  <c r="Q118" i="1"/>
  <c r="G118" i="1"/>
  <c r="F111" i="1"/>
  <c r="F110" i="1" s="1"/>
  <c r="E111" i="1"/>
  <c r="E110" i="1" s="1"/>
  <c r="D117" i="1"/>
  <c r="D111" i="1" s="1"/>
  <c r="D110" i="1" s="1"/>
  <c r="C117" i="1"/>
  <c r="C111" i="1" s="1"/>
  <c r="C110" i="1" s="1"/>
  <c r="Q116" i="1"/>
  <c r="G116" i="1"/>
  <c r="Q115" i="1"/>
  <c r="G115" i="1"/>
  <c r="Q114" i="1"/>
  <c r="G114" i="1"/>
  <c r="Q113" i="1"/>
  <c r="G113" i="1"/>
  <c r="P113" i="1" s="1"/>
  <c r="Q112" i="1"/>
  <c r="G112" i="1"/>
  <c r="Q107" i="1"/>
  <c r="Q106" i="1" s="1"/>
  <c r="G107" i="1"/>
  <c r="G106" i="1" s="1"/>
  <c r="D106" i="1"/>
  <c r="C106" i="1"/>
  <c r="Q105" i="1"/>
  <c r="G105" i="1"/>
  <c r="Q104" i="1"/>
  <c r="G104" i="1"/>
  <c r="Q103" i="1"/>
  <c r="G103" i="1"/>
  <c r="F95" i="1"/>
  <c r="E95" i="1"/>
  <c r="D102" i="1"/>
  <c r="D101" i="1" s="1"/>
  <c r="D100" i="1" s="1"/>
  <c r="C102" i="1"/>
  <c r="C101" i="1" s="1"/>
  <c r="C100" i="1" s="1"/>
  <c r="Q99" i="1"/>
  <c r="Q98" i="1" s="1"/>
  <c r="Q97" i="1" s="1"/>
  <c r="Q96" i="1" s="1"/>
  <c r="G99" i="1"/>
  <c r="G98" i="1" s="1"/>
  <c r="G97" i="1" s="1"/>
  <c r="G96" i="1" s="1"/>
  <c r="D98" i="1"/>
  <c r="D97" i="1" s="1"/>
  <c r="D96" i="1" s="1"/>
  <c r="C98" i="1"/>
  <c r="C97" i="1" s="1"/>
  <c r="C96" i="1" s="1"/>
  <c r="Q94" i="1"/>
  <c r="Q93" i="1" s="1"/>
  <c r="G94" i="1"/>
  <c r="G93" i="1" s="1"/>
  <c r="D93" i="1"/>
  <c r="C93" i="1"/>
  <c r="Q92" i="1"/>
  <c r="Q91" i="1" s="1"/>
  <c r="G92" i="1"/>
  <c r="D91" i="1"/>
  <c r="C91" i="1"/>
  <c r="Q90" i="1"/>
  <c r="G90" i="1"/>
  <c r="P90" i="1" s="1"/>
  <c r="Q89" i="1"/>
  <c r="G89" i="1"/>
  <c r="Q88" i="1"/>
  <c r="G88" i="1"/>
  <c r="D87" i="1"/>
  <c r="C87" i="1"/>
  <c r="Q86" i="1"/>
  <c r="G86" i="1"/>
  <c r="Q85" i="1"/>
  <c r="G85" i="1"/>
  <c r="Q84" i="1"/>
  <c r="G84" i="1"/>
  <c r="Q83" i="1"/>
  <c r="G83" i="1"/>
  <c r="Q82" i="1"/>
  <c r="G82" i="1"/>
  <c r="D81" i="1"/>
  <c r="C81" i="1"/>
  <c r="Q80" i="1"/>
  <c r="G80" i="1"/>
  <c r="Q79" i="1"/>
  <c r="G79" i="1"/>
  <c r="D78" i="1"/>
  <c r="C78" i="1"/>
  <c r="Q77" i="1"/>
  <c r="G77" i="1"/>
  <c r="Q76" i="1"/>
  <c r="G76" i="1"/>
  <c r="J76" i="1" s="1"/>
  <c r="G75" i="1"/>
  <c r="F71" i="1"/>
  <c r="F70" i="1" s="1"/>
  <c r="D74" i="1"/>
  <c r="C74" i="1"/>
  <c r="Q73" i="1"/>
  <c r="Q72" i="1" s="1"/>
  <c r="G73" i="1"/>
  <c r="G72" i="1" s="1"/>
  <c r="D72" i="1"/>
  <c r="C72" i="1"/>
  <c r="Q69" i="1"/>
  <c r="G69" i="1"/>
  <c r="Q68" i="1"/>
  <c r="G68" i="1"/>
  <c r="C67" i="1"/>
  <c r="C66" i="1" s="1"/>
  <c r="Q62" i="1"/>
  <c r="G62" i="1"/>
  <c r="Q61" i="1"/>
  <c r="G61" i="1"/>
  <c r="Q60" i="1"/>
  <c r="G60" i="1"/>
  <c r="Q59" i="1"/>
  <c r="G59" i="1"/>
  <c r="Q58" i="1"/>
  <c r="G58" i="1"/>
  <c r="Q57" i="1"/>
  <c r="G57" i="1"/>
  <c r="C56" i="1"/>
  <c r="Q55" i="1"/>
  <c r="G55" i="1"/>
  <c r="Q54" i="1"/>
  <c r="G54" i="1"/>
  <c r="Q53" i="1"/>
  <c r="G53" i="1"/>
  <c r="F45" i="1"/>
  <c r="F44" i="1" s="1"/>
  <c r="E45" i="1"/>
  <c r="E44" i="1" s="1"/>
  <c r="E43" i="1" s="1"/>
  <c r="D45" i="1"/>
  <c r="D44" i="1" s="1"/>
  <c r="D43" i="1" s="1"/>
  <c r="C52" i="1"/>
  <c r="C45" i="1" s="1"/>
  <c r="C44" i="1" s="1"/>
  <c r="Q51" i="1"/>
  <c r="G51" i="1"/>
  <c r="Q50" i="1"/>
  <c r="G50" i="1"/>
  <c r="Q49" i="1"/>
  <c r="G49" i="1"/>
  <c r="Q48" i="1"/>
  <c r="G48" i="1"/>
  <c r="Q47" i="1"/>
  <c r="G47" i="1"/>
  <c r="Q46" i="1"/>
  <c r="G46" i="1"/>
  <c r="P46" i="1" s="1"/>
  <c r="Q42" i="1"/>
  <c r="G42" i="1"/>
  <c r="Q41" i="1"/>
  <c r="G41" i="1"/>
  <c r="P41" i="1" s="1"/>
  <c r="Q40" i="1"/>
  <c r="G40" i="1"/>
  <c r="F35" i="1"/>
  <c r="F34" i="1" s="1"/>
  <c r="E35" i="1"/>
  <c r="E34" i="1" s="1"/>
  <c r="D35" i="1"/>
  <c r="D34" i="1" s="1"/>
  <c r="C39" i="1"/>
  <c r="Q38" i="1"/>
  <c r="G38" i="1"/>
  <c r="Q37" i="1"/>
  <c r="G37" i="1"/>
  <c r="C36" i="1"/>
  <c r="Q33" i="1"/>
  <c r="G33" i="1"/>
  <c r="P33" i="1" s="1"/>
  <c r="T33" i="1" s="1"/>
  <c r="Q32" i="1"/>
  <c r="G32" i="1"/>
  <c r="Q31" i="1"/>
  <c r="G31" i="1"/>
  <c r="Q30" i="1"/>
  <c r="G30" i="1"/>
  <c r="Q29" i="1"/>
  <c r="G29" i="1"/>
  <c r="Q28" i="1"/>
  <c r="G28" i="1"/>
  <c r="C27" i="1"/>
  <c r="Q26" i="1"/>
  <c r="G26" i="1"/>
  <c r="Q25" i="1"/>
  <c r="G25" i="1"/>
  <c r="P25" i="1" s="1"/>
  <c r="T25" i="1" s="1"/>
  <c r="Q24" i="1"/>
  <c r="G24" i="1"/>
  <c r="C23" i="1"/>
  <c r="Q22" i="1"/>
  <c r="G22" i="1"/>
  <c r="Q21" i="1"/>
  <c r="G21" i="1"/>
  <c r="Q20" i="1"/>
  <c r="G20" i="1"/>
  <c r="F11" i="1"/>
  <c r="F10" i="1" s="1"/>
  <c r="E11" i="1"/>
  <c r="D11" i="1"/>
  <c r="C19" i="1"/>
  <c r="C11" i="1" s="1"/>
  <c r="Q18" i="1"/>
  <c r="G18" i="1"/>
  <c r="Q17" i="1"/>
  <c r="G17" i="1"/>
  <c r="P17" i="1" s="1"/>
  <c r="Q16" i="1"/>
  <c r="G16" i="1"/>
  <c r="Q15" i="1"/>
  <c r="G15" i="1"/>
  <c r="Q14" i="1"/>
  <c r="G14" i="1"/>
  <c r="Q13" i="1"/>
  <c r="G13" i="1"/>
  <c r="Q12" i="1"/>
  <c r="G12" i="1"/>
  <c r="D173" i="4"/>
  <c r="D171" i="4"/>
  <c r="D170" i="4"/>
  <c r="D130" i="4"/>
  <c r="D128" i="4" s="1"/>
  <c r="D127" i="4" s="1"/>
  <c r="D126" i="4" s="1"/>
  <c r="D7" i="4" s="1"/>
  <c r="D6" i="4" s="1"/>
  <c r="Q352" i="1" l="1"/>
  <c r="G312" i="1"/>
  <c r="G376" i="1"/>
  <c r="Q376" i="1"/>
  <c r="P365" i="1"/>
  <c r="G364" i="1"/>
  <c r="Q364" i="1"/>
  <c r="G352" i="1"/>
  <c r="P348" i="1"/>
  <c r="G347" i="1"/>
  <c r="Q347" i="1"/>
  <c r="F334" i="1"/>
  <c r="G335" i="1"/>
  <c r="Q335" i="1"/>
  <c r="Q312" i="1"/>
  <c r="G323" i="1"/>
  <c r="G322" i="1" s="1"/>
  <c r="Q323" i="1"/>
  <c r="Q322" i="1" s="1"/>
  <c r="Q320" i="1"/>
  <c r="Q317" i="1" s="1"/>
  <c r="J309" i="1"/>
  <c r="G308" i="1"/>
  <c r="Q294" i="1"/>
  <c r="Q298" i="1"/>
  <c r="P304" i="1"/>
  <c r="G303" i="1"/>
  <c r="Q303" i="1"/>
  <c r="Q281" i="1"/>
  <c r="J299" i="1"/>
  <c r="G298" i="1"/>
  <c r="P295" i="1"/>
  <c r="G294" i="1"/>
  <c r="G281" i="1"/>
  <c r="G259" i="1"/>
  <c r="G258" i="1" s="1"/>
  <c r="F250" i="1"/>
  <c r="P256" i="1"/>
  <c r="P255" i="1" s="1"/>
  <c r="G255" i="1"/>
  <c r="G254" i="1" s="1"/>
  <c r="Q254" i="1"/>
  <c r="G251" i="1"/>
  <c r="Q242" i="1"/>
  <c r="Q241" i="1" s="1"/>
  <c r="E250" i="1"/>
  <c r="Q251" i="1"/>
  <c r="P246" i="1"/>
  <c r="G245" i="1"/>
  <c r="G242" i="1" s="1"/>
  <c r="G241" i="1" s="1"/>
  <c r="G230" i="1"/>
  <c r="Q230" i="1"/>
  <c r="G238" i="1"/>
  <c r="G237" i="1" s="1"/>
  <c r="G236" i="1" s="1"/>
  <c r="G235" i="1" s="1"/>
  <c r="F237" i="1"/>
  <c r="F236" i="1" s="1"/>
  <c r="F235" i="1" s="1"/>
  <c r="G227" i="1"/>
  <c r="Q227" i="1"/>
  <c r="G221" i="1"/>
  <c r="G224" i="1"/>
  <c r="Q221" i="1"/>
  <c r="Q224" i="1"/>
  <c r="G213" i="1"/>
  <c r="G207" i="1"/>
  <c r="G206" i="1" s="1"/>
  <c r="J219" i="1"/>
  <c r="J218" i="1" s="1"/>
  <c r="G218" i="1"/>
  <c r="Q213" i="1"/>
  <c r="P211" i="1"/>
  <c r="P210" i="1" s="1"/>
  <c r="Q200" i="1"/>
  <c r="F191" i="1"/>
  <c r="G200" i="1"/>
  <c r="G194" i="1"/>
  <c r="Q194" i="1"/>
  <c r="E191" i="1"/>
  <c r="G187" i="1"/>
  <c r="Q187" i="1"/>
  <c r="Q184" i="1" s="1"/>
  <c r="Q176" i="1"/>
  <c r="G169" i="1"/>
  <c r="G168" i="1" s="1"/>
  <c r="J178" i="1"/>
  <c r="J177" i="1" s="1"/>
  <c r="G177" i="1"/>
  <c r="Q169" i="1"/>
  <c r="Q168" i="1" s="1"/>
  <c r="Q156" i="1"/>
  <c r="Q153" i="1" s="1"/>
  <c r="P160" i="1"/>
  <c r="G159" i="1"/>
  <c r="Q138" i="1"/>
  <c r="G156" i="1"/>
  <c r="P139" i="1"/>
  <c r="G138" i="1"/>
  <c r="G131" i="1"/>
  <c r="Q131" i="1"/>
  <c r="Q130" i="1" s="1"/>
  <c r="G127" i="1"/>
  <c r="G126" i="1" s="1"/>
  <c r="Q127" i="1"/>
  <c r="Q126" i="1" s="1"/>
  <c r="G117" i="1"/>
  <c r="G111" i="1" s="1"/>
  <c r="G110" i="1" s="1"/>
  <c r="Q117" i="1"/>
  <c r="Q111" i="1" s="1"/>
  <c r="Q110" i="1" s="1"/>
  <c r="G102" i="1"/>
  <c r="G101" i="1" s="1"/>
  <c r="G100" i="1" s="1"/>
  <c r="Q102" i="1"/>
  <c r="Q101" i="1" s="1"/>
  <c r="Q100" i="1" s="1"/>
  <c r="Q95" i="1" s="1"/>
  <c r="J92" i="1"/>
  <c r="J91" i="1" s="1"/>
  <c r="G91" i="1"/>
  <c r="Q87" i="1"/>
  <c r="G87" i="1"/>
  <c r="P82" i="1"/>
  <c r="G81" i="1"/>
  <c r="Q81" i="1"/>
  <c r="G78" i="1"/>
  <c r="Q78" i="1"/>
  <c r="Q74" i="1"/>
  <c r="G74" i="1"/>
  <c r="E71" i="1"/>
  <c r="E70" i="1" s="1"/>
  <c r="E65" i="1" s="1"/>
  <c r="E64" i="1" s="1"/>
  <c r="G67" i="1"/>
  <c r="G66" i="1" s="1"/>
  <c r="Q67" i="1"/>
  <c r="Q66" i="1" s="1"/>
  <c r="G56" i="1"/>
  <c r="Q19" i="1"/>
  <c r="Q11" i="1" s="1"/>
  <c r="G52" i="1"/>
  <c r="G45" i="1" s="1"/>
  <c r="G44" i="1" s="1"/>
  <c r="Q56" i="1"/>
  <c r="Q52" i="1"/>
  <c r="Q45" i="1" s="1"/>
  <c r="Q44" i="1" s="1"/>
  <c r="F43" i="1"/>
  <c r="G19" i="1"/>
  <c r="G11" i="1" s="1"/>
  <c r="G39" i="1"/>
  <c r="Q39" i="1"/>
  <c r="G36" i="1"/>
  <c r="Q36" i="1"/>
  <c r="G27" i="1"/>
  <c r="G23" i="1"/>
  <c r="Q27" i="1"/>
  <c r="Q23" i="1"/>
  <c r="D10" i="1"/>
  <c r="E10" i="1"/>
  <c r="J182" i="1"/>
  <c r="J181" i="1" s="1"/>
  <c r="P336" i="1"/>
  <c r="D167" i="4"/>
  <c r="D166" i="4" s="1"/>
  <c r="D160" i="4" s="1"/>
  <c r="D5" i="4" s="1"/>
  <c r="C206" i="1"/>
  <c r="C191" i="1" s="1"/>
  <c r="S11" i="1"/>
  <c r="S10" i="1" s="1"/>
  <c r="S9" i="1" s="1"/>
  <c r="C184" i="1"/>
  <c r="C35" i="1"/>
  <c r="C34" i="1" s="1"/>
  <c r="C95" i="1"/>
  <c r="C176" i="1"/>
  <c r="D153" i="1"/>
  <c r="D148" i="1" s="1"/>
  <c r="D137" i="1" s="1"/>
  <c r="C220" i="1"/>
  <c r="J296" i="1"/>
  <c r="C43" i="1"/>
  <c r="P57" i="1"/>
  <c r="J59" i="1"/>
  <c r="D184" i="1"/>
  <c r="J396" i="1"/>
  <c r="J400" i="1"/>
  <c r="P310" i="1"/>
  <c r="P49" i="1"/>
  <c r="T49" i="1" s="1"/>
  <c r="D130" i="1"/>
  <c r="C317" i="1"/>
  <c r="J264" i="1"/>
  <c r="J360" i="1"/>
  <c r="C242" i="1"/>
  <c r="C241" i="1" s="1"/>
  <c r="J90" i="1"/>
  <c r="J302" i="1"/>
  <c r="J368" i="1"/>
  <c r="D71" i="1"/>
  <c r="D70" i="1" s="1"/>
  <c r="F175" i="1"/>
  <c r="J379" i="1"/>
  <c r="J216" i="1"/>
  <c r="P325" i="1"/>
  <c r="J232" i="1"/>
  <c r="J327" i="1"/>
  <c r="C10" i="1"/>
  <c r="C71" i="1"/>
  <c r="C70" i="1" s="1"/>
  <c r="J248" i="1"/>
  <c r="J328" i="1"/>
  <c r="P143" i="1"/>
  <c r="P371" i="1"/>
  <c r="P285" i="1"/>
  <c r="J270" i="1"/>
  <c r="J348" i="1"/>
  <c r="P286" i="1"/>
  <c r="P403" i="1"/>
  <c r="P62" i="1"/>
  <c r="T62" i="1" s="1"/>
  <c r="J62" i="1"/>
  <c r="P94" i="1"/>
  <c r="P93" i="1" s="1"/>
  <c r="J94" i="1"/>
  <c r="J93" i="1" s="1"/>
  <c r="J161" i="1"/>
  <c r="P161" i="1"/>
  <c r="P171" i="1"/>
  <c r="J171" i="1"/>
  <c r="P173" i="1"/>
  <c r="J173" i="1"/>
  <c r="P202" i="1"/>
  <c r="J202" i="1"/>
  <c r="P209" i="1"/>
  <c r="J209" i="1"/>
  <c r="J378" i="1"/>
  <c r="P378" i="1"/>
  <c r="P382" i="1"/>
  <c r="J382" i="1"/>
  <c r="J25" i="1"/>
  <c r="P20" i="1"/>
  <c r="J20" i="1"/>
  <c r="P22" i="1"/>
  <c r="T22" i="1" s="1"/>
  <c r="J22" i="1"/>
  <c r="P29" i="1"/>
  <c r="T29" i="1" s="1"/>
  <c r="J29" i="1"/>
  <c r="P83" i="1"/>
  <c r="J83" i="1"/>
  <c r="P85" i="1"/>
  <c r="J85" i="1"/>
  <c r="P149" i="1"/>
  <c r="J149" i="1"/>
  <c r="P154" i="1"/>
  <c r="J154" i="1"/>
  <c r="C153" i="1"/>
  <c r="C148" i="1" s="1"/>
  <c r="C137" i="1" s="1"/>
  <c r="C165" i="1"/>
  <c r="P257" i="1"/>
  <c r="J257" i="1"/>
  <c r="P278" i="1"/>
  <c r="P277" i="1" s="1"/>
  <c r="J278" i="1"/>
  <c r="J277" i="1" s="1"/>
  <c r="J33" i="1"/>
  <c r="J31" i="1"/>
  <c r="P31" i="1"/>
  <c r="T31" i="1" s="1"/>
  <c r="P54" i="1"/>
  <c r="T54" i="1" s="1"/>
  <c r="J54" i="1"/>
  <c r="P88" i="1"/>
  <c r="J88" i="1"/>
  <c r="J107" i="1"/>
  <c r="J106" i="1" s="1"/>
  <c r="P107" i="1"/>
  <c r="P106" i="1" s="1"/>
  <c r="P119" i="1"/>
  <c r="J119" i="1"/>
  <c r="P121" i="1"/>
  <c r="J121" i="1"/>
  <c r="P123" i="1"/>
  <c r="J123" i="1"/>
  <c r="J125" i="1"/>
  <c r="P125" i="1"/>
  <c r="P132" i="1"/>
  <c r="J132" i="1"/>
  <c r="J134" i="1"/>
  <c r="P134" i="1"/>
  <c r="J196" i="1"/>
  <c r="J195" i="1" s="1"/>
  <c r="P196" i="1"/>
  <c r="P195" i="1" s="1"/>
  <c r="P198" i="1"/>
  <c r="J198" i="1"/>
  <c r="J41" i="1"/>
  <c r="J113" i="1"/>
  <c r="P59" i="1"/>
  <c r="T59" i="1" s="1"/>
  <c r="J75" i="1"/>
  <c r="P75" i="1"/>
  <c r="J136" i="1"/>
  <c r="P136" i="1"/>
  <c r="P37" i="1"/>
  <c r="J37" i="1"/>
  <c r="P50" i="1"/>
  <c r="T50" i="1" s="1"/>
  <c r="J50" i="1"/>
  <c r="P115" i="1"/>
  <c r="J115" i="1"/>
  <c r="P129" i="1"/>
  <c r="J129" i="1"/>
  <c r="P140" i="1"/>
  <c r="J140" i="1"/>
  <c r="J142" i="1"/>
  <c r="P142" i="1"/>
  <c r="J144" i="1"/>
  <c r="P144" i="1"/>
  <c r="P157" i="1"/>
  <c r="J157" i="1"/>
  <c r="J156" i="1" s="1"/>
  <c r="P180" i="1"/>
  <c r="P179" i="1" s="1"/>
  <c r="J180" i="1"/>
  <c r="J179" i="1" s="1"/>
  <c r="J188" i="1"/>
  <c r="P188" i="1"/>
  <c r="P190" i="1"/>
  <c r="J190" i="1"/>
  <c r="J205" i="1"/>
  <c r="J204" i="1" s="1"/>
  <c r="P205" i="1"/>
  <c r="P204" i="1" s="1"/>
  <c r="P223" i="1"/>
  <c r="J223" i="1"/>
  <c r="P228" i="1"/>
  <c r="J228" i="1"/>
  <c r="J227" i="1" s="1"/>
  <c r="P240" i="1"/>
  <c r="P239" i="1" s="1"/>
  <c r="J240" i="1"/>
  <c r="J239" i="1" s="1"/>
  <c r="P349" i="1"/>
  <c r="J349" i="1"/>
  <c r="P351" i="1"/>
  <c r="J351" i="1"/>
  <c r="J49" i="1"/>
  <c r="J124" i="1"/>
  <c r="P76" i="1"/>
  <c r="J58" i="1"/>
  <c r="P58" i="1"/>
  <c r="T58" i="1" s="1"/>
  <c r="J12" i="1"/>
  <c r="P12" i="1"/>
  <c r="P16" i="1"/>
  <c r="T16" i="1" s="1"/>
  <c r="J16" i="1"/>
  <c r="J46" i="1"/>
  <c r="P68" i="1"/>
  <c r="J68" i="1"/>
  <c r="P79" i="1"/>
  <c r="J79" i="1"/>
  <c r="J28" i="1"/>
  <c r="P28" i="1"/>
  <c r="J103" i="1"/>
  <c r="P103" i="1"/>
  <c r="J170" i="1"/>
  <c r="P170" i="1"/>
  <c r="P203" i="1"/>
  <c r="J203" i="1"/>
  <c r="P226" i="1"/>
  <c r="J226" i="1"/>
  <c r="P231" i="1"/>
  <c r="J231" i="1"/>
  <c r="P247" i="1"/>
  <c r="J247" i="1"/>
  <c r="P252" i="1"/>
  <c r="J252" i="1"/>
  <c r="J251" i="1" s="1"/>
  <c r="J57" i="1"/>
  <c r="J380" i="1"/>
  <c r="P92" i="1"/>
  <c r="P91" i="1" s="1"/>
  <c r="J60" i="1"/>
  <c r="P60" i="1"/>
  <c r="T60" i="1" s="1"/>
  <c r="P73" i="1"/>
  <c r="P72" i="1" s="1"/>
  <c r="J73" i="1"/>
  <c r="J72" i="1" s="1"/>
  <c r="P104" i="1"/>
  <c r="J104" i="1"/>
  <c r="P14" i="1"/>
  <c r="T14" i="1" s="1"/>
  <c r="J14" i="1"/>
  <c r="P18" i="1"/>
  <c r="T18" i="1" s="1"/>
  <c r="J18" i="1"/>
  <c r="P48" i="1"/>
  <c r="T48" i="1" s="1"/>
  <c r="J48" i="1"/>
  <c r="P61" i="1"/>
  <c r="T61" i="1" s="1"/>
  <c r="J61" i="1"/>
  <c r="D95" i="1"/>
  <c r="P105" i="1"/>
  <c r="J105" i="1"/>
  <c r="J147" i="1"/>
  <c r="J146" i="1" s="1"/>
  <c r="P147" i="1"/>
  <c r="P146" i="1" s="1"/>
  <c r="P172" i="1"/>
  <c r="J172" i="1"/>
  <c r="P174" i="1"/>
  <c r="J174" i="1"/>
  <c r="P201" i="1"/>
  <c r="J201" i="1"/>
  <c r="P233" i="1"/>
  <c r="J233" i="1"/>
  <c r="P21" i="1"/>
  <c r="J21" i="1"/>
  <c r="F9" i="1"/>
  <c r="J77" i="1"/>
  <c r="P77" i="1"/>
  <c r="P84" i="1"/>
  <c r="J84" i="1"/>
  <c r="P86" i="1"/>
  <c r="J86" i="1"/>
  <c r="P99" i="1"/>
  <c r="P98" i="1" s="1"/>
  <c r="P97" i="1" s="1"/>
  <c r="P96" i="1" s="1"/>
  <c r="J99" i="1"/>
  <c r="J98" i="1" s="1"/>
  <c r="J97" i="1" s="1"/>
  <c r="J96" i="1" s="1"/>
  <c r="P155" i="1"/>
  <c r="J155" i="1"/>
  <c r="P164" i="1"/>
  <c r="P163" i="1" s="1"/>
  <c r="J164" i="1"/>
  <c r="J163" i="1" s="1"/>
  <c r="P183" i="1"/>
  <c r="J183" i="1"/>
  <c r="E175" i="1"/>
  <c r="P186" i="1"/>
  <c r="P185" i="1" s="1"/>
  <c r="J186" i="1"/>
  <c r="J185" i="1" s="1"/>
  <c r="P244" i="1"/>
  <c r="P243" i="1" s="1"/>
  <c r="J244" i="1"/>
  <c r="J243" i="1" s="1"/>
  <c r="J151" i="1"/>
  <c r="P30" i="1"/>
  <c r="J30" i="1"/>
  <c r="P32" i="1"/>
  <c r="T32" i="1" s="1"/>
  <c r="J32" i="1"/>
  <c r="P40" i="1"/>
  <c r="J40" i="1"/>
  <c r="J42" i="1"/>
  <c r="P42" i="1"/>
  <c r="P53" i="1"/>
  <c r="J53" i="1"/>
  <c r="P55" i="1"/>
  <c r="T55" i="1" s="1"/>
  <c r="J55" i="1"/>
  <c r="P133" i="1"/>
  <c r="J133" i="1"/>
  <c r="P166" i="1"/>
  <c r="P165" i="1" s="1"/>
  <c r="J166" i="1"/>
  <c r="J165" i="1" s="1"/>
  <c r="P215" i="1"/>
  <c r="P214" i="1" s="1"/>
  <c r="J215" i="1"/>
  <c r="J214" i="1" s="1"/>
  <c r="P217" i="1"/>
  <c r="J217" i="1"/>
  <c r="J261" i="1"/>
  <c r="P261" i="1"/>
  <c r="P263" i="1"/>
  <c r="J263" i="1"/>
  <c r="P265" i="1"/>
  <c r="J265" i="1"/>
  <c r="P267" i="1"/>
  <c r="J267" i="1"/>
  <c r="J269" i="1"/>
  <c r="P269" i="1"/>
  <c r="P271" i="1"/>
  <c r="J271" i="1"/>
  <c r="P273" i="1"/>
  <c r="J273" i="1"/>
  <c r="P89" i="1"/>
  <c r="J89" i="1"/>
  <c r="J118" i="1"/>
  <c r="P118" i="1"/>
  <c r="J120" i="1"/>
  <c r="P120" i="1"/>
  <c r="P122" i="1"/>
  <c r="J122" i="1"/>
  <c r="P13" i="1"/>
  <c r="T13" i="1" s="1"/>
  <c r="J13" i="1"/>
  <c r="J15" i="1"/>
  <c r="P15" i="1"/>
  <c r="T15" i="1" s="1"/>
  <c r="P24" i="1"/>
  <c r="J24" i="1"/>
  <c r="J26" i="1"/>
  <c r="P26" i="1"/>
  <c r="P38" i="1"/>
  <c r="J38" i="1"/>
  <c r="J47" i="1"/>
  <c r="P47" i="1"/>
  <c r="T47" i="1" s="1"/>
  <c r="P51" i="1"/>
  <c r="T51" i="1" s="1"/>
  <c r="J51" i="1"/>
  <c r="P69" i="1"/>
  <c r="J69" i="1"/>
  <c r="J80" i="1"/>
  <c r="P80" i="1"/>
  <c r="J112" i="1"/>
  <c r="P112" i="1"/>
  <c r="P114" i="1"/>
  <c r="J114" i="1"/>
  <c r="P116" i="1"/>
  <c r="J116" i="1"/>
  <c r="J128" i="1"/>
  <c r="P128" i="1"/>
  <c r="P193" i="1"/>
  <c r="P192" i="1" s="1"/>
  <c r="J193" i="1"/>
  <c r="J192" i="1" s="1"/>
  <c r="P208" i="1"/>
  <c r="J208" i="1"/>
  <c r="P222" i="1"/>
  <c r="J222" i="1"/>
  <c r="P282" i="1"/>
  <c r="J282" i="1"/>
  <c r="P284" i="1"/>
  <c r="J284" i="1"/>
  <c r="J402" i="1"/>
  <c r="P402" i="1"/>
  <c r="J17" i="1"/>
  <c r="J82" i="1"/>
  <c r="P276" i="1"/>
  <c r="P275" i="1" s="1"/>
  <c r="P274" i="1" s="1"/>
  <c r="J276" i="1"/>
  <c r="J275" i="1" s="1"/>
  <c r="J274" i="1" s="1"/>
  <c r="P297" i="1"/>
  <c r="J297" i="1"/>
  <c r="P306" i="1"/>
  <c r="J306" i="1"/>
  <c r="P353" i="1"/>
  <c r="J353" i="1"/>
  <c r="P359" i="1"/>
  <c r="J359" i="1"/>
  <c r="P361" i="1"/>
  <c r="J361" i="1"/>
  <c r="P399" i="1"/>
  <c r="J399" i="1"/>
  <c r="P401" i="1"/>
  <c r="J401" i="1"/>
  <c r="J199" i="1"/>
  <c r="J295" i="1"/>
  <c r="J311" i="1"/>
  <c r="J363" i="1"/>
  <c r="J395" i="1"/>
  <c r="P158" i="1"/>
  <c r="P219" i="1"/>
  <c r="P218" i="1" s="1"/>
  <c r="P253" i="1"/>
  <c r="P344" i="1"/>
  <c r="C130" i="1"/>
  <c r="P141" i="1"/>
  <c r="J141" i="1"/>
  <c r="D176" i="1"/>
  <c r="P182" i="1"/>
  <c r="P181" i="1" s="1"/>
  <c r="J189" i="1"/>
  <c r="P189" i="1"/>
  <c r="P260" i="1"/>
  <c r="J260" i="1"/>
  <c r="P266" i="1"/>
  <c r="J266" i="1"/>
  <c r="P268" i="1"/>
  <c r="J268" i="1"/>
  <c r="P289" i="1"/>
  <c r="J289" i="1"/>
  <c r="P300" i="1"/>
  <c r="J300" i="1"/>
  <c r="P313" i="1"/>
  <c r="J313" i="1"/>
  <c r="P366" i="1"/>
  <c r="J366" i="1"/>
  <c r="P374" i="1"/>
  <c r="J374" i="1"/>
  <c r="J139" i="1"/>
  <c r="J283" i="1"/>
  <c r="J365" i="1"/>
  <c r="J381" i="1"/>
  <c r="J397" i="1"/>
  <c r="P178" i="1"/>
  <c r="P177" i="1" s="1"/>
  <c r="P229" i="1"/>
  <c r="P293" i="1"/>
  <c r="P354" i="1"/>
  <c r="P386" i="1"/>
  <c r="P341" i="1"/>
  <c r="J341" i="1"/>
  <c r="P343" i="1"/>
  <c r="J343" i="1"/>
  <c r="P385" i="1"/>
  <c r="P384" i="1" s="1"/>
  <c r="J385" i="1"/>
  <c r="J384" i="1" s="1"/>
  <c r="P391" i="1"/>
  <c r="J391" i="1"/>
  <c r="P393" i="1"/>
  <c r="J393" i="1"/>
  <c r="P262" i="1"/>
  <c r="P355" i="1"/>
  <c r="P387" i="1"/>
  <c r="J197" i="1"/>
  <c r="P197" i="1"/>
  <c r="P305" i="1"/>
  <c r="J305" i="1"/>
  <c r="P321" i="1"/>
  <c r="P320" i="1" s="1"/>
  <c r="J321" i="1"/>
  <c r="J320" i="1" s="1"/>
  <c r="C322" i="1"/>
  <c r="P358" i="1"/>
  <c r="J358" i="1"/>
  <c r="P398" i="1"/>
  <c r="J398" i="1"/>
  <c r="J287" i="1"/>
  <c r="J337" i="1"/>
  <c r="P150" i="1"/>
  <c r="P167" i="1"/>
  <c r="P301" i="1"/>
  <c r="P326" i="1"/>
  <c r="P362" i="1"/>
  <c r="P394" i="1"/>
  <c r="J160" i="1"/>
  <c r="P225" i="1"/>
  <c r="J225" i="1"/>
  <c r="P234" i="1"/>
  <c r="J234" i="1"/>
  <c r="P316" i="1"/>
  <c r="P315" i="1" s="1"/>
  <c r="J316" i="1"/>
  <c r="J315" i="1" s="1"/>
  <c r="G317" i="1"/>
  <c r="C334" i="1"/>
  <c r="P350" i="1"/>
  <c r="J350" i="1"/>
  <c r="P377" i="1"/>
  <c r="J377" i="1"/>
  <c r="P383" i="1"/>
  <c r="J383" i="1"/>
  <c r="P406" i="1"/>
  <c r="J406" i="1"/>
  <c r="J145" i="1"/>
  <c r="J256" i="1"/>
  <c r="J255" i="1" s="1"/>
  <c r="J272" i="1"/>
  <c r="J288" i="1"/>
  <c r="J304" i="1"/>
  <c r="J338" i="1"/>
  <c r="J356" i="1"/>
  <c r="J372" i="1"/>
  <c r="J388" i="1"/>
  <c r="J404" i="1"/>
  <c r="P290" i="1"/>
  <c r="J290" i="1"/>
  <c r="P292" i="1"/>
  <c r="J292" i="1"/>
  <c r="P299" i="1"/>
  <c r="P314" i="1"/>
  <c r="J314" i="1"/>
  <c r="P324" i="1"/>
  <c r="J324" i="1"/>
  <c r="P367" i="1"/>
  <c r="J367" i="1"/>
  <c r="P369" i="1"/>
  <c r="J369" i="1"/>
  <c r="P375" i="1"/>
  <c r="J375" i="1"/>
  <c r="P407" i="1"/>
  <c r="J407" i="1"/>
  <c r="J211" i="1"/>
  <c r="J210" i="1" s="1"/>
  <c r="J291" i="1"/>
  <c r="J307" i="1"/>
  <c r="J339" i="1"/>
  <c r="J357" i="1"/>
  <c r="J373" i="1"/>
  <c r="J389" i="1"/>
  <c r="J405" i="1"/>
  <c r="P152" i="1"/>
  <c r="P309" i="1"/>
  <c r="P370" i="1"/>
  <c r="J336" i="1"/>
  <c r="P340" i="1"/>
  <c r="J340" i="1"/>
  <c r="P390" i="1"/>
  <c r="J390" i="1"/>
  <c r="J246" i="1"/>
  <c r="J342" i="1"/>
  <c r="J392" i="1"/>
  <c r="J408" i="1"/>
  <c r="P212" i="1"/>
  <c r="G135" i="1"/>
  <c r="D191" i="1"/>
  <c r="C280" i="1"/>
  <c r="C279" i="1" s="1"/>
  <c r="C250" i="1"/>
  <c r="C109" i="1" l="1"/>
  <c r="J376" i="1"/>
  <c r="P376" i="1"/>
  <c r="J364" i="1"/>
  <c r="P364" i="1"/>
  <c r="J352" i="1"/>
  <c r="P352" i="1"/>
  <c r="J347" i="1"/>
  <c r="J335" i="1"/>
  <c r="P259" i="1"/>
  <c r="P258" i="1" s="1"/>
  <c r="P347" i="1"/>
  <c r="P335" i="1"/>
  <c r="Q334" i="1"/>
  <c r="G334" i="1"/>
  <c r="J323" i="1"/>
  <c r="J322" i="1" s="1"/>
  <c r="P323" i="1"/>
  <c r="P322" i="1" s="1"/>
  <c r="J254" i="1"/>
  <c r="Q280" i="1"/>
  <c r="Q279" i="1" s="1"/>
  <c r="J238" i="1"/>
  <c r="J237" i="1" s="1"/>
  <c r="J236" i="1" s="1"/>
  <c r="J235" i="1" s="1"/>
  <c r="P238" i="1"/>
  <c r="P237" i="1" s="1"/>
  <c r="P236" i="1" s="1"/>
  <c r="P235" i="1" s="1"/>
  <c r="J312" i="1"/>
  <c r="P312" i="1"/>
  <c r="P308" i="1"/>
  <c r="J308" i="1"/>
  <c r="J303" i="1"/>
  <c r="P303" i="1"/>
  <c r="J294" i="1"/>
  <c r="J298" i="1"/>
  <c r="P298" i="1"/>
  <c r="P294" i="1"/>
  <c r="J281" i="1"/>
  <c r="P281" i="1"/>
  <c r="G280" i="1"/>
  <c r="G279" i="1" s="1"/>
  <c r="P207" i="1"/>
  <c r="P206" i="1" s="1"/>
  <c r="D249" i="1"/>
  <c r="P224" i="1"/>
  <c r="J259" i="1"/>
  <c r="J258" i="1" s="1"/>
  <c r="Q220" i="1"/>
  <c r="P251" i="1"/>
  <c r="F249" i="1"/>
  <c r="P254" i="1"/>
  <c r="Q250" i="1"/>
  <c r="J207" i="1"/>
  <c r="J206" i="1" s="1"/>
  <c r="E249" i="1"/>
  <c r="J224" i="1"/>
  <c r="J245" i="1"/>
  <c r="J242" i="1" s="1"/>
  <c r="J241" i="1" s="1"/>
  <c r="G220" i="1"/>
  <c r="P245" i="1"/>
  <c r="P242" i="1" s="1"/>
  <c r="P241" i="1" s="1"/>
  <c r="P230" i="1"/>
  <c r="J230" i="1"/>
  <c r="P227" i="1"/>
  <c r="J221" i="1"/>
  <c r="P221" i="1"/>
  <c r="J213" i="1"/>
  <c r="P213" i="1"/>
  <c r="Q191" i="1"/>
  <c r="J200" i="1"/>
  <c r="P200" i="1"/>
  <c r="G153" i="1"/>
  <c r="G148" i="1" s="1"/>
  <c r="P194" i="1"/>
  <c r="J194" i="1"/>
  <c r="P187" i="1"/>
  <c r="P184" i="1" s="1"/>
  <c r="J187" i="1"/>
  <c r="J184" i="1" s="1"/>
  <c r="J159" i="1"/>
  <c r="J153" i="1" s="1"/>
  <c r="Q175" i="1"/>
  <c r="G184" i="1"/>
  <c r="P169" i="1"/>
  <c r="P168" i="1" s="1"/>
  <c r="G176" i="1"/>
  <c r="J169" i="1"/>
  <c r="J168" i="1" s="1"/>
  <c r="P159" i="1"/>
  <c r="P156" i="1"/>
  <c r="F148" i="1"/>
  <c r="F137" i="1" s="1"/>
  <c r="F109" i="1" s="1"/>
  <c r="Q148" i="1"/>
  <c r="Q137" i="1" s="1"/>
  <c r="Q109" i="1" s="1"/>
  <c r="E148" i="1"/>
  <c r="E137" i="1" s="1"/>
  <c r="E109" i="1" s="1"/>
  <c r="J127" i="1"/>
  <c r="J126" i="1" s="1"/>
  <c r="Q71" i="1"/>
  <c r="Q70" i="1" s="1"/>
  <c r="Q65" i="1" s="1"/>
  <c r="Q64" i="1" s="1"/>
  <c r="J138" i="1"/>
  <c r="J102" i="1"/>
  <c r="J101" i="1" s="1"/>
  <c r="J100" i="1" s="1"/>
  <c r="P138" i="1"/>
  <c r="J131" i="1"/>
  <c r="P131" i="1"/>
  <c r="G130" i="1"/>
  <c r="P127" i="1"/>
  <c r="P126" i="1" s="1"/>
  <c r="P117" i="1"/>
  <c r="P111" i="1" s="1"/>
  <c r="P110" i="1" s="1"/>
  <c r="J117" i="1"/>
  <c r="J111" i="1" s="1"/>
  <c r="J110" i="1" s="1"/>
  <c r="P102" i="1"/>
  <c r="P101" i="1" s="1"/>
  <c r="P100" i="1" s="1"/>
  <c r="P78" i="1"/>
  <c r="J87" i="1"/>
  <c r="P87" i="1"/>
  <c r="J81" i="1"/>
  <c r="P81" i="1"/>
  <c r="J78" i="1"/>
  <c r="P74" i="1"/>
  <c r="J74" i="1"/>
  <c r="P67" i="1"/>
  <c r="P66" i="1" s="1"/>
  <c r="G71" i="1"/>
  <c r="G70" i="1" s="1"/>
  <c r="J52" i="1"/>
  <c r="J45" i="1" s="1"/>
  <c r="J44" i="1" s="1"/>
  <c r="D65" i="1"/>
  <c r="D64" i="1" s="1"/>
  <c r="F65" i="1"/>
  <c r="F64" i="1" s="1"/>
  <c r="J67" i="1"/>
  <c r="J66" i="1" s="1"/>
  <c r="T57" i="1"/>
  <c r="P56" i="1"/>
  <c r="J56" i="1"/>
  <c r="G35" i="1"/>
  <c r="G34" i="1" s="1"/>
  <c r="T53" i="1"/>
  <c r="P52" i="1"/>
  <c r="P45" i="1" s="1"/>
  <c r="P44" i="1" s="1"/>
  <c r="Q43" i="1"/>
  <c r="G43" i="1"/>
  <c r="T46" i="1"/>
  <c r="T45" i="1" s="1"/>
  <c r="T44" i="1" s="1"/>
  <c r="T43" i="1" s="1"/>
  <c r="G10" i="1"/>
  <c r="J39" i="1"/>
  <c r="P39" i="1"/>
  <c r="J36" i="1"/>
  <c r="J23" i="1"/>
  <c r="P36" i="1"/>
  <c r="Q35" i="1"/>
  <c r="Q34" i="1" s="1"/>
  <c r="J27" i="1"/>
  <c r="T28" i="1"/>
  <c r="P27" i="1"/>
  <c r="P19" i="1"/>
  <c r="P11" i="1" s="1"/>
  <c r="T24" i="1"/>
  <c r="P23" i="1"/>
  <c r="F8" i="1"/>
  <c r="Q10" i="1"/>
  <c r="J19" i="1"/>
  <c r="J11" i="1" s="1"/>
  <c r="T12" i="1"/>
  <c r="E9" i="1"/>
  <c r="E8" i="1" s="1"/>
  <c r="D9" i="1"/>
  <c r="D8" i="1" s="1"/>
  <c r="C9" i="1"/>
  <c r="C8" i="1" s="1"/>
  <c r="D175" i="1"/>
  <c r="D162" i="1" s="1"/>
  <c r="D109" i="1"/>
  <c r="T20" i="1"/>
  <c r="T21" i="1"/>
  <c r="T17" i="1"/>
  <c r="C175" i="1"/>
  <c r="C162" i="1" s="1"/>
  <c r="E162" i="1"/>
  <c r="C65" i="1"/>
  <c r="C64" i="1" s="1"/>
  <c r="S45" i="1"/>
  <c r="S44" i="1" s="1"/>
  <c r="S43" i="1" s="1"/>
  <c r="S8" i="1" s="1"/>
  <c r="F162" i="1"/>
  <c r="P317" i="1"/>
  <c r="J317" i="1"/>
  <c r="J176" i="1"/>
  <c r="P176" i="1"/>
  <c r="J135" i="1"/>
  <c r="P135" i="1"/>
  <c r="C249" i="1"/>
  <c r="J334" i="1" l="1"/>
  <c r="P334" i="1"/>
  <c r="P280" i="1"/>
  <c r="P279" i="1" s="1"/>
  <c r="J280" i="1"/>
  <c r="J279" i="1" s="1"/>
  <c r="G250" i="1"/>
  <c r="Q249" i="1"/>
  <c r="P220" i="1"/>
  <c r="J220" i="1"/>
  <c r="G191" i="1"/>
  <c r="Q162" i="1"/>
  <c r="Q108" i="1" s="1"/>
  <c r="G175" i="1"/>
  <c r="P153" i="1"/>
  <c r="P148" i="1" s="1"/>
  <c r="E108" i="1"/>
  <c r="F108" i="1"/>
  <c r="F63" i="1" s="1"/>
  <c r="P130" i="1"/>
  <c r="J130" i="1"/>
  <c r="J71" i="1"/>
  <c r="J70" i="1" s="1"/>
  <c r="P71" i="1"/>
  <c r="P70" i="1" s="1"/>
  <c r="J43" i="1"/>
  <c r="P43" i="1"/>
  <c r="J10" i="1"/>
  <c r="T11" i="1"/>
  <c r="T10" i="1" s="1"/>
  <c r="T9" i="1" s="1"/>
  <c r="T8" i="1" s="1"/>
  <c r="P35" i="1"/>
  <c r="P34" i="1" s="1"/>
  <c r="J35" i="1"/>
  <c r="J34" i="1" s="1"/>
  <c r="P10" i="1"/>
  <c r="Q9" i="1"/>
  <c r="Q8" i="1" s="1"/>
  <c r="C10" i="12"/>
  <c r="C9" i="12"/>
  <c r="D108" i="1"/>
  <c r="C108" i="1"/>
  <c r="C63" i="1" s="1"/>
  <c r="C7" i="1" s="1"/>
  <c r="C6" i="1" s="1"/>
  <c r="C411" i="1" s="1"/>
  <c r="C412" i="1" s="1"/>
  <c r="G9" i="1"/>
  <c r="G95" i="1"/>
  <c r="P175" i="1"/>
  <c r="J175" i="1"/>
  <c r="G137" i="1"/>
  <c r="J148" i="1"/>
  <c r="G249" i="1" l="1"/>
  <c r="P250" i="1"/>
  <c r="J250" i="1"/>
  <c r="J191" i="1"/>
  <c r="P191" i="1"/>
  <c r="P162" i="1" s="1"/>
  <c r="G162" i="1"/>
  <c r="Q63" i="1"/>
  <c r="Q7" i="1" s="1"/>
  <c r="Q6" i="1" s="1"/>
  <c r="E63" i="1"/>
  <c r="E7" i="1" s="1"/>
  <c r="E6" i="1" s="1"/>
  <c r="D63" i="1"/>
  <c r="D7" i="1" s="1"/>
  <c r="D6" i="1" s="1"/>
  <c r="F7" i="1"/>
  <c r="F6" i="1" s="1"/>
  <c r="F411" i="1" s="1"/>
  <c r="F412" i="1" s="1"/>
  <c r="G8" i="1"/>
  <c r="C5" i="12"/>
  <c r="C11" i="12" s="1"/>
  <c r="P137" i="1"/>
  <c r="J137" i="1"/>
  <c r="G109" i="1"/>
  <c r="G65" i="1"/>
  <c r="G64" i="1" s="1"/>
  <c r="J95" i="1"/>
  <c r="P95" i="1"/>
  <c r="P9" i="1"/>
  <c r="P8" i="1" s="1"/>
  <c r="J9" i="1"/>
  <c r="J249" i="1" l="1"/>
  <c r="P249" i="1"/>
  <c r="J162" i="1"/>
  <c r="G108" i="1"/>
  <c r="J8" i="1"/>
  <c r="P65" i="1"/>
  <c r="P64" i="1" s="1"/>
  <c r="J65" i="1"/>
  <c r="J64" i="1" s="1"/>
  <c r="BA8" i="1"/>
  <c r="BA9" i="1" s="1"/>
  <c r="P109" i="1"/>
  <c r="J109" i="1"/>
  <c r="P108" i="1" l="1"/>
  <c r="J108" i="1"/>
  <c r="G63" i="1"/>
  <c r="P63" i="1" l="1"/>
  <c r="J63" i="1"/>
  <c r="G7" i="1"/>
  <c r="G6" i="1" s="1"/>
  <c r="F86" i="4"/>
  <c r="F85" i="4" s="1"/>
  <c r="F159" i="4"/>
  <c r="F163" i="4"/>
  <c r="K163" i="4" s="1"/>
  <c r="P7" i="1" l="1"/>
  <c r="P6" i="1" s="1"/>
  <c r="J7" i="1"/>
  <c r="J6" i="1" s="1"/>
  <c r="C167" i="4"/>
  <c r="C161" i="4"/>
  <c r="C146" i="4"/>
  <c r="C164" i="4"/>
  <c r="K85" i="4"/>
  <c r="C85" i="4"/>
  <c r="C103" i="4"/>
  <c r="G411" i="1" l="1"/>
  <c r="G412" i="1" s="1"/>
  <c r="F108" i="4" l="1"/>
  <c r="F104" i="4"/>
  <c r="F103" i="4" s="1"/>
  <c r="F158" i="4"/>
  <c r="K158" i="4" s="1"/>
  <c r="F157" i="4"/>
  <c r="K157" i="4" s="1"/>
  <c r="F156" i="4"/>
  <c r="K156" i="4" s="1"/>
  <c r="F155" i="4"/>
  <c r="K155" i="4" s="1"/>
  <c r="F154" i="4"/>
  <c r="K154" i="4" s="1"/>
  <c r="F153" i="4"/>
  <c r="K153" i="4" s="1"/>
  <c r="F152" i="4"/>
  <c r="K152" i="4" s="1"/>
  <c r="F151" i="4"/>
  <c r="K151" i="4" s="1"/>
  <c r="F150" i="4"/>
  <c r="K150" i="4" s="1"/>
  <c r="F149" i="4"/>
  <c r="K149" i="4" s="1"/>
  <c r="F148" i="4"/>
  <c r="K148" i="4" s="1"/>
  <c r="F165" i="4"/>
  <c r="F164" i="4" s="1"/>
  <c r="C166" i="4"/>
  <c r="K164" i="4" l="1"/>
  <c r="K165" i="4"/>
  <c r="C160" i="4"/>
  <c r="K108" i="4"/>
  <c r="K104" i="4"/>
  <c r="K103" i="4"/>
  <c r="B7" i="7" l="1"/>
  <c r="B5" i="7"/>
  <c r="AI129" i="5" l="1"/>
  <c r="AJ129" i="5" s="1"/>
  <c r="AG129" i="5" l="1"/>
  <c r="AF366" i="6" l="1"/>
  <c r="AF365" i="6"/>
  <c r="AF364" i="6"/>
  <c r="AF363" i="6"/>
  <c r="AF362" i="6"/>
  <c r="AF361" i="6"/>
  <c r="AF360" i="6"/>
  <c r="AF359" i="6"/>
  <c r="AF358" i="6"/>
  <c r="AF357" i="6"/>
  <c r="AF356" i="6"/>
  <c r="AF355" i="6"/>
  <c r="AF354" i="6"/>
  <c r="AF353" i="6"/>
  <c r="AF352" i="6"/>
  <c r="AF350" i="6"/>
  <c r="AF349" i="6"/>
  <c r="AF348" i="6"/>
  <c r="AF347" i="6"/>
  <c r="AF346" i="6"/>
  <c r="AF345" i="6"/>
  <c r="AF344" i="6"/>
  <c r="AF342" i="6"/>
  <c r="AF341" i="6"/>
  <c r="AF340" i="6"/>
  <c r="AF339" i="6"/>
  <c r="AF338" i="6"/>
  <c r="AF337" i="6"/>
  <c r="AF336" i="6"/>
  <c r="AF335" i="6"/>
  <c r="AF334" i="6"/>
  <c r="AF333" i="6"/>
  <c r="AF332" i="6"/>
  <c r="AF330" i="6"/>
  <c r="AF329" i="6"/>
  <c r="AF328" i="6"/>
  <c r="AF327" i="6"/>
  <c r="AF326" i="6"/>
  <c r="AF325" i="6"/>
  <c r="AF324" i="6"/>
  <c r="AF323" i="6"/>
  <c r="AF322" i="6"/>
  <c r="AF321" i="6"/>
  <c r="AF320" i="6"/>
  <c r="AF318" i="6"/>
  <c r="AF317" i="6"/>
  <c r="AF316" i="6"/>
  <c r="AF315" i="6"/>
  <c r="AF313" i="6"/>
  <c r="AF312" i="6"/>
  <c r="AF311" i="6"/>
  <c r="AF310" i="6"/>
  <c r="AF309" i="6"/>
  <c r="AF308" i="6"/>
  <c r="AF307" i="6"/>
  <c r="AF306" i="6"/>
  <c r="AF305" i="6"/>
  <c r="AF302" i="6"/>
  <c r="AF300" i="6"/>
  <c r="AF299" i="6"/>
  <c r="AF298" i="6"/>
  <c r="AF297" i="6"/>
  <c r="AF294" i="6"/>
  <c r="AF292" i="6"/>
  <c r="AF289" i="6"/>
  <c r="AF287" i="6"/>
  <c r="AF286" i="6"/>
  <c r="AF284" i="6"/>
  <c r="AF283" i="6"/>
  <c r="AF282" i="6"/>
  <c r="AF281" i="6"/>
  <c r="AF279" i="6"/>
  <c r="AF278" i="6"/>
  <c r="AF277" i="6"/>
  <c r="AF276" i="6"/>
  <c r="AF274" i="6"/>
  <c r="AF273" i="6"/>
  <c r="AF272" i="6"/>
  <c r="AF270" i="6"/>
  <c r="AF269" i="6"/>
  <c r="AF268" i="6"/>
  <c r="AF267" i="6"/>
  <c r="AF266" i="6"/>
  <c r="AF265" i="6"/>
  <c r="AF264" i="6"/>
  <c r="AF263" i="6"/>
  <c r="AF262" i="6"/>
  <c r="AF261" i="6"/>
  <c r="AF260" i="6"/>
  <c r="AF259" i="6"/>
  <c r="AF258" i="6"/>
  <c r="AF254" i="6"/>
  <c r="AF252" i="6"/>
  <c r="AF249" i="6"/>
  <c r="AF248" i="6"/>
  <c r="AF247" i="6"/>
  <c r="AF246" i="6"/>
  <c r="AF245" i="6"/>
  <c r="AF244" i="6"/>
  <c r="AF243" i="6"/>
  <c r="AF242" i="6"/>
  <c r="AF241" i="6"/>
  <c r="AF240" i="6"/>
  <c r="AF239" i="6"/>
  <c r="AF238" i="6"/>
  <c r="AF237" i="6"/>
  <c r="AF236" i="6"/>
  <c r="AF235" i="6"/>
  <c r="AF233" i="6"/>
  <c r="AF232" i="6"/>
  <c r="AF229" i="6"/>
  <c r="AF228" i="6"/>
  <c r="AF222" i="6"/>
  <c r="AF218" i="6"/>
  <c r="AF216" i="6"/>
  <c r="AF215" i="6"/>
  <c r="AF214" i="6"/>
  <c r="AF213" i="6"/>
  <c r="AF212" i="6"/>
  <c r="AF210" i="6"/>
  <c r="AF209" i="6"/>
  <c r="AF207" i="6"/>
  <c r="AF206" i="6"/>
  <c r="AF203" i="6"/>
  <c r="AF200" i="6"/>
  <c r="AF198" i="6"/>
  <c r="AF197" i="6"/>
  <c r="AF196" i="6"/>
  <c r="AF193" i="6"/>
  <c r="AF191" i="6"/>
  <c r="AF189" i="6"/>
  <c r="AF188" i="6"/>
  <c r="AF187" i="6"/>
  <c r="AF185" i="6"/>
  <c r="AF184" i="6"/>
  <c r="AF183" i="6"/>
  <c r="AF182" i="6"/>
  <c r="AF179" i="6"/>
  <c r="AF176" i="6"/>
  <c r="AF175" i="6"/>
  <c r="AF173" i="6"/>
  <c r="AF170" i="6"/>
  <c r="AF169" i="6"/>
  <c r="AF167" i="6"/>
  <c r="AF165" i="6"/>
  <c r="AF161" i="6"/>
  <c r="AF160" i="6"/>
  <c r="AF159" i="6"/>
  <c r="AF158" i="6"/>
  <c r="AF157" i="6"/>
  <c r="AF153" i="6"/>
  <c r="AF152" i="6"/>
  <c r="AF151" i="6"/>
  <c r="AF150" i="6"/>
  <c r="AF149" i="6"/>
  <c r="AF147" i="6"/>
  <c r="AF146" i="6"/>
  <c r="AF145" i="6"/>
  <c r="AF143" i="6"/>
  <c r="AF141" i="6"/>
  <c r="AF140" i="6"/>
  <c r="AF139" i="6"/>
  <c r="AF138" i="6"/>
  <c r="AF137" i="6"/>
  <c r="AF136" i="6"/>
  <c r="AF135" i="6"/>
  <c r="AF132" i="6"/>
  <c r="AF131" i="6"/>
  <c r="AF130" i="6"/>
  <c r="AF129" i="6"/>
  <c r="AF128" i="6"/>
  <c r="AF125" i="6"/>
  <c r="AF124" i="6"/>
  <c r="AF121" i="6"/>
  <c r="AF120" i="6"/>
  <c r="AF119" i="6"/>
  <c r="AF118" i="6"/>
  <c r="AF117" i="6"/>
  <c r="AF116" i="6"/>
  <c r="AF115" i="6"/>
  <c r="AF114" i="6"/>
  <c r="AF112" i="6"/>
  <c r="AF111" i="6"/>
  <c r="AF110" i="6"/>
  <c r="AF109" i="6"/>
  <c r="AF108" i="6"/>
  <c r="AF103" i="6"/>
  <c r="AF101" i="6"/>
  <c r="AF100" i="6"/>
  <c r="AF99" i="6"/>
  <c r="AF95" i="6"/>
  <c r="AF94" i="6"/>
  <c r="AF93" i="6"/>
  <c r="AF92" i="6"/>
  <c r="AF89" i="6"/>
  <c r="AF87" i="6"/>
  <c r="AF85" i="6"/>
  <c r="AF84" i="6"/>
  <c r="AF83" i="6"/>
  <c r="AF81" i="6"/>
  <c r="AF80" i="6"/>
  <c r="AF79" i="6"/>
  <c r="AF78" i="6"/>
  <c r="AF77" i="6"/>
  <c r="AF75" i="6"/>
  <c r="AF74" i="6"/>
  <c r="AF72" i="6"/>
  <c r="AF71" i="6"/>
  <c r="AF69" i="6"/>
  <c r="AF65" i="6"/>
  <c r="AF64" i="6"/>
  <c r="AF58" i="6"/>
  <c r="AF57" i="6"/>
  <c r="AF56" i="6"/>
  <c r="AF55" i="6"/>
  <c r="AF54" i="6"/>
  <c r="AF53" i="6"/>
  <c r="AF51" i="6"/>
  <c r="AF50" i="6"/>
  <c r="AF49" i="6"/>
  <c r="AF47" i="6"/>
  <c r="AF46" i="6"/>
  <c r="AF45" i="6"/>
  <c r="AF44" i="6"/>
  <c r="AF43" i="6"/>
  <c r="AF42" i="6"/>
  <c r="AF38" i="6"/>
  <c r="AF37" i="6"/>
  <c r="AF36" i="6"/>
  <c r="AF34" i="6"/>
  <c r="AF33" i="6"/>
  <c r="AF29" i="6"/>
  <c r="AF28" i="6"/>
  <c r="AF27" i="6"/>
  <c r="AF26" i="6"/>
  <c r="AF25" i="6"/>
  <c r="AF24" i="6"/>
  <c r="AF22" i="6"/>
  <c r="AF21" i="6"/>
  <c r="AF20" i="6"/>
  <c r="AF18" i="6"/>
  <c r="AF17" i="6"/>
  <c r="AF16" i="6"/>
  <c r="AF14" i="6"/>
  <c r="AF13" i="6"/>
  <c r="AF12" i="6"/>
  <c r="AF11" i="6"/>
  <c r="AF10" i="6"/>
  <c r="AF9" i="6"/>
  <c r="AF8" i="6"/>
  <c r="K231" i="6"/>
  <c r="K230" i="6" s="1"/>
  <c r="Q204" i="6"/>
  <c r="P204" i="6"/>
  <c r="P202" i="6" s="1"/>
  <c r="O204" i="6"/>
  <c r="O202" i="6" s="1"/>
  <c r="N204" i="6"/>
  <c r="N202" i="6" s="1"/>
  <c r="M204" i="6"/>
  <c r="L204" i="6"/>
  <c r="L202" i="6" s="1"/>
  <c r="K204" i="6"/>
  <c r="J204" i="6"/>
  <c r="J202" i="6" s="1"/>
  <c r="I204" i="6"/>
  <c r="H204" i="6"/>
  <c r="H202" i="6" s="1"/>
  <c r="G204" i="6"/>
  <c r="G202" i="6" s="1"/>
  <c r="F204" i="6"/>
  <c r="F202" i="6" s="1"/>
  <c r="AF202" i="6" s="1"/>
  <c r="E204" i="6"/>
  <c r="E202" i="6" s="1"/>
  <c r="R92" i="6"/>
  <c r="V92" i="6"/>
  <c r="G359" i="6"/>
  <c r="R359" i="6" s="1"/>
  <c r="G358" i="6"/>
  <c r="R358" i="6" s="1"/>
  <c r="G357" i="6"/>
  <c r="R357" i="6" s="1"/>
  <c r="G356" i="6"/>
  <c r="R356" i="6" s="1"/>
  <c r="G355" i="6"/>
  <c r="R355" i="6" s="1"/>
  <c r="G354" i="6"/>
  <c r="R354" i="6" s="1"/>
  <c r="G353" i="6"/>
  <c r="R353" i="6" s="1"/>
  <c r="G352" i="6"/>
  <c r="Q351" i="6"/>
  <c r="P351" i="6"/>
  <c r="O351" i="6"/>
  <c r="N351" i="6"/>
  <c r="M351" i="6"/>
  <c r="L351" i="6"/>
  <c r="K351" i="6"/>
  <c r="J351" i="6"/>
  <c r="I351" i="6"/>
  <c r="H351" i="6"/>
  <c r="F351" i="6"/>
  <c r="AF351" i="6" s="1"/>
  <c r="E351" i="6"/>
  <c r="E350" i="6"/>
  <c r="G350" i="6" s="1"/>
  <c r="G349" i="6"/>
  <c r="R349" i="6" s="1"/>
  <c r="G348" i="6"/>
  <c r="R348" i="6" s="1"/>
  <c r="G347" i="6"/>
  <c r="R347" i="6" s="1"/>
  <c r="G346" i="6"/>
  <c r="R346" i="6" s="1"/>
  <c r="G345" i="6"/>
  <c r="R345" i="6" s="1"/>
  <c r="G344" i="6"/>
  <c r="R344" i="6" s="1"/>
  <c r="Q343" i="6"/>
  <c r="P343" i="6"/>
  <c r="O343" i="6"/>
  <c r="N343" i="6"/>
  <c r="M343" i="6"/>
  <c r="L343" i="6"/>
  <c r="K343" i="6"/>
  <c r="J343" i="6"/>
  <c r="I343" i="6"/>
  <c r="H343" i="6"/>
  <c r="F343" i="6"/>
  <c r="AF343" i="6" s="1"/>
  <c r="G342" i="6"/>
  <c r="R342" i="6" s="1"/>
  <c r="G341" i="6"/>
  <c r="R341" i="6" s="1"/>
  <c r="G340" i="6"/>
  <c r="R340" i="6" s="1"/>
  <c r="G339" i="6"/>
  <c r="R339" i="6" s="1"/>
  <c r="G338" i="6"/>
  <c r="R338" i="6" s="1"/>
  <c r="G337" i="6"/>
  <c r="R337" i="6" s="1"/>
  <c r="G336" i="6"/>
  <c r="R336" i="6" s="1"/>
  <c r="G335" i="6"/>
  <c r="R335" i="6" s="1"/>
  <c r="G334" i="6"/>
  <c r="R334" i="6" s="1"/>
  <c r="G333" i="6"/>
  <c r="R333" i="6" s="1"/>
  <c r="G332" i="6"/>
  <c r="Q331" i="6"/>
  <c r="P331" i="6"/>
  <c r="O331" i="6"/>
  <c r="N331" i="6"/>
  <c r="M331" i="6"/>
  <c r="L331" i="6"/>
  <c r="K331" i="6"/>
  <c r="J331" i="6"/>
  <c r="I331" i="6"/>
  <c r="H331" i="6"/>
  <c r="F331" i="6"/>
  <c r="AF331" i="6" s="1"/>
  <c r="E331" i="6"/>
  <c r="G330" i="6"/>
  <c r="R330" i="6" s="1"/>
  <c r="G329" i="6"/>
  <c r="R329" i="6" s="1"/>
  <c r="G328" i="6"/>
  <c r="R328" i="6" s="1"/>
  <c r="G327" i="6"/>
  <c r="R327" i="6" s="1"/>
  <c r="G326" i="6"/>
  <c r="R326" i="6" s="1"/>
  <c r="G325" i="6"/>
  <c r="R325" i="6" s="1"/>
  <c r="G324" i="6"/>
  <c r="R324" i="6" s="1"/>
  <c r="G323" i="6"/>
  <c r="R323" i="6" s="1"/>
  <c r="G322" i="6"/>
  <c r="R322" i="6" s="1"/>
  <c r="E321" i="6"/>
  <c r="G321" i="6" s="1"/>
  <c r="R321" i="6" s="1"/>
  <c r="G320" i="6"/>
  <c r="AC384" i="6"/>
  <c r="AB384" i="6"/>
  <c r="AA384" i="6"/>
  <c r="Z384" i="6"/>
  <c r="Y384" i="6"/>
  <c r="X384" i="6"/>
  <c r="W384" i="6"/>
  <c r="V384" i="6"/>
  <c r="U384" i="6"/>
  <c r="T384" i="6"/>
  <c r="S384" i="6"/>
  <c r="Q319" i="6"/>
  <c r="P319" i="6"/>
  <c r="O319" i="6"/>
  <c r="N319" i="6"/>
  <c r="M319" i="6"/>
  <c r="L319" i="6"/>
  <c r="K319" i="6"/>
  <c r="J319" i="6"/>
  <c r="I319" i="6"/>
  <c r="H319" i="6"/>
  <c r="F319" i="6"/>
  <c r="AF319" i="6" s="1"/>
  <c r="G318" i="6"/>
  <c r="G317" i="6"/>
  <c r="R317" i="6" s="1"/>
  <c r="G316" i="6"/>
  <c r="R316" i="6" s="1"/>
  <c r="G315" i="6"/>
  <c r="R315" i="6" s="1"/>
  <c r="Q314" i="6"/>
  <c r="P314" i="6"/>
  <c r="O314" i="6"/>
  <c r="N314" i="6"/>
  <c r="M314" i="6"/>
  <c r="L314" i="6"/>
  <c r="K314" i="6"/>
  <c r="J314" i="6"/>
  <c r="I314" i="6"/>
  <c r="H314" i="6"/>
  <c r="F314" i="6"/>
  <c r="AF314" i="6" s="1"/>
  <c r="E314" i="6"/>
  <c r="G313" i="6"/>
  <c r="R313" i="6" s="1"/>
  <c r="G312" i="6"/>
  <c r="G311" i="6"/>
  <c r="R311" i="6" s="1"/>
  <c r="G310" i="6"/>
  <c r="R310" i="6" s="1"/>
  <c r="G309" i="6"/>
  <c r="R309" i="6" s="1"/>
  <c r="H308" i="6"/>
  <c r="H304" i="6" s="1"/>
  <c r="G307" i="6"/>
  <c r="R307" i="6" s="1"/>
  <c r="G306" i="6"/>
  <c r="R306" i="6" s="1"/>
  <c r="G305" i="6"/>
  <c r="R305" i="6" s="1"/>
  <c r="Q304" i="6"/>
  <c r="P304" i="6"/>
  <c r="O304" i="6"/>
  <c r="N304" i="6"/>
  <c r="M304" i="6"/>
  <c r="L304" i="6"/>
  <c r="K304" i="6"/>
  <c r="J304" i="6"/>
  <c r="I304" i="6"/>
  <c r="F304" i="6"/>
  <c r="AF304" i="6" s="1"/>
  <c r="E304" i="6"/>
  <c r="V301" i="6"/>
  <c r="R302" i="6"/>
  <c r="R301" i="6" s="1"/>
  <c r="Q301" i="6"/>
  <c r="P301" i="6"/>
  <c r="O301" i="6"/>
  <c r="N301" i="6"/>
  <c r="M301" i="6"/>
  <c r="L301" i="6"/>
  <c r="K301" i="6"/>
  <c r="J301" i="6"/>
  <c r="I301" i="6"/>
  <c r="H301" i="6"/>
  <c r="G301" i="6"/>
  <c r="F301" i="6"/>
  <c r="AF301" i="6" s="1"/>
  <c r="E301" i="6"/>
  <c r="V300" i="6" s="1"/>
  <c r="V299" i="6"/>
  <c r="R300" i="6"/>
  <c r="V298" i="6"/>
  <c r="R299" i="6"/>
  <c r="V297" i="6"/>
  <c r="R298" i="6"/>
  <c r="V296" i="6"/>
  <c r="R297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AF296" i="6" s="1"/>
  <c r="E296" i="6"/>
  <c r="V295" i="6" s="1"/>
  <c r="V293" i="6"/>
  <c r="R294" i="6"/>
  <c r="R293" i="6" s="1"/>
  <c r="Q293" i="6"/>
  <c r="P293" i="6"/>
  <c r="O293" i="6"/>
  <c r="N293" i="6"/>
  <c r="M293" i="6"/>
  <c r="L293" i="6"/>
  <c r="K293" i="6"/>
  <c r="J293" i="6"/>
  <c r="I293" i="6"/>
  <c r="H293" i="6"/>
  <c r="G293" i="6"/>
  <c r="F293" i="6"/>
  <c r="AF293" i="6" s="1"/>
  <c r="E293" i="6"/>
  <c r="V292" i="6" s="1"/>
  <c r="V291" i="6"/>
  <c r="R292" i="6"/>
  <c r="R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AF291" i="6" s="1"/>
  <c r="E291" i="6"/>
  <c r="V290" i="6" s="1"/>
  <c r="V288" i="6"/>
  <c r="R289" i="6"/>
  <c r="R288" i="6" s="1"/>
  <c r="Q288" i="6"/>
  <c r="P288" i="6"/>
  <c r="O288" i="6"/>
  <c r="N288" i="6"/>
  <c r="M288" i="6"/>
  <c r="L288" i="6"/>
  <c r="K288" i="6"/>
  <c r="J288" i="6"/>
  <c r="I288" i="6"/>
  <c r="H288" i="6"/>
  <c r="G288" i="6"/>
  <c r="F288" i="6"/>
  <c r="AF288" i="6" s="1"/>
  <c r="E288" i="6"/>
  <c r="V287" i="6" s="1"/>
  <c r="V286" i="6"/>
  <c r="R287" i="6"/>
  <c r="V285" i="6"/>
  <c r="R286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AF285" i="6" s="1"/>
  <c r="E285" i="6"/>
  <c r="V284" i="6" s="1"/>
  <c r="V283" i="6"/>
  <c r="R284" i="6"/>
  <c r="V282" i="6"/>
  <c r="V281" i="6"/>
  <c r="R282" i="6"/>
  <c r="V280" i="6"/>
  <c r="R281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AF280" i="6" s="1"/>
  <c r="E280" i="6"/>
  <c r="V279" i="6" s="1"/>
  <c r="V278" i="6"/>
  <c r="R279" i="6"/>
  <c r="V277" i="6"/>
  <c r="R278" i="6"/>
  <c r="V276" i="6"/>
  <c r="R277" i="6"/>
  <c r="V275" i="6"/>
  <c r="R276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AF275" i="6" s="1"/>
  <c r="E275" i="6"/>
  <c r="V274" i="6" s="1"/>
  <c r="V273" i="6"/>
  <c r="R274" i="6"/>
  <c r="V272" i="6"/>
  <c r="R273" i="6"/>
  <c r="V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AF271" i="6" s="1"/>
  <c r="E271" i="6"/>
  <c r="V270" i="6" s="1"/>
  <c r="V269" i="6"/>
  <c r="V268" i="6"/>
  <c r="R268" i="6"/>
  <c r="V267" i="6"/>
  <c r="R267" i="6"/>
  <c r="V266" i="6"/>
  <c r="R266" i="6"/>
  <c r="V265" i="6"/>
  <c r="R265" i="6"/>
  <c r="V264" i="6"/>
  <c r="V263" i="6"/>
  <c r="V262" i="6"/>
  <c r="R262" i="6"/>
  <c r="V261" i="6"/>
  <c r="V260" i="6"/>
  <c r="V259" i="6"/>
  <c r="V258" i="6"/>
  <c r="R258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AF257" i="6" s="1"/>
  <c r="E257" i="6"/>
  <c r="V257" i="6" s="1"/>
  <c r="V254" i="6"/>
  <c r="R254" i="6"/>
  <c r="R253" i="6" s="1"/>
  <c r="Q253" i="6"/>
  <c r="P253" i="6"/>
  <c r="O253" i="6"/>
  <c r="N253" i="6"/>
  <c r="M253" i="6"/>
  <c r="L253" i="6"/>
  <c r="K253" i="6"/>
  <c r="J253" i="6"/>
  <c r="I253" i="6"/>
  <c r="H253" i="6"/>
  <c r="G253" i="6"/>
  <c r="F253" i="6"/>
  <c r="AF253" i="6" s="1"/>
  <c r="E253" i="6"/>
  <c r="V253" i="6" s="1"/>
  <c r="V252" i="6"/>
  <c r="R252" i="6"/>
  <c r="R251" i="6" s="1"/>
  <c r="R250" i="6" s="1"/>
  <c r="Q251" i="6"/>
  <c r="Q250" i="6" s="1"/>
  <c r="P251" i="6"/>
  <c r="P250" i="6" s="1"/>
  <c r="O251" i="6"/>
  <c r="O250" i="6" s="1"/>
  <c r="N251" i="6"/>
  <c r="N250" i="6" s="1"/>
  <c r="M251" i="6"/>
  <c r="M250" i="6" s="1"/>
  <c r="L251" i="6"/>
  <c r="L250" i="6" s="1"/>
  <c r="K251" i="6"/>
  <c r="K250" i="6" s="1"/>
  <c r="J251" i="6"/>
  <c r="J250" i="6" s="1"/>
  <c r="I251" i="6"/>
  <c r="I250" i="6" s="1"/>
  <c r="H251" i="6"/>
  <c r="H250" i="6" s="1"/>
  <c r="G251" i="6"/>
  <c r="G250" i="6" s="1"/>
  <c r="F251" i="6"/>
  <c r="F250" i="6" s="1"/>
  <c r="AF250" i="6" s="1"/>
  <c r="E251" i="6"/>
  <c r="V251" i="6" s="1"/>
  <c r="V235" i="6"/>
  <c r="R235" i="6"/>
  <c r="R234" i="6" s="1"/>
  <c r="Q234" i="6"/>
  <c r="P234" i="6"/>
  <c r="O234" i="6"/>
  <c r="N234" i="6"/>
  <c r="M234" i="6"/>
  <c r="L234" i="6"/>
  <c r="K234" i="6"/>
  <c r="J234" i="6"/>
  <c r="I234" i="6"/>
  <c r="H234" i="6"/>
  <c r="G234" i="6"/>
  <c r="F234" i="6"/>
  <c r="AF234" i="6" s="1"/>
  <c r="E234" i="6"/>
  <c r="V233" i="6"/>
  <c r="R233" i="6"/>
  <c r="V232" i="6"/>
  <c r="Q231" i="6"/>
  <c r="Q230" i="6" s="1"/>
  <c r="P231" i="6"/>
  <c r="P230" i="6" s="1"/>
  <c r="O231" i="6"/>
  <c r="O230" i="6" s="1"/>
  <c r="N231" i="6"/>
  <c r="N230" i="6" s="1"/>
  <c r="M231" i="6"/>
  <c r="M230" i="6" s="1"/>
  <c r="L231" i="6"/>
  <c r="L230" i="6" s="1"/>
  <c r="J231" i="6"/>
  <c r="J230" i="6" s="1"/>
  <c r="I231" i="6"/>
  <c r="I230" i="6" s="1"/>
  <c r="H231" i="6"/>
  <c r="H230" i="6" s="1"/>
  <c r="G231" i="6"/>
  <c r="G230" i="6" s="1"/>
  <c r="F231" i="6"/>
  <c r="F230" i="6" s="1"/>
  <c r="AF230" i="6" s="1"/>
  <c r="E231" i="6"/>
  <c r="V231" i="6" s="1"/>
  <c r="V229" i="6"/>
  <c r="R229" i="6"/>
  <c r="V228" i="6"/>
  <c r="R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AF227" i="6" s="1"/>
  <c r="E227" i="6"/>
  <c r="V227" i="6" s="1"/>
  <c r="V224" i="6"/>
  <c r="F224" i="6"/>
  <c r="R224" i="6" s="1"/>
  <c r="R223" i="6" s="1"/>
  <c r="Q223" i="6"/>
  <c r="P223" i="6"/>
  <c r="O223" i="6"/>
  <c r="N223" i="6"/>
  <c r="M223" i="6"/>
  <c r="L223" i="6"/>
  <c r="K223" i="6"/>
  <c r="J223" i="6"/>
  <c r="I223" i="6"/>
  <c r="H223" i="6"/>
  <c r="G223" i="6"/>
  <c r="E223" i="6"/>
  <c r="V223" i="6" s="1"/>
  <c r="V222" i="6"/>
  <c r="H222" i="6"/>
  <c r="R222" i="6" s="1"/>
  <c r="R221" i="6" s="1"/>
  <c r="Q221" i="6"/>
  <c r="P221" i="6"/>
  <c r="O221" i="6"/>
  <c r="N221" i="6"/>
  <c r="M221" i="6"/>
  <c r="L221" i="6"/>
  <c r="K221" i="6"/>
  <c r="J221" i="6"/>
  <c r="I221" i="6"/>
  <c r="G221" i="6"/>
  <c r="F221" i="6"/>
  <c r="AF221" i="6" s="1"/>
  <c r="E221" i="6"/>
  <c r="V221" i="6" s="1"/>
  <c r="V218" i="6"/>
  <c r="R218" i="6"/>
  <c r="R217" i="6" s="1"/>
  <c r="Q217" i="6"/>
  <c r="P217" i="6"/>
  <c r="O217" i="6"/>
  <c r="N217" i="6"/>
  <c r="M217" i="6"/>
  <c r="L217" i="6"/>
  <c r="K217" i="6"/>
  <c r="J217" i="6"/>
  <c r="I217" i="6"/>
  <c r="H217" i="6"/>
  <c r="G217" i="6"/>
  <c r="F217" i="6"/>
  <c r="AF217" i="6" s="1"/>
  <c r="E217" i="6"/>
  <c r="V217" i="6" s="1"/>
  <c r="V216" i="6"/>
  <c r="R216" i="6"/>
  <c r="V215" i="6"/>
  <c r="R215" i="6"/>
  <c r="V214" i="6"/>
  <c r="R214" i="6"/>
  <c r="V213" i="6"/>
  <c r="R213" i="6"/>
  <c r="V212" i="6"/>
  <c r="R212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AF211" i="6" s="1"/>
  <c r="E211" i="6"/>
  <c r="V211" i="6" s="1"/>
  <c r="V210" i="6"/>
  <c r="R210" i="6"/>
  <c r="V209" i="6"/>
  <c r="R209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AF208" i="6" s="1"/>
  <c r="E208" i="6"/>
  <c r="V208" i="6" s="1"/>
  <c r="V207" i="6"/>
  <c r="R207" i="6"/>
  <c r="V206" i="6"/>
  <c r="R206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AF205" i="6" s="1"/>
  <c r="E205" i="6"/>
  <c r="V205" i="6" s="1"/>
  <c r="V203" i="6"/>
  <c r="R203" i="6"/>
  <c r="V200" i="6"/>
  <c r="R200" i="6"/>
  <c r="R199" i="6" s="1"/>
  <c r="Q199" i="6"/>
  <c r="P199" i="6"/>
  <c r="O199" i="6"/>
  <c r="N199" i="6"/>
  <c r="M199" i="6"/>
  <c r="L199" i="6"/>
  <c r="K199" i="6"/>
  <c r="J199" i="6"/>
  <c r="I199" i="6"/>
  <c r="H199" i="6"/>
  <c r="G199" i="6"/>
  <c r="F199" i="6"/>
  <c r="AF199" i="6" s="1"/>
  <c r="E199" i="6"/>
  <c r="V199" i="6" s="1"/>
  <c r="V198" i="6"/>
  <c r="R198" i="6"/>
  <c r="V197" i="6"/>
  <c r="R197" i="6"/>
  <c r="V196" i="6"/>
  <c r="R196" i="6"/>
  <c r="R195" i="6" s="1"/>
  <c r="Q195" i="6"/>
  <c r="Q194" i="6" s="1"/>
  <c r="P195" i="6"/>
  <c r="P194" i="6" s="1"/>
  <c r="O195" i="6"/>
  <c r="O194" i="6" s="1"/>
  <c r="N195" i="6"/>
  <c r="N194" i="6" s="1"/>
  <c r="M195" i="6"/>
  <c r="M194" i="6" s="1"/>
  <c r="L195" i="6"/>
  <c r="L194" i="6" s="1"/>
  <c r="K195" i="6"/>
  <c r="K194" i="6" s="1"/>
  <c r="J195" i="6"/>
  <c r="J194" i="6" s="1"/>
  <c r="I195" i="6"/>
  <c r="I194" i="6" s="1"/>
  <c r="H195" i="6"/>
  <c r="H194" i="6" s="1"/>
  <c r="G195" i="6"/>
  <c r="G194" i="6" s="1"/>
  <c r="F195" i="6"/>
  <c r="F194" i="6" s="1"/>
  <c r="AF194" i="6" s="1"/>
  <c r="E195" i="6"/>
  <c r="V195" i="6" s="1"/>
  <c r="V193" i="6"/>
  <c r="R193" i="6"/>
  <c r="R192" i="6" s="1"/>
  <c r="Q192" i="6"/>
  <c r="P192" i="6"/>
  <c r="O192" i="6"/>
  <c r="N192" i="6"/>
  <c r="M192" i="6"/>
  <c r="L192" i="6"/>
  <c r="K192" i="6"/>
  <c r="J192" i="6"/>
  <c r="I192" i="6"/>
  <c r="H192" i="6"/>
  <c r="G192" i="6"/>
  <c r="F192" i="6"/>
  <c r="AF192" i="6" s="1"/>
  <c r="E192" i="6"/>
  <c r="V192" i="6" s="1"/>
  <c r="V191" i="6"/>
  <c r="R191" i="6"/>
  <c r="R190" i="6" s="1"/>
  <c r="Q190" i="6"/>
  <c r="P190" i="6"/>
  <c r="O190" i="6"/>
  <c r="N190" i="6"/>
  <c r="M190" i="6"/>
  <c r="L190" i="6"/>
  <c r="K190" i="6"/>
  <c r="J190" i="6"/>
  <c r="I190" i="6"/>
  <c r="H190" i="6"/>
  <c r="G190" i="6"/>
  <c r="F190" i="6"/>
  <c r="AF190" i="6" s="1"/>
  <c r="E190" i="6"/>
  <c r="V190" i="6" s="1"/>
  <c r="V189" i="6"/>
  <c r="R189" i="6"/>
  <c r="V188" i="6"/>
  <c r="R188" i="6"/>
  <c r="V187" i="6"/>
  <c r="R187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AF186" i="6" s="1"/>
  <c r="E186" i="6"/>
  <c r="V186" i="6" s="1"/>
  <c r="V185" i="6"/>
  <c r="V184" i="6"/>
  <c r="M184" i="6"/>
  <c r="R184" i="6" s="1"/>
  <c r="V183" i="6"/>
  <c r="R183" i="6"/>
  <c r="V182" i="6"/>
  <c r="R182" i="6"/>
  <c r="R181" i="6" s="1"/>
  <c r="Q181" i="6"/>
  <c r="Q180" i="6" s="1"/>
  <c r="P181" i="6"/>
  <c r="P180" i="6" s="1"/>
  <c r="O181" i="6"/>
  <c r="O180" i="6" s="1"/>
  <c r="N181" i="6"/>
  <c r="N180" i="6" s="1"/>
  <c r="M181" i="6"/>
  <c r="L181" i="6"/>
  <c r="L180" i="6" s="1"/>
  <c r="K181" i="6"/>
  <c r="K180" i="6" s="1"/>
  <c r="J181" i="6"/>
  <c r="J180" i="6" s="1"/>
  <c r="I181" i="6"/>
  <c r="I180" i="6" s="1"/>
  <c r="H181" i="6"/>
  <c r="H180" i="6" s="1"/>
  <c r="G181" i="6"/>
  <c r="F181" i="6"/>
  <c r="F180" i="6" s="1"/>
  <c r="AF180" i="6" s="1"/>
  <c r="E181" i="6"/>
  <c r="V181" i="6" s="1"/>
  <c r="V179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AF178" i="6" s="1"/>
  <c r="E178" i="6"/>
  <c r="V178" i="6" s="1"/>
  <c r="V176" i="6"/>
  <c r="R176" i="6"/>
  <c r="V175" i="6"/>
  <c r="R175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AF174" i="6" s="1"/>
  <c r="E174" i="6"/>
  <c r="V174" i="6" s="1"/>
  <c r="V173" i="6"/>
  <c r="R173" i="6"/>
  <c r="R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AF172" i="6" s="1"/>
  <c r="E172" i="6"/>
  <c r="V170" i="6"/>
  <c r="R170" i="6"/>
  <c r="V169" i="6"/>
  <c r="R169" i="6"/>
  <c r="R168" i="6" s="1"/>
  <c r="Q168" i="6"/>
  <c r="P168" i="6"/>
  <c r="O168" i="6"/>
  <c r="N168" i="6"/>
  <c r="M168" i="6"/>
  <c r="L168" i="6"/>
  <c r="K168" i="6"/>
  <c r="J168" i="6"/>
  <c r="I168" i="6"/>
  <c r="H168" i="6"/>
  <c r="G168" i="6"/>
  <c r="F168" i="6"/>
  <c r="AF168" i="6" s="1"/>
  <c r="E168" i="6"/>
  <c r="V168" i="6" s="1"/>
  <c r="V167" i="6"/>
  <c r="R167" i="6"/>
  <c r="R166" i="6" s="1"/>
  <c r="Q166" i="6"/>
  <c r="P166" i="6"/>
  <c r="O166" i="6"/>
  <c r="N166" i="6"/>
  <c r="M166" i="6"/>
  <c r="L166" i="6"/>
  <c r="K166" i="6"/>
  <c r="J166" i="6"/>
  <c r="I166" i="6"/>
  <c r="H166" i="6"/>
  <c r="G166" i="6"/>
  <c r="F166" i="6"/>
  <c r="AF166" i="6" s="1"/>
  <c r="E166" i="6"/>
  <c r="V166" i="6" s="1"/>
  <c r="V165" i="6"/>
  <c r="R165" i="6"/>
  <c r="R164" i="6" s="1"/>
  <c r="Q164" i="6"/>
  <c r="P164" i="6"/>
  <c r="O164" i="6"/>
  <c r="N164" i="6"/>
  <c r="M164" i="6"/>
  <c r="L164" i="6"/>
  <c r="K164" i="6"/>
  <c r="J164" i="6"/>
  <c r="I164" i="6"/>
  <c r="H164" i="6"/>
  <c r="G164" i="6"/>
  <c r="F164" i="6"/>
  <c r="AF164" i="6" s="1"/>
  <c r="E164" i="6"/>
  <c r="V161" i="6"/>
  <c r="R161" i="6"/>
  <c r="R231" i="6" s="1"/>
  <c r="V160" i="6"/>
  <c r="R160" i="6"/>
  <c r="V159" i="6"/>
  <c r="R159" i="6"/>
  <c r="V158" i="6"/>
  <c r="R158" i="6"/>
  <c r="V157" i="6"/>
  <c r="R157" i="6"/>
  <c r="Q156" i="6"/>
  <c r="Q155" i="6" s="1"/>
  <c r="P156" i="6"/>
  <c r="P155" i="6" s="1"/>
  <c r="O156" i="6"/>
  <c r="O155" i="6" s="1"/>
  <c r="N156" i="6"/>
  <c r="N155" i="6" s="1"/>
  <c r="M156" i="6"/>
  <c r="M155" i="6" s="1"/>
  <c r="L156" i="6"/>
  <c r="L155" i="6" s="1"/>
  <c r="K156" i="6"/>
  <c r="K155" i="6" s="1"/>
  <c r="J156" i="6"/>
  <c r="J155" i="6" s="1"/>
  <c r="I156" i="6"/>
  <c r="I155" i="6" s="1"/>
  <c r="H156" i="6"/>
  <c r="H155" i="6" s="1"/>
  <c r="G156" i="6"/>
  <c r="G155" i="6" s="1"/>
  <c r="F156" i="6"/>
  <c r="F155" i="6" s="1"/>
  <c r="AF155" i="6" s="1"/>
  <c r="E156" i="6"/>
  <c r="V156" i="6" s="1"/>
  <c r="V150" i="6"/>
  <c r="R150" i="6"/>
  <c r="V149" i="6"/>
  <c r="R149" i="6"/>
  <c r="Q148" i="6"/>
  <c r="Q144" i="6" s="1"/>
  <c r="P148" i="6"/>
  <c r="P144" i="6" s="1"/>
  <c r="O148" i="6"/>
  <c r="O144" i="6" s="1"/>
  <c r="N148" i="6"/>
  <c r="N144" i="6" s="1"/>
  <c r="M148" i="6"/>
  <c r="M144" i="6" s="1"/>
  <c r="L148" i="6"/>
  <c r="L144" i="6" s="1"/>
  <c r="K148" i="6"/>
  <c r="K144" i="6" s="1"/>
  <c r="J148" i="6"/>
  <c r="J144" i="6" s="1"/>
  <c r="I148" i="6"/>
  <c r="I144" i="6" s="1"/>
  <c r="H148" i="6"/>
  <c r="H144" i="6" s="1"/>
  <c r="G148" i="6"/>
  <c r="G144" i="6" s="1"/>
  <c r="F148" i="6"/>
  <c r="F144" i="6" s="1"/>
  <c r="AF144" i="6" s="1"/>
  <c r="E148" i="6"/>
  <c r="V148" i="6" s="1"/>
  <c r="V147" i="6"/>
  <c r="V146" i="6"/>
  <c r="R146" i="6"/>
  <c r="V145" i="6"/>
  <c r="V143" i="6"/>
  <c r="R143" i="6"/>
  <c r="R142" i="6" s="1"/>
  <c r="Q142" i="6"/>
  <c r="P142" i="6"/>
  <c r="O142" i="6"/>
  <c r="N142" i="6"/>
  <c r="M142" i="6"/>
  <c r="L142" i="6"/>
  <c r="K142" i="6"/>
  <c r="J142" i="6"/>
  <c r="I142" i="6"/>
  <c r="H142" i="6"/>
  <c r="G142" i="6"/>
  <c r="F142" i="6"/>
  <c r="AF142" i="6" s="1"/>
  <c r="E142" i="6"/>
  <c r="V142" i="6" s="1"/>
  <c r="V141" i="6"/>
  <c r="R141" i="6"/>
  <c r="V140" i="6"/>
  <c r="R140" i="6"/>
  <c r="V139" i="6"/>
  <c r="R139" i="6"/>
  <c r="V138" i="6"/>
  <c r="R138" i="6"/>
  <c r="V137" i="6"/>
  <c r="R137" i="6"/>
  <c r="V136" i="6"/>
  <c r="R136" i="6"/>
  <c r="V135" i="6"/>
  <c r="R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AF134" i="6" s="1"/>
  <c r="E134" i="6"/>
  <c r="V132" i="6"/>
  <c r="R132" i="6"/>
  <c r="R131" i="6" s="1"/>
  <c r="E131" i="6"/>
  <c r="V131" i="6" s="1"/>
  <c r="V130" i="6"/>
  <c r="R130" i="6"/>
  <c r="V129" i="6"/>
  <c r="R129" i="6"/>
  <c r="V128" i="6"/>
  <c r="R128" i="6"/>
  <c r="Q127" i="6"/>
  <c r="Q126" i="6" s="1"/>
  <c r="P127" i="6"/>
  <c r="P126" i="6" s="1"/>
  <c r="O127" i="6"/>
  <c r="O126" i="6" s="1"/>
  <c r="N127" i="6"/>
  <c r="N126" i="6" s="1"/>
  <c r="M127" i="6"/>
  <c r="M126" i="6" s="1"/>
  <c r="L127" i="6"/>
  <c r="L126" i="6" s="1"/>
  <c r="K127" i="6"/>
  <c r="K126" i="6" s="1"/>
  <c r="J127" i="6"/>
  <c r="J126" i="6" s="1"/>
  <c r="I127" i="6"/>
  <c r="I126" i="6" s="1"/>
  <c r="H127" i="6"/>
  <c r="H126" i="6" s="1"/>
  <c r="G127" i="6"/>
  <c r="G126" i="6" s="1"/>
  <c r="F127" i="6"/>
  <c r="F126" i="6" s="1"/>
  <c r="AF126" i="6" s="1"/>
  <c r="E127" i="6"/>
  <c r="V127" i="6" s="1"/>
  <c r="V125" i="6"/>
  <c r="R125" i="6"/>
  <c r="V124" i="6"/>
  <c r="R124" i="6"/>
  <c r="Q123" i="6"/>
  <c r="Q122" i="6" s="1"/>
  <c r="P123" i="6"/>
  <c r="P122" i="6" s="1"/>
  <c r="O123" i="6"/>
  <c r="O122" i="6" s="1"/>
  <c r="N123" i="6"/>
  <c r="N122" i="6" s="1"/>
  <c r="M123" i="6"/>
  <c r="M122" i="6" s="1"/>
  <c r="L123" i="6"/>
  <c r="L122" i="6" s="1"/>
  <c r="K123" i="6"/>
  <c r="K122" i="6" s="1"/>
  <c r="J123" i="6"/>
  <c r="J122" i="6" s="1"/>
  <c r="I123" i="6"/>
  <c r="I122" i="6" s="1"/>
  <c r="H123" i="6"/>
  <c r="H122" i="6" s="1"/>
  <c r="G123" i="6"/>
  <c r="G122" i="6" s="1"/>
  <c r="F123" i="6"/>
  <c r="F122" i="6" s="1"/>
  <c r="AF122" i="6" s="1"/>
  <c r="E123" i="6"/>
  <c r="E122" i="6" s="1"/>
  <c r="V122" i="6" s="1"/>
  <c r="V121" i="6"/>
  <c r="R121" i="6"/>
  <c r="V120" i="6"/>
  <c r="R120" i="6"/>
  <c r="V119" i="6"/>
  <c r="R119" i="6"/>
  <c r="V118" i="6"/>
  <c r="R118" i="6"/>
  <c r="V117" i="6"/>
  <c r="R117" i="6"/>
  <c r="V116" i="6"/>
  <c r="R116" i="6"/>
  <c r="V115" i="6"/>
  <c r="R115" i="6"/>
  <c r="V114" i="6"/>
  <c r="R114" i="6"/>
  <c r="Q113" i="6"/>
  <c r="Q107" i="6" s="1"/>
  <c r="Q106" i="6" s="1"/>
  <c r="P113" i="6"/>
  <c r="P107" i="6" s="1"/>
  <c r="P106" i="6" s="1"/>
  <c r="O113" i="6"/>
  <c r="O107" i="6" s="1"/>
  <c r="O106" i="6" s="1"/>
  <c r="N113" i="6"/>
  <c r="N107" i="6" s="1"/>
  <c r="N106" i="6" s="1"/>
  <c r="M113" i="6"/>
  <c r="M107" i="6" s="1"/>
  <c r="M106" i="6" s="1"/>
  <c r="L113" i="6"/>
  <c r="L107" i="6" s="1"/>
  <c r="L106" i="6" s="1"/>
  <c r="K113" i="6"/>
  <c r="K107" i="6" s="1"/>
  <c r="K106" i="6" s="1"/>
  <c r="J113" i="6"/>
  <c r="J107" i="6" s="1"/>
  <c r="J106" i="6" s="1"/>
  <c r="I113" i="6"/>
  <c r="I107" i="6" s="1"/>
  <c r="I106" i="6" s="1"/>
  <c r="H113" i="6"/>
  <c r="H107" i="6" s="1"/>
  <c r="H106" i="6" s="1"/>
  <c r="G113" i="6"/>
  <c r="G107" i="6" s="1"/>
  <c r="G106" i="6" s="1"/>
  <c r="F113" i="6"/>
  <c r="F107" i="6" s="1"/>
  <c r="F106" i="6" s="1"/>
  <c r="AF106" i="6" s="1"/>
  <c r="E113" i="6"/>
  <c r="V112" i="6"/>
  <c r="V111" i="6"/>
  <c r="R111" i="6"/>
  <c r="V110" i="6"/>
  <c r="R110" i="6"/>
  <c r="V109" i="6"/>
  <c r="R109" i="6"/>
  <c r="V108" i="6"/>
  <c r="R108" i="6"/>
  <c r="V103" i="6"/>
  <c r="R103" i="6"/>
  <c r="R102" i="6" s="1"/>
  <c r="Q102" i="6"/>
  <c r="P102" i="6"/>
  <c r="O102" i="6"/>
  <c r="N102" i="6"/>
  <c r="M102" i="6"/>
  <c r="L102" i="6"/>
  <c r="K102" i="6"/>
  <c r="J102" i="6"/>
  <c r="I102" i="6"/>
  <c r="H102" i="6"/>
  <c r="G102" i="6"/>
  <c r="F102" i="6"/>
  <c r="AF102" i="6" s="1"/>
  <c r="E102" i="6"/>
  <c r="V102" i="6" s="1"/>
  <c r="V101" i="6"/>
  <c r="R101" i="6"/>
  <c r="V100" i="6"/>
  <c r="R100" i="6"/>
  <c r="V99" i="6"/>
  <c r="R99" i="6"/>
  <c r="Q98" i="6"/>
  <c r="Q97" i="6" s="1"/>
  <c r="Q96" i="6" s="1"/>
  <c r="P98" i="6"/>
  <c r="P97" i="6" s="1"/>
  <c r="P96" i="6" s="1"/>
  <c r="O98" i="6"/>
  <c r="O97" i="6" s="1"/>
  <c r="O96" i="6" s="1"/>
  <c r="N98" i="6"/>
  <c r="N97" i="6" s="1"/>
  <c r="N96" i="6" s="1"/>
  <c r="M98" i="6"/>
  <c r="M97" i="6" s="1"/>
  <c r="M96" i="6" s="1"/>
  <c r="L98" i="6"/>
  <c r="L97" i="6" s="1"/>
  <c r="L96" i="6" s="1"/>
  <c r="K98" i="6"/>
  <c r="K97" i="6" s="1"/>
  <c r="K96" i="6" s="1"/>
  <c r="J98" i="6"/>
  <c r="J97" i="6" s="1"/>
  <c r="J96" i="6" s="1"/>
  <c r="I98" i="6"/>
  <c r="I97" i="6" s="1"/>
  <c r="I96" i="6" s="1"/>
  <c r="H98" i="6"/>
  <c r="H97" i="6" s="1"/>
  <c r="H96" i="6" s="1"/>
  <c r="G98" i="6"/>
  <c r="G97" i="6" s="1"/>
  <c r="G96" i="6" s="1"/>
  <c r="F98" i="6"/>
  <c r="F97" i="6" s="1"/>
  <c r="F96" i="6" s="1"/>
  <c r="AF96" i="6" s="1"/>
  <c r="E98" i="6"/>
  <c r="V93" i="6"/>
  <c r="R93" i="6"/>
  <c r="Q91" i="6"/>
  <c r="P91" i="6"/>
  <c r="O91" i="6"/>
  <c r="N91" i="6"/>
  <c r="M91" i="6"/>
  <c r="L91" i="6"/>
  <c r="K91" i="6"/>
  <c r="J91" i="6"/>
  <c r="I91" i="6"/>
  <c r="H91" i="6"/>
  <c r="G91" i="6"/>
  <c r="F91" i="6"/>
  <c r="AF91" i="6" s="1"/>
  <c r="E91" i="6"/>
  <c r="V91" i="6" s="1"/>
  <c r="V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F88" i="6" s="1"/>
  <c r="E88" i="6"/>
  <c r="V88" i="6" s="1"/>
  <c r="V87" i="6"/>
  <c r="R87" i="6"/>
  <c r="R86" i="6" s="1"/>
  <c r="Q86" i="6"/>
  <c r="P86" i="6"/>
  <c r="O86" i="6"/>
  <c r="N86" i="6"/>
  <c r="M86" i="6"/>
  <c r="L86" i="6"/>
  <c r="K86" i="6"/>
  <c r="J86" i="6"/>
  <c r="I86" i="6"/>
  <c r="H86" i="6"/>
  <c r="G86" i="6"/>
  <c r="F86" i="6"/>
  <c r="AF86" i="6" s="1"/>
  <c r="E86" i="6"/>
  <c r="V86" i="6" s="1"/>
  <c r="V85" i="6"/>
  <c r="R85" i="6"/>
  <c r="V84" i="6"/>
  <c r="R84" i="6"/>
  <c r="V83" i="6"/>
  <c r="R83" i="6"/>
  <c r="Q82" i="6"/>
  <c r="P82" i="6"/>
  <c r="O82" i="6"/>
  <c r="N82" i="6"/>
  <c r="M82" i="6"/>
  <c r="L82" i="6"/>
  <c r="K82" i="6"/>
  <c r="J82" i="6"/>
  <c r="I82" i="6"/>
  <c r="H82" i="6"/>
  <c r="G82" i="6"/>
  <c r="F82" i="6"/>
  <c r="AF82" i="6" s="1"/>
  <c r="E82" i="6"/>
  <c r="V82" i="6" s="1"/>
  <c r="V81" i="6"/>
  <c r="V80" i="6"/>
  <c r="V78" i="6"/>
  <c r="V77" i="6"/>
  <c r="Q76" i="6"/>
  <c r="P76" i="6"/>
  <c r="O76" i="6"/>
  <c r="N76" i="6"/>
  <c r="M76" i="6"/>
  <c r="L76" i="6"/>
  <c r="K76" i="6"/>
  <c r="J76" i="6"/>
  <c r="I76" i="6"/>
  <c r="H76" i="6"/>
  <c r="G76" i="6"/>
  <c r="F76" i="6"/>
  <c r="AF76" i="6" s="1"/>
  <c r="E76" i="6"/>
  <c r="V76" i="6" s="1"/>
  <c r="W75" i="6"/>
  <c r="V75" i="6"/>
  <c r="W74" i="6"/>
  <c r="V74" i="6"/>
  <c r="M73" i="6"/>
  <c r="Q73" i="6"/>
  <c r="P73" i="6"/>
  <c r="O73" i="6"/>
  <c r="N73" i="6"/>
  <c r="L73" i="6"/>
  <c r="K73" i="6"/>
  <c r="J73" i="6"/>
  <c r="I73" i="6"/>
  <c r="H73" i="6"/>
  <c r="G73" i="6"/>
  <c r="F73" i="6"/>
  <c r="AF73" i="6" s="1"/>
  <c r="E73" i="6"/>
  <c r="V73" i="6" s="1"/>
  <c r="V72" i="6"/>
  <c r="R72" i="6"/>
  <c r="V71" i="6"/>
  <c r="R71" i="6"/>
  <c r="Q70" i="6"/>
  <c r="P70" i="6"/>
  <c r="O70" i="6"/>
  <c r="N70" i="6"/>
  <c r="M70" i="6"/>
  <c r="L70" i="6"/>
  <c r="K70" i="6"/>
  <c r="J70" i="6"/>
  <c r="I70" i="6"/>
  <c r="H70" i="6"/>
  <c r="G70" i="6"/>
  <c r="F70" i="6"/>
  <c r="AF70" i="6" s="1"/>
  <c r="E70" i="6"/>
  <c r="V70" i="6" s="1"/>
  <c r="V69" i="6"/>
  <c r="R69" i="6"/>
  <c r="R68" i="6" s="1"/>
  <c r="Q68" i="6"/>
  <c r="P68" i="6"/>
  <c r="O68" i="6"/>
  <c r="N68" i="6"/>
  <c r="M68" i="6"/>
  <c r="L68" i="6"/>
  <c r="K68" i="6"/>
  <c r="J68" i="6"/>
  <c r="I68" i="6"/>
  <c r="H68" i="6"/>
  <c r="G68" i="6"/>
  <c r="F68" i="6"/>
  <c r="AF68" i="6" s="1"/>
  <c r="E68" i="6"/>
  <c r="V68" i="6" s="1"/>
  <c r="V65" i="6"/>
  <c r="R65" i="6"/>
  <c r="V64" i="6"/>
  <c r="R64" i="6"/>
  <c r="Q63" i="6"/>
  <c r="Q62" i="6" s="1"/>
  <c r="P63" i="6"/>
  <c r="P62" i="6" s="1"/>
  <c r="O63" i="6"/>
  <c r="O62" i="6" s="1"/>
  <c r="N63" i="6"/>
  <c r="M63" i="6"/>
  <c r="L63" i="6"/>
  <c r="L62" i="6" s="1"/>
  <c r="K63" i="6"/>
  <c r="J63" i="6"/>
  <c r="J62" i="6" s="1"/>
  <c r="I63" i="6"/>
  <c r="I62" i="6" s="1"/>
  <c r="H63" i="6"/>
  <c r="H62" i="6" s="1"/>
  <c r="G63" i="6"/>
  <c r="G62" i="6" s="1"/>
  <c r="F63" i="6"/>
  <c r="AF63" i="6" s="1"/>
  <c r="E63" i="6"/>
  <c r="V63" i="6" s="1"/>
  <c r="V58" i="6"/>
  <c r="R58" i="6"/>
  <c r="V57" i="6"/>
  <c r="R57" i="6"/>
  <c r="V56" i="6"/>
  <c r="R56" i="6"/>
  <c r="V55" i="6"/>
  <c r="R55" i="6"/>
  <c r="V54" i="6"/>
  <c r="R54" i="6"/>
  <c r="V53" i="6"/>
  <c r="R53" i="6"/>
  <c r="Q52" i="6"/>
  <c r="P52" i="6"/>
  <c r="O52" i="6"/>
  <c r="N52" i="6"/>
  <c r="M52" i="6"/>
  <c r="L52" i="6"/>
  <c r="K52" i="6"/>
  <c r="J52" i="6"/>
  <c r="I52" i="6"/>
  <c r="H52" i="6"/>
  <c r="G52" i="6"/>
  <c r="F52" i="6"/>
  <c r="AF52" i="6" s="1"/>
  <c r="E52" i="6"/>
  <c r="V52" i="6" s="1"/>
  <c r="V51" i="6"/>
  <c r="R51" i="6"/>
  <c r="Q50" i="6"/>
  <c r="Q48" i="6" s="1"/>
  <c r="E50" i="6"/>
  <c r="E48" i="6" s="1"/>
  <c r="V48" i="6" s="1"/>
  <c r="V49" i="6"/>
  <c r="R49" i="6"/>
  <c r="P48" i="6"/>
  <c r="O48" i="6"/>
  <c r="O41" i="6" s="1"/>
  <c r="O40" i="6" s="1"/>
  <c r="N48" i="6"/>
  <c r="N41" i="6" s="1"/>
  <c r="N40" i="6" s="1"/>
  <c r="M48" i="6"/>
  <c r="M41" i="6" s="1"/>
  <c r="M40" i="6" s="1"/>
  <c r="L48" i="6"/>
  <c r="L41" i="6" s="1"/>
  <c r="L40" i="6" s="1"/>
  <c r="K48" i="6"/>
  <c r="K41" i="6" s="1"/>
  <c r="K40" i="6" s="1"/>
  <c r="J48" i="6"/>
  <c r="J41" i="6" s="1"/>
  <c r="J40" i="6" s="1"/>
  <c r="I48" i="6"/>
  <c r="I41" i="6" s="1"/>
  <c r="I40" i="6" s="1"/>
  <c r="H48" i="6"/>
  <c r="H41" i="6" s="1"/>
  <c r="H40" i="6" s="1"/>
  <c r="G48" i="6"/>
  <c r="G41" i="6" s="1"/>
  <c r="G40" i="6" s="1"/>
  <c r="F48" i="6"/>
  <c r="F41" i="6" s="1"/>
  <c r="F40" i="6" s="1"/>
  <c r="AF40" i="6" s="1"/>
  <c r="V47" i="6"/>
  <c r="R47" i="6"/>
  <c r="V46" i="6"/>
  <c r="R46" i="6"/>
  <c r="V45" i="6"/>
  <c r="R45" i="6"/>
  <c r="V44" i="6"/>
  <c r="R44" i="6"/>
  <c r="V43" i="6"/>
  <c r="R43" i="6"/>
  <c r="V42" i="6"/>
  <c r="V38" i="6"/>
  <c r="R38" i="6"/>
  <c r="V37" i="6"/>
  <c r="R37" i="6"/>
  <c r="V36" i="6"/>
  <c r="R36" i="6"/>
  <c r="Q35" i="6"/>
  <c r="P35" i="6"/>
  <c r="O35" i="6"/>
  <c r="N35" i="6"/>
  <c r="M35" i="6"/>
  <c r="L35" i="6"/>
  <c r="K35" i="6"/>
  <c r="J35" i="6"/>
  <c r="I35" i="6"/>
  <c r="H35" i="6"/>
  <c r="G35" i="6"/>
  <c r="F35" i="6"/>
  <c r="AF35" i="6" s="1"/>
  <c r="E35" i="6"/>
  <c r="V35" i="6" s="1"/>
  <c r="V34" i="6"/>
  <c r="Q34" i="6"/>
  <c r="V33" i="6"/>
  <c r="R33" i="6"/>
  <c r="P32" i="6"/>
  <c r="O32" i="6"/>
  <c r="N32" i="6"/>
  <c r="M32" i="6"/>
  <c r="L32" i="6"/>
  <c r="K32" i="6"/>
  <c r="J32" i="6"/>
  <c r="I32" i="6"/>
  <c r="H32" i="6"/>
  <c r="G32" i="6"/>
  <c r="F32" i="6"/>
  <c r="AF32" i="6" s="1"/>
  <c r="E32" i="6"/>
  <c r="V32" i="6" s="1"/>
  <c r="V29" i="6"/>
  <c r="R29" i="6"/>
  <c r="V28" i="6"/>
  <c r="R28" i="6"/>
  <c r="V27" i="6"/>
  <c r="R27" i="6"/>
  <c r="V26" i="6"/>
  <c r="R26" i="6"/>
  <c r="V25" i="6"/>
  <c r="R25" i="6"/>
  <c r="V24" i="6"/>
  <c r="R24" i="6"/>
  <c r="Q23" i="6"/>
  <c r="P23" i="6"/>
  <c r="O23" i="6"/>
  <c r="N23" i="6"/>
  <c r="M23" i="6"/>
  <c r="L23" i="6"/>
  <c r="K23" i="6"/>
  <c r="J23" i="6"/>
  <c r="I23" i="6"/>
  <c r="H23" i="6"/>
  <c r="G23" i="6"/>
  <c r="F23" i="6"/>
  <c r="AF23" i="6" s="1"/>
  <c r="E23" i="6"/>
  <c r="V23" i="6" s="1"/>
  <c r="V22" i="6"/>
  <c r="R22" i="6"/>
  <c r="V21" i="6"/>
  <c r="R21" i="6"/>
  <c r="V20" i="6"/>
  <c r="R20" i="6"/>
  <c r="Q19" i="6"/>
  <c r="P19" i="6"/>
  <c r="O19" i="6"/>
  <c r="N19" i="6"/>
  <c r="M19" i="6"/>
  <c r="L19" i="6"/>
  <c r="K19" i="6"/>
  <c r="J19" i="6"/>
  <c r="I19" i="6"/>
  <c r="H19" i="6"/>
  <c r="G19" i="6"/>
  <c r="F19" i="6"/>
  <c r="AF19" i="6" s="1"/>
  <c r="E19" i="6"/>
  <c r="V19" i="6" s="1"/>
  <c r="V18" i="6"/>
  <c r="R18" i="6"/>
  <c r="V17" i="6"/>
  <c r="R17" i="6"/>
  <c r="V16" i="6"/>
  <c r="R16" i="6"/>
  <c r="Q15" i="6"/>
  <c r="P15" i="6"/>
  <c r="P7" i="6" s="1"/>
  <c r="O15" i="6"/>
  <c r="O7" i="6" s="1"/>
  <c r="N15" i="6"/>
  <c r="N7" i="6" s="1"/>
  <c r="M15" i="6"/>
  <c r="M7" i="6" s="1"/>
  <c r="L15" i="6"/>
  <c r="L7" i="6" s="1"/>
  <c r="K15" i="6"/>
  <c r="K7" i="6" s="1"/>
  <c r="J15" i="6"/>
  <c r="J7" i="6" s="1"/>
  <c r="I15" i="6"/>
  <c r="I7" i="6" s="1"/>
  <c r="H15" i="6"/>
  <c r="H7" i="6" s="1"/>
  <c r="G15" i="6"/>
  <c r="G7" i="6" s="1"/>
  <c r="F15" i="6"/>
  <c r="F7" i="6" s="1"/>
  <c r="AF7" i="6" s="1"/>
  <c r="E15" i="6"/>
  <c r="V15" i="6" s="1"/>
  <c r="V14" i="6"/>
  <c r="R14" i="6"/>
  <c r="V13" i="6"/>
  <c r="R13" i="6"/>
  <c r="V12" i="6"/>
  <c r="R12" i="6"/>
  <c r="V11" i="6"/>
  <c r="R11" i="6"/>
  <c r="V10" i="6"/>
  <c r="Q10" i="6"/>
  <c r="R10" i="6" s="1"/>
  <c r="V9" i="6"/>
  <c r="R9" i="6"/>
  <c r="V8" i="6"/>
  <c r="R8" i="6"/>
  <c r="X2" i="6"/>
  <c r="AF127" i="6" l="1"/>
  <c r="AF231" i="6"/>
  <c r="H31" i="6"/>
  <c r="H30" i="6" s="1"/>
  <c r="AF204" i="6"/>
  <c r="AF15" i="6"/>
  <c r="AF48" i="6"/>
  <c r="AF224" i="6"/>
  <c r="AF41" i="6"/>
  <c r="AF97" i="6"/>
  <c r="AF113" i="6"/>
  <c r="AF98" i="6"/>
  <c r="AF107" i="6"/>
  <c r="AF123" i="6"/>
  <c r="AF195" i="6"/>
  <c r="AF251" i="6"/>
  <c r="AF148" i="6"/>
  <c r="AF156" i="6"/>
  <c r="AF181" i="6"/>
  <c r="I202" i="6"/>
  <c r="I201" i="6" s="1"/>
  <c r="Q202" i="6"/>
  <c r="Q201" i="6" s="1"/>
  <c r="K202" i="6"/>
  <c r="K201" i="6" s="1"/>
  <c r="V204" i="6"/>
  <c r="M202" i="6"/>
  <c r="M201" i="6" s="1"/>
  <c r="R204" i="6"/>
  <c r="K31" i="6"/>
  <c r="K30" i="6" s="1"/>
  <c r="P31" i="6"/>
  <c r="P30" i="6" s="1"/>
  <c r="M31" i="6"/>
  <c r="M30" i="6" s="1"/>
  <c r="E171" i="6"/>
  <c r="V171" i="6" s="1"/>
  <c r="N31" i="6"/>
  <c r="N30" i="6" s="1"/>
  <c r="O171" i="6"/>
  <c r="F31" i="6"/>
  <c r="M290" i="6"/>
  <c r="M6" i="6"/>
  <c r="J31" i="6"/>
  <c r="J30" i="6" s="1"/>
  <c r="F6" i="6"/>
  <c r="AF6" i="6" s="1"/>
  <c r="N6" i="6"/>
  <c r="H171" i="6"/>
  <c r="J256" i="6"/>
  <c r="J255" i="6" s="1"/>
  <c r="E290" i="6"/>
  <c r="V289" i="6" s="1"/>
  <c r="K290" i="6"/>
  <c r="K39" i="6"/>
  <c r="F290" i="6"/>
  <c r="AF290" i="6" s="1"/>
  <c r="N290" i="6"/>
  <c r="L39" i="6"/>
  <c r="R50" i="6"/>
  <c r="R48" i="6" s="1"/>
  <c r="P90" i="6"/>
  <c r="R285" i="6"/>
  <c r="R63" i="6"/>
  <c r="R62" i="6" s="1"/>
  <c r="L295" i="6"/>
  <c r="R91" i="6"/>
  <c r="E319" i="6"/>
  <c r="M256" i="6"/>
  <c r="M255" i="6" s="1"/>
  <c r="G6" i="6"/>
  <c r="O6" i="6"/>
  <c r="G39" i="6"/>
  <c r="E180" i="6"/>
  <c r="V180" i="6" s="1"/>
  <c r="Q220" i="6"/>
  <c r="Q219" i="6" s="1"/>
  <c r="O39" i="6"/>
  <c r="G295" i="6"/>
  <c r="O295" i="6"/>
  <c r="L31" i="6"/>
  <c r="L30" i="6" s="1"/>
  <c r="N303" i="6"/>
  <c r="R227" i="6"/>
  <c r="I290" i="6"/>
  <c r="Q290" i="6"/>
  <c r="J295" i="6"/>
  <c r="E163" i="6"/>
  <c r="V163" i="6" s="1"/>
  <c r="M163" i="6"/>
  <c r="P220" i="6"/>
  <c r="P219" i="6" s="1"/>
  <c r="H6" i="6"/>
  <c r="P6" i="6"/>
  <c r="I90" i="6"/>
  <c r="Q90" i="6"/>
  <c r="X74" i="6"/>
  <c r="H163" i="6"/>
  <c r="P163" i="6"/>
  <c r="P171" i="6"/>
  <c r="I303" i="6"/>
  <c r="E7" i="6"/>
  <c r="V7" i="6" s="1"/>
  <c r="I171" i="6"/>
  <c r="G256" i="6"/>
  <c r="G255" i="6" s="1"/>
  <c r="O290" i="6"/>
  <c r="J90" i="6"/>
  <c r="L171" i="6"/>
  <c r="R205" i="6"/>
  <c r="J220" i="6"/>
  <c r="J219" i="6" s="1"/>
  <c r="R220" i="6"/>
  <c r="R219" i="6" s="1"/>
  <c r="L290" i="6"/>
  <c r="E144" i="6"/>
  <c r="V144" i="6" s="1"/>
  <c r="G163" i="6"/>
  <c r="O163" i="6"/>
  <c r="K226" i="6"/>
  <c r="K256" i="6"/>
  <c r="K255" i="6" s="1"/>
  <c r="R280" i="6"/>
  <c r="M295" i="6"/>
  <c r="P67" i="6"/>
  <c r="P66" i="6" s="1"/>
  <c r="G171" i="6"/>
  <c r="R194" i="6"/>
  <c r="F201" i="6"/>
  <c r="AF201" i="6" s="1"/>
  <c r="N201" i="6"/>
  <c r="M220" i="6"/>
  <c r="M219" i="6" s="1"/>
  <c r="F223" i="6"/>
  <c r="G290" i="6"/>
  <c r="J39" i="6"/>
  <c r="R70" i="6"/>
  <c r="J133" i="6"/>
  <c r="J105" i="6" s="1"/>
  <c r="L201" i="6"/>
  <c r="P226" i="6"/>
  <c r="H290" i="6"/>
  <c r="P290" i="6"/>
  <c r="L6" i="6"/>
  <c r="R19" i="6"/>
  <c r="R174" i="6"/>
  <c r="R171" i="6" s="1"/>
  <c r="F171" i="6"/>
  <c r="AF171" i="6" s="1"/>
  <c r="N171" i="6"/>
  <c r="H177" i="6"/>
  <c r="H201" i="6"/>
  <c r="P201" i="6"/>
  <c r="H303" i="6"/>
  <c r="G314" i="6"/>
  <c r="M39" i="6"/>
  <c r="G90" i="6"/>
  <c r="V123" i="6"/>
  <c r="J163" i="6"/>
  <c r="L163" i="6"/>
  <c r="G220" i="6"/>
  <c r="G219" i="6" s="1"/>
  <c r="Q7" i="6"/>
  <c r="Q6" i="6" s="1"/>
  <c r="M90" i="6"/>
  <c r="G133" i="6"/>
  <c r="G105" i="6" s="1"/>
  <c r="R148" i="6"/>
  <c r="R144" i="6" s="1"/>
  <c r="I295" i="6"/>
  <c r="Q295" i="6"/>
  <c r="O303" i="6"/>
  <c r="J67" i="6"/>
  <c r="J66" i="6" s="1"/>
  <c r="R98" i="6"/>
  <c r="R97" i="6" s="1"/>
  <c r="R96" i="6" s="1"/>
  <c r="P177" i="6"/>
  <c r="K220" i="6"/>
  <c r="K219" i="6" s="1"/>
  <c r="O67" i="6"/>
  <c r="O66" i="6" s="1"/>
  <c r="L90" i="6"/>
  <c r="I133" i="6"/>
  <c r="I105" i="6" s="1"/>
  <c r="Q133" i="6"/>
  <c r="Q105" i="6" s="1"/>
  <c r="E194" i="6"/>
  <c r="V194" i="6" s="1"/>
  <c r="K295" i="6"/>
  <c r="R15" i="6"/>
  <c r="R7" i="6" s="1"/>
  <c r="O90" i="6"/>
  <c r="R134" i="6"/>
  <c r="K171" i="6"/>
  <c r="N226" i="6"/>
  <c r="R290" i="6"/>
  <c r="G304" i="6"/>
  <c r="G331" i="6"/>
  <c r="X75" i="6"/>
  <c r="Z75" i="6" s="1"/>
  <c r="I163" i="6"/>
  <c r="Q163" i="6"/>
  <c r="R186" i="6"/>
  <c r="E230" i="6"/>
  <c r="V230" i="6" s="1"/>
  <c r="R52" i="6"/>
  <c r="G67" i="6"/>
  <c r="G66" i="6" s="1"/>
  <c r="R123" i="6"/>
  <c r="R122" i="6" s="1"/>
  <c r="V172" i="6"/>
  <c r="J171" i="6"/>
  <c r="L256" i="6"/>
  <c r="L255" i="6" s="1"/>
  <c r="O256" i="6"/>
  <c r="O255" i="6" s="1"/>
  <c r="J290" i="6"/>
  <c r="F295" i="6"/>
  <c r="AF295" i="6" s="1"/>
  <c r="N295" i="6"/>
  <c r="J303" i="6"/>
  <c r="R308" i="6"/>
  <c r="R312" i="6"/>
  <c r="R318" i="6"/>
  <c r="R314" i="6" s="1"/>
  <c r="E343" i="6"/>
  <c r="M303" i="6"/>
  <c r="Q67" i="6"/>
  <c r="Q66" i="6" s="1"/>
  <c r="H67" i="6"/>
  <c r="H66" i="6" s="1"/>
  <c r="F133" i="6"/>
  <c r="N133" i="6"/>
  <c r="N105" i="6" s="1"/>
  <c r="K163" i="6"/>
  <c r="F177" i="6"/>
  <c r="AF177" i="6" s="1"/>
  <c r="N177" i="6"/>
  <c r="M180" i="6"/>
  <c r="M177" i="6" s="1"/>
  <c r="Q303" i="6"/>
  <c r="F67" i="6"/>
  <c r="N67" i="6"/>
  <c r="N66" i="6" s="1"/>
  <c r="K90" i="6"/>
  <c r="O133" i="6"/>
  <c r="O105" i="6" s="1"/>
  <c r="R180" i="6"/>
  <c r="F256" i="6"/>
  <c r="N256" i="6"/>
  <c r="N255" i="6" s="1"/>
  <c r="G31" i="6"/>
  <c r="G30" i="6" s="1"/>
  <c r="O31" i="6"/>
  <c r="O30" i="6" s="1"/>
  <c r="R35" i="6"/>
  <c r="F39" i="6"/>
  <c r="AF39" i="6" s="1"/>
  <c r="V50" i="6"/>
  <c r="K67" i="6"/>
  <c r="K66" i="6" s="1"/>
  <c r="K133" i="6"/>
  <c r="K105" i="6" s="1"/>
  <c r="M171" i="6"/>
  <c r="G201" i="6"/>
  <c r="O201" i="6"/>
  <c r="E220" i="6"/>
  <c r="V220" i="6" s="1"/>
  <c r="H221" i="6"/>
  <c r="H220" i="6" s="1"/>
  <c r="H219" i="6" s="1"/>
  <c r="O220" i="6"/>
  <c r="O219" i="6" s="1"/>
  <c r="E295" i="6"/>
  <c r="V294" i="6" s="1"/>
  <c r="R332" i="6"/>
  <c r="R331" i="6" s="1"/>
  <c r="N39" i="6"/>
  <c r="L67" i="6"/>
  <c r="L66" i="6" s="1"/>
  <c r="L133" i="6"/>
  <c r="L105" i="6" s="1"/>
  <c r="R208" i="6"/>
  <c r="I220" i="6"/>
  <c r="I219" i="6" s="1"/>
  <c r="M226" i="6"/>
  <c r="Q171" i="6"/>
  <c r="K6" i="6"/>
  <c r="I31" i="6"/>
  <c r="I30" i="6" s="1"/>
  <c r="F163" i="6"/>
  <c r="AF163" i="6" s="1"/>
  <c r="N163" i="6"/>
  <c r="O177" i="6"/>
  <c r="H226" i="6"/>
  <c r="F226" i="6"/>
  <c r="AF226" i="6" s="1"/>
  <c r="E31" i="6"/>
  <c r="E30" i="6" s="1"/>
  <c r="V30" i="6" s="1"/>
  <c r="E155" i="6"/>
  <c r="V155" i="6" s="1"/>
  <c r="R156" i="6"/>
  <c r="R155" i="6" s="1"/>
  <c r="K177" i="6"/>
  <c r="I226" i="6"/>
  <c r="E256" i="6"/>
  <c r="E255" i="6" s="1"/>
  <c r="V255" i="6" s="1"/>
  <c r="R257" i="6"/>
  <c r="R275" i="6"/>
  <c r="R296" i="6"/>
  <c r="R295" i="6" s="1"/>
  <c r="P303" i="6"/>
  <c r="K303" i="6"/>
  <c r="H39" i="6"/>
  <c r="V113" i="6"/>
  <c r="E107" i="6"/>
  <c r="I6" i="6"/>
  <c r="E41" i="6"/>
  <c r="P41" i="6"/>
  <c r="P40" i="6" s="1"/>
  <c r="P39" i="6" s="1"/>
  <c r="I39" i="6"/>
  <c r="Q41" i="6"/>
  <c r="Q40" i="6" s="1"/>
  <c r="Q39" i="6" s="1"/>
  <c r="J6" i="6"/>
  <c r="M62" i="6"/>
  <c r="R23" i="6"/>
  <c r="V134" i="6"/>
  <c r="M133" i="6"/>
  <c r="M105" i="6" s="1"/>
  <c r="J177" i="6"/>
  <c r="E62" i="6"/>
  <c r="V62" i="6" s="1"/>
  <c r="Q32" i="6"/>
  <c r="Q31" i="6" s="1"/>
  <c r="Q30" i="6" s="1"/>
  <c r="R34" i="6"/>
  <c r="R32" i="6" s="1"/>
  <c r="K62" i="6"/>
  <c r="H90" i="6"/>
  <c r="I67" i="6"/>
  <c r="I66" i="6" s="1"/>
  <c r="F62" i="6"/>
  <c r="AF62" i="6" s="1"/>
  <c r="N62" i="6"/>
  <c r="E97" i="6"/>
  <c r="V98" i="6"/>
  <c r="J201" i="6"/>
  <c r="R211" i="6"/>
  <c r="G226" i="6"/>
  <c r="O226" i="6"/>
  <c r="E67" i="6"/>
  <c r="R82" i="6"/>
  <c r="M67" i="6"/>
  <c r="M66" i="6" s="1"/>
  <c r="F90" i="6"/>
  <c r="AF90" i="6" s="1"/>
  <c r="N90" i="6"/>
  <c r="E126" i="6"/>
  <c r="V126" i="6" s="1"/>
  <c r="H133" i="6"/>
  <c r="H105" i="6" s="1"/>
  <c r="P133" i="6"/>
  <c r="P105" i="6" s="1"/>
  <c r="Q226" i="6"/>
  <c r="F303" i="6"/>
  <c r="AF303" i="6" s="1"/>
  <c r="R127" i="6"/>
  <c r="R126" i="6" s="1"/>
  <c r="R163" i="6"/>
  <c r="G180" i="6"/>
  <c r="G177" i="6" s="1"/>
  <c r="E201" i="6"/>
  <c r="V201" i="6" s="1"/>
  <c r="V202" i="6"/>
  <c r="J226" i="6"/>
  <c r="R76" i="6"/>
  <c r="R113" i="6"/>
  <c r="R107" i="6" s="1"/>
  <c r="R106" i="6" s="1"/>
  <c r="I177" i="6"/>
  <c r="Q177" i="6"/>
  <c r="L177" i="6"/>
  <c r="V164" i="6"/>
  <c r="E250" i="6"/>
  <c r="V250" i="6" s="1"/>
  <c r="I256" i="6"/>
  <c r="I255" i="6" s="1"/>
  <c r="Q256" i="6"/>
  <c r="Q255" i="6" s="1"/>
  <c r="R320" i="6"/>
  <c r="R319" i="6" s="1"/>
  <c r="G319" i="6"/>
  <c r="G343" i="6"/>
  <c r="R350" i="6"/>
  <c r="R343" i="6" s="1"/>
  <c r="L220" i="6"/>
  <c r="L219" i="6" s="1"/>
  <c r="L226" i="6"/>
  <c r="H256" i="6"/>
  <c r="H255" i="6" s="1"/>
  <c r="P256" i="6"/>
  <c r="P255" i="6" s="1"/>
  <c r="R271" i="6"/>
  <c r="L303" i="6"/>
  <c r="N220" i="6"/>
  <c r="N219" i="6" s="1"/>
  <c r="R230" i="6"/>
  <c r="G351" i="6"/>
  <c r="R352" i="6"/>
  <c r="R351" i="6" s="1"/>
  <c r="H295" i="6"/>
  <c r="P295" i="6"/>
  <c r="H5" i="6" l="1"/>
  <c r="H4" i="6" s="1"/>
  <c r="F255" i="6"/>
  <c r="AF255" i="6" s="1"/>
  <c r="AF256" i="6"/>
  <c r="F105" i="6"/>
  <c r="AF105" i="6" s="1"/>
  <c r="AF133" i="6"/>
  <c r="F30" i="6"/>
  <c r="AF30" i="6" s="1"/>
  <c r="AF31" i="6"/>
  <c r="F66" i="6"/>
  <c r="AF66" i="6" s="1"/>
  <c r="AF67" i="6"/>
  <c r="F220" i="6"/>
  <c r="AF223" i="6"/>
  <c r="R202" i="6"/>
  <c r="R201" i="6" s="1"/>
  <c r="R73" i="6"/>
  <c r="R67" i="6" s="1"/>
  <c r="R66" i="6" s="1"/>
  <c r="O162" i="6"/>
  <c r="O154" i="6" s="1"/>
  <c r="O104" i="6" s="1"/>
  <c r="K5" i="6"/>
  <c r="K4" i="6" s="1"/>
  <c r="P5" i="6"/>
  <c r="P4" i="6" s="1"/>
  <c r="M5" i="6"/>
  <c r="M4" i="6" s="1"/>
  <c r="N5" i="6"/>
  <c r="N4" i="6" s="1"/>
  <c r="J162" i="6"/>
  <c r="J154" i="6" s="1"/>
  <c r="J104" i="6" s="1"/>
  <c r="L5" i="6"/>
  <c r="L4" i="6" s="1"/>
  <c r="E303" i="6"/>
  <c r="J5" i="6"/>
  <c r="J4" i="6" s="1"/>
  <c r="O5" i="6"/>
  <c r="O4" i="6" s="1"/>
  <c r="H162" i="6"/>
  <c r="H154" i="6" s="1"/>
  <c r="H104" i="6" s="1"/>
  <c r="G5" i="6"/>
  <c r="G4" i="6" s="1"/>
  <c r="P61" i="6"/>
  <c r="P60" i="6" s="1"/>
  <c r="R90" i="6"/>
  <c r="P162" i="6"/>
  <c r="P154" i="6" s="1"/>
  <c r="P104" i="6" s="1"/>
  <c r="R41" i="6"/>
  <c r="R40" i="6" s="1"/>
  <c r="R39" i="6" s="1"/>
  <c r="Q61" i="6"/>
  <c r="Q60" i="6" s="1"/>
  <c r="L225" i="6"/>
  <c r="E6" i="6"/>
  <c r="V6" i="6" s="1"/>
  <c r="M162" i="6"/>
  <c r="M154" i="6" s="1"/>
  <c r="M104" i="6" s="1"/>
  <c r="E162" i="6"/>
  <c r="V162" i="6" s="1"/>
  <c r="G162" i="6"/>
  <c r="G154" i="6" s="1"/>
  <c r="G104" i="6" s="1"/>
  <c r="J61" i="6"/>
  <c r="J60" i="6" s="1"/>
  <c r="I162" i="6"/>
  <c r="I154" i="6" s="1"/>
  <c r="I104" i="6" s="1"/>
  <c r="R226" i="6"/>
  <c r="O61" i="6"/>
  <c r="O60" i="6" s="1"/>
  <c r="E219" i="6"/>
  <c r="V219" i="6" s="1"/>
  <c r="I61" i="6"/>
  <c r="I60" i="6" s="1"/>
  <c r="R6" i="6"/>
  <c r="H61" i="6"/>
  <c r="H60" i="6" s="1"/>
  <c r="K162" i="6"/>
  <c r="K154" i="6" s="1"/>
  <c r="K104" i="6" s="1"/>
  <c r="E177" i="6"/>
  <c r="V177" i="6" s="1"/>
  <c r="R304" i="6"/>
  <c r="R303" i="6" s="1"/>
  <c r="R31" i="6"/>
  <c r="R30" i="6" s="1"/>
  <c r="G61" i="6"/>
  <c r="G60" i="6" s="1"/>
  <c r="K225" i="6"/>
  <c r="I225" i="6"/>
  <c r="F162" i="6"/>
  <c r="R133" i="6"/>
  <c r="R105" i="6" s="1"/>
  <c r="G225" i="6"/>
  <c r="L61" i="6"/>
  <c r="L60" i="6" s="1"/>
  <c r="R162" i="6"/>
  <c r="N162" i="6"/>
  <c r="N154" i="6" s="1"/>
  <c r="N104" i="6" s="1"/>
  <c r="L162" i="6"/>
  <c r="L154" i="6" s="1"/>
  <c r="L104" i="6" s="1"/>
  <c r="P225" i="6"/>
  <c r="R177" i="6"/>
  <c r="N225" i="6"/>
  <c r="E133" i="6"/>
  <c r="V133" i="6" s="1"/>
  <c r="M225" i="6"/>
  <c r="V31" i="6"/>
  <c r="K61" i="6"/>
  <c r="K60" i="6" s="1"/>
  <c r="H225" i="6"/>
  <c r="V256" i="6"/>
  <c r="O225" i="6"/>
  <c r="M61" i="6"/>
  <c r="M60" i="6" s="1"/>
  <c r="Q162" i="6"/>
  <c r="Q154" i="6" s="1"/>
  <c r="Q104" i="6" s="1"/>
  <c r="R256" i="6"/>
  <c r="R255" i="6" s="1"/>
  <c r="J225" i="6"/>
  <c r="N61" i="6"/>
  <c r="N60" i="6" s="1"/>
  <c r="I5" i="6"/>
  <c r="I4" i="6" s="1"/>
  <c r="V107" i="6"/>
  <c r="E106" i="6"/>
  <c r="V97" i="6"/>
  <c r="E96" i="6"/>
  <c r="E226" i="6"/>
  <c r="G303" i="6"/>
  <c r="Q225" i="6"/>
  <c r="V41" i="6"/>
  <c r="E40" i="6"/>
  <c r="Q5" i="6"/>
  <c r="Q4" i="6" s="1"/>
  <c r="E66" i="6"/>
  <c r="V66" i="6" s="1"/>
  <c r="V67" i="6"/>
  <c r="F225" i="6" l="1"/>
  <c r="AF225" i="6" s="1"/>
  <c r="F154" i="6"/>
  <c r="AF162" i="6"/>
  <c r="F61" i="6"/>
  <c r="F219" i="6"/>
  <c r="AF219" i="6" s="1"/>
  <c r="AF220" i="6"/>
  <c r="F5" i="6"/>
  <c r="Q59" i="6"/>
  <c r="Q3" i="6" s="1"/>
  <c r="Q2" i="6" s="1"/>
  <c r="P59" i="6"/>
  <c r="P3" i="6" s="1"/>
  <c r="P2" i="6" s="1"/>
  <c r="E5" i="6"/>
  <c r="V5" i="6" s="1"/>
  <c r="R5" i="6"/>
  <c r="R4" i="6" s="1"/>
  <c r="J59" i="6"/>
  <c r="J3" i="6" s="1"/>
  <c r="J2" i="6" s="1"/>
  <c r="R61" i="6"/>
  <c r="R60" i="6" s="1"/>
  <c r="K59" i="6"/>
  <c r="K3" i="6" s="1"/>
  <c r="K2" i="6" s="1"/>
  <c r="I59" i="6"/>
  <c r="I3" i="6" s="1"/>
  <c r="I2" i="6" s="1"/>
  <c r="G59" i="6"/>
  <c r="G3" i="6" s="1"/>
  <c r="G2" i="6" s="1"/>
  <c r="M59" i="6"/>
  <c r="M3" i="6" s="1"/>
  <c r="M2" i="6" s="1"/>
  <c r="R225" i="6"/>
  <c r="E154" i="6"/>
  <c r="V154" i="6" s="1"/>
  <c r="O59" i="6"/>
  <c r="O3" i="6" s="1"/>
  <c r="O2" i="6" s="1"/>
  <c r="H59" i="6"/>
  <c r="H3" i="6" s="1"/>
  <c r="H2" i="6" s="1"/>
  <c r="R154" i="6"/>
  <c r="R104" i="6" s="1"/>
  <c r="N59" i="6"/>
  <c r="N3" i="6" s="1"/>
  <c r="N2" i="6" s="1"/>
  <c r="L59" i="6"/>
  <c r="L3" i="6" s="1"/>
  <c r="L2" i="6" s="1"/>
  <c r="E39" i="6"/>
  <c r="V39" i="6" s="1"/>
  <c r="V40" i="6"/>
  <c r="V106" i="6"/>
  <c r="E105" i="6"/>
  <c r="V96" i="6"/>
  <c r="E90" i="6"/>
  <c r="E225" i="6"/>
  <c r="V225" i="6" s="1"/>
  <c r="V226" i="6"/>
  <c r="F4" i="6" l="1"/>
  <c r="AF4" i="6" s="1"/>
  <c r="AF5" i="6"/>
  <c r="F60" i="6"/>
  <c r="AF61" i="6"/>
  <c r="F104" i="6"/>
  <c r="AF104" i="6" s="1"/>
  <c r="AF154" i="6"/>
  <c r="R59" i="6"/>
  <c r="R3" i="6" s="1"/>
  <c r="R2" i="6" s="1"/>
  <c r="V90" i="6"/>
  <c r="E61" i="6"/>
  <c r="E104" i="6"/>
  <c r="V104" i="6" s="1"/>
  <c r="V105" i="6"/>
  <c r="E4" i="6"/>
  <c r="AF60" i="6" l="1"/>
  <c r="F59" i="6"/>
  <c r="E60" i="6"/>
  <c r="V61" i="6"/>
  <c r="V4" i="6"/>
  <c r="F3" i="6" l="1"/>
  <c r="AF59" i="6"/>
  <c r="E59" i="6"/>
  <c r="V60" i="6"/>
  <c r="F2" i="6" l="1"/>
  <c r="AF2" i="6" s="1"/>
  <c r="AF3" i="6"/>
  <c r="V59" i="6"/>
  <c r="E3" i="6"/>
  <c r="E2" i="6" l="1"/>
  <c r="V3" i="6"/>
  <c r="Y2" i="6" l="1"/>
  <c r="V2" i="6"/>
  <c r="AF144" i="5" l="1"/>
  <c r="AF142" i="5"/>
  <c r="AF140" i="5"/>
  <c r="AF139" i="5"/>
  <c r="AF138" i="5"/>
  <c r="AF134" i="5"/>
  <c r="AF133" i="5"/>
  <c r="AF132" i="5"/>
  <c r="AF131" i="5"/>
  <c r="AF130" i="5"/>
  <c r="AF129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1" i="5"/>
  <c r="AF108" i="5"/>
  <c r="AF106" i="5"/>
  <c r="AF105" i="5"/>
  <c r="AF103" i="5"/>
  <c r="AF102" i="5"/>
  <c r="AF101" i="5"/>
  <c r="AF100" i="5"/>
  <c r="AF99" i="5"/>
  <c r="AF98" i="5"/>
  <c r="AF97" i="5"/>
  <c r="AF94" i="5"/>
  <c r="AF93" i="5"/>
  <c r="AF92" i="5"/>
  <c r="AF91" i="5"/>
  <c r="AF90" i="5"/>
  <c r="AF86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6" i="5"/>
  <c r="AF45" i="5"/>
  <c r="AF44" i="5"/>
  <c r="AF43" i="5"/>
  <c r="AF42" i="5"/>
  <c r="AF40" i="5"/>
  <c r="AF39" i="5"/>
  <c r="AF38" i="5"/>
  <c r="AF37" i="5"/>
  <c r="AF35" i="5"/>
  <c r="AF34" i="5"/>
  <c r="AF33" i="5"/>
  <c r="AF32" i="5"/>
  <c r="AF31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R146" i="5"/>
  <c r="AA133" i="5" s="1"/>
  <c r="Q145" i="5"/>
  <c r="Q143" i="5" s="1"/>
  <c r="P145" i="5"/>
  <c r="P143" i="5" s="1"/>
  <c r="O145" i="5"/>
  <c r="O143" i="5" s="1"/>
  <c r="N145" i="5"/>
  <c r="N143" i="5" s="1"/>
  <c r="M145" i="5"/>
  <c r="M143" i="5" s="1"/>
  <c r="L145" i="5"/>
  <c r="L143" i="5" s="1"/>
  <c r="K145" i="5"/>
  <c r="K143" i="5" s="1"/>
  <c r="J145" i="5"/>
  <c r="J143" i="5" s="1"/>
  <c r="I145" i="5"/>
  <c r="I143" i="5" s="1"/>
  <c r="H145" i="5"/>
  <c r="H143" i="5" s="1"/>
  <c r="G145" i="5"/>
  <c r="F145" i="5"/>
  <c r="F143" i="5" s="1"/>
  <c r="E145" i="5"/>
  <c r="E143" i="5" s="1"/>
  <c r="R144" i="5"/>
  <c r="AA131" i="5" s="1"/>
  <c r="B144" i="5"/>
  <c r="R142" i="5"/>
  <c r="R141" i="5" s="1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AA127" i="5" s="1"/>
  <c r="T139" i="5"/>
  <c r="R139" i="5"/>
  <c r="AA126" i="5" s="1"/>
  <c r="R138" i="5"/>
  <c r="Q137" i="5"/>
  <c r="Q136" i="5" s="1"/>
  <c r="Q135" i="5" s="1"/>
  <c r="Q128" i="5" s="1"/>
  <c r="P137" i="5"/>
  <c r="P136" i="5" s="1"/>
  <c r="P135" i="5" s="1"/>
  <c r="P128" i="5" s="1"/>
  <c r="O137" i="5"/>
  <c r="O136" i="5" s="1"/>
  <c r="O135" i="5" s="1"/>
  <c r="O128" i="5" s="1"/>
  <c r="N137" i="5"/>
  <c r="N136" i="5" s="1"/>
  <c r="N135" i="5" s="1"/>
  <c r="N128" i="5" s="1"/>
  <c r="M137" i="5"/>
  <c r="M136" i="5" s="1"/>
  <c r="M135" i="5" s="1"/>
  <c r="M128" i="5" s="1"/>
  <c r="L137" i="5"/>
  <c r="L136" i="5" s="1"/>
  <c r="L135" i="5" s="1"/>
  <c r="L128" i="5" s="1"/>
  <c r="K137" i="5"/>
  <c r="K136" i="5" s="1"/>
  <c r="K135" i="5" s="1"/>
  <c r="K128" i="5" s="1"/>
  <c r="J137" i="5"/>
  <c r="J136" i="5" s="1"/>
  <c r="J135" i="5" s="1"/>
  <c r="J128" i="5" s="1"/>
  <c r="I137" i="5"/>
  <c r="I136" i="5" s="1"/>
  <c r="I135" i="5" s="1"/>
  <c r="I128" i="5" s="1"/>
  <c r="H137" i="5"/>
  <c r="H136" i="5" s="1"/>
  <c r="H135" i="5" s="1"/>
  <c r="H128" i="5" s="1"/>
  <c r="G137" i="5"/>
  <c r="G136" i="5" s="1"/>
  <c r="G135" i="5" s="1"/>
  <c r="G128" i="5" s="1"/>
  <c r="F137" i="5"/>
  <c r="F136" i="5" s="1"/>
  <c r="F135" i="5" s="1"/>
  <c r="F128" i="5" s="1"/>
  <c r="E137" i="5"/>
  <c r="E136" i="5" s="1"/>
  <c r="E135" i="5" s="1"/>
  <c r="E128" i="5" s="1"/>
  <c r="AB134" i="5"/>
  <c r="AA134" i="5"/>
  <c r="R134" i="5"/>
  <c r="AA120" i="5" s="1"/>
  <c r="R133" i="5"/>
  <c r="AA119" i="5" s="1"/>
  <c r="R132" i="5"/>
  <c r="AA118" i="5" s="1"/>
  <c r="R131" i="5"/>
  <c r="AA117" i="5" s="1"/>
  <c r="R130" i="5"/>
  <c r="R129" i="5"/>
  <c r="AD125" i="5"/>
  <c r="AF125" i="5" s="1"/>
  <c r="B125" i="5"/>
  <c r="A125" i="5"/>
  <c r="R124" i="5"/>
  <c r="AA111" i="5" s="1"/>
  <c r="R123" i="5"/>
  <c r="AA110" i="5" s="1"/>
  <c r="R122" i="5"/>
  <c r="AA109" i="5" s="1"/>
  <c r="R121" i="5"/>
  <c r="AA108" i="5" s="1"/>
  <c r="S120" i="5"/>
  <c r="T120" i="5" s="1"/>
  <c r="R120" i="5"/>
  <c r="AA107" i="5" s="1"/>
  <c r="S119" i="5"/>
  <c r="T119" i="5" s="1"/>
  <c r="R119" i="5"/>
  <c r="AA106" i="5" s="1"/>
  <c r="S118" i="5"/>
  <c r="T118" i="5" s="1"/>
  <c r="R118" i="5"/>
  <c r="AA105" i="5" s="1"/>
  <c r="S117" i="5"/>
  <c r="T117" i="5" s="1"/>
  <c r="R117" i="5"/>
  <c r="AA104" i="5" s="1"/>
  <c r="S116" i="5"/>
  <c r="T116" i="5" s="1"/>
  <c r="R116" i="5"/>
  <c r="AA103" i="5" s="1"/>
  <c r="S115" i="5"/>
  <c r="T115" i="5" s="1"/>
  <c r="R115" i="5"/>
  <c r="AA102" i="5" s="1"/>
  <c r="R114" i="5"/>
  <c r="AA101" i="5" s="1"/>
  <c r="R113" i="5"/>
  <c r="AA100" i="5" s="1"/>
  <c r="S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S111" i="5"/>
  <c r="T111" i="5" s="1"/>
  <c r="R111" i="5"/>
  <c r="R110" i="5" s="1"/>
  <c r="AD110" i="5"/>
  <c r="S110" i="5"/>
  <c r="T110" i="5" s="1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S109" i="5"/>
  <c r="T109" i="5" s="1"/>
  <c r="S108" i="5"/>
  <c r="T108" i="5" s="1"/>
  <c r="R108" i="5"/>
  <c r="AA95" i="5" s="1"/>
  <c r="S107" i="5"/>
  <c r="T107" i="5" s="1"/>
  <c r="S106" i="5"/>
  <c r="T106" i="5" s="1"/>
  <c r="R106" i="5"/>
  <c r="AA93" i="5" s="1"/>
  <c r="AB105" i="5"/>
  <c r="S105" i="5"/>
  <c r="T105" i="5" s="1"/>
  <c r="R105" i="5"/>
  <c r="AA92" i="5" s="1"/>
  <c r="S104" i="5"/>
  <c r="T104" i="5" s="1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S103" i="5"/>
  <c r="T103" i="5" s="1"/>
  <c r="R103" i="5"/>
  <c r="AA90" i="5" s="1"/>
  <c r="S102" i="5"/>
  <c r="T102" i="5" s="1"/>
  <c r="R102" i="5"/>
  <c r="AA89" i="5" s="1"/>
  <c r="S101" i="5"/>
  <c r="T101" i="5" s="1"/>
  <c r="R101" i="5"/>
  <c r="AA88" i="5" s="1"/>
  <c r="S100" i="5"/>
  <c r="T100" i="5" s="1"/>
  <c r="R100" i="5"/>
  <c r="AA87" i="5" s="1"/>
  <c r="S99" i="5"/>
  <c r="R99" i="5"/>
  <c r="AA86" i="5" s="1"/>
  <c r="T98" i="5"/>
  <c r="R98" i="5"/>
  <c r="AA85" i="5" s="1"/>
  <c r="S97" i="5"/>
  <c r="R97" i="5"/>
  <c r="AA84" i="5" s="1"/>
  <c r="S96" i="5"/>
  <c r="Q96" i="5"/>
  <c r="Q95" i="5" s="1"/>
  <c r="P96" i="5"/>
  <c r="P95" i="5" s="1"/>
  <c r="O96" i="5"/>
  <c r="O95" i="5" s="1"/>
  <c r="N96" i="5"/>
  <c r="N95" i="5" s="1"/>
  <c r="M96" i="5"/>
  <c r="M95" i="5" s="1"/>
  <c r="L96" i="5"/>
  <c r="L95" i="5" s="1"/>
  <c r="K96" i="5"/>
  <c r="K95" i="5" s="1"/>
  <c r="J96" i="5"/>
  <c r="J95" i="5" s="1"/>
  <c r="I96" i="5"/>
  <c r="I95" i="5" s="1"/>
  <c r="H96" i="5"/>
  <c r="H95" i="5" s="1"/>
  <c r="G96" i="5"/>
  <c r="G95" i="5" s="1"/>
  <c r="F96" i="5"/>
  <c r="F95" i="5" s="1"/>
  <c r="E96" i="5"/>
  <c r="E95" i="5" s="1"/>
  <c r="T95" i="5"/>
  <c r="S94" i="5"/>
  <c r="R94" i="5"/>
  <c r="AB93" i="5"/>
  <c r="S93" i="5"/>
  <c r="T93" i="5" s="1"/>
  <c r="R93" i="5"/>
  <c r="T92" i="5"/>
  <c r="R92" i="5"/>
  <c r="S91" i="5"/>
  <c r="R91" i="5"/>
  <c r="S90" i="5"/>
  <c r="T90" i="5" s="1"/>
  <c r="R90" i="5"/>
  <c r="S89" i="5"/>
  <c r="T89" i="5" s="1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8" i="5"/>
  <c r="T88" i="5" s="1"/>
  <c r="S87" i="5"/>
  <c r="T87" i="5" s="1"/>
  <c r="S86" i="5"/>
  <c r="T86" i="5" s="1"/>
  <c r="R86" i="5"/>
  <c r="S85" i="5"/>
  <c r="T85" i="5" s="1"/>
  <c r="Q85" i="5"/>
  <c r="Q84" i="5" s="1"/>
  <c r="P85" i="5"/>
  <c r="P84" i="5" s="1"/>
  <c r="O85" i="5"/>
  <c r="O84" i="5" s="1"/>
  <c r="N85" i="5"/>
  <c r="N84" i="5" s="1"/>
  <c r="M85" i="5"/>
  <c r="M84" i="5" s="1"/>
  <c r="L85" i="5"/>
  <c r="L84" i="5" s="1"/>
  <c r="K85" i="5"/>
  <c r="K84" i="5" s="1"/>
  <c r="J85" i="5"/>
  <c r="J84" i="5" s="1"/>
  <c r="I85" i="5"/>
  <c r="I84" i="5" s="1"/>
  <c r="H85" i="5"/>
  <c r="H84" i="5" s="1"/>
  <c r="G85" i="5"/>
  <c r="G84" i="5" s="1"/>
  <c r="F85" i="5"/>
  <c r="F84" i="5" s="1"/>
  <c r="E85" i="5"/>
  <c r="E84" i="5" s="1"/>
  <c r="S84" i="5"/>
  <c r="T84" i="5" s="1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AA70" i="5" s="1"/>
  <c r="R69" i="5"/>
  <c r="AA69" i="5" s="1"/>
  <c r="R68" i="5"/>
  <c r="AA68" i="5" s="1"/>
  <c r="R67" i="5"/>
  <c r="AA67" i="5" s="1"/>
  <c r="R66" i="5"/>
  <c r="AA66" i="5" s="1"/>
  <c r="R65" i="5"/>
  <c r="AA65" i="5" s="1"/>
  <c r="R64" i="5"/>
  <c r="AA64" i="5" s="1"/>
  <c r="R63" i="5"/>
  <c r="AA63" i="5" s="1"/>
  <c r="R62" i="5"/>
  <c r="AA62" i="5" s="1"/>
  <c r="R61" i="5"/>
  <c r="AA61" i="5" s="1"/>
  <c r="Z60" i="5"/>
  <c r="R60" i="5"/>
  <c r="AA60" i="5" s="1"/>
  <c r="R59" i="5"/>
  <c r="AA59" i="5" s="1"/>
  <c r="R58" i="5"/>
  <c r="AA58" i="5" s="1"/>
  <c r="Z57" i="5"/>
  <c r="R57" i="5"/>
  <c r="AA57" i="5" s="1"/>
  <c r="Z56" i="5"/>
  <c r="R56" i="5"/>
  <c r="AA56" i="5" s="1"/>
  <c r="Z55" i="5"/>
  <c r="R55" i="5"/>
  <c r="AA55" i="5" s="1"/>
  <c r="Z54" i="5"/>
  <c r="R54" i="5"/>
  <c r="AA54" i="5" s="1"/>
  <c r="R53" i="5"/>
  <c r="AA53" i="5" s="1"/>
  <c r="R52" i="5"/>
  <c r="E52" i="5"/>
  <c r="E47" i="5" s="1"/>
  <c r="R51" i="5"/>
  <c r="AA51" i="5" s="1"/>
  <c r="AB50" i="5"/>
  <c r="R50" i="5"/>
  <c r="AA50" i="5" s="1"/>
  <c r="R49" i="5"/>
  <c r="AA49" i="5" s="1"/>
  <c r="R48" i="5"/>
  <c r="AA48" i="5" s="1"/>
  <c r="Q47" i="5"/>
  <c r="P47" i="5"/>
  <c r="O47" i="5"/>
  <c r="N47" i="5"/>
  <c r="M47" i="5"/>
  <c r="L47" i="5"/>
  <c r="K47" i="5"/>
  <c r="J47" i="5"/>
  <c r="I47" i="5"/>
  <c r="H47" i="5"/>
  <c r="G47" i="5"/>
  <c r="F47" i="5"/>
  <c r="AF47" i="5" s="1"/>
  <c r="T46" i="5"/>
  <c r="R46" i="5"/>
  <c r="AA46" i="5" s="1"/>
  <c r="T45" i="5"/>
  <c r="R45" i="5"/>
  <c r="AA45" i="5" s="1"/>
  <c r="T44" i="5"/>
  <c r="R44" i="5"/>
  <c r="AA44" i="5" s="1"/>
  <c r="T43" i="5"/>
  <c r="R43" i="5"/>
  <c r="AA43" i="5" s="1"/>
  <c r="T42" i="5"/>
  <c r="R42" i="5"/>
  <c r="AA42" i="5" s="1"/>
  <c r="Q41" i="5"/>
  <c r="P41" i="5"/>
  <c r="O41" i="5"/>
  <c r="N41" i="5"/>
  <c r="M41" i="5"/>
  <c r="L41" i="5"/>
  <c r="K41" i="5"/>
  <c r="J41" i="5"/>
  <c r="I41" i="5"/>
  <c r="H41" i="5"/>
  <c r="G41" i="5"/>
  <c r="F41" i="5"/>
  <c r="AF41" i="5" s="1"/>
  <c r="E41" i="5"/>
  <c r="T41" i="5" s="1"/>
  <c r="AD16" i="5"/>
  <c r="AD15" i="5" s="1"/>
  <c r="AD14" i="5" s="1"/>
  <c r="AD13" i="5" s="1"/>
  <c r="AD12" i="5" s="1"/>
  <c r="T7" i="5"/>
  <c r="V8" i="5" s="1"/>
  <c r="R6" i="5"/>
  <c r="R5" i="5"/>
  <c r="Q4" i="5"/>
  <c r="Q3" i="5" s="1"/>
  <c r="P4" i="5"/>
  <c r="P3" i="5" s="1"/>
  <c r="O4" i="5"/>
  <c r="O3" i="5" s="1"/>
  <c r="N4" i="5"/>
  <c r="N3" i="5" s="1"/>
  <c r="M4" i="5"/>
  <c r="M3" i="5" s="1"/>
  <c r="L4" i="5"/>
  <c r="L3" i="5" s="1"/>
  <c r="K4" i="5"/>
  <c r="K3" i="5" s="1"/>
  <c r="J4" i="5"/>
  <c r="J3" i="5" s="1"/>
  <c r="I4" i="5"/>
  <c r="I3" i="5" s="1"/>
  <c r="H4" i="5"/>
  <c r="H3" i="5" s="1"/>
  <c r="G4" i="5"/>
  <c r="G3" i="5" s="1"/>
  <c r="F4" i="5"/>
  <c r="F3" i="5" s="1"/>
  <c r="E4" i="5"/>
  <c r="E3" i="5" s="1"/>
  <c r="AA115" i="5" l="1"/>
  <c r="AF110" i="5"/>
  <c r="F127" i="5"/>
  <c r="F126" i="5" s="1"/>
  <c r="N127" i="5"/>
  <c r="N126" i="5" s="1"/>
  <c r="L127" i="5"/>
  <c r="L126" i="5" s="1"/>
  <c r="AA129" i="5"/>
  <c r="AA98" i="5"/>
  <c r="L16" i="5"/>
  <c r="L88" i="5"/>
  <c r="N36" i="5"/>
  <c r="N30" i="5" s="1"/>
  <c r="N29" i="5" s="1"/>
  <c r="E127" i="5"/>
  <c r="E126" i="5" s="1"/>
  <c r="T112" i="5" s="1"/>
  <c r="G88" i="5"/>
  <c r="G109" i="5"/>
  <c r="G107" i="5" s="1"/>
  <c r="O109" i="5"/>
  <c r="O107" i="5" s="1"/>
  <c r="M127" i="5"/>
  <c r="M126" i="5" s="1"/>
  <c r="T8" i="5"/>
  <c r="F36" i="5"/>
  <c r="I127" i="5"/>
  <c r="I126" i="5" s="1"/>
  <c r="Q127" i="5"/>
  <c r="Q126" i="5" s="1"/>
  <c r="G36" i="5"/>
  <c r="G30" i="5" s="1"/>
  <c r="G29" i="5" s="1"/>
  <c r="I109" i="5"/>
  <c r="I107" i="5" s="1"/>
  <c r="Q109" i="5"/>
  <c r="Q107" i="5" s="1"/>
  <c r="J127" i="5"/>
  <c r="J126" i="5" s="1"/>
  <c r="T99" i="5"/>
  <c r="K127" i="5"/>
  <c r="K126" i="5" s="1"/>
  <c r="H16" i="5"/>
  <c r="K36" i="5"/>
  <c r="K30" i="5" s="1"/>
  <c r="K29" i="5" s="1"/>
  <c r="F88" i="5"/>
  <c r="N88" i="5"/>
  <c r="E109" i="5"/>
  <c r="E107" i="5" s="1"/>
  <c r="M109" i="5"/>
  <c r="M107" i="5" s="1"/>
  <c r="R89" i="5"/>
  <c r="G127" i="5"/>
  <c r="G126" i="5" s="1"/>
  <c r="O127" i="5"/>
  <c r="O126" i="5" s="1"/>
  <c r="N16" i="5"/>
  <c r="K88" i="5"/>
  <c r="O88" i="5"/>
  <c r="P88" i="5"/>
  <c r="H109" i="5"/>
  <c r="H107" i="5" s="1"/>
  <c r="P109" i="5"/>
  <c r="P107" i="5" s="1"/>
  <c r="O36" i="5"/>
  <c r="O30" i="5" s="1"/>
  <c r="O29" i="5" s="1"/>
  <c r="AA97" i="5"/>
  <c r="F109" i="5"/>
  <c r="F107" i="5" s="1"/>
  <c r="N109" i="5"/>
  <c r="N107" i="5" s="1"/>
  <c r="Q16" i="5"/>
  <c r="AA52" i="5"/>
  <c r="H88" i="5"/>
  <c r="M36" i="5"/>
  <c r="M30" i="5" s="1"/>
  <c r="M29" i="5" s="1"/>
  <c r="I88" i="5"/>
  <c r="Q88" i="5"/>
  <c r="T91" i="5"/>
  <c r="H127" i="5"/>
  <c r="H126" i="5" s="1"/>
  <c r="P127" i="5"/>
  <c r="P126" i="5" s="1"/>
  <c r="R4" i="5"/>
  <c r="R3" i="5" s="1"/>
  <c r="H36" i="5"/>
  <c r="H30" i="5" s="1"/>
  <c r="H29" i="5" s="1"/>
  <c r="P36" i="5"/>
  <c r="K109" i="5"/>
  <c r="K107" i="5" s="1"/>
  <c r="R112" i="5"/>
  <c r="AA99" i="5" s="1"/>
  <c r="I36" i="5"/>
  <c r="I30" i="5" s="1"/>
  <c r="I29" i="5" s="1"/>
  <c r="Q36" i="5"/>
  <c r="Q30" i="5" s="1"/>
  <c r="Q29" i="5" s="1"/>
  <c r="R84" i="5"/>
  <c r="AA83" i="5" s="1"/>
  <c r="E88" i="5"/>
  <c r="M88" i="5"/>
  <c r="T97" i="5"/>
  <c r="L109" i="5"/>
  <c r="L107" i="5" s="1"/>
  <c r="AA128" i="5"/>
  <c r="M16" i="5"/>
  <c r="J109" i="5"/>
  <c r="J107" i="5" s="1"/>
  <c r="T114" i="5"/>
  <c r="P16" i="5"/>
  <c r="L36" i="5"/>
  <c r="L30" i="5" s="1"/>
  <c r="L29" i="5" s="1"/>
  <c r="J88" i="5"/>
  <c r="R95" i="5"/>
  <c r="I16" i="5"/>
  <c r="J16" i="5"/>
  <c r="AA116" i="5"/>
  <c r="K16" i="5"/>
  <c r="J36" i="5"/>
  <c r="E36" i="5"/>
  <c r="T36" i="5" s="1"/>
  <c r="R96" i="5"/>
  <c r="R47" i="5"/>
  <c r="AA47" i="5" s="1"/>
  <c r="R104" i="5"/>
  <c r="AA91" i="5" s="1"/>
  <c r="R85" i="5"/>
  <c r="R137" i="5"/>
  <c r="AA124" i="5"/>
  <c r="G143" i="5"/>
  <c r="R143" i="5" s="1"/>
  <c r="AA130" i="5" s="1"/>
  <c r="R145" i="5"/>
  <c r="AA132" i="5" s="1"/>
  <c r="R41" i="5"/>
  <c r="AA41" i="5" s="1"/>
  <c r="E16" i="5"/>
  <c r="G16" i="5"/>
  <c r="O16" i="5"/>
  <c r="F140" i="4"/>
  <c r="K140" i="4" s="1"/>
  <c r="F139" i="4"/>
  <c r="K139" i="4" s="1"/>
  <c r="F138" i="4"/>
  <c r="F180" i="4"/>
  <c r="K180" i="4" s="1"/>
  <c r="F179" i="4"/>
  <c r="K179" i="4" s="1"/>
  <c r="F178" i="4"/>
  <c r="K178" i="4" s="1"/>
  <c r="F177" i="4"/>
  <c r="K177" i="4" s="1"/>
  <c r="F176" i="4"/>
  <c r="K176" i="4" s="1"/>
  <c r="F175" i="4"/>
  <c r="K175" i="4" s="1"/>
  <c r="F174" i="4"/>
  <c r="K174" i="4" s="1"/>
  <c r="F173" i="4"/>
  <c r="K173" i="4" s="1"/>
  <c r="F172" i="4"/>
  <c r="K172" i="4" s="1"/>
  <c r="F171" i="4"/>
  <c r="K171" i="4" s="1"/>
  <c r="F170" i="4"/>
  <c r="F169" i="4"/>
  <c r="K169" i="4" s="1"/>
  <c r="F168" i="4"/>
  <c r="K168" i="4" s="1"/>
  <c r="F162" i="4"/>
  <c r="F161" i="4" s="1"/>
  <c r="F147" i="4"/>
  <c r="F146" i="4" s="1"/>
  <c r="F145" i="4" s="1"/>
  <c r="F144" i="4" s="1"/>
  <c r="F143" i="4"/>
  <c r="C142" i="4"/>
  <c r="C137" i="4"/>
  <c r="F134" i="4"/>
  <c r="K134" i="4" s="1"/>
  <c r="F133" i="4"/>
  <c r="K133" i="4" s="1"/>
  <c r="F132" i="4"/>
  <c r="F131" i="4"/>
  <c r="K131" i="4" s="1"/>
  <c r="F130" i="4"/>
  <c r="F129" i="4"/>
  <c r="F125" i="4"/>
  <c r="K125" i="4" s="1"/>
  <c r="F124" i="4"/>
  <c r="K124" i="4" s="1"/>
  <c r="F123" i="4"/>
  <c r="K123" i="4" s="1"/>
  <c r="F122" i="4"/>
  <c r="K122" i="4" s="1"/>
  <c r="F121" i="4"/>
  <c r="K121" i="4" s="1"/>
  <c r="F120" i="4"/>
  <c r="K120" i="4" s="1"/>
  <c r="F119" i="4"/>
  <c r="F118" i="4"/>
  <c r="K118" i="4" s="1"/>
  <c r="F117" i="4"/>
  <c r="K117" i="4" s="1"/>
  <c r="F116" i="4"/>
  <c r="K116" i="4" s="1"/>
  <c r="F115" i="4"/>
  <c r="K115" i="4" s="1"/>
  <c r="F114" i="4"/>
  <c r="K114" i="4" s="1"/>
  <c r="F113" i="4"/>
  <c r="C112" i="4"/>
  <c r="F111" i="4"/>
  <c r="F106" i="4"/>
  <c r="F105" i="4" s="1"/>
  <c r="C105" i="4"/>
  <c r="K101" i="4"/>
  <c r="K100" i="4"/>
  <c r="K99" i="4"/>
  <c r="K98" i="4"/>
  <c r="C95" i="4"/>
  <c r="F93" i="4"/>
  <c r="F92" i="4"/>
  <c r="F91" i="4"/>
  <c r="K91" i="4" s="1"/>
  <c r="F90" i="4"/>
  <c r="F89" i="4"/>
  <c r="C88" i="4"/>
  <c r="F83" i="4"/>
  <c r="C82" i="4"/>
  <c r="F80" i="4"/>
  <c r="K80" i="4" s="1"/>
  <c r="F79" i="4"/>
  <c r="K79" i="4" s="1"/>
  <c r="F78" i="4"/>
  <c r="K78" i="4" s="1"/>
  <c r="F77" i="4"/>
  <c r="F76" i="4"/>
  <c r="K76" i="4" s="1"/>
  <c r="F75" i="4"/>
  <c r="F74" i="4"/>
  <c r="K74" i="4" s="1"/>
  <c r="F73" i="4"/>
  <c r="K73" i="4" s="1"/>
  <c r="F72" i="4"/>
  <c r="K72" i="4" s="1"/>
  <c r="F71" i="4"/>
  <c r="K71" i="4" s="1"/>
  <c r="F70" i="4"/>
  <c r="F69" i="4"/>
  <c r="F68" i="4"/>
  <c r="F67" i="4"/>
  <c r="F66" i="4"/>
  <c r="K66" i="4" s="1"/>
  <c r="F65" i="4"/>
  <c r="K65" i="4" s="1"/>
  <c r="F64" i="4"/>
  <c r="K64" i="4" s="1"/>
  <c r="F63" i="4"/>
  <c r="K63" i="4" s="1"/>
  <c r="F62" i="4"/>
  <c r="K62" i="4" s="1"/>
  <c r="F61" i="4"/>
  <c r="K61" i="4" s="1"/>
  <c r="F60" i="4"/>
  <c r="F59" i="4"/>
  <c r="F58" i="4"/>
  <c r="K58" i="4" s="1"/>
  <c r="F57" i="4"/>
  <c r="K57" i="4" s="1"/>
  <c r="F56" i="4"/>
  <c r="K56" i="4" s="1"/>
  <c r="F55" i="4"/>
  <c r="K55" i="4" s="1"/>
  <c r="F54" i="4"/>
  <c r="K54" i="4" s="1"/>
  <c r="F53" i="4"/>
  <c r="K53" i="4" s="1"/>
  <c r="F52" i="4"/>
  <c r="F51" i="4"/>
  <c r="F50" i="4"/>
  <c r="K50" i="4" s="1"/>
  <c r="F49" i="4"/>
  <c r="K49" i="4" s="1"/>
  <c r="F48" i="4"/>
  <c r="K48" i="4" s="1"/>
  <c r="F47" i="4"/>
  <c r="K47" i="4" s="1"/>
  <c r="F46" i="4"/>
  <c r="C45" i="4"/>
  <c r="F44" i="4"/>
  <c r="K44" i="4" s="1"/>
  <c r="F43" i="4"/>
  <c r="K43" i="4" s="1"/>
  <c r="F42" i="4"/>
  <c r="K42" i="4" s="1"/>
  <c r="F41" i="4"/>
  <c r="K41" i="4" s="1"/>
  <c r="F40" i="4"/>
  <c r="C39" i="4"/>
  <c r="F38" i="4"/>
  <c r="K38" i="4" s="1"/>
  <c r="F37" i="4"/>
  <c r="K37" i="4" s="1"/>
  <c r="F36" i="4"/>
  <c r="K36" i="4" s="1"/>
  <c r="F35" i="4"/>
  <c r="C34" i="4"/>
  <c r="F33" i="4"/>
  <c r="K33" i="4" s="1"/>
  <c r="F32" i="4"/>
  <c r="K32" i="4" s="1"/>
  <c r="F31" i="4"/>
  <c r="K31" i="4" s="1"/>
  <c r="F30" i="4"/>
  <c r="K30" i="4" s="1"/>
  <c r="F29" i="4"/>
  <c r="C28" i="4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F16" i="4"/>
  <c r="K16" i="4" s="1"/>
  <c r="F15" i="4"/>
  <c r="C14" i="4"/>
  <c r="K138" i="4" l="1"/>
  <c r="F137" i="4"/>
  <c r="F136" i="4" s="1"/>
  <c r="F135" i="4" s="1"/>
  <c r="F128" i="4" s="1"/>
  <c r="F127" i="4" s="1"/>
  <c r="K29" i="4"/>
  <c r="F28" i="4"/>
  <c r="K28" i="4" s="1"/>
  <c r="K46" i="4"/>
  <c r="F45" i="4"/>
  <c r="K45" i="4" s="1"/>
  <c r="F14" i="4"/>
  <c r="F13" i="4" s="1"/>
  <c r="K40" i="4"/>
  <c r="F39" i="4"/>
  <c r="K39" i="4" s="1"/>
  <c r="K83" i="4"/>
  <c r="F82" i="4"/>
  <c r="F81" i="4" s="1"/>
  <c r="F112" i="4"/>
  <c r="F110" i="4" s="1"/>
  <c r="F109" i="4" s="1"/>
  <c r="F107" i="4" s="1"/>
  <c r="K143" i="4"/>
  <c r="F142" i="4"/>
  <c r="K142" i="4" s="1"/>
  <c r="K35" i="4"/>
  <c r="F34" i="4"/>
  <c r="K34" i="4" s="1"/>
  <c r="F88" i="4"/>
  <c r="F87" i="4" s="1"/>
  <c r="K130" i="4"/>
  <c r="K170" i="4"/>
  <c r="F167" i="4"/>
  <c r="F166" i="4" s="1"/>
  <c r="F160" i="4" s="1"/>
  <c r="K129" i="4"/>
  <c r="K106" i="4"/>
  <c r="K105" i="4"/>
  <c r="K147" i="4"/>
  <c r="K89" i="4"/>
  <c r="K111" i="4"/>
  <c r="J59" i="4"/>
  <c r="K59" i="4"/>
  <c r="J52" i="4"/>
  <c r="K52" i="4"/>
  <c r="J60" i="4"/>
  <c r="K60" i="4"/>
  <c r="J68" i="4"/>
  <c r="K68" i="4"/>
  <c r="J97" i="4"/>
  <c r="K97" i="4"/>
  <c r="J113" i="4"/>
  <c r="K113" i="4"/>
  <c r="J132" i="4"/>
  <c r="K132" i="4"/>
  <c r="K162" i="4"/>
  <c r="J173" i="4"/>
  <c r="J51" i="4"/>
  <c r="K51" i="4"/>
  <c r="J67" i="4"/>
  <c r="K67" i="4"/>
  <c r="J75" i="4"/>
  <c r="K75" i="4"/>
  <c r="J90" i="4"/>
  <c r="K90" i="4"/>
  <c r="J96" i="4"/>
  <c r="K96" i="4"/>
  <c r="J69" i="4"/>
  <c r="K69" i="4"/>
  <c r="J77" i="4"/>
  <c r="K77" i="4"/>
  <c r="J92" i="4"/>
  <c r="K92" i="4"/>
  <c r="J70" i="4"/>
  <c r="K70" i="4"/>
  <c r="J93" i="4"/>
  <c r="K93" i="4"/>
  <c r="J102" i="4"/>
  <c r="K102" i="4"/>
  <c r="J119" i="4"/>
  <c r="K119" i="4"/>
  <c r="C136" i="4"/>
  <c r="C13" i="4"/>
  <c r="C110" i="4"/>
  <c r="C145" i="4"/>
  <c r="C94" i="4"/>
  <c r="J129" i="4"/>
  <c r="F30" i="5"/>
  <c r="AF36" i="5"/>
  <c r="N87" i="5"/>
  <c r="L15" i="5"/>
  <c r="L14" i="5" s="1"/>
  <c r="L13" i="5" s="1"/>
  <c r="L12" i="5" s="1"/>
  <c r="L11" i="5" s="1"/>
  <c r="L87" i="5"/>
  <c r="K87" i="5"/>
  <c r="T96" i="5"/>
  <c r="Q87" i="5"/>
  <c r="M87" i="5"/>
  <c r="P30" i="5"/>
  <c r="P29" i="5" s="1"/>
  <c r="P15" i="5" s="1"/>
  <c r="P14" i="5" s="1"/>
  <c r="P13" i="5" s="1"/>
  <c r="P12" i="5" s="1"/>
  <c r="P11" i="5" s="1"/>
  <c r="G87" i="5"/>
  <c r="J87" i="5"/>
  <c r="N15" i="5"/>
  <c r="N14" i="5" s="1"/>
  <c r="N13" i="5" s="1"/>
  <c r="N12" i="5" s="1"/>
  <c r="N11" i="5" s="1"/>
  <c r="P87" i="5"/>
  <c r="O87" i="5"/>
  <c r="H15" i="5"/>
  <c r="H14" i="5" s="1"/>
  <c r="H13" i="5" s="1"/>
  <c r="H12" i="5" s="1"/>
  <c r="H11" i="5" s="1"/>
  <c r="K15" i="5"/>
  <c r="K14" i="5" s="1"/>
  <c r="K13" i="5" s="1"/>
  <c r="K12" i="5" s="1"/>
  <c r="K11" i="5" s="1"/>
  <c r="I87" i="5"/>
  <c r="M15" i="5"/>
  <c r="M14" i="5" s="1"/>
  <c r="M13" i="5" s="1"/>
  <c r="M12" i="5" s="1"/>
  <c r="M11" i="5" s="1"/>
  <c r="H87" i="5"/>
  <c r="F87" i="5"/>
  <c r="F16" i="5"/>
  <c r="R88" i="5"/>
  <c r="Q15" i="5"/>
  <c r="Q14" i="5" s="1"/>
  <c r="Q13" i="5" s="1"/>
  <c r="Q12" i="5" s="1"/>
  <c r="Q11" i="5" s="1"/>
  <c r="G15" i="5"/>
  <c r="G14" i="5" s="1"/>
  <c r="G13" i="5" s="1"/>
  <c r="G12" i="5" s="1"/>
  <c r="G11" i="5" s="1"/>
  <c r="O15" i="5"/>
  <c r="O14" i="5" s="1"/>
  <c r="O13" i="5" s="1"/>
  <c r="O12" i="5" s="1"/>
  <c r="O11" i="5" s="1"/>
  <c r="I15" i="5"/>
  <c r="I14" i="5" s="1"/>
  <c r="I13" i="5" s="1"/>
  <c r="I12" i="5" s="1"/>
  <c r="I11" i="5" s="1"/>
  <c r="R36" i="5"/>
  <c r="AA36" i="5" s="1"/>
  <c r="E30" i="5"/>
  <c r="T30" i="5" s="1"/>
  <c r="R107" i="5"/>
  <c r="R16" i="5"/>
  <c r="R109" i="5"/>
  <c r="AA96" i="5" s="1"/>
  <c r="J30" i="5"/>
  <c r="J29" i="5" s="1"/>
  <c r="J15" i="5" s="1"/>
  <c r="J14" i="5" s="1"/>
  <c r="J13" i="5" s="1"/>
  <c r="J12" i="5" s="1"/>
  <c r="J11" i="5" s="1"/>
  <c r="T16" i="5"/>
  <c r="T94" i="5"/>
  <c r="E87" i="5"/>
  <c r="R136" i="5"/>
  <c r="AA123" i="5"/>
  <c r="J23" i="4"/>
  <c r="J25" i="4"/>
  <c r="J44" i="4"/>
  <c r="J83" i="4"/>
  <c r="J82" i="4" s="1"/>
  <c r="J81" i="4" s="1"/>
  <c r="C81" i="4"/>
  <c r="J40" i="4"/>
  <c r="J43" i="4"/>
  <c r="J114" i="4"/>
  <c r="J168" i="4"/>
  <c r="J15" i="4"/>
  <c r="J41" i="4"/>
  <c r="C27" i="4"/>
  <c r="J61" i="4"/>
  <c r="J71" i="4"/>
  <c r="J122" i="4"/>
  <c r="J62" i="4"/>
  <c r="J78" i="4"/>
  <c r="J17" i="4"/>
  <c r="J42" i="4"/>
  <c r="K15" i="4"/>
  <c r="J18" i="4"/>
  <c r="J20" i="4"/>
  <c r="J26" i="4"/>
  <c r="J46" i="4"/>
  <c r="J55" i="4"/>
  <c r="J99" i="4"/>
  <c r="J175" i="4"/>
  <c r="J54" i="4"/>
  <c r="J63" i="4"/>
  <c r="J24" i="4"/>
  <c r="J47" i="4"/>
  <c r="J143" i="4"/>
  <c r="J142" i="4" s="1"/>
  <c r="J176" i="4"/>
  <c r="J16" i="4"/>
  <c r="J53" i="4"/>
  <c r="J19" i="4"/>
  <c r="J22" i="4"/>
  <c r="J21" i="4"/>
  <c r="J49" i="4"/>
  <c r="J57" i="4"/>
  <c r="J65" i="4"/>
  <c r="J73" i="4"/>
  <c r="J100" i="4"/>
  <c r="J111" i="4"/>
  <c r="J117" i="4"/>
  <c r="J125" i="4"/>
  <c r="J171" i="4"/>
  <c r="J179" i="4"/>
  <c r="J76" i="4"/>
  <c r="J91" i="4"/>
  <c r="J120" i="4"/>
  <c r="J130" i="4"/>
  <c r="J174" i="4"/>
  <c r="J79" i="4"/>
  <c r="J98" i="4"/>
  <c r="J106" i="4"/>
  <c r="J105" i="4" s="1"/>
  <c r="J115" i="4"/>
  <c r="J123" i="4"/>
  <c r="J133" i="4"/>
  <c r="J162" i="4"/>
  <c r="J161" i="4" s="1"/>
  <c r="J169" i="4"/>
  <c r="J177" i="4"/>
  <c r="J50" i="4"/>
  <c r="J58" i="4"/>
  <c r="J66" i="4"/>
  <c r="J74" i="4"/>
  <c r="J89" i="4"/>
  <c r="J101" i="4"/>
  <c r="J118" i="4"/>
  <c r="J172" i="4"/>
  <c r="J180" i="4"/>
  <c r="J121" i="4"/>
  <c r="J131" i="4"/>
  <c r="J48" i="4"/>
  <c r="J56" i="4"/>
  <c r="J64" i="4"/>
  <c r="J72" i="4"/>
  <c r="J80" i="4"/>
  <c r="J116" i="4"/>
  <c r="J124" i="4"/>
  <c r="J134" i="4"/>
  <c r="J147" i="4"/>
  <c r="J146" i="4" s="1"/>
  <c r="J145" i="4" s="1"/>
  <c r="J144" i="4" s="1"/>
  <c r="J170" i="4"/>
  <c r="J178" i="4"/>
  <c r="K82" i="4" l="1"/>
  <c r="K88" i="4"/>
  <c r="F27" i="4"/>
  <c r="F12" i="4" s="1"/>
  <c r="F11" i="4" s="1"/>
  <c r="F10" i="4" s="1"/>
  <c r="F9" i="4" s="1"/>
  <c r="J39" i="4"/>
  <c r="J27" i="4" s="1"/>
  <c r="J95" i="4"/>
  <c r="J94" i="4" s="1"/>
  <c r="F126" i="4"/>
  <c r="J45" i="4"/>
  <c r="J14" i="4"/>
  <c r="J13" i="4" s="1"/>
  <c r="J112" i="4"/>
  <c r="J110" i="4" s="1"/>
  <c r="J109" i="4" s="1"/>
  <c r="J107" i="4" s="1"/>
  <c r="F84" i="4"/>
  <c r="J167" i="4"/>
  <c r="J166" i="4" s="1"/>
  <c r="J160" i="4" s="1"/>
  <c r="J88" i="4"/>
  <c r="J128" i="4"/>
  <c r="J127" i="4" s="1"/>
  <c r="J126" i="4" s="1"/>
  <c r="K167" i="4"/>
  <c r="K137" i="4"/>
  <c r="K112" i="4"/>
  <c r="K14" i="4"/>
  <c r="K95" i="4"/>
  <c r="K146" i="4"/>
  <c r="K161" i="4"/>
  <c r="C87" i="4"/>
  <c r="C144" i="4"/>
  <c r="C109" i="4"/>
  <c r="C135" i="4"/>
  <c r="AF16" i="5"/>
  <c r="F29" i="5"/>
  <c r="AF29" i="5" s="1"/>
  <c r="AF30" i="5"/>
  <c r="K10" i="5"/>
  <c r="K9" i="5" s="1"/>
  <c r="K8" i="5" s="1"/>
  <c r="K7" i="5" s="1"/>
  <c r="L10" i="5"/>
  <c r="L9" i="5" s="1"/>
  <c r="L8" i="5" s="1"/>
  <c r="L7" i="5" s="1"/>
  <c r="N10" i="5"/>
  <c r="N9" i="5" s="1"/>
  <c r="N8" i="5" s="1"/>
  <c r="N7" i="5" s="1"/>
  <c r="M10" i="5"/>
  <c r="M9" i="5" s="1"/>
  <c r="M8" i="5" s="1"/>
  <c r="M7" i="5" s="1"/>
  <c r="J10" i="5"/>
  <c r="J9" i="5" s="1"/>
  <c r="J8" i="5" s="1"/>
  <c r="J7" i="5" s="1"/>
  <c r="G10" i="5"/>
  <c r="G9" i="5" s="1"/>
  <c r="G8" i="5" s="1"/>
  <c r="G7" i="5" s="1"/>
  <c r="Q10" i="5"/>
  <c r="Q9" i="5" s="1"/>
  <c r="Q8" i="5" s="1"/>
  <c r="Q7" i="5" s="1"/>
  <c r="P10" i="5"/>
  <c r="P9" i="5" s="1"/>
  <c r="P8" i="5" s="1"/>
  <c r="P7" i="5" s="1"/>
  <c r="O10" i="5"/>
  <c r="O9" i="5" s="1"/>
  <c r="O8" i="5" s="1"/>
  <c r="O7" i="5" s="1"/>
  <c r="R87" i="5"/>
  <c r="H10" i="5"/>
  <c r="H9" i="5" s="1"/>
  <c r="H8" i="5" s="1"/>
  <c r="H7" i="5" s="1"/>
  <c r="E29" i="5"/>
  <c r="T29" i="5" s="1"/>
  <c r="I10" i="5"/>
  <c r="I9" i="5" s="1"/>
  <c r="I8" i="5" s="1"/>
  <c r="I7" i="5" s="1"/>
  <c r="AA94" i="5"/>
  <c r="R30" i="5"/>
  <c r="AA30" i="5" s="1"/>
  <c r="AA122" i="5"/>
  <c r="R135" i="5"/>
  <c r="C12" i="4"/>
  <c r="K81" i="4"/>
  <c r="J87" i="4" l="1"/>
  <c r="J84" i="4" s="1"/>
  <c r="K27" i="4"/>
  <c r="F8" i="4"/>
  <c r="F7" i="4" s="1"/>
  <c r="F6" i="4" s="1"/>
  <c r="F5" i="4" s="1"/>
  <c r="J12" i="4"/>
  <c r="J11" i="4" s="1"/>
  <c r="J10" i="4" s="1"/>
  <c r="J9" i="4" s="1"/>
  <c r="K166" i="4"/>
  <c r="K160" i="4"/>
  <c r="C128" i="4"/>
  <c r="C127" i="4" s="1"/>
  <c r="K94" i="4"/>
  <c r="K110" i="4"/>
  <c r="K136" i="4"/>
  <c r="K13" i="4"/>
  <c r="K145" i="4"/>
  <c r="C84" i="4"/>
  <c r="C107" i="4"/>
  <c r="F15" i="5"/>
  <c r="F14" i="5" s="1"/>
  <c r="R29" i="5"/>
  <c r="AA29" i="5" s="1"/>
  <c r="E15" i="5"/>
  <c r="T15" i="5" s="1"/>
  <c r="AA121" i="5"/>
  <c r="R128" i="5"/>
  <c r="C11" i="4"/>
  <c r="J8" i="4" l="1"/>
  <c r="J7" i="4" s="1"/>
  <c r="J6" i="4" s="1"/>
  <c r="J5" i="4" s="1"/>
  <c r="L8" i="4"/>
  <c r="K12" i="4"/>
  <c r="K84" i="4"/>
  <c r="K87" i="4"/>
  <c r="K135" i="4"/>
  <c r="K107" i="4"/>
  <c r="K109" i="4"/>
  <c r="K144" i="4"/>
  <c r="AF15" i="5"/>
  <c r="F13" i="5"/>
  <c r="AF14" i="5"/>
  <c r="R15" i="5"/>
  <c r="R14" i="5" s="1"/>
  <c r="R13" i="5" s="1"/>
  <c r="R12" i="5" s="1"/>
  <c r="R11" i="5" s="1"/>
  <c r="R10" i="5" s="1"/>
  <c r="E14" i="5"/>
  <c r="T14" i="5" s="1"/>
  <c r="R127" i="5"/>
  <c r="AA114" i="5"/>
  <c r="C10" i="4"/>
  <c r="L7" i="4" l="1"/>
  <c r="K128" i="4"/>
  <c r="K11" i="4"/>
  <c r="D186" i="4"/>
  <c r="C126" i="4"/>
  <c r="F12" i="5"/>
  <c r="AF13" i="5"/>
  <c r="E13" i="5"/>
  <c r="E12" i="5" s="1"/>
  <c r="AA113" i="5"/>
  <c r="R126" i="5"/>
  <c r="C9" i="4"/>
  <c r="L6" i="4" l="1"/>
  <c r="K127" i="4"/>
  <c r="K10" i="4"/>
  <c r="F11" i="5"/>
  <c r="F10" i="5" s="1"/>
  <c r="F9" i="5" s="1"/>
  <c r="F8" i="5" s="1"/>
  <c r="F7" i="5" s="1"/>
  <c r="AF12" i="5"/>
  <c r="T13" i="5"/>
  <c r="AA112" i="5"/>
  <c r="R9" i="5"/>
  <c r="R8" i="5" s="1"/>
  <c r="R7" i="5" s="1"/>
  <c r="E11" i="5"/>
  <c r="T12" i="5"/>
  <c r="C8" i="4"/>
  <c r="K126" i="4" l="1"/>
  <c r="K9" i="4"/>
  <c r="E10" i="5"/>
  <c r="T11" i="5"/>
  <c r="C7" i="4"/>
  <c r="K8" i="4" l="1"/>
  <c r="F186" i="4"/>
  <c r="E9" i="5"/>
  <c r="T10" i="5"/>
  <c r="C6" i="4"/>
  <c r="K7" i="4" l="1"/>
  <c r="E8" i="5"/>
  <c r="E7" i="5" s="1"/>
  <c r="T9" i="5"/>
  <c r="C5" i="4"/>
  <c r="K5" i="4" l="1"/>
  <c r="K6" i="4"/>
  <c r="U7" i="5"/>
  <c r="V7" i="5" s="1"/>
  <c r="L5" i="4" l="1"/>
  <c r="AD141" i="5"/>
  <c r="AF141" i="5" s="1"/>
  <c r="AD137" i="5"/>
  <c r="AF137" i="5" s="1"/>
  <c r="AD112" i="5"/>
  <c r="AF112" i="5" s="1"/>
  <c r="AD104" i="5"/>
  <c r="AF104" i="5" s="1"/>
  <c r="AD96" i="5"/>
  <c r="AF96" i="5" s="1"/>
  <c r="AD89" i="5"/>
  <c r="AF89" i="5" s="1"/>
  <c r="AD85" i="5"/>
  <c r="AF85" i="5" s="1"/>
  <c r="AD146" i="5" l="1"/>
  <c r="AF146" i="5" s="1"/>
  <c r="AD147" i="5"/>
  <c r="AF147" i="5" s="1"/>
  <c r="AD136" i="5"/>
  <c r="AF136" i="5" s="1"/>
  <c r="AD95" i="5"/>
  <c r="AF95" i="5" s="1"/>
  <c r="AD84" i="5"/>
  <c r="AD145" i="5"/>
  <c r="AD109" i="5"/>
  <c r="AF109" i="5" s="1"/>
  <c r="AD143" i="5" l="1"/>
  <c r="AF143" i="5" s="1"/>
  <c r="AF145" i="5"/>
  <c r="AF84" i="5"/>
  <c r="AD11" i="5"/>
  <c r="AD135" i="5"/>
  <c r="AF135" i="5" s="1"/>
  <c r="AD107" i="5"/>
  <c r="AF107" i="5" s="1"/>
  <c r="AD87" i="5" l="1"/>
  <c r="AF87" i="5" s="1"/>
  <c r="AD88" i="5"/>
  <c r="AF88" i="5" s="1"/>
  <c r="AF11" i="5"/>
  <c r="AD128" i="5"/>
  <c r="AF128" i="5" s="1"/>
  <c r="AD10" i="5" l="1"/>
  <c r="AF10" i="5" s="1"/>
  <c r="AD127" i="5"/>
  <c r="AF127" i="5" s="1"/>
  <c r="AD126" i="5" l="1"/>
  <c r="AF126" i="5" l="1"/>
  <c r="AD9" i="5"/>
  <c r="AD8" i="5" l="1"/>
  <c r="AF9" i="5"/>
  <c r="AD7" i="5" l="1"/>
  <c r="AF7" i="5" s="1"/>
  <c r="AF8" i="5"/>
  <c r="S113" i="5" l="1"/>
  <c r="T113" i="5" s="1"/>
  <c r="S121" i="5" l="1"/>
</calcChain>
</file>

<file path=xl/sharedStrings.xml><?xml version="1.0" encoding="utf-8"?>
<sst xmlns="http://schemas.openxmlformats.org/spreadsheetml/2006/main" count="5262" uniqueCount="1261">
  <si>
    <t>CODIGO</t>
  </si>
  <si>
    <t>NOMBRE</t>
  </si>
  <si>
    <t>SALDOINICIAL</t>
  </si>
  <si>
    <t>CREDITOS</t>
  </si>
  <si>
    <t>CONTRACREDITOS</t>
  </si>
  <si>
    <t>ADICIONES</t>
  </si>
  <si>
    <t>GASTOS</t>
  </si>
  <si>
    <t>GASTOS DE FUNCIONAMIENTO</t>
  </si>
  <si>
    <t>GASTOS DE PERSONAL</t>
  </si>
  <si>
    <t>PLANTA DE PERSONAL PERMANENTE</t>
  </si>
  <si>
    <t>FACTORES CONSTITUTIVOS DE SALARIO</t>
  </si>
  <si>
    <t>FACTORES SALARIALES COMUNES</t>
  </si>
  <si>
    <t xml:space="preserve">PRESTACIONES SOCIALES </t>
  </si>
  <si>
    <t>FACTORES SALARIALES ESPECIALES</t>
  </si>
  <si>
    <t>CONTRIBUCIONES INHERENTES A LA NÓMINA</t>
  </si>
  <si>
    <t>REMUNERACIONES NO CONSTITUTIVAS DE FACTOR SALARIAL</t>
  </si>
  <si>
    <t>BONIFICACIONES Y PRIMAS</t>
  </si>
  <si>
    <t>BENEFICIOS  A EMPLEADOS</t>
  </si>
  <si>
    <t>PERSONAL SUPERNUMERARIO Y PLANTA TEMPORAL - CATEDRAS -SENA</t>
  </si>
  <si>
    <t>SALARIO</t>
  </si>
  <si>
    <t>VIÁTICOS DE LOS FUNCIONARIOS EN COMISIÓN</t>
  </si>
  <si>
    <t>ADQUISICIÓN DE BIENES  Y SERVICIOS</t>
  </si>
  <si>
    <t>ADQUISICIÓN DE ACTIVOS NO FINANCIEROS</t>
  </si>
  <si>
    <t>ACTIVOS FIJOS</t>
  </si>
  <si>
    <t>EDIFICACIONES Y ESTRUCTURAS</t>
  </si>
  <si>
    <t xml:space="preserve">OTRAS ESTRUCTURAS </t>
  </si>
  <si>
    <t>MAQUINARIA Y EQUIPO</t>
  </si>
  <si>
    <t>PRODUCTOS METÁLICOS MAQUINARIA Y EQUIPO</t>
  </si>
  <si>
    <t>MAQUINARIA PARA USO GENERAL</t>
  </si>
  <si>
    <t>MAQUINARIA PARA USOS ESPECIALES</t>
  </si>
  <si>
    <t>MAQUINARIA DE OFICINA CONTABILIDAD E INFORMÁTICA</t>
  </si>
  <si>
    <t>MAQUINARIA Y APARATOS ELÉCTRICOS</t>
  </si>
  <si>
    <t>EQUIPO Y APARATOS DE RADIO TELEVISIÓN Y COMUNICACIONES</t>
  </si>
  <si>
    <t>APARATOS MÉDICOS INSTRUMENTOS ÓPTICOS Y DE PRECISIÓN RELOJES</t>
  </si>
  <si>
    <t>EQUIPO DE TRANSPORTE</t>
  </si>
  <si>
    <t>OTROS ACTIVOS FIJOS</t>
  </si>
  <si>
    <t>PRODUCTOS DE LA PROPIEDAD INTELECTUAL</t>
  </si>
  <si>
    <t>PROGRAMAS DE INFORMÁTICA Y BASES DE DATOS</t>
  </si>
  <si>
    <t xml:space="preserve">PROGRAMAS DE INFORMÁTICA       </t>
  </si>
  <si>
    <t>ACTIVOS FIJOS NO CLASIFICADOS COMO MAQUINARIA Y EQUIPO</t>
  </si>
  <si>
    <t>MUEBLES INSTRUMENTOS MUSICALES ARTÍCULOS DE DEPORTE Y ANTIGÜEDADES</t>
  </si>
  <si>
    <t>MUEBLES</t>
  </si>
  <si>
    <t>ACTIVOS NO PRODUCIDOS</t>
  </si>
  <si>
    <t>ADQUISICIONES DIFERENTES DE ACTIVOS</t>
  </si>
  <si>
    <t>MATERIALES Y SUMINISTROS</t>
  </si>
  <si>
    <t>AGRICULTURA SILVICULTURA Y PRODUCTOS DE LA PESCA</t>
  </si>
  <si>
    <t>PRODUCTOS DE LA AGRICULTURA Y LA HORTICULTURA</t>
  </si>
  <si>
    <t>CEREALES</t>
  </si>
  <si>
    <t>HORTALIZAS</t>
  </si>
  <si>
    <t>FRUTAS Y NUECES</t>
  </si>
  <si>
    <t>SEMILLAS Y FRUTOS OLEAGINOSOS</t>
  </si>
  <si>
    <t>PRODUCTOS DE FORRAJE FIBRAS PLANTAS VIVAS FLORES Y CAPULLOS DE FLORES TABACO EN RAMA Y CAU</t>
  </si>
  <si>
    <t>ANIMALES VIVOS Y PRODUCTOS ANIMALES (EXCEPTO LA CARNE)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</si>
  <si>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</si>
  <si>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</si>
  <si>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</si>
  <si>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</si>
  <si>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</si>
  <si>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</si>
  <si>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</si>
  <si>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</si>
  <si>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MINERALES; ELECTRICIDAD GAS Y AGUA</t>
  </si>
  <si>
    <t>ELECTRICIDAD GAS DE CIUDAD VAPOR Y AGUA CALIENTE</t>
  </si>
  <si>
    <t>PRODUCTOS ALIMENTICIOS BEBIDAS Y TABACO; TEXTILES PRENDAS DE VESTIR Y PRODUCTOS DE CUERO</t>
  </si>
  <si>
    <t>PRODUCTOS DE MOLINERÍA ALMIDONES Y PRODUCTOS DERIVADOS DEL ALMIDÓN; OTROS PRODUCTOS ALIMEN</t>
  </si>
  <si>
    <t>DOTACIÓN (PRENDAS DE VESTIR Y CALZADO)</t>
  </si>
  <si>
    <t>OTROS BIENES TRANSPORTABLES (EXCEPTO PRODUCTOS METÁLICOS MAQUINARIA Y EQUIPO)</t>
  </si>
  <si>
    <t>PASTA O PULPA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</si>
  <si>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</si>
  <si>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</si>
  <si>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</si>
  <si>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</si>
  <si>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ADQUISICIÓN DE SERVICIOS</t>
  </si>
  <si>
    <t xml:space="preserve">Viaticos de los Funcionarios en Comision </t>
  </si>
  <si>
    <t>SERVICIOS DE ALOJAMIENTO; SERVICIOS DE SUMINISTRO DE COMIDAS Y BEBIDAS; SERVICIOS DE TRANS</t>
  </si>
  <si>
    <t>ALOJAMIENTO; SERVICIOS DE SUMINISTROS DE COMIDAS Y BEBIDAS</t>
  </si>
  <si>
    <t>SERVICIOS FINANCIEROS Y SERVICIOS CONEXOS SERVICIOS INMOBILIARIOS Y SERVICIOS DE LEASING</t>
  </si>
  <si>
    <t>SERVICIOS FINANCIEROS Y SERVICIOS CONEXOS</t>
  </si>
  <si>
    <t>SERVICIOS FINANCIEROS EXCEPTO DE LA BANCA DE INVERSIÓN SERVICIOS DE SEGUROS Y SERVICIOS DE</t>
  </si>
  <si>
    <t>SERVICIOS DE SEGUROS Y PENSIONES (CON EXCLUSIÓN DE SERVICIOS DE REASEGURO) EXCEPTO LOS SER</t>
  </si>
  <si>
    <t>OTROS SERVICIOS DE SEGUROS DISTINTOS A LOS SEGUROS DE VIDA (EXCEPTO LOS SERVICIOS DE REASE</t>
  </si>
  <si>
    <t xml:space="preserve">SERVICIOS INMOBILIARIOS </t>
  </si>
  <si>
    <t>SERVICIOS INMOBILIARIOS RELATIVOS A BIENES RAÍCES PROPIOS O ARRENDADOS</t>
  </si>
  <si>
    <t>SERVICIOS INMOBILIARIOS A COMISIÓN O POR CONTRATO</t>
  </si>
  <si>
    <t xml:space="preserve">SERVICIOS PRESTADOS A LAS EMPRESAS Y SERVICIOS DE PRODUCCIÓN </t>
  </si>
  <si>
    <t>SERVICIOS JURÍDICOS Y CONTABLES</t>
  </si>
  <si>
    <t>OTROS SERVICIOS PROFESIONALES CIENTÍFICOS Y TÉCNICOS</t>
  </si>
  <si>
    <t>SERVICIOS DE CONSULTORÍA EN ADMINISTRACIÓN Y SERVICIOS DE GESTIÓN; SERVICIOS DE TECNOLOGÍA</t>
  </si>
  <si>
    <t>SERVICIOS DE TELECOMUNICACIONES TRANSMISIÓN Y SUMINISTRO DE INFORMACIÓN</t>
  </si>
  <si>
    <t>SERVICIOS DE SOPORTE</t>
  </si>
  <si>
    <t>SERVICIOS DE APOYO A LA AGRICULTURA LA CAZA LA SILVICULTURA LA PESCA LA MINERÍA Y LOS SERV</t>
  </si>
  <si>
    <t>SERVICIOS DE MANTENIMIENTO REPARACIÓN E INSTALACIÓN (EXCEPTO SERVICIOS DE CONSTRUCCIÓN)</t>
  </si>
  <si>
    <t>SERVICIOS DE MANTENIMIENTO Y REPARACIÓN DE OTRA MAQUINARIA Y OTRO EQUIPO</t>
  </si>
  <si>
    <t>OTROS SERVICIOS DE fabricación; SERVICIOS DE EDICIÓN IMPRESIÓN Y REPRODUCCIÓN; SERVICIOS D</t>
  </si>
  <si>
    <t>SERVICIOS PARA LA COMUNIDAD SOCIALES Y PERSONALES</t>
  </si>
  <si>
    <t>SERVICIOS DE EDUCACIÓN</t>
  </si>
  <si>
    <t>SERVICIOS DE ALCANTARILLADO RECOLECCIÓN TRATAMIENTO Y DISPOSICIÓN DE DESECHOS Y OTROS SERV</t>
  </si>
  <si>
    <t>SERVICIOS DE ASOCIACIONES</t>
  </si>
  <si>
    <t>OTROS SERVICIOS</t>
  </si>
  <si>
    <t>DISMINUCIÓN DE PASIVOS</t>
  </si>
  <si>
    <t>GASTOS POR TRIBUTOS MULTAS SANCIONES E INTERESES DE MORA</t>
  </si>
  <si>
    <t xml:space="preserve">IMPUESTOS </t>
  </si>
  <si>
    <t>IMPUESTOS TERRITORIALES</t>
  </si>
  <si>
    <t>CONTRIBUCIONES</t>
  </si>
  <si>
    <t>GASTOS DE INVERSIÓN</t>
  </si>
  <si>
    <t>EJE 1. EXCELENCIA ACADÉMICA</t>
  </si>
  <si>
    <t>PROGRAMA- FORTALECIMIENTO DE LA FORMACIÓN DOCENTE</t>
  </si>
  <si>
    <t xml:space="preserve">PROGRAMA-MODERNIZACIÓN CURRICULAR. </t>
  </si>
  <si>
    <t>ESTRUCTURACIÓN CURRICULAR FORMATIVA</t>
  </si>
  <si>
    <t>Practicas Academicas</t>
  </si>
  <si>
    <t>PROMOCIÓN PARA DEL DESARROLLO DE PROYECTOS DE INVESTIGACIÓN CON PERTINENCIA REGIONAL</t>
  </si>
  <si>
    <t>COROLIMA</t>
  </si>
  <si>
    <t>COLCIENCIAS</t>
  </si>
  <si>
    <t>Doctorado en Ciencias Agrarias</t>
  </si>
  <si>
    <t>Otros Conceptos Ajustes y Conciliación</t>
  </si>
  <si>
    <t>PROGRAMA-MODERNIZACIÓN Y VISIBILIZACIÓN DE FUENTES DOCUMENTALES Y COLECCIONES MUSEOLÓGICAS</t>
  </si>
  <si>
    <t>BIBLIOTECA</t>
  </si>
  <si>
    <t>Dotación de Equipos Material Bibliográfico y Bases de Datos.</t>
  </si>
  <si>
    <t>PROGRAMA-INTERNACIONALIZACIÓN</t>
  </si>
  <si>
    <t>EJE 2. COMPROMISO SOCIAL.</t>
  </si>
  <si>
    <t>PROGRAMA-DESARROLLO HUMANO</t>
  </si>
  <si>
    <t>BIENESTAR INSTITUCIONAL</t>
  </si>
  <si>
    <t>Inversiones Bienestar</t>
  </si>
  <si>
    <t>Bienestar Universitario &lt;intérpretes</t>
  </si>
  <si>
    <t>Restaurante Universitario</t>
  </si>
  <si>
    <t>Residencias Masculinas y Femeninas</t>
  </si>
  <si>
    <t>Becas Estudiantiles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</si>
  <si>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</si>
  <si>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</si>
  <si>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</si>
  <si>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</si>
  <si>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</si>
  <si>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</si>
  <si>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</si>
  <si>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PERMANENCIA Y GRADUACIÓN ESTUDIANTIL</t>
  </si>
  <si>
    <t>Asistencias Administrativas  y  Monitorias Académicas</t>
  </si>
  <si>
    <t>Cursos Nivelatorios</t>
  </si>
  <si>
    <t>Tiendas universitarias</t>
  </si>
  <si>
    <t>FORMACIÓN POLÍTICA Y CIUDADANÍA</t>
  </si>
  <si>
    <t xml:space="preserve">Política Institucionales de Género </t>
  </si>
  <si>
    <t xml:space="preserve">Politicas Institucionales de Inclusión </t>
  </si>
  <si>
    <t xml:space="preserve">Actualizacion del Estatuto Estudiantil </t>
  </si>
  <si>
    <t>Politica  Institucional de Derechos Humanos</t>
  </si>
  <si>
    <t>DESARROLLO CULTURAL</t>
  </si>
  <si>
    <t xml:space="preserve">Talleristas del Centro Cultural  </t>
  </si>
  <si>
    <t>Instrumentistas Orquesta Sinfónica</t>
  </si>
  <si>
    <t>Centro Cultural</t>
  </si>
  <si>
    <t>Orquesta Sinfonica</t>
  </si>
  <si>
    <t xml:space="preserve">PROGRAMA-PROYECCIÓN SOCIAL. </t>
  </si>
  <si>
    <t>PROGRAMA-GRADUADOS</t>
  </si>
  <si>
    <t>EJE 3. COMPROMISO AMBIENTAL</t>
  </si>
  <si>
    <t>PROGRAMA-UNIVERSIDAD TERRITORIO VERDE.</t>
  </si>
  <si>
    <t>CÁTEDRA AMBIENTAL</t>
  </si>
  <si>
    <t>PROGRAMA-HACIA UN TOLIMA SUSTENTABLE</t>
  </si>
  <si>
    <t>EJE 4. EFICIENCIA Y TRANSPARENCIA ADMINISTRATIVA</t>
  </si>
  <si>
    <t>PROGRAMA-MODELO INTEGRADO DE PLANEACIÓN Y GESTIÓN.</t>
  </si>
  <si>
    <t>PROGRAMA-REGIONALIZACIÓN.</t>
  </si>
  <si>
    <t>PLAN ESTRATÉGICO DE EXPANSIÓN DEL CAMPUS UNIVERSITARIO SIGLO XXI</t>
  </si>
  <si>
    <t>INVERSIÓN RECURSOS DE BALANCE 2019</t>
  </si>
  <si>
    <t>Movilidad Interncional - PFC</t>
  </si>
  <si>
    <t>Becarios - PFC</t>
  </si>
  <si>
    <t>Comisiones de Estudio - PFC</t>
  </si>
  <si>
    <t>Gastos Practicas de Pregrado - PFC</t>
  </si>
  <si>
    <t>Gastos Generales de Extension Cultural - PFC</t>
  </si>
  <si>
    <t>Actividades y Dotaciones Deporticas - PFC</t>
  </si>
  <si>
    <t>Resedencias Masculinas y Femeninas - PFC</t>
  </si>
  <si>
    <t>Monitores Academicos y Administrativos - PFC</t>
  </si>
  <si>
    <t>Inversiones en Infraestructura Fisica y Tecnologica - PFC</t>
  </si>
  <si>
    <t>Recursos de Inversiones Estampilla Pro UT 2018</t>
  </si>
  <si>
    <t>Recursos de Inversiones Estampilla Pro UT 2017</t>
  </si>
  <si>
    <t>Recursos de Inversiones Estampilla Pro UT-Construccion Bloque de Aulas</t>
  </si>
  <si>
    <t>Recursos de Inversiones Estampilla Pro UT 2019</t>
  </si>
  <si>
    <t>Recursos Estampilla Pro UT</t>
  </si>
  <si>
    <t>Rendimientos CREE - Acreditacion de Alta Calidad</t>
  </si>
  <si>
    <t>Rendimientos CREE - Gastos Practicas de Pregrado</t>
  </si>
  <si>
    <t>Recursos CREE - Sistema de Informacion Financiero</t>
  </si>
  <si>
    <t>Recursos CREE - Adecuacion Cuarto Biosanitario (postcosecha)</t>
  </si>
  <si>
    <t>Recursos CREE - Proyeccion Social</t>
  </si>
  <si>
    <t>Recursos CREE 2014 - Dotacion Hospital Veterinario</t>
  </si>
  <si>
    <t>Recursos CREE 2015 - Construcción  Chut de Basuras</t>
  </si>
  <si>
    <t>Recursos CREE 2014 - Construcción Bloque de Aulas</t>
  </si>
  <si>
    <t>Recursos CREE 2017 - Formación Doctoral</t>
  </si>
  <si>
    <t>Recursos CREE 2017 - Laboratorio de Investigacion Ciencias Sociales</t>
  </si>
  <si>
    <t>Recursos CREE 2017 - Dotacion Equipos de Simulacion Torre de Medicina</t>
  </si>
  <si>
    <t>Recursos Estampilla Pro UNAL</t>
  </si>
  <si>
    <t>Estampilla Pro UNAL - Restaurante Universitario</t>
  </si>
  <si>
    <t>Rendimientos Estampilla Pro UNAL-Inversión Infraestructura Fisica Tec.</t>
  </si>
  <si>
    <t>Reservas-Estampilla Pro UNAL</t>
  </si>
  <si>
    <t>Estampilla Pro UNAL - Dotacion Biblioteca</t>
  </si>
  <si>
    <t>Estampilla Pro UNAL - Dotacion Libros Bilbioteca</t>
  </si>
  <si>
    <t>Estampilla Pro UNAL  - Mejoramiento y Adecucacion Salas de Artes</t>
  </si>
  <si>
    <t>Estampilla Pro UNAL  - Adquisicion de Equipos de Computo Salas de Sistemas</t>
  </si>
  <si>
    <t>Estampilla Pro UNAL -Adecuacion Lab. de Bioprocesos Maestria Ciencia Tec. Agro.</t>
  </si>
  <si>
    <t>Estampilla Pro UNAL-Mantenimiento Infraestructura Fisica</t>
  </si>
  <si>
    <t>Estampilla Pro UNAL-Estrategia de Comunicaciones</t>
  </si>
  <si>
    <t>Recursos de Inversión 2018 - PFC</t>
  </si>
  <si>
    <t>Rescursos de Inversión 2018 PFL - Restaurante Univesitario</t>
  </si>
  <si>
    <t>Rescursos de Inversión 2018 PFC - Practicas Pedagogicas</t>
  </si>
  <si>
    <t>Rescursos de Inversión 2018 PFC - Acreditacion de Alta Calidad</t>
  </si>
  <si>
    <t>Rescursos de Inversión 2018 PFC - Acreditación Institucional</t>
  </si>
  <si>
    <t>Rescursos de Inversión 2018 PFC - Internacionalizacion</t>
  </si>
  <si>
    <t>Rescursos de Inversión 2018 PFC - Docentes de Planta y Becarios</t>
  </si>
  <si>
    <t>Rescursos de Inversión 2018 PFC - Infraestructura Fisica y Tecnologica</t>
  </si>
  <si>
    <t>Recursos Excedentes de Cooperativas 2018</t>
  </si>
  <si>
    <t>Cooperativas 2018-Inversiones en Infraestructura Fisica y Tecnologica</t>
  </si>
  <si>
    <t>Convenio Interadministrativo número 2114 del 10 de Junio de 2019</t>
  </si>
  <si>
    <t>Convenio Interadministrativo número 2176 del 19 de Junio de 2019</t>
  </si>
  <si>
    <t>Convenio 1012019 Acuerdo Cooperativo CODHES</t>
  </si>
  <si>
    <t>Estudio de la Calidad del Agua del Rio Vallenatos en el Tramo el Porvenir-Murillo Tolima</t>
  </si>
  <si>
    <t>Recursos del Balance CURDN</t>
  </si>
  <si>
    <t>Convenio Interadministrativo No. 942-2015 Politica Publico Minera</t>
  </si>
  <si>
    <t>Convenio Inteadminsitrativo No. 0666 2019</t>
  </si>
  <si>
    <t>Dotacion Edificion de Aulas</t>
  </si>
  <si>
    <t>Adecuación Insfraestructura Fisica</t>
  </si>
  <si>
    <t>Emisora Institucional</t>
  </si>
  <si>
    <t>Adición Contrato 274 -19 construccion PSS</t>
  </si>
  <si>
    <t>Fase II Infraestructura Tecnologica</t>
  </si>
  <si>
    <t>Construcción entrada Principal y  Bulevar</t>
  </si>
  <si>
    <t>Dotacion Edificio de Aulas</t>
  </si>
  <si>
    <t>SALDO DISPONIBLE</t>
  </si>
  <si>
    <t>PRESUPUESTO INICIAL</t>
  </si>
  <si>
    <t>REDUCCIONES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</si>
  <si>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</si>
  <si>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</si>
  <si>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</si>
  <si>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</si>
  <si>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</si>
  <si>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</si>
  <si>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'INGRESOS</t>
  </si>
  <si>
    <t>11</t>
  </si>
  <si>
    <t>INGRESOS CORRIENTES</t>
  </si>
  <si>
    <t>112</t>
  </si>
  <si>
    <t>Ingresos No Tributarios</t>
  </si>
  <si>
    <t>1125</t>
  </si>
  <si>
    <t>Venta de Bienes y Servicios</t>
  </si>
  <si>
    <t>11251</t>
  </si>
  <si>
    <t>Ventas de establecimientos de mercado</t>
  </si>
  <si>
    <t>1125110</t>
  </si>
  <si>
    <t>Servicios para la comunidad sociales y personales</t>
  </si>
  <si>
    <t>11251101</t>
  </si>
  <si>
    <t>Servicios de Educación</t>
  </si>
  <si>
    <t>112511011</t>
  </si>
  <si>
    <t>Servicios de Educación (Terciaria)</t>
  </si>
  <si>
    <t>1125110111</t>
  </si>
  <si>
    <t>Servicios de Educación (Terciaria) Nivel Pregrado</t>
  </si>
  <si>
    <t>11251101111</t>
  </si>
  <si>
    <t>Servicios de Educación Superior (Terciaria) Nivel Pregrado Universitaria</t>
  </si>
  <si>
    <t>112511011111</t>
  </si>
  <si>
    <t>Inscripciones</t>
  </si>
  <si>
    <t>112511011112</t>
  </si>
  <si>
    <t>Matriculas</t>
  </si>
  <si>
    <t>112511011113</t>
  </si>
  <si>
    <t>Continuidad Académica</t>
  </si>
  <si>
    <t>112511011114</t>
  </si>
  <si>
    <t>Derechos de grado</t>
  </si>
  <si>
    <t>112511011115</t>
  </si>
  <si>
    <t>Carnet</t>
  </si>
  <si>
    <t>112511011116</t>
  </si>
  <si>
    <t>Hojas de Vida</t>
  </si>
  <si>
    <t>112511011117</t>
  </si>
  <si>
    <t>Biblioteca</t>
  </si>
  <si>
    <t>112511011118</t>
  </si>
  <si>
    <t>Actas de Grado</t>
  </si>
  <si>
    <t>112511011119</t>
  </si>
  <si>
    <t>Supletorios Y Validaciones</t>
  </si>
  <si>
    <t>1125110111110</t>
  </si>
  <si>
    <t>Convocatoria Institucional</t>
  </si>
  <si>
    <t>1125110111111</t>
  </si>
  <si>
    <t>Seminarios de Profundización</t>
  </si>
  <si>
    <t>1125110111112</t>
  </si>
  <si>
    <t>Cursos Regulares y de Extensión</t>
  </si>
  <si>
    <t>1125110112</t>
  </si>
  <si>
    <t>Servicios de Educación Superior (Terciaria) Nivel Posgrado</t>
  </si>
  <si>
    <t>11251101121</t>
  </si>
  <si>
    <t>Nivel Posgrados en Especialización</t>
  </si>
  <si>
    <t>112511011211</t>
  </si>
  <si>
    <t>112511011212</t>
  </si>
  <si>
    <t>112511011213</t>
  </si>
  <si>
    <t>Seminarios</t>
  </si>
  <si>
    <t>112511011214</t>
  </si>
  <si>
    <t>Cursos Tutoriales</t>
  </si>
  <si>
    <t>112511011215</t>
  </si>
  <si>
    <t>11251101122</t>
  </si>
  <si>
    <t>Nivel Posgrados en Maestria</t>
  </si>
  <si>
    <t>112511011221</t>
  </si>
  <si>
    <t>112511011222</t>
  </si>
  <si>
    <t>112511011223</t>
  </si>
  <si>
    <t>112511011224</t>
  </si>
  <si>
    <t>11251101123</t>
  </si>
  <si>
    <t>Nivel Posgrados en Posdoctorado y Doctorado</t>
  </si>
  <si>
    <t>112511011231</t>
  </si>
  <si>
    <t>DOCTORADO EN CIENCIAS BIOLOGICAS</t>
  </si>
  <si>
    <t>112511011232</t>
  </si>
  <si>
    <t>DOCTORADO EN EDUCACIÓN</t>
  </si>
  <si>
    <t>112511011233</t>
  </si>
  <si>
    <t>DOCTORADO EN PLANIFICACIÓN Y MANEJO AMBIENTAL DE CUENCAS HIDRIGRAFICAS</t>
  </si>
  <si>
    <t>112511011234</t>
  </si>
  <si>
    <t>DOCTORADO EN CIENCIAS AGRARIAS</t>
  </si>
  <si>
    <t>112511011235</t>
  </si>
  <si>
    <t>DOCTORADO EN CIENCIAS BIOMEDICAS</t>
  </si>
  <si>
    <t>1125110113</t>
  </si>
  <si>
    <t>Otros Tipos De Educación Y Servicios De Apoyo Educativo (Educación Continuada)</t>
  </si>
  <si>
    <t>11251101131</t>
  </si>
  <si>
    <t>CURSOS LIBRES MVZ</t>
  </si>
  <si>
    <t>CURSOS LIBRES ING. FORESTAL</t>
  </si>
  <si>
    <t>CURSOS LIBRES MVZ ING. AGRONOMICA</t>
  </si>
  <si>
    <t>CURSOS LIBRES  FACEA</t>
  </si>
  <si>
    <t>CURSOS LIBRES  FAC.EDUCACION</t>
  </si>
  <si>
    <t>CURSOS LIBRES FAC. CIENCIAS BÁSICAS</t>
  </si>
  <si>
    <t>CURSOS LIBRES FAC. DE SALUD</t>
  </si>
  <si>
    <t>CURSO NIVEL INTRODUCTORIO</t>
  </si>
  <si>
    <t>EXAMENES APTITUD FISICA</t>
  </si>
  <si>
    <t>112511011310</t>
  </si>
  <si>
    <t>CONVENIO INTERADMINISTRATIVO</t>
  </si>
  <si>
    <t>112511011311</t>
  </si>
  <si>
    <t>CURSOS LIBRES  FAC. TECNOLOGIAS</t>
  </si>
  <si>
    <t>112511011312</t>
  </si>
  <si>
    <t>CURSOS LIBRES FAC.CIENCIAS HUMANAS Y ARTES</t>
  </si>
  <si>
    <t>112511011313</t>
  </si>
  <si>
    <t>CURSOS LIBRES  IDEAD</t>
  </si>
  <si>
    <t>112511011314</t>
  </si>
  <si>
    <t>DIMPLOMADOS MVZ</t>
  </si>
  <si>
    <t>112511011315</t>
  </si>
  <si>
    <t>DIMPLOMADOS ING.FORESTAL</t>
  </si>
  <si>
    <t>112511011316</t>
  </si>
  <si>
    <t>DIMPLOMADOS ING.AGRONOMICA</t>
  </si>
  <si>
    <t>112511011317</t>
  </si>
  <si>
    <t>DIMPLOMADOS FACEA</t>
  </si>
  <si>
    <t>112511011318</t>
  </si>
  <si>
    <t>DIMPLOMADOS FAC. EDUCACION</t>
  </si>
  <si>
    <t>112511011319</t>
  </si>
  <si>
    <t xml:space="preserve">CENTRO DE IDIOMAS </t>
  </si>
  <si>
    <t>112511011320</t>
  </si>
  <si>
    <t>DIMPLOMADOS FAC. CIENCIAS BASICAS</t>
  </si>
  <si>
    <t>112511011321</t>
  </si>
  <si>
    <t>DIMPLOMADOS FAC. SALUD</t>
  </si>
  <si>
    <t>112511011322</t>
  </si>
  <si>
    <t>DIMPLOMADOS FAC. TÉCNOLOGIAS</t>
  </si>
  <si>
    <t>112511011323</t>
  </si>
  <si>
    <t>DIMPLOMADOS FAC. CIENCIAS HUMANAS Y ARTES</t>
  </si>
  <si>
    <t>112511011324</t>
  </si>
  <si>
    <t>Museo Antropolico</t>
  </si>
  <si>
    <t>112511011325</t>
  </si>
  <si>
    <t>DIMPLOMADOS IDEAD</t>
  </si>
  <si>
    <t>112511011326</t>
  </si>
  <si>
    <t>LABORATORIO DE DIAGNOSTICO VETERINARIO</t>
  </si>
  <si>
    <t>112511011327</t>
  </si>
  <si>
    <t>LABORATORIO LASEREX</t>
  </si>
  <si>
    <t>112511011328</t>
  </si>
  <si>
    <t>CURSO INTRODUCTORIO</t>
  </si>
  <si>
    <t>112511011329</t>
  </si>
  <si>
    <t>PRESTAMOS DE LABORATORIOS</t>
  </si>
  <si>
    <t>112511011330</t>
  </si>
  <si>
    <t>DIPLOMADO EN ESTADISTICA</t>
  </si>
  <si>
    <t>112511011331</t>
  </si>
  <si>
    <t>UNIDAD DE ASESORIA DE ESTADISTICA</t>
  </si>
  <si>
    <t>112511011332</t>
  </si>
  <si>
    <t>ENCUENTRO DE MATEMATICAS</t>
  </si>
  <si>
    <t>112511011333</t>
  </si>
  <si>
    <t>LABORATORIO DE MADERAS FAC. ING.FORESTAL</t>
  </si>
  <si>
    <t>112511011334</t>
  </si>
  <si>
    <t>SERVICIOS CENTRO FORESLTA BAJO CALIMA</t>
  </si>
  <si>
    <t>112511011335</t>
  </si>
  <si>
    <t>SEMINARIO</t>
  </si>
  <si>
    <t>112517</t>
  </si>
  <si>
    <t>Servicios de alojamiento; servicios de suministro de comidas y bebidas; servicios de trans</t>
  </si>
  <si>
    <t>1125171</t>
  </si>
  <si>
    <t>Alojamiento; Servicios De Suministros De Comidas Y Bebidas</t>
  </si>
  <si>
    <t>11251711</t>
  </si>
  <si>
    <t>Servicios De Suministro De Comidas (Restaurante Universitario)</t>
  </si>
  <si>
    <t>11252</t>
  </si>
  <si>
    <t>Ventas incidentales de establecimientos no de mercado (CURDN)</t>
  </si>
  <si>
    <t>112521</t>
  </si>
  <si>
    <t>Agricultura silvicultura y productos de la pesca</t>
  </si>
  <si>
    <t>1125211</t>
  </si>
  <si>
    <t>11252111</t>
  </si>
  <si>
    <t>11252112</t>
  </si>
  <si>
    <t>11252113</t>
  </si>
  <si>
    <t>11252114</t>
  </si>
  <si>
    <t>11252119</t>
  </si>
  <si>
    <t>1125212</t>
  </si>
  <si>
    <t>11252121</t>
  </si>
  <si>
    <t>112521211</t>
  </si>
  <si>
    <t>112521212</t>
  </si>
  <si>
    <t>112521213</t>
  </si>
  <si>
    <t>112521214</t>
  </si>
  <si>
    <t>112521215</t>
  </si>
  <si>
    <t>112521216</t>
  </si>
  <si>
    <t>112521217</t>
  </si>
  <si>
    <t>112528</t>
  </si>
  <si>
    <t>Servicios financieros y servicios conexos servicios inmobiliarios y servicios de leasing (</t>
  </si>
  <si>
    <t>1125281</t>
  </si>
  <si>
    <t>SERVICIOS INMOBILIARIOS RELATIVOS A BIENES RAÍCES PROPIOS O ARRENDADOS (Arrendamiento Gran</t>
  </si>
  <si>
    <t>112529</t>
  </si>
  <si>
    <t xml:space="preserve">Servicios prestados a las empresas y servicios de producción </t>
  </si>
  <si>
    <t>1125291</t>
  </si>
  <si>
    <t>Servicios De Investigación Y Desarrollo</t>
  </si>
  <si>
    <t>1125293</t>
  </si>
  <si>
    <t>Otros Servicios Profesionales, Científicos Y Técnico</t>
  </si>
  <si>
    <t>11252935</t>
  </si>
  <si>
    <t>Servicios Veterinarios</t>
  </si>
  <si>
    <t>112529351</t>
  </si>
  <si>
    <t>Clínica de Pequeños Animales</t>
  </si>
  <si>
    <t>112529352</t>
  </si>
  <si>
    <t>Hospital veterinario MVZ</t>
  </si>
  <si>
    <t>1125293521</t>
  </si>
  <si>
    <t>Servicio de consulta externa</t>
  </si>
  <si>
    <t>1125293522</t>
  </si>
  <si>
    <t>Servicio de Internación</t>
  </si>
  <si>
    <t>1125293523</t>
  </si>
  <si>
    <t>Servicio de  Imágenes Diagnosticas</t>
  </si>
  <si>
    <t>1125293524</t>
  </si>
  <si>
    <t>Servicio de Cardiología</t>
  </si>
  <si>
    <t>1125293525</t>
  </si>
  <si>
    <t>Servicio de Laboratorio Clínico</t>
  </si>
  <si>
    <t>1125293526</t>
  </si>
  <si>
    <t>Servicio de Unidad Quirúrgica</t>
  </si>
  <si>
    <t>1125293527</t>
  </si>
  <si>
    <t>Almacén</t>
  </si>
  <si>
    <t>1125293528</t>
  </si>
  <si>
    <t>Eventos Médicos</t>
  </si>
  <si>
    <t>1125293529</t>
  </si>
  <si>
    <t>Servicio de Patología</t>
  </si>
  <si>
    <t>11252935210</t>
  </si>
  <si>
    <t>Programas de Educación Continua</t>
  </si>
  <si>
    <t>11252935211</t>
  </si>
  <si>
    <t>Estancias</t>
  </si>
  <si>
    <t>11252935212</t>
  </si>
  <si>
    <t>Convenios</t>
  </si>
  <si>
    <t>112529353</t>
  </si>
  <si>
    <t>Otros Servicios Profesionales Y Técnicos N.C.P</t>
  </si>
  <si>
    <t>1126</t>
  </si>
  <si>
    <t>TRANSFERENCIAS CORRIENTES</t>
  </si>
  <si>
    <t>11261</t>
  </si>
  <si>
    <t>Transferencias de unidades del presupuesto general del sector público</t>
  </si>
  <si>
    <t>112611</t>
  </si>
  <si>
    <t>APORTES NACIÓN</t>
  </si>
  <si>
    <t>1126111</t>
  </si>
  <si>
    <t>Articulo 86 ley 30-1992</t>
  </si>
  <si>
    <t>1126113</t>
  </si>
  <si>
    <t>Descuento votaciones (Ley 403-1997)</t>
  </si>
  <si>
    <t>1126114</t>
  </si>
  <si>
    <t>Indicadores de Gestión</t>
  </si>
  <si>
    <t>1126115</t>
  </si>
  <si>
    <t>Estampilla Pro UNAL</t>
  </si>
  <si>
    <t>1126116</t>
  </si>
  <si>
    <t>Recursos Inversión (Transferencia Renta)</t>
  </si>
  <si>
    <t>1126117</t>
  </si>
  <si>
    <t>Articulo 86 ley 30-1992 - Gobernación del Tolima</t>
  </si>
  <si>
    <t>1126118</t>
  </si>
  <si>
    <t>Participacion en Impuestos Tributarios y no Tributarios</t>
  </si>
  <si>
    <t>11261181</t>
  </si>
  <si>
    <t>Estampillas</t>
  </si>
  <si>
    <t>112611811</t>
  </si>
  <si>
    <t>Estampilla pro Universidad del Tolima</t>
  </si>
  <si>
    <t>1126118111</t>
  </si>
  <si>
    <t>Gobernación del Tolima</t>
  </si>
  <si>
    <t>1126118112</t>
  </si>
  <si>
    <t>Municipio de Ibagué</t>
  </si>
  <si>
    <t>1126118113</t>
  </si>
  <si>
    <t>Rendimientos Financieros</t>
  </si>
  <si>
    <t>112612</t>
  </si>
  <si>
    <t>De otras unidades de gobierno</t>
  </si>
  <si>
    <t>1126123</t>
  </si>
  <si>
    <t>DEVOLUCIÓN IVA- INSTITUCIONES DE EDUCACIÓN SUPERIOR</t>
  </si>
  <si>
    <t>11267</t>
  </si>
  <si>
    <t>RECURSOS DE TERCEROS</t>
  </si>
  <si>
    <t>1126701</t>
  </si>
  <si>
    <t>EN CONSIGNACION</t>
  </si>
  <si>
    <t>112670101</t>
  </si>
  <si>
    <t>Convenios con Entidades Externas</t>
  </si>
  <si>
    <t>CONVENIO Interadministrativo 2114-2019</t>
  </si>
  <si>
    <t>12</t>
  </si>
  <si>
    <t>RECURSOS DE CAPITAL</t>
  </si>
  <si>
    <t>121</t>
  </si>
  <si>
    <t>RECURSOS DE BALANCE</t>
  </si>
  <si>
    <t>12102</t>
  </si>
  <si>
    <t>Superavit Fiscal</t>
  </si>
  <si>
    <t>126</t>
  </si>
  <si>
    <t>RENDIMIENTOS FINANCIEROS</t>
  </si>
  <si>
    <t>12622</t>
  </si>
  <si>
    <t>DEPÓSITOS</t>
  </si>
  <si>
    <t>1262201</t>
  </si>
  <si>
    <t>Rendimientos Proyectos Especiales</t>
  </si>
  <si>
    <t>1262202</t>
  </si>
  <si>
    <t>Rendimientos Convenios</t>
  </si>
  <si>
    <t>1262203</t>
  </si>
  <si>
    <t>Rendimientos CREE</t>
  </si>
  <si>
    <t>1262204</t>
  </si>
  <si>
    <t>Rendimientos Pro UNAL</t>
  </si>
  <si>
    <t>1262205</t>
  </si>
  <si>
    <t>Rendimientos Pro UT</t>
  </si>
  <si>
    <t>1262206</t>
  </si>
  <si>
    <t>Rendimientos Recursos de Inversión PFC</t>
  </si>
  <si>
    <t>1262207</t>
  </si>
  <si>
    <t>Rendimientos Proyectos Cooperativas</t>
  </si>
  <si>
    <t>1262208</t>
  </si>
  <si>
    <t>Rendimientos Fondos Comunes</t>
  </si>
  <si>
    <t>1262209</t>
  </si>
  <si>
    <t>Rendimientos Convenios Investigaciones</t>
  </si>
  <si>
    <t>1262210</t>
  </si>
  <si>
    <t>Rendimientos Doctorados</t>
  </si>
  <si>
    <t>1262211</t>
  </si>
  <si>
    <t>Rendimientos Investigaciones</t>
  </si>
  <si>
    <t>PPTO DEFINITIVO</t>
  </si>
  <si>
    <t>SALDO POR COMPROMETER</t>
  </si>
  <si>
    <t>CDP´S  X COMPROMETER</t>
  </si>
  <si>
    <t>TOTAL PAC</t>
  </si>
  <si>
    <t>Sueldo Básico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</si>
  <si>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</si>
  <si>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</si>
  <si>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</si>
  <si>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</si>
  <si>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</si>
  <si>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</si>
  <si>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</si>
  <si>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</si>
  <si>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</si>
  <si>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</si>
  <si>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 xml:space="preserve">Bonificación Cuerpo De Custodia Y Vigilancia </t>
  </si>
  <si>
    <t>Quinquenios</t>
  </si>
  <si>
    <t>Aportes A La Seguridad Social En Pensiones</t>
  </si>
  <si>
    <t>Aportes A La Seguridad Social En Salud</t>
  </si>
  <si>
    <t xml:space="preserve">Aportes De Cesantías </t>
  </si>
  <si>
    <t>Aportes A Cajas De Compensación Familiar</t>
  </si>
  <si>
    <t>Aportes Generales Al Sistema De Riesgos Laborales</t>
  </si>
  <si>
    <t>Bonificación De Dirección</t>
  </si>
  <si>
    <t>Beneficios A Los Empleados A Largo Plazo</t>
  </si>
  <si>
    <t>Subsidio De Anteojos</t>
  </si>
  <si>
    <t>Viáticos De Los Funcionarios En Comisión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</si>
  <si>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</si>
  <si>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</si>
  <si>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</si>
  <si>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</si>
  <si>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</si>
  <si>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Otras Máquinas Para Usos Generales Y Sus Partes Y Piezas</t>
  </si>
  <si>
    <t>Máquinas Herramientas Y Sus Partes Piezas Y Accesorios</t>
  </si>
  <si>
    <t>Otra Maquinaria Para Usos Especiales Y Sus Partes Y Piezas</t>
  </si>
  <si>
    <t>Máquinas Para Oficina Y Contabilidad Y Sus Partes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</si>
  <si>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</si>
  <si>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</si>
  <si>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</si>
  <si>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Acumuladores Pilas Y Baterías Primarias Y Sus Partes Y Piezas</t>
  </si>
  <si>
    <t>Válvulas Y Tubos Electrónicos; Componentes Electrónicos; Sus Partes Y Piezas</t>
  </si>
  <si>
    <t>Aparatos Transmisores De Televisión Y Radio; Televisión Video Y Cámaras Digitales; Teléfono</t>
  </si>
  <si>
    <t>Instrumentos Y Aparatos De Medición Verificación Análisis De Navegación Y Para Otros Fines</t>
  </si>
  <si>
    <t>Vehículos Automotores Remolques Y Semirremolques; Y Sus Partes Piezas Y Accesorios</t>
  </si>
  <si>
    <t>Paquetes De Software</t>
  </si>
  <si>
    <t>Asientos</t>
  </si>
  <si>
    <t>Muebles Del Tipo Utilizado En Oficinas</t>
  </si>
  <si>
    <t>Otros Muebles N.C.P.</t>
  </si>
  <si>
    <t>Tierras Y Terrenos</t>
  </si>
  <si>
    <t>Cereales</t>
  </si>
  <si>
    <t>Hortalizas</t>
  </si>
  <si>
    <t>Frutas Y Nueces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</si>
  <si>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</si>
  <si>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</si>
  <si>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</si>
  <si>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</si>
  <si>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</si>
  <si>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</si>
  <si>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</si>
  <si>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</si>
  <si>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Energía Eléctrica</t>
  </si>
  <si>
    <t>Agua Natural</t>
  </si>
  <si>
    <t>Azúcar</t>
  </si>
  <si>
    <t>Productos Del Café</t>
  </si>
  <si>
    <t>Otros Productos Alimenticios N.C.P.</t>
  </si>
  <si>
    <t>Dotación (Prendas De Vestir Y Calzado)</t>
  </si>
  <si>
    <t>Pasta De Papel  Y Cartón</t>
  </si>
  <si>
    <t xml:space="preserve">Libros Impresos </t>
  </si>
  <si>
    <t>Diarios Revistas Y Publicaciones Periódicas Publicados Por Lo Menos Cuatro Veces Por Semana</t>
  </si>
  <si>
    <t>Diarios Revistas Y Publicaciones Periódicas Publicados Menos De Cuatro Veces Por Semana</t>
  </si>
  <si>
    <t xml:space="preserve">Sellos Chequeras Billetes De Banco Títulos De Acciones Catálogos Y Folletos Material Para </t>
  </si>
  <si>
    <t>Gas De Petróleo Y Otros Hidrocarburos Gaseosos (Excepto Gas Natural)</t>
  </si>
  <si>
    <t xml:space="preserve">Químicos Orgánicos Básicos 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</si>
  <si>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</si>
  <si>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</si>
  <si>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</si>
  <si>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</si>
  <si>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Productos De Empaque Y Envasado De Plástico</t>
  </si>
  <si>
    <t>Otros Productos Plásticos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</si>
  <si>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</si>
  <si>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</si>
  <si>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</si>
  <si>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</si>
  <si>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</si>
  <si>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Otros Servicios Financieros Excepto Los Servicios De La Banca De Inversión Servicios De Se</t>
  </si>
  <si>
    <t>Servicios De Seguros Vida (Con Exclusión De Los Servicios De Reaseguro)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</si>
  <si>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</si>
  <si>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</si>
  <si>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</t>
  </si>
  <si>
    <t>Servicios Jurídicos</t>
  </si>
  <si>
    <t>Servicios Veterinarios (OPS Hospital MVZ)</t>
  </si>
  <si>
    <t>Servicios De Publicidad Y El Suministro De Espacio O Tiempo Publicitarios</t>
  </si>
  <si>
    <t>Otros Servicios Profesionales Y Técnicos N.C.P.</t>
  </si>
  <si>
    <t>Servicios De Telecomunicaciones A Través De Internet</t>
  </si>
  <si>
    <t>Servicios De Bibliotecas Y Archivos</t>
  </si>
  <si>
    <t>Servicios De Investigación Y Seguridad</t>
  </si>
  <si>
    <t>Servicios De Apoyo A La Distribución De Electricidad Gas Y Agua</t>
  </si>
  <si>
    <t>Servicios De Mantenimiento Y Reparación De Maquinaria De Oficina Y Contabilidad</t>
  </si>
  <si>
    <t xml:space="preserve">Servicio de instalación de equipos: aparatos de radio. Televisión y comunicación </t>
  </si>
  <si>
    <t>Servicios de mantenimiento, reparación e instalación (excepto serv. De construcción)</t>
  </si>
  <si>
    <t>Servicios De Edición Impresión Y Reproducción</t>
  </si>
  <si>
    <t xml:space="preserve">Servicios De Educación Superior (Terciaria) </t>
  </si>
  <si>
    <t>Otros Tipos De Educación Y Servicios De Apoyo Educativo</t>
  </si>
  <si>
    <t>Servicios De Alcantarillado Servicios De Limpieza Tratamiento De Aguas Residuales Y Tanque</t>
  </si>
  <si>
    <t>Otros Servicios De Protección Del Medio Ambiente N.C.P.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</si>
  <si>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</si>
  <si>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</si>
  <si>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</si>
  <si>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</si>
  <si>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N.C.P.</t>
  </si>
  <si>
    <t>Pago De Cesantías</t>
  </si>
  <si>
    <t>Impuesto Predial Y Sobretasa Ambiental</t>
  </si>
  <si>
    <t>Cuota De Fiscalización Y Auditaje</t>
  </si>
  <si>
    <t>Ampliación Planta Docente</t>
  </si>
  <si>
    <t>Acreditación De Alta Calidad De Programas Académicos</t>
  </si>
  <si>
    <t>Gobernación Del Tolima</t>
  </si>
  <si>
    <t>Otros Fondos</t>
  </si>
  <si>
    <t>Grupos De Investigación</t>
  </si>
  <si>
    <t>Trabajos De Grado Y Semilleros</t>
  </si>
  <si>
    <t>Proyectos De Investigación Ejecución, Fomento Y Admon</t>
  </si>
  <si>
    <t>Movilidad Académica E Investigativa</t>
  </si>
  <si>
    <t>Regionalización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</si>
  <si>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</si>
  <si>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</si>
  <si>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</si>
  <si>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</si>
  <si>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</si>
  <si>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Sistema De Gestión Integrada</t>
  </si>
  <si>
    <t>Aportes Al ICBF</t>
  </si>
  <si>
    <t>Prima De Clima O Prima De Calor</t>
  </si>
  <si>
    <t>Lámparas Eléctricas De Incandescencia O Descarga; Lámparas De Arco Equipo Para Alumbrado E</t>
  </si>
  <si>
    <t xml:space="preserve">Radiorreceptores Y Receptores De Televisión; Aparatos Para La Grabación Y Reproducción </t>
  </si>
  <si>
    <t xml:space="preserve">Productos De Forraje Fibras Plantas Vivas Flores Y Capullos De Flores Tabaco En Rama </t>
  </si>
  <si>
    <t>Libros De Registros Libros De Contabilidad Cuadernillos De Notas Bloques Para Cartas Agenda</t>
  </si>
  <si>
    <t>Tipos De Imprenta Planchas O Cilindros Preparados Para Las Artes Gráficas Piedras Litográficas</t>
  </si>
  <si>
    <t>Servicio De Arrendamiento De Bienes Inmuebles A Comisión O Por Contratación</t>
  </si>
  <si>
    <t>Servicio De Venta De Bienes Inmuebles A Comisión O Por Contratación</t>
  </si>
  <si>
    <t xml:space="preserve">Servicios De Suministro De Infraestructura De Hosting Y De Tecnología De La Información </t>
  </si>
  <si>
    <t>Servicios Proporcionados Por Organizaciones Gremiales Comerciales Y Organizaciones De Empleados</t>
  </si>
  <si>
    <t>Estimulos A La Formación</t>
  </si>
  <si>
    <t>recursos CREE</t>
  </si>
  <si>
    <t>Doctorado en Ciencias Biológicas</t>
  </si>
  <si>
    <t>Doctorado en Ciencias de la Educación</t>
  </si>
  <si>
    <t>Doctorado en Planificación y Manejo Ambiental de Cuencas</t>
  </si>
  <si>
    <t>Doctorado en Ciencias Biomédicas</t>
  </si>
  <si>
    <t>UT solidaria</t>
  </si>
  <si>
    <t>Código</t>
  </si>
  <si>
    <t>Nombre</t>
  </si>
  <si>
    <t>Tipo rubro</t>
  </si>
  <si>
    <t>Centro costo</t>
  </si>
  <si>
    <t>Saldo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</si>
  <si>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</si>
  <si>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</si>
  <si>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</si>
  <si>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</si>
  <si>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</si>
  <si>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</si>
  <si>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</si>
  <si>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</si>
  <si>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</si>
  <si>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</si>
  <si>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</si>
  <si>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Diciembre</t>
  </si>
  <si>
    <t>TOTAL</t>
  </si>
  <si>
    <t>PAC  Ejecutado Enero</t>
  </si>
  <si>
    <t>INGRESOS</t>
  </si>
  <si>
    <t>DISPONIBILIDAD INICIAL</t>
  </si>
  <si>
    <t>SALDO EN BANCOS</t>
  </si>
  <si>
    <t>RECURSOS PROPIOS</t>
  </si>
  <si>
    <t>RECURSOS DE DESTINACIÓN ESPECIFICA</t>
  </si>
  <si>
    <t>PRESUPUESTO DE INGRESOS</t>
  </si>
  <si>
    <t>Ingresos</t>
  </si>
  <si>
    <t>Servicios para la comunidad, sociales y personales</t>
  </si>
  <si>
    <t>ESPECIALIZACION EN GERENCIA DE PROYECTOS CAT IBAGUÉ</t>
  </si>
  <si>
    <t>ESPECIALIZACIÓN EN GESTIÓN AMBIENTAL</t>
  </si>
  <si>
    <t>MAESTRÍA EN TERRITORIO Y CONFLICTO</t>
  </si>
  <si>
    <t>MAESTRÍA EN CIENCIAS BIOLÓGICAS</t>
  </si>
  <si>
    <t>MAESTRÍA EN DERECHOS HUMANOS Y CIUDADANÍA</t>
  </si>
  <si>
    <t>MAESTRÍA EN EDUCACIÓN</t>
  </si>
  <si>
    <t>MAESTRÍA EN ADMINISTRACIÓN</t>
  </si>
  <si>
    <t>MAESTRÍA EN PLANIFICACIÓN DE CUENCAS HIDROGRÁFICAS</t>
  </si>
  <si>
    <t>MAESTRÍA EN DESARROLLO RURAL</t>
  </si>
  <si>
    <t>AQUÍ VOY</t>
  </si>
  <si>
    <t>DOCTORADOS</t>
  </si>
  <si>
    <t>PENDIENTES</t>
  </si>
  <si>
    <t>CURSOS LIBRES PROGRAMA DE MEDICINA VETERINATIA Y ZOOTECNIA</t>
  </si>
  <si>
    <t>EDUCACIÓN CONTINUADA - PROYECTOS ESPECIALES</t>
  </si>
  <si>
    <t>CURSOS LIBRES FACEA</t>
  </si>
  <si>
    <t>CURSOS DE FACULTAD INGENIERÍA FORESTAL</t>
  </si>
  <si>
    <t>CURSOS LIBRES FAC. SALUD</t>
  </si>
  <si>
    <t>CURSOS LIBRES FACULTAD DE INGENIERÍA AGRONÓMICA</t>
  </si>
  <si>
    <t>NIVEL INTRODUCTORIO FAC.SALUD</t>
  </si>
  <si>
    <t>CURSOS LIBRES FACULTAD DE CIENCIAS ECONÓMICAS Y ADMINISTRATIVAS</t>
  </si>
  <si>
    <t>DIPLOMADOS FAC. SALUD</t>
  </si>
  <si>
    <t>CURSOS LIBRES FACULTAD DE CIENCIAS BÁSICAS</t>
  </si>
  <si>
    <t>CONVENIOS</t>
  </si>
  <si>
    <t>CONVENIOS FACULTAD DE CIENCIAS DE LA SALUD</t>
  </si>
  <si>
    <t>CURSOS LIBRES FACULTAD DE SALUD</t>
  </si>
  <si>
    <t>DIPLOMADOS FAC. CIENCIAS BASICAS</t>
  </si>
  <si>
    <t>CURSOS NIVEL INTRODUCTORIO FACULTAD SALUD</t>
  </si>
  <si>
    <t>EXÁMENES DE APTITUD FÍSICA 0 HONORARIOS</t>
  </si>
  <si>
    <t>CURSOS LIBRES FACULTAD DE TECNOLOGÍAS</t>
  </si>
  <si>
    <t>CURSOS LIBRES FACULTAD DE CIENCIAS HUMANAS Y ARTES</t>
  </si>
  <si>
    <t>DIPLOMADO</t>
  </si>
  <si>
    <t>EDUCACION CONTINUADA-DIPLOMADOS FACULTAD DE MVZ</t>
  </si>
  <si>
    <t>MUSE ANTROPOLOGICO</t>
  </si>
  <si>
    <t>MUSEO ANTROPOLOGICO</t>
  </si>
  <si>
    <t>DIPLOMADO EN SILVICULTURA</t>
  </si>
  <si>
    <t>SEMINARIO DE DOCENCIA UNIVERSITARIA IDEAD</t>
  </si>
  <si>
    <t>EDUCACION CONTINUADA - PROYECTOS ESPECIALES</t>
  </si>
  <si>
    <t>DIPLOMADO HORTOFRUTÍCOLA</t>
  </si>
  <si>
    <t>DIPLOMADO EN INTEGRACIÓN SISTEMAS DE GESTIÓN</t>
  </si>
  <si>
    <t>DIPLOMADO DIAGNOSTICO INTEGRADO DE FERTILIDAD DE SUELOS</t>
  </si>
  <si>
    <t>DIPLOMADOS FACULTAD DE CIENCAS ECONOMICAS Y ADMINISTRATIVAS</t>
  </si>
  <si>
    <t>DIPLOMADO EN ENSEÑANZA DEL ESPAÑOL COMO LENGUA EXTNJ</t>
  </si>
  <si>
    <t>DIPLOMADO EN COMPETENCIAS PEDAGÓGICAS</t>
  </si>
  <si>
    <t>DIPLOMADO EN NECESIDADES EN ALTO RENDIMIENTO DEPORTIVO</t>
  </si>
  <si>
    <t>DIPLOMADO EN NECESIDADES EDUCATIVAS ESPECIALES</t>
  </si>
  <si>
    <t>CENTRO DE IDIOMAS</t>
  </si>
  <si>
    <t>DIPLOMADOS FACULTAD DE CIENCIAS BÁSICAS</t>
  </si>
  <si>
    <t>DIPLOMADO FACULTAD DE SALUD</t>
  </si>
  <si>
    <t>DIPLOMADOS FACULTAD DE TECNOLOGIAS</t>
  </si>
  <si>
    <t>DIPLOMADOS FACULTAD DE CIENCIAS HUMANAS Y ARTES</t>
  </si>
  <si>
    <t>MUSEO ANTROPOLÓGICO FACULTAD DE CIENCIAS HUMANAS Y ARTES</t>
  </si>
  <si>
    <t>LASEREX</t>
  </si>
  <si>
    <t>PRÉSTAMOS DE LABORATORIO FACULTAD DE CIENCIAS BÁSICAS</t>
  </si>
  <si>
    <t>UNIDAD DE ASESORÍA DE ESTADÍSTICA FACULTAD DE CIENCIAS BÁSICAS</t>
  </si>
  <si>
    <t>ENCUENTROS DE MATEMATICAS FACULTAD DE CIENCIAS BÁSICAS</t>
  </si>
  <si>
    <t>Servicios de alojamiento; servicios de suministro de comidas y bebidas; servicios de transporte; y servicios de distribución de electricidad, gas y agua</t>
  </si>
  <si>
    <t>Agricultura, silvicultura y productos de la pesca</t>
  </si>
  <si>
    <t>CENTRO UNIVERSITARIO REGIONAL DEL NORTE - ARMERO</t>
  </si>
  <si>
    <t>PRODUCTOS DE FORRAJE, FIBRAS, PLANTAS VIVAS, FLORES Y CAPULLOS DE FLORES, TABACO EN RAMA Y CAUCHO NATURAL</t>
  </si>
  <si>
    <t>HUEVOS DE GALLINA O DE OTRAS AVES, CON CÁSCARA, FRESCOS</t>
  </si>
  <si>
    <t>Servicios financieros y servicios conexos, servicios inmobiliarios y servicios de leasing (Arrendamientos)</t>
  </si>
  <si>
    <t>SERVICIOS INMOBILIARIOS RELATIVOS A BIENES RAÍCES PROPIOS O ARRENDADOS (Arrendamiento Granja Marañones - Cafeteria Hospital MVZ)</t>
  </si>
  <si>
    <t>CLINICA DE PEQUEÑOS ANIMALES</t>
  </si>
  <si>
    <t>SERVICIO DE CONSULTA EXTERNA</t>
  </si>
  <si>
    <t>SERVICIO DE INTERNACION</t>
  </si>
  <si>
    <t>SERVICIO DE IMÁGENES DIAGNOSTICAS</t>
  </si>
  <si>
    <t>SERVICIO DE CARDIOLOGIA</t>
  </si>
  <si>
    <t>SERVICIO DE LABORATORIO CLINICO</t>
  </si>
  <si>
    <t>SERVICIOS DE LABORATORIO</t>
  </si>
  <si>
    <t>SERVICIO DE UNIDAD QUIRURGICA</t>
  </si>
  <si>
    <t>SERVICIO DE UNIDAD QUIRURJICA</t>
  </si>
  <si>
    <t>ALMACEN</t>
  </si>
  <si>
    <t>EVENTOS MEDICOS</t>
  </si>
  <si>
    <t>SERVICIO DE PATOLOGIA</t>
  </si>
  <si>
    <t>PROGRAMAS DE EDUCACION CONTINUA</t>
  </si>
  <si>
    <t>PROGRAMA DE EDUCACION CONTINUA</t>
  </si>
  <si>
    <t>ESTANCIAS</t>
  </si>
  <si>
    <t>COVENIOS</t>
  </si>
  <si>
    <t>DESPACHO VICERRECTORIA ADMINISTRATIVA</t>
  </si>
  <si>
    <t>RECURSOS DE LA ENTIDAD</t>
  </si>
  <si>
    <t>Variación</t>
  </si>
  <si>
    <t>2</t>
  </si>
  <si>
    <t>SUELDO BÁSICO</t>
  </si>
  <si>
    <t>HORAS EXTRAS, DOMINICALES, FESTIVOS Y RECARGOS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</si>
  <si>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</si>
  <si>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</si>
  <si>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</si>
  <si>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</si>
  <si>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</si>
  <si>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</si>
  <si>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</si>
  <si>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</si>
  <si>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</si>
  <si>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</si>
  <si>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>BONIFICACIÓN CUERPO DE CUSTODIA Y VIGILANCIA</t>
  </si>
  <si>
    <t xml:space="preserve">BONIFICACIÓN CUERPO DE CUSTODIA Y VIGILANCIA </t>
  </si>
  <si>
    <t>QUINQUENIOS</t>
  </si>
  <si>
    <t>APORTES A LA SEGURIDAD SOCIAL EN PENSIONES</t>
  </si>
  <si>
    <t>DESPACHO DE RECTORÍA</t>
  </si>
  <si>
    <t>APORTES A LA SEGURIDAD SOCIAL EN SALUD</t>
  </si>
  <si>
    <t>APORTES DE CESANTÍAS</t>
  </si>
  <si>
    <t xml:space="preserve">APORTES DE CESANTÍAS </t>
  </si>
  <si>
    <t>APORTES A CAJAS DE COMPENSACIÓN FAMILIAR</t>
  </si>
  <si>
    <t>APORTES GENERALES AL SISTEMA DE RIESGOS LABORALES</t>
  </si>
  <si>
    <t>APORTES AL ICBF</t>
  </si>
  <si>
    <t>PRIMA DE CLIMA O PRIMA DE CALOR</t>
  </si>
  <si>
    <t>BONIFICACIÓN DE DIRECCIÓN</t>
  </si>
  <si>
    <t>BENEFICIOS A LOS EMPLEADOS A LARGO PLAZO</t>
  </si>
  <si>
    <t>SUBSIDIO DE ANTEOJOS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</si>
  <si>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</si>
  <si>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</si>
  <si>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</si>
  <si>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</si>
  <si>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</si>
  <si>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PRODUCTOS METÁLICOS, MAQUINARIA Y EQUIPO</t>
  </si>
  <si>
    <t>OTRAS MÁQUINAS PARA USOS GENERALES Y SUS PARTES Y PIEZAS</t>
  </si>
  <si>
    <t>MÁQUINAS HERRAMIENTAS Y SUS PARTES, PIEZAS Y ACCESORIOS</t>
  </si>
  <si>
    <t>MÁQUINAS HERRAMIENTAS Y SUS PARTES PIEZAS Y ACCESORIOS</t>
  </si>
  <si>
    <t>OTRA MAQUINARIA PARA USOS ESPECIALES Y SUS PARTES Y PIEZAS</t>
  </si>
  <si>
    <t>MAQUINARIA DE OFICINA, CONTABILIDAD E INFORMÁTICA</t>
  </si>
  <si>
    <t>MÁQUINAS PARA OFICINA Y CONTABILIDAD, Y SUS PARTES Y ACCESORIOS</t>
  </si>
  <si>
    <t>MÁQUINAS PARA OFICINA Y CONTABILIDAD Y SUS PARTES Y ACCESORIOS</t>
  </si>
  <si>
    <t>MAQUINARIA DE INFORMÁTICA Y SUS PARTES, PIEZAS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</si>
  <si>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</si>
  <si>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</si>
  <si>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</si>
  <si>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LÁMPARAS ELÉCTRICAS DE INCANDESCENCIA O DESCARGA; LÁMPARAS DE ARCO, EQUIPO PARA ALUMBRADO ELÉCTRICO; SUS PARTES Y PIEZAS</t>
  </si>
  <si>
    <t>ESPECIALIZACION EN DERECHO ADMINISTRATIVO FACULTAD DE CIENCIAS HUMANAS Y ARTES</t>
  </si>
  <si>
    <t>LÁMPARAS ELÉCTRICAS DE INCANDESCENCIA O DESCARGA; LÁMPARAS DE ARCO EQUIPO PARA ALUMBRADO E</t>
  </si>
  <si>
    <t>EQUIPO Y APARATOS DE RADIO, TELEVISIÓN Y COMUNICACIONES</t>
  </si>
  <si>
    <t>VÁLVULAS Y TUBOS ELECTRÓNICOS; COMPONENTES ELECTRÓNICOS; SUS PARTES Y PIEZAS</t>
  </si>
  <si>
    <t>APARATOS TRANSMISORES DE TELEVISIÓN Y RADIO; TELEVISIÓN, VIDEO Y CÁMARAS DIGITALES; TELÉFONOS</t>
  </si>
  <si>
    <t>APARATOS TRANSMISORES DE TELEVISIÓN Y RADIO; TELEVISIÓN VIDEO Y CÁMARAS DIGITALES; TELÉFON</t>
  </si>
  <si>
    <t xml:space="preserve">RADIORRECEPTORES Y RECEPTORES DE TELEVISIÓN; APARATOS PARA LA GRABACIÓN Y REPRODUCCIÓN DE </t>
  </si>
  <si>
    <t>APARATOS MÉDICOS, INSTRUMENTOS ÓPTICOS Y DE PRECISIÓN, RELOJES</t>
  </si>
  <si>
    <t>INSTRUMENTOS Y APARATOS DE MEDICIÓN, VERIFICACIÓN, ANÁLISIS, DE NAVEGACIÓN Y PARA OTROS FINES (EXCEPTO INSTRUMENTOS ÓPTICOS); INSTRUMENTOS DE CONTROL DE PROCESOS INDUSTRIALES, SUS PARTES, PIEZAS Y ACCESORIOS</t>
  </si>
  <si>
    <t>COVENIOS HOSPITAL VETERINARIO</t>
  </si>
  <si>
    <t>INSTRUMENTOS Y APARATOS DE MEDICIÓN VERIFICACIÓN ANÁLISIS DE NAVEGACIÓN Y PARA OTROS FINES</t>
  </si>
  <si>
    <t>VEHÍCULOS AUTOMOTORES, REMOLQUES Y SEMIRREMOLQUES; Y SUS PARTES, PIEZAS Y ACCESORIOS</t>
  </si>
  <si>
    <t>VEHÍCULOS AUTOMOTORES REMOLQUES Y SEMIRREMOLQUES; Y SUS PARTES PIEZAS Y ACCESORIOS</t>
  </si>
  <si>
    <t>INVESTIGACIÓN Y DESARROLLO</t>
  </si>
  <si>
    <t>MUEBLES, INSTRUMENTOS MUSICALES, ARTÍCULOS DE DEPORTE Y ANTIGÜEDADES</t>
  </si>
  <si>
    <t>ASIENTOS</t>
  </si>
  <si>
    <t>MUEBLES, DEL TIPO UTILIZADO EN OFICINAS</t>
  </si>
  <si>
    <t>MUEBLES DEL TIPO UTILIZADO EN OFICINAS</t>
  </si>
  <si>
    <t>AQUÍ VOY CON EL SISTEMA</t>
  </si>
  <si>
    <t>OTROS MUEBLES NCP</t>
  </si>
  <si>
    <t>OTROS MUEBLES N.C.P.</t>
  </si>
  <si>
    <t>TIERRAS Y TERRENOS</t>
  </si>
  <si>
    <t>AGRICULTURA, SILVICULTURA Y PRODUCTOS DE LA PESCA</t>
  </si>
  <si>
    <t>MINERALES; ELECTRICIDAD, GAS Y AGUA</t>
  </si>
  <si>
    <t>ELECTRICIDAD, GAS DE CIUDAD, VAPOR Y AGUA CALIENTE</t>
  </si>
  <si>
    <t>ENERGÍA ELÉCTRICA</t>
  </si>
  <si>
    <t>AGUA NATURAL</t>
  </si>
  <si>
    <t>PRODUCTOS ALIMENTICIOS, BEBIDAS Y TABACO; TEXTILES, PRENDAS DE VESTIR Y PRODUCTOS DE CUERO</t>
  </si>
  <si>
    <t>PRODUCTOS DE MOLINERÍA, ALMIDONES Y PRODUCTOS DERIVADOS DEL ALMIDÓN; OTROS PRODUCTOS ALIMENTICIOS</t>
  </si>
  <si>
    <t>AZÚCAR</t>
  </si>
  <si>
    <t>PRODUCTOS DEL CAFÉ</t>
  </si>
  <si>
    <t>OTROS PRODUCTOS ALIMENTICIOS NCP</t>
  </si>
  <si>
    <t>OTROS PRODUCTOS ALIMENTICIOS N.C.P.</t>
  </si>
  <si>
    <t>OTROS BIENES TRANSPORTABLES (EXCEPTO PRODUCTOS METÁLICOS, MAQUINARIA Y EQUIPO)</t>
  </si>
  <si>
    <t>PASTA O PULPA, PAPEL Y PRODUCTOS DE PAPEL; IMPRESOS Y ARTÍCULOS RELACIONADOS</t>
  </si>
  <si>
    <t>PASTA DE PAPEL, PAPEL Y CARTÓN</t>
  </si>
  <si>
    <t>PASTA DE PAPEL PAPEL Y CARTÓN</t>
  </si>
  <si>
    <t>LIBROS IMPRESOS</t>
  </si>
  <si>
    <t xml:space="preserve">LIBROS IMPRESOS </t>
  </si>
  <si>
    <t>DIARIOS, REVISTAS Y PUBLICACIONES PERIÓDICAS, PUBLICADOS POR LO MENOS CUATRO VECES POR SEMANA</t>
  </si>
  <si>
    <t>DIARIOS REVISTAS Y PUBLICACIONES PERIÓDICAS PUBLICADOS POR LO MENOS CUATRO VECES POR SEMAN</t>
  </si>
  <si>
    <t>DIARIOS REVISTAS Y PUBLICACIONES PERIÓDICAS PUBLICADOS MENOS DE CUATRO VECES POR SEMANA</t>
  </si>
  <si>
    <t>SELLOS, CHEQUERAS, BILLETES DE BANCO, TÍTULOS DE ACCIONES, CATÁLOGOS Y FOLLETOS, MATERIAL PARA ANUNCIOS PUBLICITARIOS Y OTROS MATERIALES IMPRESOS</t>
  </si>
  <si>
    <t xml:space="preserve">SELLOS CHEQUERAS BILLETES DE BANCO TÍTULOS DE ACCIONES CATÁLOGOS Y FOLLETOS MATERIAL PARA </t>
  </si>
  <si>
    <t>LIBROS DE REGISTROS LIBROS DE CONTABILIDAD CUADERNILLOS DE NOTAS BLOQUES PARA CARTAS AGEND</t>
  </si>
  <si>
    <t>TIPOS DE IMPRENTA, PLANCHAS O CILINDROS, PREPARADOS PARA LAS ARTES GRÁFICAS, PIEDRAS LITOGRÁFICAS IMPRESAS U OTROS ELEMENTOS DE IMPRESIÓN</t>
  </si>
  <si>
    <t>TIPOS DE IMPRENTA PLANCHAS O CILINDROS PREPARADOS PARA LAS ARTES GRÁFICAS PIEDRAS LITOGRÁF</t>
  </si>
  <si>
    <t>GAS DE PETRÓLEO Y OTROS HIDROCARBUROS GASEOSOS (EXCEPTO GAS NATURAL)</t>
  </si>
  <si>
    <t>QUÍMICOS ORGÁNICOS BÁSICOS</t>
  </si>
  <si>
    <t xml:space="preserve">QUÍMICOS ORGÁNICOS BÁSICOS </t>
  </si>
  <si>
    <t>PRODUCTOS QUÍMICOS INORGÁNICOS BÁSICOS NCP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</si>
  <si>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</si>
  <si>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</si>
  <si>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</si>
  <si>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</si>
  <si>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SERVICIOS DE ALOJAMIENTO; SERVICIOS DE SUMINISTRO DE COMIDAS Y BEBIDAS; SERVICIOS DE TRANSPORTE; Y SERVICIOS DE DISTRIBUCIÓN DE ELECTRICIDAD, GAS Y AGUA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</si>
  <si>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</si>
  <si>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</si>
  <si>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</si>
  <si>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</si>
  <si>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</si>
  <si>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SERVICIOS FINANCIEROS Y SERVICIOS CONEXOS, SERVICIOS INMOBILIARIOS Y SERVICIOS DE LEASING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</si>
  <si>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</si>
  <si>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</si>
  <si>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OTROS SERVICIOS FINANCIEROS EXCEPTO LOS SERVICIOS DE LA BANCA DE INVERSIÓN SERVICIOS DE SE</t>
  </si>
  <si>
    <t>SERVICIOS DE SEGUROS Y PENSIONES (CON EXCLUSIÓN DE SERVICIOS DE REASEGURO), EXCEPTO LOS SERVICIOS DE SEGUROS SOCIALES</t>
  </si>
  <si>
    <t>SERVICIOS DE SEGUROS VIDA (CON EXCLUSIÓN DE LOS SERVICIOS DE REASEGURO)</t>
  </si>
  <si>
    <t>OTROS SERVICIOS DE SEGUROS DISTINTOS A LOS SEGUROS DE VIDA (EXCEPTO LOS SERVICIOS DE REASEGURO)</t>
  </si>
  <si>
    <t>OTROS SERVICIOS DE SEGUROS DISTINTOS DE LOS SEGUROS DE VIDA NCP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</si>
  <si>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</si>
  <si>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</si>
  <si>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 PROPIOS O ARRENDADOS</t>
  </si>
  <si>
    <t>SERVICIOS DE ALQUILER O ARRENDAMIENTO CON O SIN OPCIÓN DE COMPRA RELATIVOS A BIENES INMUEB</t>
  </si>
  <si>
    <t>SERVICIO DE ARRENDAMIENTO DE BIENES INMUEBLES A COMISIÓN O POR CONTRATA</t>
  </si>
  <si>
    <t>DIRECCIÓN ADMINISTRATIVA</t>
  </si>
  <si>
    <t xml:space="preserve">SERVICIO DE ARRENDAMIENTO DE BIENES INMUEBLES A COMISIÓN O POR CONTRATA </t>
  </si>
  <si>
    <t>SERVICIO DE VENTA DE BIENES INMUEBLES A COMISIÓN O POR CONTRATA</t>
  </si>
  <si>
    <t>SERVICIOS JURÍDICOS</t>
  </si>
  <si>
    <t>OTROS SERVICIOS PROFESIONALES, CIENTÍFICOS Y TÉCNICOS</t>
  </si>
  <si>
    <t>SERVICIOS DE CONSULTORÍA EN ADMINISTRACIÓN Y SERVICIOS DE GESTIÓN; SERVICIOS DE TECNOLOGÍA DE LA INFORMACIÓN</t>
  </si>
  <si>
    <t>SERVICIOS DE SUMINISTRO DE INFRAESTRUCTURA DE HOSTING Y DE TECNOLOGÍA DE LA INFORMACIÓN (TI)</t>
  </si>
  <si>
    <t>Servicios de suministro de infraestructura de hosting y de tecnología de la información (T</t>
  </si>
  <si>
    <t>SERVICIOS VETERINARIOS (OPS HOSPITAL MVZ)</t>
  </si>
  <si>
    <t>SERVICIOS DE PUBLICIDAD Y EL SUMINISTRO DE ESPACIO O TIEMPO PUBLICITARIOS</t>
  </si>
  <si>
    <t>OTROS SERVICIOS PROFESIONALES Y TÉCNICOS NCP</t>
  </si>
  <si>
    <t>OTROS SERVICIOS PROFESIONALES Y TÉCNICOS N.C.P.</t>
  </si>
  <si>
    <t>SERVICIOS DE TELECOMUNICACIONES, TRANSMISIÓN Y SUMINISTRO DE INFORMACIÓN</t>
  </si>
  <si>
    <t>SERVICIOS DE TELECOMUNICACIONES A TRAVÉS DE INTERNET</t>
  </si>
  <si>
    <t>SERVICIOS DE BIBLIOTECAS Y ARCHIVOS</t>
  </si>
  <si>
    <t>SERVICIOS DE INVESTIGACIÓN Y SEGURIDAD</t>
  </si>
  <si>
    <t>SERVICIOS DE APOYO A LA AGRICULTURA, LA CAZA, LA SILVICULTURA, LA PESCA, LA MINERÍA Y LOS SERVICIOS PÚBLICOS</t>
  </si>
  <si>
    <t>SERVICIOS DE APOYO A LA DISTRIBUCIÓN DE ELECTRICIDAD, GAS Y AGUA</t>
  </si>
  <si>
    <t>SERVICIOS DE APOYO A LA DISTRIBUCIÓN DE ELECTRICIDAD GAS Y AGUA</t>
  </si>
  <si>
    <t>SERVICIOS DE MANTENIMIENTO, REPARACIÓN E INSTALACIÓN (EXCEPTO SERVICIOS DE CONSTRUCCIÓN)</t>
  </si>
  <si>
    <t>SERVICIOS DE MANTENIMIENTO Y REPARACIÓN DE MAQUINARIA DE OFICINA Y CONTABILIDAD</t>
  </si>
  <si>
    <t>SERVICIO DE INTALACION DE EQUIPOS: APARATOS DE RADIO TELEVISION Y COMUNICACIÓN</t>
  </si>
  <si>
    <t xml:space="preserve">SERVICIO DE INTALACION DE EQUIPOS: APARATOS DE RADIO . TELEVISION Y COMUNICACIÓN </t>
  </si>
  <si>
    <t>SERVICIOS DE MANTENIMIENTO, REPARACION E INSTALACION (EXCEPTO SERV. DE CONSTRUCCION)</t>
  </si>
  <si>
    <t xml:space="preserve">OTROS SERVICIOS DE fabricación; SERVICIOS DE EDICIÓN, IMPRESIÓN Y REPRODUCCIÓN; SERVICIOS DE RECUPERACIÓN DE MATERIALES </t>
  </si>
  <si>
    <t>SERVICIOS DE EDICIÓN, IMPRESIÓN Y REPRODUCCIÓN</t>
  </si>
  <si>
    <t>SERVICIOS DE EDICIÓN IMPRESIÓN Y REPRODUCCIÓN</t>
  </si>
  <si>
    <t>SERVICIOS PARA LA COMUNIDAD, SOCIALES Y PERSONALES</t>
  </si>
  <si>
    <t xml:space="preserve">SERVICIOS DE EDUCACIÓN SUPERIOR (TERCIARIA) </t>
  </si>
  <si>
    <t>OTROS TIPOS DE EDUCACIÓN Y SERVICIOS DE APOYO EDUCATIVO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</si>
  <si>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</si>
  <si>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</si>
  <si>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SERVICIOS DE ALCANTARILLADO SERVICIOS DE LIMPIEZA TRATAMIENTO DE AGUAS RESIDUALES Y TANQUE</t>
  </si>
  <si>
    <t>OTROS SERVICIOS DE PROTECCIÓN DEL MEDIO AMBIENTE NCP</t>
  </si>
  <si>
    <t>OTROS SERVICIOS DE PROTECCIÓN DEL MEDIO AMBIENTE N.C.P.</t>
  </si>
  <si>
    <t>SERVICIOS PROPORCIONADOS POR ORGANIZACIONES GREMIALES COMERCIALES Y ORGANIZACIONES DE EMPL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</si>
  <si>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</si>
  <si>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</si>
  <si>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</si>
  <si>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</si>
  <si>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NCP</t>
  </si>
  <si>
    <t>OTROS SERVICIOS DIVERSOS N.C.P.</t>
  </si>
  <si>
    <t>PAGO DE CESANTÍAS</t>
  </si>
  <si>
    <t>GASTOS POR TRIBUTOS, MULTAS, SANCIONES E INTERESES DE MORA</t>
  </si>
  <si>
    <t>IMPUESTO PREDIAL Y SOBRETASA AMBIENTAL</t>
  </si>
  <si>
    <t>CUOTA DE FISCALIZACIÓN Y AUDITAJE</t>
  </si>
  <si>
    <t>AMPLIACIÓN PLANTA DOCENTE</t>
  </si>
  <si>
    <t>ESTIMULOS A LA FORMACIÓN</t>
  </si>
  <si>
    <t>PRACTICAS ACADEMICAS</t>
  </si>
  <si>
    <t>DESPACHO VICERRECTOR ACADÉMICO</t>
  </si>
  <si>
    <t>ACREDITACIÓN DE ALTA CALIDAD DE PROGRAMAS ACADÉMICOS</t>
  </si>
  <si>
    <t>PROGRAMA-INVESTIGACIÓN Y DESARROLLO</t>
  </si>
  <si>
    <t xml:space="preserve">PROGRAMA-MODERNIZACIÓN Y VISIBILIZACIÓN DE FUENTES DOCUMENTALES Y COLECCIONES MUSEOLÓGICAS DE LA UNIVERSIDAD. </t>
  </si>
  <si>
    <t>GOBERNACION DEL TOLIMA</t>
  </si>
  <si>
    <t>DOTACIÓN DE EQUIPOS, MATERIAL BIBLIOGRÁFICO Y BASES DE DATOS</t>
  </si>
  <si>
    <t>DESPACHO VICERRECTOR DE DESARROLLO HUMANO</t>
  </si>
  <si>
    <t>OTROS FONDOS</t>
  </si>
  <si>
    <t>MOVILIDAD ACADÉMICA E INVESTIGATIVA</t>
  </si>
  <si>
    <t>GRUPOS DE INVESTIGACION</t>
  </si>
  <si>
    <t>TRABAJOS DE GRADO Y SEMILLEROS</t>
  </si>
  <si>
    <t>PROYECTOS DE INVESTIGACION EJECUCION, FOMETO Y ADMON</t>
  </si>
  <si>
    <t>RECURSOS CREE</t>
  </si>
  <si>
    <t>INVERSIONES BIENESTAR</t>
  </si>
  <si>
    <t>Doctorado en Ciencias Biologicas</t>
  </si>
  <si>
    <t>BIENESTAR UNIVERSITARIO</t>
  </si>
  <si>
    <t>Doctorado en Ciencias de la Educacion</t>
  </si>
  <si>
    <t>RESTAURANTE UNIVERSITARIO</t>
  </si>
  <si>
    <t>Doctorado en Planificacion y Manejo Ambiental de Cuencas</t>
  </si>
  <si>
    <t>RESIDENCIAS MASCULINAS Y FEMENINAS</t>
  </si>
  <si>
    <t>BECAS ESTUDIANTILES</t>
  </si>
  <si>
    <t>Doctorado en Ciencias Biomedicas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</si>
  <si>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</si>
  <si>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</si>
  <si>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</si>
  <si>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</si>
  <si>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</si>
  <si>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</si>
  <si>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</si>
  <si>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ASISTENCIAS ADMINISTRATIVAS Y MONITORIAS ACADÉMICAS</t>
  </si>
  <si>
    <t>CURSOS NIVELATORIOS</t>
  </si>
  <si>
    <t>POLÍTICA INSTITUCIONALES DE GÉNERO</t>
  </si>
  <si>
    <t>POLITICAS INSTITUCIONALES DE INCLUSIÓN</t>
  </si>
  <si>
    <t>ACTUALIZACION DEL ESTATUTO ESTUDIANTIL</t>
  </si>
  <si>
    <t>POLITICA INSTITUCIONAL DE DERECHOS HUMANOS</t>
  </si>
  <si>
    <t>TALLERISTAS DEL CENTRO CULTURAL</t>
  </si>
  <si>
    <t>INSTRUMENTISTAS ORQUESTA SINFÓNICA</t>
  </si>
  <si>
    <t>CENTRO CULTURAL</t>
  </si>
  <si>
    <t>ORQUESTA SINFONICA</t>
  </si>
  <si>
    <t>REGIONALIZACIÓN</t>
  </si>
  <si>
    <t>UT SOLIDARIA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</si>
  <si>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</si>
  <si>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</si>
  <si>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</si>
  <si>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</si>
  <si>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</si>
  <si>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GESTIÓN DOCUMENTAL</t>
  </si>
  <si>
    <t>2.3.5</t>
  </si>
  <si>
    <t>INVERSIÓN -RECURSOS DE BALANCE 2019</t>
  </si>
  <si>
    <t>2.3.5.01</t>
  </si>
  <si>
    <t>Inversión 2019-Planes de Fomento</t>
  </si>
  <si>
    <t>2.3.5.01.01</t>
  </si>
  <si>
    <t>Movilidad Internacional PFC</t>
  </si>
  <si>
    <t>2.3.5.01.02</t>
  </si>
  <si>
    <t>2.3.5.01.03</t>
  </si>
  <si>
    <t>2.3.5.01.04</t>
  </si>
  <si>
    <t>2.3.5.01.05</t>
  </si>
  <si>
    <t>2.3.5.01.06</t>
  </si>
  <si>
    <t>Actividades y Dotaciones Deportivas - PFC</t>
  </si>
  <si>
    <t>2.3.5.01.07</t>
  </si>
  <si>
    <t>Residencias Masculinas y Femeninas - PFC</t>
  </si>
  <si>
    <t>2.3.5.01.08</t>
  </si>
  <si>
    <t>2.3.5.01.09</t>
  </si>
  <si>
    <t>Inversiones en Infraestructura Fisica y Tecnologica-PFC</t>
  </si>
  <si>
    <t>2.3.5.02</t>
  </si>
  <si>
    <t>2.3.5.02.01</t>
  </si>
  <si>
    <t>Recursos de Inversiones Estampilla PRo UT 2018</t>
  </si>
  <si>
    <t>2.3.5.02.02</t>
  </si>
  <si>
    <t>Recursos Estampilla Pro UT 2017</t>
  </si>
  <si>
    <t>2.3.5.02.03</t>
  </si>
  <si>
    <t>Recursos Estampilla Po UT-Construccion Bloque de Aulas</t>
  </si>
  <si>
    <t>2.3.5.02.04</t>
  </si>
  <si>
    <t>Recursos Estampilla Po UT-2019</t>
  </si>
  <si>
    <t>2.3.5.03</t>
  </si>
  <si>
    <t>Recursos CREE</t>
  </si>
  <si>
    <t>2.3.5.03.01</t>
  </si>
  <si>
    <t>Rendimientos CREE-Acreditacion de Alta Calidad</t>
  </si>
  <si>
    <t>2.3.5.03.02</t>
  </si>
  <si>
    <t>Rendimientos Financieros CREE-Gastos Practicas de Pregrado</t>
  </si>
  <si>
    <t>2.3.5.03.03</t>
  </si>
  <si>
    <t>2.3.5.03.09</t>
  </si>
  <si>
    <t>Recursos CREE-Adecuacion Cuarto Biosanitario(Postcosecha-citogenetica)</t>
  </si>
  <si>
    <t>2.3.5.03.15</t>
  </si>
  <si>
    <t>Recursos CREE-Proyeccion social</t>
  </si>
  <si>
    <t>2.3.5.03.21</t>
  </si>
  <si>
    <t>Recursos CREE--2014--Dotación Hospital Veterinario MVZ</t>
  </si>
  <si>
    <t>2.3.5.03.24</t>
  </si>
  <si>
    <t>Recursos CREE--2015--Construcción del Chut de Basuras</t>
  </si>
  <si>
    <t>2.3.5.03.25</t>
  </si>
  <si>
    <t>Recursos CREE--2014--Construccion Edificio de Aulas</t>
  </si>
  <si>
    <t>2.3.5.03.26</t>
  </si>
  <si>
    <t>Recursos CREE--2017--Formacion Doctoral</t>
  </si>
  <si>
    <t>2.3.5.03.28</t>
  </si>
  <si>
    <t>Recursos CREE--2017--laboratorio de Investigacion Ciencias Sociales</t>
  </si>
  <si>
    <t>2.3.5.03.30</t>
  </si>
  <si>
    <t>Recursos CREE--2017--Dotacion Equipos de Simulacion Torre Docente</t>
  </si>
  <si>
    <t>2.3.5.04</t>
  </si>
  <si>
    <t>2.3.5.04.01</t>
  </si>
  <si>
    <t>Restaurante Universitario-Estampilla UNAL</t>
  </si>
  <si>
    <t>2.3.5.04.02</t>
  </si>
  <si>
    <t>Inversiones en Infraestructura Fisica y Tecnologica-RENDIMIENTOS PRO UNAL</t>
  </si>
  <si>
    <t>2.3.5.04.03</t>
  </si>
  <si>
    <t>Reservas - Recursos Estampilla UNAL</t>
  </si>
  <si>
    <t>2.3.5.04.04</t>
  </si>
  <si>
    <t>Recursos Estampilla Pro UNAL - Dotacion Libros Bilbioteca</t>
  </si>
  <si>
    <t>2.3.5.04.05</t>
  </si>
  <si>
    <t>Recursos Estampilla Pro UNAL - Mejoramiento de Dotacion Bibliografica</t>
  </si>
  <si>
    <t>2.3.5.04.06</t>
  </si>
  <si>
    <t>Recursos Estampilla Pro UNAL - Mejoramiento y Adecuacion Salas de Artes</t>
  </si>
  <si>
    <t>2.3.5.04.07</t>
  </si>
  <si>
    <t>Recursos Estampilla Pro UNAL - Adquisicion Equipos de Computo Salas Sistemas</t>
  </si>
  <si>
    <t>2.3.5.04.08</t>
  </si>
  <si>
    <t>Recursos Estampilla Pro UNAL - Adecuacion Lab. de Bioprocesos Maestria Ciencia Tec.Agroind</t>
  </si>
  <si>
    <t>2.3.5.04.09</t>
  </si>
  <si>
    <t>REC-ESTAMPILLA UNAL-Mantenimiento de Infraestructura Fisica</t>
  </si>
  <si>
    <t>2.3.5.04.10</t>
  </si>
  <si>
    <t>RECURSOS ESTAMPILLA PRO UNAL-Estrategia de Comunicaciones</t>
  </si>
  <si>
    <t>2.3.5.04.11</t>
  </si>
  <si>
    <t>RECURSOS ESTAMPILLA PRO UNAL</t>
  </si>
  <si>
    <t>2.3.5.05</t>
  </si>
  <si>
    <t>Recursos Inversión 2018 - PLF</t>
  </si>
  <si>
    <t>2.3.5.05.01</t>
  </si>
  <si>
    <t>Recursos de Inversión 2018 - Restaurante</t>
  </si>
  <si>
    <t>2.3.5.05.02</t>
  </si>
  <si>
    <t>Recursos de Inversión 2018 - Practicas Pedagogicas</t>
  </si>
  <si>
    <t>2.3.5.05.03</t>
  </si>
  <si>
    <t>Recursos de Inversión 2018 - Acreditacion de Alta Calidad</t>
  </si>
  <si>
    <t>2.3.5.05.04</t>
  </si>
  <si>
    <t>Recursos de Inversión 2018 - Acreditacion Institucional</t>
  </si>
  <si>
    <t>2.3.5.05.05</t>
  </si>
  <si>
    <t>Recursos de Inversión 2018 - Internacionalización</t>
  </si>
  <si>
    <t>2.3.5.05.06</t>
  </si>
  <si>
    <t>Recursos de Inversión 2018 - Docentes de Planta y Becarios</t>
  </si>
  <si>
    <t>2.3.5.05.07</t>
  </si>
  <si>
    <t>Recursos de Inversión 2018 - Infraestructura fisica y tecnologia</t>
  </si>
  <si>
    <t>2.3.5.06</t>
  </si>
  <si>
    <t>2.3.5.06.01</t>
  </si>
  <si>
    <t>Inversiones en Infraestructura Fisica y Tecnologica-COOPERATIVAS 2018</t>
  </si>
  <si>
    <t>2.3.5.07</t>
  </si>
  <si>
    <t>2.3.5.08</t>
  </si>
  <si>
    <t>2.3.5.09</t>
  </si>
  <si>
    <t>2.3.5.10</t>
  </si>
  <si>
    <t>Estudio De La Calidad Del Agua Del Rio Vallecitos En El Tramo El Provenir—Bocatoma, Murillo-Tolima</t>
  </si>
  <si>
    <t>2.3.5.11</t>
  </si>
  <si>
    <t>CURDN</t>
  </si>
  <si>
    <t>2.3.5.12</t>
  </si>
  <si>
    <t>Convenio Interadtivo No. 942 - 2015-Politica Publico Minera</t>
  </si>
  <si>
    <t>2.3.5.13</t>
  </si>
  <si>
    <t>Convenio Interadministrativo número 0666 del 11 de Abril  de 2019</t>
  </si>
  <si>
    <t>2.3.5.17</t>
  </si>
  <si>
    <t>2.3.5.18</t>
  </si>
  <si>
    <t>2.3.5.19</t>
  </si>
  <si>
    <t>2.3.5.20</t>
  </si>
  <si>
    <t>2.3.5.21</t>
  </si>
  <si>
    <t>2.3.5.22</t>
  </si>
  <si>
    <t>2.3.5.23</t>
  </si>
  <si>
    <t>TOTAL COMPROMISOS ENERO</t>
  </si>
  <si>
    <t>VARIACIÓN</t>
  </si>
  <si>
    <t>Recursos  CREE</t>
  </si>
  <si>
    <t>PROYECTO</t>
  </si>
  <si>
    <t>VALOR</t>
  </si>
  <si>
    <t>“Entrada principal y bulevar”</t>
  </si>
  <si>
    <t>“Dotación edificio de aulas”</t>
  </si>
  <si>
    <t>Total</t>
  </si>
  <si>
    <t>2.684.152.425,00</t>
  </si>
  <si>
    <t>Cursos Libres MVZ</t>
  </si>
  <si>
    <t>Cursos Libres FACEA</t>
  </si>
  <si>
    <t>DiplomadosFACEA</t>
  </si>
  <si>
    <t>Diplomados Ing. Agronomica</t>
  </si>
  <si>
    <t>Diplomados Fac. Educación</t>
  </si>
  <si>
    <t>Diplomados MVZ</t>
  </si>
  <si>
    <t>Diplomados Ing. Forestal</t>
  </si>
  <si>
    <t>Diplomados Fac. Ciencias Básicas</t>
  </si>
  <si>
    <t>Diplomados Fac. Salud</t>
  </si>
  <si>
    <t>Diplomados Fac. Técnologias</t>
  </si>
  <si>
    <t>Diplomados Fac. Ciencias Humanas y Artes</t>
  </si>
  <si>
    <t>Museo Antropologico</t>
  </si>
  <si>
    <t>Diplomados IDEAD</t>
  </si>
  <si>
    <t>Laboratorio de Diagnostico Veterinario</t>
  </si>
  <si>
    <t>Laboratorio LASEREX</t>
  </si>
  <si>
    <t>Curso Introductorio</t>
  </si>
  <si>
    <t>Prestamos laboratorios</t>
  </si>
  <si>
    <t>Diplomado en Estadistica</t>
  </si>
  <si>
    <t>Unidad Asesora de Estadistica</t>
  </si>
  <si>
    <t>Encuentro de Matematicas</t>
  </si>
  <si>
    <t>Seminario De Docencia Universitaria IDEAD</t>
  </si>
  <si>
    <t>Curso Nivel Introductorio</t>
  </si>
  <si>
    <t>Exámenes Aptitud Física</t>
  </si>
  <si>
    <t>Convenio Interadministrativo</t>
  </si>
  <si>
    <t>Cursos Libres Fac Tecnologías</t>
  </si>
  <si>
    <t>Cursos Libres Fac. Ciencias Humanas Y Artes</t>
  </si>
  <si>
    <t>Centro de Idiomas</t>
  </si>
  <si>
    <t>Cursos Libres  Ing. Agronomica</t>
  </si>
  <si>
    <t>Cursos Libres Fac. Ciencias Básicas</t>
  </si>
  <si>
    <t>Cursos Libres Fac. Salud</t>
  </si>
  <si>
    <t>Cursos Libres Ing. Forestal</t>
  </si>
  <si>
    <t>COMPROMES</t>
  </si>
  <si>
    <t>NETOCOMPROMETIDO</t>
  </si>
  <si>
    <t>GIROSMES</t>
  </si>
  <si>
    <t>NETOCDP</t>
  </si>
  <si>
    <t>Maquinaria Agricola oforestal sus Partes y sus Piezas</t>
  </si>
  <si>
    <t>ABONOS Y PLAGUICIDAS</t>
  </si>
  <si>
    <t>VIDRIO Y PRODUCTOS DE VIDRIO Y OTROS PRODUCTOS NO METÁLICOS N.C.P.</t>
  </si>
  <si>
    <t>VIDRIO Y PRODUCTOS DE VIDRIO</t>
  </si>
  <si>
    <t>YESO CAL Y CEMENTO</t>
  </si>
  <si>
    <t>SERVICIOS DE LA CONSTRUCCIÓN</t>
  </si>
  <si>
    <t>SERVICIOS GENERALES DE CONSTRUCCIÓN DE OBRAS DE INGENIERÍA CIVIL</t>
  </si>
  <si>
    <t>SERVICIOS GENERALES DE CONSTRUCCIÓN DE OTRAS OBRAS DE INGENIERÍA CIVIL</t>
  </si>
  <si>
    <t>Servicios de Apoyo a la Produccion de Cultivos</t>
  </si>
  <si>
    <t>Servicios de Aplicacion de Insumos Agricolas</t>
  </si>
  <si>
    <t>Servicio de Riego por Goteo en Cultivos Tropicales</t>
  </si>
  <si>
    <t>Servicios de Cria de Animales de Granja</t>
  </si>
  <si>
    <t>Preparaciones Utilizadas en la Alimentación Animal NCP</t>
  </si>
  <si>
    <t>TRASNFERENCIAS DE CAPITAL</t>
  </si>
  <si>
    <t>TRANSFERENCIAS A FAVOR DE LOS HOGARES</t>
  </si>
  <si>
    <t>Transferencias a Favor de los Hogares</t>
  </si>
  <si>
    <t>Becas y Otros Beneficios de Educación</t>
  </si>
  <si>
    <t>Tasas y Derechos Administrativos</t>
  </si>
  <si>
    <t>Recursos de Inversión 2019 - Planes de Fomento</t>
  </si>
  <si>
    <t>Convenio 0166 de 2014- Tunjuelito</t>
  </si>
  <si>
    <t>Proyectos Especiales Facultad de Ciencias Economicas y Adtivas</t>
  </si>
  <si>
    <t>Proyectos Especiales Facultad de Ciencias Básicas</t>
  </si>
  <si>
    <t>Proyectos Especiales Facultad de Ing.Forestal</t>
  </si>
  <si>
    <t>Proyectos Especiales Facultad de Técnologias</t>
  </si>
  <si>
    <t>Proyectos Especiales Facultad de Ing. Agronómica</t>
  </si>
  <si>
    <t>Proyectos Especiales Facultad de Ciencias de la Salud</t>
  </si>
  <si>
    <t>Proyectos Especiales Facultad de Educación</t>
  </si>
  <si>
    <t>Proyectos Especiales Facultad de Medicina Veterianria y Zootecnia</t>
  </si>
  <si>
    <t>Recursos CREE-Adecuación Insfraestructura Fisica</t>
  </si>
  <si>
    <t>Recursos CREE-Dotacion Edificion de Aulas</t>
  </si>
  <si>
    <t>Recursos CREE-Emisora Institucional</t>
  </si>
  <si>
    <t>Recursos CREE-Adición Contrato 274 -19 construccion PSS</t>
  </si>
  <si>
    <t>Recursos CREE-Fase II Infraestructura Tecnologica</t>
  </si>
  <si>
    <t>Estampilla Pro UT-Construcción entrada Principal y  Bulevar</t>
  </si>
  <si>
    <t>Estampilla Pro UT-Dotacion Edificio de Aulas</t>
  </si>
  <si>
    <t>ALQUILER DE BIENES DIFERENTES A INMUEBLES</t>
  </si>
  <si>
    <t>INTERESES DE MORA</t>
  </si>
  <si>
    <t>Contrato Financiero RC No- 940 de 2019</t>
  </si>
  <si>
    <t>140117-CONVENIO 441 10-10-2017, ENTRE CORTOLIMA Y LA UT.</t>
  </si>
  <si>
    <t>20520 - CONTRATO 940-2019 JOVENES INVESTIGADORES UT -COLCIENCIAS.</t>
  </si>
  <si>
    <t xml:space="preserve">80517 - EDUCACION CONTINUADA Y EXTENSION </t>
  </si>
  <si>
    <t>30310 CONV 1150 MONISTERIO Y RSL 102000295 Y 102000280 DE LA ALCALDIA CON LA UT</t>
  </si>
  <si>
    <t>80617 - CONVENIO INTERINSTITUCIONAL 47/0821 ENTRE ISAGEN Y LA UT.</t>
  </si>
  <si>
    <t>190309 - GRUPO PROECUT - GOBERNACION DEL TOLIMA</t>
  </si>
  <si>
    <t>20618 - CONVENIO 004 DE NOV-2018, ENTRE EL CRQ Y LA UT.</t>
  </si>
  <si>
    <t>10619 - CONVENIO 1232-2019 ENTRE LA UT Y LA GOBERNACION DEL TOLIMA</t>
  </si>
  <si>
    <t>260119 - CONVENIO INTERADMINISTRATIVO 0094 ENTRE CRQ Y LA UT</t>
  </si>
  <si>
    <t>VONV. 1012019 ACUERDO COOPERATIVO CODHES OBSERVATO</t>
  </si>
  <si>
    <t>EXCEDENTES FINANCIEROS</t>
  </si>
  <si>
    <t>APORTES DE COOPERATIVAS</t>
  </si>
  <si>
    <t>Rendimientos Armero</t>
  </si>
  <si>
    <t>Iindemnizaciones</t>
  </si>
  <si>
    <t>Venta de Chatarra</t>
  </si>
  <si>
    <t>Elementos Metalicos, maquinaria y equipos</t>
  </si>
  <si>
    <t>POLTICA PROGRAMA ESPECIAL DE BIENESTAR UNIVERSITARIO Y PERMANENCIA ESTUDIANTIL</t>
  </si>
  <si>
    <t>Técnologia y Conectividad</t>
  </si>
  <si>
    <t>Bienestar en Linea</t>
  </si>
  <si>
    <t>Asistencias Administrativas y Monitorias Académicas</t>
  </si>
  <si>
    <t>Productos Metalicos, Maquinaria y Equipo</t>
  </si>
  <si>
    <t>Chatarra</t>
  </si>
  <si>
    <t>Contrato de Financiamiento y Recuperacion Contingente 80740-075-2020</t>
  </si>
  <si>
    <t>Fondo de Becas y Legados</t>
  </si>
  <si>
    <t>Con corte a Abril de 2020</t>
  </si>
  <si>
    <t>Inversiones en Infraestructura Fisica y Tecnologica - Emisora</t>
  </si>
  <si>
    <t>DIFERENCIA</t>
  </si>
  <si>
    <t>RECAUDO ENERO</t>
  </si>
  <si>
    <t>RECAUDO FEBRERO</t>
  </si>
  <si>
    <t>RECAUDO MARZO</t>
  </si>
  <si>
    <t>RECAUDO ABRIL</t>
  </si>
  <si>
    <t>RECAUDO MAYO</t>
  </si>
  <si>
    <t>RECAUDO JUNIO</t>
  </si>
  <si>
    <t>RECAUDO JULIO</t>
  </si>
  <si>
    <t>RECAUDO AGOSTO</t>
  </si>
  <si>
    <t>RECAUDO SEPTIMBRE</t>
  </si>
  <si>
    <t>RECAUDO OCTUBRE</t>
  </si>
  <si>
    <t>RECAUDO NOVIEMBRE</t>
  </si>
  <si>
    <t>RECAUDO DICIEMBRE</t>
  </si>
  <si>
    <t>TOTAL RECAUDO</t>
  </si>
  <si>
    <t>11267010102</t>
  </si>
  <si>
    <t>1262212</t>
  </si>
  <si>
    <t>Rendimientos Granja Armero</t>
  </si>
  <si>
    <t>Indemnizaciones</t>
  </si>
  <si>
    <t>CXPAGAR</t>
  </si>
  <si>
    <t>PORCOMPROMXCDP</t>
  </si>
  <si>
    <t>Puente Vehicular de la Granja Armero-PROUNAL</t>
  </si>
  <si>
    <t>Adecuación Planta Fisica-PRO UNAL</t>
  </si>
  <si>
    <t>Dotación Infraestructura Tecnologica y Adecuación Infraestructura de Pregrado- PFC</t>
  </si>
  <si>
    <t>PROYECTADO DIC-2020</t>
  </si>
  <si>
    <t>SUPERAVIT PROYECTADO EL CIERRE A DIC-2020</t>
  </si>
  <si>
    <t>1126119</t>
  </si>
  <si>
    <t>Articulo 142 ly 1819 de 2016-Excedentes de Cooperativas</t>
  </si>
  <si>
    <t>Dotación Modernización Técnologica</t>
  </si>
  <si>
    <t>PRESUPUESTO APROBADO</t>
  </si>
  <si>
    <t>PRESUPUESTO EJECUTADO</t>
  </si>
  <si>
    <t>VIGENCIA 2019</t>
  </si>
  <si>
    <t>VIGENCIA 2020</t>
  </si>
  <si>
    <t>INVERSIÓN</t>
  </si>
  <si>
    <t>PRESUPUESTO DEFINITIVO A MAYO</t>
  </si>
  <si>
    <t>PRESUPUESTO EJECUTADO A MAYO</t>
  </si>
  <si>
    <t>OBJETO DE GASTOS</t>
  </si>
  <si>
    <t>TOTALES</t>
  </si>
  <si>
    <t>Adquisición y Adecuación Infraestructura Fisica Emisora Institucional -PFC</t>
  </si>
  <si>
    <t>TOTAL GIROS</t>
  </si>
  <si>
    <t>DEFINITIVO</t>
  </si>
  <si>
    <t>PORCOMPROMETER</t>
  </si>
  <si>
    <t>ORDPAGODEV</t>
  </si>
  <si>
    <t>GIROS</t>
  </si>
  <si>
    <t>CDPDEV</t>
  </si>
  <si>
    <t>CDPMES</t>
  </si>
  <si>
    <t>CDP</t>
  </si>
  <si>
    <t>CDPXCOMPROMETER</t>
  </si>
  <si>
    <t>ACUMULADORES PILAS Y BATERÍAS PRIMARIAS Y SUS PARTES Y PIEZAS</t>
  </si>
  <si>
    <t>PAQUETES DE SOFTWARE</t>
  </si>
  <si>
    <t>PRODUCTOS DE EMPAQUE Y ENVASADO DE PLÁSTICO</t>
  </si>
  <si>
    <t>OTROS PRODUCTOS PLÁSTICOS</t>
  </si>
  <si>
    <t>SISTEMA DE GESTIÓN INTEGRADA</t>
  </si>
  <si>
    <t>Inversiones en Infraestructura Fisica y Tecnologica-Emisora Institucional</t>
  </si>
  <si>
    <t>Adquisición de Equipos o Dispositivos Tecnoligicos-PRO UNAL</t>
  </si>
  <si>
    <t>Recursos de Inversión 2018 - Planes de Fomento</t>
  </si>
  <si>
    <t>APORTE UNIVERSIDAD DEL TOLIMA PROGRAMA MATRICULA CERO 2020</t>
  </si>
  <si>
    <t>PROYECTO  DE INVERSIÓN</t>
  </si>
  <si>
    <t>Servicio de Transporte de Pasajeros</t>
  </si>
  <si>
    <t>Recursos Propios</t>
  </si>
  <si>
    <t>Formación en Politica Ciudadana</t>
  </si>
  <si>
    <t>Compromiso Ambiental</t>
  </si>
  <si>
    <t>RUBROS</t>
  </si>
  <si>
    <t>FUENTE DE FINANCIACIÓN</t>
  </si>
  <si>
    <t>VALORPAC</t>
  </si>
  <si>
    <t>1126120</t>
  </si>
  <si>
    <t>Reconocimiento de Pasivo</t>
  </si>
  <si>
    <t>Devolucion contrato de Arrendamiento 425-2019-Publiciencia S.A.S</t>
  </si>
  <si>
    <t>Contrato de Recuperación Contingente 310-2020 y de Finan. Conting. 80740-484-2020</t>
  </si>
  <si>
    <t>REC.BAL</t>
  </si>
  <si>
    <t>ING.COR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</si>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</sst>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* #,##0.00_-;\-* #,##0.00_-;_-* &quot;-&quot;??_-;_-@_-"/>
    <numFmt numFmtId="167" formatCode="#,##0_ ;[Red]\-#,##0\ "/>
    <numFmt numFmtId="168" formatCode="00000000"/>
    <numFmt numFmtId="169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498DB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43" fontId="0" fillId="0" borderId="0" xfId="1" applyFont="1" applyFill="1" applyBorder="1"/>
    <xf numFmtId="43" fontId="0" fillId="0" borderId="0" xfId="0" applyNumberFormat="1" applyFont="1" applyFill="1" applyBorder="1"/>
    <xf numFmtId="9" fontId="0" fillId="0" borderId="0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6" borderId="4" xfId="3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/>
    </xf>
    <xf numFmtId="0" fontId="3" fillId="2" borderId="5" xfId="0" quotePrefix="1" applyFont="1" applyFill="1" applyBorder="1"/>
    <xf numFmtId="43" fontId="3" fillId="2" borderId="5" xfId="1" applyFont="1" applyFill="1" applyBorder="1"/>
    <xf numFmtId="9" fontId="3" fillId="2" borderId="5" xfId="3" applyFont="1" applyFill="1" applyBorder="1" applyAlignment="1">
      <alignment horizontal="center"/>
    </xf>
    <xf numFmtId="0" fontId="3" fillId="7" borderId="5" xfId="0" quotePrefix="1" applyFont="1" applyFill="1" applyBorder="1" applyAlignment="1">
      <alignment horizontal="left"/>
    </xf>
    <xf numFmtId="0" fontId="3" fillId="7" borderId="5" xfId="0" quotePrefix="1" applyFont="1" applyFill="1" applyBorder="1"/>
    <xf numFmtId="43" fontId="3" fillId="7" borderId="5" xfId="1" applyFont="1" applyFill="1" applyBorder="1"/>
    <xf numFmtId="9" fontId="3" fillId="7" borderId="5" xfId="3" applyFont="1" applyFill="1" applyBorder="1" applyAlignment="1">
      <alignment horizontal="center"/>
    </xf>
    <xf numFmtId="0" fontId="3" fillId="0" borderId="0" xfId="0" applyFont="1" applyFill="1" applyBorder="1"/>
    <xf numFmtId="0" fontId="3" fillId="4" borderId="5" xfId="0" quotePrefix="1" applyFont="1" applyFill="1" applyBorder="1" applyAlignment="1">
      <alignment horizontal="left"/>
    </xf>
    <xf numFmtId="0" fontId="3" fillId="4" borderId="5" xfId="0" quotePrefix="1" applyFont="1" applyFill="1" applyBorder="1"/>
    <xf numFmtId="43" fontId="3" fillId="4" borderId="5" xfId="1" applyFont="1" applyFill="1" applyBorder="1"/>
    <xf numFmtId="9" fontId="3" fillId="4" borderId="5" xfId="3" applyFont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5" xfId="0" quotePrefix="1" applyFill="1" applyBorder="1"/>
    <xf numFmtId="43" fontId="0" fillId="5" borderId="5" xfId="1" applyFont="1" applyFill="1" applyBorder="1"/>
    <xf numFmtId="164" fontId="3" fillId="5" borderId="5" xfId="2" applyNumberFormat="1" applyFont="1" applyFill="1" applyBorder="1" applyAlignment="1">
      <alignment vertical="center"/>
    </xf>
    <xf numFmtId="167" fontId="1" fillId="5" borderId="5" xfId="2" applyNumberFormat="1" applyFont="1" applyFill="1" applyBorder="1" applyAlignment="1">
      <alignment vertical="center"/>
    </xf>
    <xf numFmtId="167" fontId="0" fillId="5" borderId="5" xfId="2" applyNumberFormat="1" applyFont="1" applyFill="1" applyBorder="1" applyAlignment="1">
      <alignment vertical="center"/>
    </xf>
    <xf numFmtId="43" fontId="3" fillId="5" borderId="5" xfId="3" applyNumberFormat="1" applyFont="1" applyFill="1" applyBorder="1" applyAlignment="1">
      <alignment horizontal="center" vertical="center"/>
    </xf>
    <xf numFmtId="9" fontId="0" fillId="5" borderId="5" xfId="3" applyFont="1" applyFill="1" applyBorder="1" applyAlignment="1">
      <alignment horizontal="center" vertical="center"/>
    </xf>
    <xf numFmtId="164" fontId="0" fillId="5" borderId="5" xfId="2" applyNumberFormat="1" applyFont="1" applyFill="1" applyBorder="1" applyAlignment="1">
      <alignment vertical="center"/>
    </xf>
    <xf numFmtId="9" fontId="3" fillId="5" borderId="5" xfId="3" applyFont="1" applyFill="1" applyBorder="1" applyAlignment="1">
      <alignment horizontal="center" vertical="center"/>
    </xf>
    <xf numFmtId="9" fontId="0" fillId="4" borderId="5" xfId="3" applyFont="1" applyFill="1" applyBorder="1" applyAlignment="1">
      <alignment horizontal="center" vertical="center"/>
    </xf>
    <xf numFmtId="0" fontId="0" fillId="8" borderId="5" xfId="0" quotePrefix="1" applyFont="1" applyFill="1" applyBorder="1" applyAlignment="1">
      <alignment horizontal="left" vertical="center"/>
    </xf>
    <xf numFmtId="0" fontId="0" fillId="8" borderId="5" xfId="0" quotePrefix="1" applyFont="1" applyFill="1" applyBorder="1" applyAlignment="1">
      <alignment vertical="center"/>
    </xf>
    <xf numFmtId="164" fontId="0" fillId="8" borderId="5" xfId="2" applyNumberFormat="1" applyFont="1" applyFill="1" applyBorder="1" applyAlignment="1">
      <alignment vertical="center"/>
    </xf>
    <xf numFmtId="43" fontId="0" fillId="8" borderId="5" xfId="1" applyFont="1" applyFill="1" applyBorder="1" applyAlignment="1">
      <alignment vertical="center"/>
    </xf>
    <xf numFmtId="167" fontId="0" fillId="8" borderId="5" xfId="2" applyNumberFormat="1" applyFont="1" applyFill="1" applyBorder="1" applyAlignment="1">
      <alignment vertical="center"/>
    </xf>
    <xf numFmtId="43" fontId="3" fillId="8" borderId="5" xfId="3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43" fontId="2" fillId="6" borderId="6" xfId="1" applyFont="1" applyFill="1" applyBorder="1" applyAlignment="1">
      <alignment horizontal="center" vertical="center" wrapText="1"/>
    </xf>
    <xf numFmtId="0" fontId="6" fillId="0" borderId="0" xfId="0" applyFont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8" fillId="10" borderId="5" xfId="0" applyFont="1" applyFill="1" applyBorder="1" applyAlignment="1">
      <alignment horizontal="center"/>
    </xf>
    <xf numFmtId="43" fontId="8" fillId="10" borderId="5" xfId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8" fillId="2" borderId="5" xfId="0" applyFont="1" applyFill="1" applyBorder="1"/>
    <xf numFmtId="43" fontId="8" fillId="2" borderId="5" xfId="1" applyFont="1" applyFill="1" applyBorder="1"/>
    <xf numFmtId="43" fontId="8" fillId="0" borderId="0" xfId="0" applyNumberFormat="1" applyFont="1"/>
    <xf numFmtId="0" fontId="8" fillId="0" borderId="0" xfId="0" applyFont="1"/>
    <xf numFmtId="1" fontId="9" fillId="11" borderId="5" xfId="0" applyNumberFormat="1" applyFont="1" applyFill="1" applyBorder="1" applyAlignment="1">
      <alignment horizontal="left"/>
    </xf>
    <xf numFmtId="0" fontId="9" fillId="11" borderId="5" xfId="0" applyFont="1" applyFill="1" applyBorder="1" applyAlignment="1">
      <alignment wrapText="1"/>
    </xf>
    <xf numFmtId="0" fontId="8" fillId="11" borderId="5" xfId="0" applyFont="1" applyFill="1" applyBorder="1"/>
    <xf numFmtId="43" fontId="8" fillId="11" borderId="5" xfId="1" applyFont="1" applyFill="1" applyBorder="1"/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>
      <alignment wrapText="1"/>
    </xf>
    <xf numFmtId="0" fontId="8" fillId="11" borderId="10" xfId="0" applyFont="1" applyFill="1" applyBorder="1"/>
    <xf numFmtId="43" fontId="8" fillId="11" borderId="10" xfId="1" applyFont="1" applyFill="1" applyBorder="1"/>
    <xf numFmtId="0" fontId="8" fillId="12" borderId="5" xfId="0" applyFont="1" applyFill="1" applyBorder="1"/>
    <xf numFmtId="43" fontId="8" fillId="12" borderId="5" xfId="1" applyFont="1" applyFill="1" applyBorder="1"/>
    <xf numFmtId="43" fontId="8" fillId="0" borderId="0" xfId="1" applyFont="1"/>
    <xf numFmtId="0" fontId="6" fillId="0" borderId="5" xfId="0" applyFont="1" applyBorder="1"/>
    <xf numFmtId="43" fontId="6" fillId="0" borderId="5" xfId="1" applyFont="1" applyBorder="1"/>
    <xf numFmtId="43" fontId="6" fillId="0" borderId="0" xfId="0" applyNumberFormat="1" applyFont="1"/>
    <xf numFmtId="0" fontId="6" fillId="14" borderId="0" xfId="0" applyFont="1" applyFill="1"/>
    <xf numFmtId="0" fontId="10" fillId="0" borderId="5" xfId="0" applyFont="1" applyFill="1" applyBorder="1" applyAlignment="1">
      <alignment wrapText="1"/>
    </xf>
    <xf numFmtId="43" fontId="6" fillId="0" borderId="5" xfId="1" applyFont="1" applyFill="1" applyBorder="1"/>
    <xf numFmtId="168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43" fontId="6" fillId="0" borderId="10" xfId="1" applyFont="1" applyBorder="1"/>
    <xf numFmtId="0" fontId="9" fillId="15" borderId="5" xfId="0" applyNumberFormat="1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43" fontId="9" fillId="15" borderId="5" xfId="1" applyFont="1" applyFill="1" applyBorder="1" applyAlignment="1">
      <alignment horizontal="center"/>
    </xf>
    <xf numFmtId="0" fontId="13" fillId="0" borderId="0" xfId="0" applyFont="1"/>
    <xf numFmtId="0" fontId="9" fillId="2" borderId="5" xfId="0" applyFont="1" applyFill="1" applyBorder="1"/>
    <xf numFmtId="43" fontId="9" fillId="2" borderId="5" xfId="1" applyFont="1" applyFill="1" applyBorder="1"/>
    <xf numFmtId="0" fontId="1" fillId="0" borderId="1" xfId="5" applyFont="1" applyFill="1" applyBorder="1" applyAlignment="1">
      <alignment horizontal="left"/>
    </xf>
    <xf numFmtId="43" fontId="1" fillId="0" borderId="1" xfId="6" applyFont="1" applyFill="1" applyBorder="1" applyAlignment="1">
      <alignment horizontal="left"/>
    </xf>
    <xf numFmtId="43" fontId="14" fillId="16" borderId="0" xfId="0" applyNumberFormat="1" applyFont="1" applyFill="1"/>
    <xf numFmtId="43" fontId="14" fillId="16" borderId="0" xfId="1" applyFont="1" applyFill="1"/>
    <xf numFmtId="0" fontId="14" fillId="16" borderId="0" xfId="0" applyFont="1" applyFill="1"/>
    <xf numFmtId="0" fontId="9" fillId="11" borderId="5" xfId="0" applyFont="1" applyFill="1" applyBorder="1"/>
    <xf numFmtId="43" fontId="9" fillId="11" borderId="5" xfId="1" applyFont="1" applyFill="1" applyBorder="1"/>
    <xf numFmtId="1" fontId="9" fillId="12" borderId="5" xfId="0" applyNumberFormat="1" applyFont="1" applyFill="1" applyBorder="1" applyAlignment="1">
      <alignment horizontal="left"/>
    </xf>
    <xf numFmtId="0" fontId="9" fillId="12" borderId="5" xfId="0" applyFont="1" applyFill="1" applyBorder="1" applyAlignment="1">
      <alignment wrapText="1"/>
    </xf>
    <xf numFmtId="0" fontId="9" fillId="12" borderId="5" xfId="0" applyFont="1" applyFill="1" applyBorder="1"/>
    <xf numFmtId="43" fontId="9" fillId="12" borderId="5" xfId="1" applyFont="1" applyFill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43" fontId="10" fillId="0" borderId="5" xfId="1" applyFont="1" applyBorder="1"/>
    <xf numFmtId="0" fontId="10" fillId="0" borderId="5" xfId="0" applyFont="1" applyBorder="1" applyAlignment="1">
      <alignment horizontal="left"/>
    </xf>
    <xf numFmtId="43" fontId="10" fillId="0" borderId="1" xfId="6" applyFont="1" applyFill="1" applyBorder="1" applyAlignment="1">
      <alignment horizontal="left"/>
    </xf>
    <xf numFmtId="43" fontId="13" fillId="0" borderId="0" xfId="0" applyNumberFormat="1" applyFont="1"/>
    <xf numFmtId="0" fontId="15" fillId="13" borderId="0" xfId="0" applyFont="1" applyFill="1" applyAlignment="1">
      <alignment horizontal="right" vertical="center" wrapText="1" indent="1"/>
    </xf>
    <xf numFmtId="43" fontId="15" fillId="13" borderId="0" xfId="0" applyNumberFormat="1" applyFont="1" applyFill="1" applyAlignment="1">
      <alignment horizontal="center" vertical="center" wrapText="1"/>
    </xf>
    <xf numFmtId="0" fontId="13" fillId="14" borderId="0" xfId="0" applyFont="1" applyFill="1"/>
    <xf numFmtId="0" fontId="9" fillId="11" borderId="10" xfId="0" applyFont="1" applyFill="1" applyBorder="1"/>
    <xf numFmtId="43" fontId="9" fillId="11" borderId="10" xfId="1" applyFont="1" applyFill="1" applyBorder="1"/>
    <xf numFmtId="0" fontId="1" fillId="17" borderId="1" xfId="5" applyFont="1" applyFill="1" applyBorder="1" applyAlignment="1">
      <alignment horizontal="left"/>
    </xf>
    <xf numFmtId="43" fontId="1" fillId="17" borderId="1" xfId="6" applyFont="1" applyFill="1" applyBorder="1" applyAlignment="1">
      <alignment horizontal="left"/>
    </xf>
    <xf numFmtId="0" fontId="14" fillId="17" borderId="0" xfId="0" applyFont="1" applyFill="1"/>
    <xf numFmtId="0" fontId="10" fillId="0" borderId="1" xfId="5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43" fontId="13" fillId="0" borderId="5" xfId="1" applyFont="1" applyBorder="1"/>
    <xf numFmtId="0" fontId="1" fillId="0" borderId="12" xfId="5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169" fontId="1" fillId="0" borderId="5" xfId="4" applyNumberFormat="1" applyFont="1" applyFill="1" applyBorder="1" applyAlignment="1">
      <alignment horizontal="right" vertical="center" wrapText="1"/>
    </xf>
    <xf numFmtId="169" fontId="13" fillId="0" borderId="5" xfId="0" applyNumberFormat="1" applyFont="1" applyBorder="1"/>
    <xf numFmtId="169" fontId="1" fillId="0" borderId="5" xfId="4" applyNumberFormat="1" applyFont="1" applyFill="1" applyBorder="1"/>
    <xf numFmtId="169" fontId="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43" fontId="10" fillId="0" borderId="10" xfId="1" applyFont="1" applyBorder="1"/>
    <xf numFmtId="0" fontId="13" fillId="0" borderId="0" xfId="0" applyFont="1" applyFill="1"/>
    <xf numFmtId="0" fontId="14" fillId="0" borderId="0" xfId="0" applyFont="1" applyFill="1"/>
    <xf numFmtId="43" fontId="9" fillId="0" borderId="5" xfId="1" applyFont="1" applyFill="1" applyBorder="1"/>
    <xf numFmtId="43" fontId="9" fillId="15" borderId="5" xfId="1" applyFont="1" applyFill="1" applyBorder="1" applyAlignment="1">
      <alignment horizontal="center" wrapText="1"/>
    </xf>
    <xf numFmtId="43" fontId="9" fillId="15" borderId="5" xfId="1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9" fontId="9" fillId="2" borderId="5" xfId="3" applyFont="1" applyFill="1" applyBorder="1" applyAlignment="1">
      <alignment horizontal="center"/>
    </xf>
    <xf numFmtId="9" fontId="9" fillId="11" borderId="5" xfId="3" applyFont="1" applyFill="1" applyBorder="1" applyAlignment="1">
      <alignment horizontal="center"/>
    </xf>
    <xf numFmtId="9" fontId="9" fillId="12" borderId="5" xfId="3" applyFont="1" applyFill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0" xfId="3" applyFont="1" applyBorder="1" applyAlignment="1">
      <alignment horizontal="center"/>
    </xf>
    <xf numFmtId="9" fontId="9" fillId="11" borderId="10" xfId="3" applyFont="1" applyFill="1" applyBorder="1" applyAlignment="1">
      <alignment horizontal="center"/>
    </xf>
    <xf numFmtId="9" fontId="13" fillId="0" borderId="0" xfId="3" applyFont="1" applyAlignment="1">
      <alignment horizontal="center"/>
    </xf>
    <xf numFmtId="9" fontId="13" fillId="0" borderId="5" xfId="3" applyFont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43" fontId="7" fillId="6" borderId="13" xfId="1" applyFont="1" applyFill="1" applyBorder="1" applyAlignment="1">
      <alignment horizontal="center"/>
    </xf>
    <xf numFmtId="43" fontId="5" fillId="9" borderId="6" xfId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43" fontId="5" fillId="9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0" fontId="16" fillId="6" borderId="5" xfId="0" applyFont="1" applyFill="1" applyBorder="1"/>
    <xf numFmtId="43" fontId="16" fillId="6" borderId="5" xfId="1" applyFont="1" applyFill="1" applyBorder="1"/>
    <xf numFmtId="43" fontId="7" fillId="6" borderId="0" xfId="0" applyNumberFormat="1" applyFont="1" applyFill="1"/>
    <xf numFmtId="0" fontId="16" fillId="6" borderId="0" xfId="0" applyFont="1" applyFill="1"/>
    <xf numFmtId="0" fontId="7" fillId="6" borderId="0" xfId="0" applyFont="1" applyFill="1"/>
    <xf numFmtId="43" fontId="16" fillId="6" borderId="0" xfId="0" applyNumberFormat="1" applyFont="1" applyFill="1"/>
    <xf numFmtId="43" fontId="16" fillId="6" borderId="0" xfId="1" applyFont="1" applyFill="1"/>
    <xf numFmtId="10" fontId="8" fillId="0" borderId="0" xfId="0" applyNumberFormat="1" applyFont="1"/>
    <xf numFmtId="0" fontId="17" fillId="18" borderId="14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7" fillId="18" borderId="16" xfId="0" applyFont="1" applyFill="1" applyBorder="1" applyAlignment="1">
      <alignment horizontal="justify" vertical="center" wrapText="1"/>
    </xf>
    <xf numFmtId="0" fontId="17" fillId="18" borderId="17" xfId="0" applyFont="1" applyFill="1" applyBorder="1" applyAlignment="1">
      <alignment horizontal="right" vertical="center" wrapText="1"/>
    </xf>
    <xf numFmtId="43" fontId="0" fillId="0" borderId="0" xfId="1" applyFont="1"/>
    <xf numFmtId="43" fontId="18" fillId="0" borderId="17" xfId="1" applyFont="1" applyBorder="1" applyAlignment="1">
      <alignment horizontal="right" vertical="center" wrapText="1"/>
    </xf>
    <xf numFmtId="43" fontId="0" fillId="0" borderId="0" xfId="0" applyNumberFormat="1"/>
    <xf numFmtId="9" fontId="8" fillId="11" borderId="10" xfId="3" applyFont="1" applyFill="1" applyBorder="1" applyAlignment="1">
      <alignment horizontal="center" vertical="center"/>
    </xf>
    <xf numFmtId="9" fontId="7" fillId="6" borderId="13" xfId="3" applyFont="1" applyFill="1" applyBorder="1" applyAlignment="1">
      <alignment horizontal="center" vertical="center"/>
    </xf>
    <xf numFmtId="43" fontId="8" fillId="10" borderId="5" xfId="1" applyFont="1" applyFill="1" applyBorder="1" applyAlignment="1">
      <alignment horizontal="center" vertical="center"/>
    </xf>
    <xf numFmtId="9" fontId="8" fillId="2" borderId="5" xfId="3" applyFont="1" applyFill="1" applyBorder="1" applyAlignment="1">
      <alignment horizontal="center" vertical="center"/>
    </xf>
    <xf numFmtId="9" fontId="8" fillId="11" borderId="5" xfId="3" applyFont="1" applyFill="1" applyBorder="1" applyAlignment="1">
      <alignment horizontal="center" vertical="center"/>
    </xf>
    <xf numFmtId="9" fontId="8" fillId="12" borderId="5" xfId="3" applyFont="1" applyFill="1" applyBorder="1" applyAlignment="1">
      <alignment horizontal="center" vertical="center"/>
    </xf>
    <xf numFmtId="9" fontId="6" fillId="0" borderId="5" xfId="3" applyFont="1" applyBorder="1" applyAlignment="1">
      <alignment horizontal="center" vertical="center"/>
    </xf>
    <xf numFmtId="9" fontId="6" fillId="0" borderId="10" xfId="3" applyFont="1" applyBorder="1" applyAlignment="1">
      <alignment horizontal="center" vertical="center"/>
    </xf>
    <xf numFmtId="9" fontId="16" fillId="6" borderId="5" xfId="3" applyFont="1" applyFill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3" fontId="7" fillId="6" borderId="13" xfId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vertical="center"/>
    </xf>
    <xf numFmtId="43" fontId="8" fillId="11" borderId="5" xfId="1" applyFont="1" applyFill="1" applyBorder="1" applyAlignment="1">
      <alignment vertical="center"/>
    </xf>
    <xf numFmtId="43" fontId="8" fillId="11" borderId="10" xfId="1" applyFont="1" applyFill="1" applyBorder="1" applyAlignment="1">
      <alignment vertical="center"/>
    </xf>
    <xf numFmtId="43" fontId="8" fillId="12" borderId="5" xfId="1" applyFont="1" applyFill="1" applyBorder="1" applyAlignment="1">
      <alignment vertical="center"/>
    </xf>
    <xf numFmtId="43" fontId="6" fillId="0" borderId="5" xfId="1" applyFont="1" applyBorder="1" applyAlignment="1">
      <alignment vertical="center"/>
    </xf>
    <xf numFmtId="43" fontId="6" fillId="0" borderId="10" xfId="1" applyFont="1" applyBorder="1" applyAlignment="1">
      <alignment vertical="center"/>
    </xf>
    <xf numFmtId="43" fontId="16" fillId="6" borderId="5" xfId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7" fillId="6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8" fontId="6" fillId="0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11" borderId="5" xfId="0" applyNumberFormat="1" applyFont="1" applyFill="1" applyBorder="1" applyAlignment="1">
      <alignment horizontal="left" vertical="center"/>
    </xf>
    <xf numFmtId="1" fontId="8" fillId="11" borderId="5" xfId="0" applyNumberFormat="1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1" fontId="8" fillId="12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" fontId="16" fillId="6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3" borderId="1" xfId="1" applyFont="1" applyFill="1" applyBorder="1" applyAlignment="1">
      <alignment horizontal="left" vertical="center"/>
    </xf>
    <xf numFmtId="43" fontId="0" fillId="5" borderId="1" xfId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43" fontId="3" fillId="2" borderId="7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43" fontId="3" fillId="4" borderId="1" xfId="1" applyFont="1" applyFill="1" applyBorder="1" applyAlignment="1">
      <alignment horizontal="left" vertical="center"/>
    </xf>
    <xf numFmtId="166" fontId="0" fillId="0" borderId="0" xfId="0" applyNumberFormat="1" applyFont="1" applyFill="1" applyBorder="1"/>
    <xf numFmtId="0" fontId="0" fillId="5" borderId="5" xfId="0" quotePrefix="1" applyFont="1" applyFill="1" applyBorder="1" applyAlignment="1">
      <alignment horizontal="left" vertical="center"/>
    </xf>
    <xf numFmtId="41" fontId="0" fillId="0" borderId="0" xfId="4" applyFont="1" applyFill="1" applyBorder="1"/>
    <xf numFmtId="0" fontId="0" fillId="7" borderId="5" xfId="0" quotePrefix="1" applyFont="1" applyFill="1" applyBorder="1" applyAlignment="1">
      <alignment horizontal="left"/>
    </xf>
    <xf numFmtId="0" fontId="0" fillId="7" borderId="5" xfId="0" quotePrefix="1" applyFont="1" applyFill="1" applyBorder="1"/>
    <xf numFmtId="0" fontId="0" fillId="5" borderId="0" xfId="0" applyFill="1" applyBorder="1" applyAlignment="1">
      <alignment horizontal="left"/>
    </xf>
    <xf numFmtId="43" fontId="3" fillId="2" borderId="18" xfId="1" applyFont="1" applyFill="1" applyBorder="1"/>
    <xf numFmtId="43" fontId="3" fillId="7" borderId="18" xfId="1" applyFont="1" applyFill="1" applyBorder="1"/>
    <xf numFmtId="43" fontId="3" fillId="4" borderId="18" xfId="1" applyFont="1" applyFill="1" applyBorder="1"/>
    <xf numFmtId="43" fontId="3" fillId="5" borderId="18" xfId="1" applyFont="1" applyFill="1" applyBorder="1"/>
    <xf numFmtId="43" fontId="0" fillId="5" borderId="18" xfId="1" applyFont="1" applyFill="1" applyBorder="1"/>
    <xf numFmtId="164" fontId="0" fillId="5" borderId="18" xfId="2" applyNumberFormat="1" applyFont="1" applyFill="1" applyBorder="1" applyAlignment="1">
      <alignment vertical="center"/>
    </xf>
    <xf numFmtId="43" fontId="0" fillId="0" borderId="0" xfId="1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41" fontId="0" fillId="0" borderId="0" xfId="4" applyFont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2" fillId="6" borderId="19" xfId="0" applyFont="1" applyFill="1" applyBorder="1" applyAlignment="1">
      <alignment horizontal="center" vertical="center" wrapText="1"/>
    </xf>
    <xf numFmtId="0" fontId="3" fillId="2" borderId="18" xfId="0" quotePrefix="1" applyFont="1" applyFill="1" applyBorder="1" applyAlignment="1">
      <alignment horizontal="left"/>
    </xf>
    <xf numFmtId="0" fontId="3" fillId="2" borderId="18" xfId="0" quotePrefix="1" applyFont="1" applyFill="1" applyBorder="1"/>
    <xf numFmtId="0" fontId="3" fillId="7" borderId="18" xfId="0" quotePrefix="1" applyFont="1" applyFill="1" applyBorder="1" applyAlignment="1">
      <alignment horizontal="left"/>
    </xf>
    <xf numFmtId="0" fontId="3" fillId="7" borderId="18" xfId="0" quotePrefix="1" applyFont="1" applyFill="1" applyBorder="1"/>
    <xf numFmtId="0" fontId="3" fillId="4" borderId="18" xfId="0" quotePrefix="1" applyFont="1" applyFill="1" applyBorder="1" applyAlignment="1">
      <alignment horizontal="left"/>
    </xf>
    <xf numFmtId="0" fontId="3" fillId="4" borderId="18" xfId="0" quotePrefix="1" applyFont="1" applyFill="1" applyBorder="1"/>
    <xf numFmtId="0" fontId="0" fillId="5" borderId="18" xfId="0" quotePrefix="1" applyFill="1" applyBorder="1" applyAlignment="1">
      <alignment horizontal="left"/>
    </xf>
    <xf numFmtId="0" fontId="0" fillId="5" borderId="18" xfId="0" quotePrefix="1" applyFill="1" applyBorder="1"/>
    <xf numFmtId="0" fontId="0" fillId="5" borderId="18" xfId="0" quotePrefix="1" applyFont="1" applyFill="1" applyBorder="1" applyAlignment="1">
      <alignment horizontal="left" vertical="center"/>
    </xf>
    <xf numFmtId="0" fontId="3" fillId="5" borderId="18" xfId="0" quotePrefix="1" applyFont="1" applyFill="1" applyBorder="1" applyAlignment="1">
      <alignment horizontal="left"/>
    </xf>
    <xf numFmtId="0" fontId="3" fillId="5" borderId="18" xfId="0" quotePrefix="1" applyFont="1" applyFill="1" applyBorder="1"/>
    <xf numFmtId="166" fontId="0" fillId="0" borderId="0" xfId="0" applyNumberFormat="1"/>
    <xf numFmtId="0" fontId="3" fillId="16" borderId="0" xfId="0" applyFont="1" applyFill="1" applyAlignment="1">
      <alignment horizontal="left" vertical="center"/>
    </xf>
    <xf numFmtId="43" fontId="3" fillId="16" borderId="1" xfId="1" applyFont="1" applyFill="1" applyBorder="1" applyAlignment="1">
      <alignment horizontal="left" vertical="center"/>
    </xf>
    <xf numFmtId="9" fontId="3" fillId="2" borderId="18" xfId="3" applyFont="1" applyFill="1" applyBorder="1" applyAlignment="1">
      <alignment horizontal="center"/>
    </xf>
    <xf numFmtId="9" fontId="3" fillId="7" borderId="18" xfId="3" applyFont="1" applyFill="1" applyBorder="1" applyAlignment="1">
      <alignment horizontal="center"/>
    </xf>
    <xf numFmtId="9" fontId="3" fillId="4" borderId="18" xfId="3" applyFont="1" applyFill="1" applyBorder="1" applyAlignment="1">
      <alignment horizontal="center"/>
    </xf>
    <xf numFmtId="164" fontId="3" fillId="5" borderId="18" xfId="2" applyNumberFormat="1" applyFont="1" applyFill="1" applyBorder="1" applyAlignment="1">
      <alignment vertical="center"/>
    </xf>
    <xf numFmtId="167" fontId="1" fillId="5" borderId="18" xfId="2" applyNumberFormat="1" applyFont="1" applyFill="1" applyBorder="1" applyAlignment="1">
      <alignment vertical="center"/>
    </xf>
    <xf numFmtId="167" fontId="0" fillId="5" borderId="18" xfId="2" applyNumberFormat="1" applyFont="1" applyFill="1" applyBorder="1" applyAlignment="1">
      <alignment vertical="center"/>
    </xf>
    <xf numFmtId="43" fontId="3" fillId="5" borderId="18" xfId="3" applyNumberFormat="1" applyFont="1" applyFill="1" applyBorder="1" applyAlignment="1">
      <alignment horizontal="center" vertical="center"/>
    </xf>
    <xf numFmtId="9" fontId="0" fillId="5" borderId="18" xfId="3" applyFont="1" applyFill="1" applyBorder="1" applyAlignment="1">
      <alignment horizontal="center" vertical="center"/>
    </xf>
    <xf numFmtId="9" fontId="3" fillId="5" borderId="18" xfId="3" applyFont="1" applyFill="1" applyBorder="1" applyAlignment="1">
      <alignment horizontal="center" vertical="center"/>
    </xf>
    <xf numFmtId="9" fontId="0" fillId="4" borderId="18" xfId="3" applyFont="1" applyFill="1" applyBorder="1" applyAlignment="1">
      <alignment horizontal="center" vertical="center"/>
    </xf>
    <xf numFmtId="0" fontId="0" fillId="7" borderId="18" xfId="0" quotePrefix="1" applyFont="1" applyFill="1" applyBorder="1" applyAlignment="1">
      <alignment horizontal="left"/>
    </xf>
    <xf numFmtId="0" fontId="0" fillId="7" borderId="18" xfId="0" quotePrefix="1" applyFont="1" applyFill="1" applyBorder="1"/>
    <xf numFmtId="165" fontId="0" fillId="0" borderId="0" xfId="0" applyNumberFormat="1"/>
    <xf numFmtId="0" fontId="3" fillId="0" borderId="18" xfId="0" applyFont="1" applyBorder="1"/>
    <xf numFmtId="165" fontId="3" fillId="0" borderId="18" xfId="0" applyNumberFormat="1" applyFont="1" applyBorder="1"/>
    <xf numFmtId="0" fontId="3" fillId="20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20" xfId="0" applyFont="1" applyBorder="1"/>
    <xf numFmtId="41" fontId="3" fillId="0" borderId="18" xfId="4" applyFont="1" applyBorder="1"/>
    <xf numFmtId="41" fontId="0" fillId="0" borderId="0" xfId="4" applyFont="1"/>
    <xf numFmtId="43" fontId="0" fillId="19" borderId="0" xfId="1" applyFont="1" applyFill="1" applyAlignment="1">
      <alignment horizontal="left"/>
    </xf>
    <xf numFmtId="43" fontId="0" fillId="0" borderId="1" xfId="1" applyFont="1" applyFill="1" applyBorder="1" applyAlignment="1">
      <alignment horizontal="left"/>
    </xf>
    <xf numFmtId="0" fontId="3" fillId="0" borderId="1" xfId="0" applyFont="1" applyFill="1" applyBorder="1"/>
    <xf numFmtId="41" fontId="0" fillId="0" borderId="1" xfId="4" applyFont="1" applyFill="1" applyBorder="1"/>
    <xf numFmtId="0" fontId="3" fillId="4" borderId="1" xfId="0" applyFont="1" applyFill="1" applyBorder="1"/>
    <xf numFmtId="41" fontId="0" fillId="4" borderId="1" xfId="4" applyFont="1" applyFill="1" applyBorder="1"/>
    <xf numFmtId="43" fontId="3" fillId="5" borderId="5" xfId="1" applyFont="1" applyFill="1" applyBorder="1"/>
    <xf numFmtId="0" fontId="0" fillId="19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43" fontId="0" fillId="19" borderId="0" xfId="1" applyFont="1" applyFill="1" applyAlignment="1">
      <alignment horizontal="left"/>
    </xf>
    <xf numFmtId="43" fontId="0" fillId="0" borderId="1" xfId="1" applyFont="1" applyFill="1" applyBorder="1" applyAlignment="1">
      <alignment horizontal="left"/>
    </xf>
    <xf numFmtId="9" fontId="3" fillId="0" borderId="0" xfId="0" applyNumberFormat="1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0" fontId="0" fillId="0" borderId="5" xfId="0" applyBorder="1"/>
    <xf numFmtId="43" fontId="0" fillId="0" borderId="5" xfId="0" applyNumberFormat="1" applyBorder="1"/>
    <xf numFmtId="0" fontId="3" fillId="0" borderId="0" xfId="0" applyFont="1"/>
    <xf numFmtId="0" fontId="3" fillId="21" borderId="5" xfId="0" applyFont="1" applyFill="1" applyBorder="1" applyAlignment="1">
      <alignment horizontal="center"/>
    </xf>
    <xf numFmtId="0" fontId="3" fillId="21" borderId="5" xfId="0" applyFont="1" applyFill="1" applyBorder="1" applyAlignment="1">
      <alignment horizontal="center" wrapText="1"/>
    </xf>
    <xf numFmtId="0" fontId="3" fillId="21" borderId="5" xfId="0" applyFont="1" applyFill="1" applyBorder="1" applyAlignment="1">
      <alignment horizontal="center" vertical="center"/>
    </xf>
    <xf numFmtId="0" fontId="3" fillId="22" borderId="5" xfId="0" applyFont="1" applyFill="1" applyBorder="1"/>
    <xf numFmtId="43" fontId="3" fillId="22" borderId="5" xfId="0" applyNumberFormat="1" applyFont="1" applyFill="1" applyBorder="1"/>
    <xf numFmtId="0" fontId="3" fillId="22" borderId="5" xfId="0" applyFont="1" applyFill="1" applyBorder="1" applyAlignment="1">
      <alignment horizontal="center"/>
    </xf>
    <xf numFmtId="43" fontId="3" fillId="2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3" borderId="1" xfId="0" applyFill="1" applyBorder="1" applyAlignment="1">
      <alignment horizontal="left" vertical="center"/>
    </xf>
    <xf numFmtId="43" fontId="0" fillId="24" borderId="1" xfId="1" applyFont="1" applyFill="1" applyBorder="1" applyAlignment="1">
      <alignment horizontal="left" vertical="center"/>
    </xf>
    <xf numFmtId="0" fontId="0" fillId="25" borderId="1" xfId="0" applyFill="1" applyBorder="1" applyAlignment="1">
      <alignment horizontal="left" vertical="center" wrapText="1"/>
    </xf>
    <xf numFmtId="0" fontId="0" fillId="25" borderId="1" xfId="0" applyFill="1" applyBorder="1" applyAlignment="1">
      <alignment horizontal="left" vertical="center"/>
    </xf>
    <xf numFmtId="0" fontId="0" fillId="19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43" fontId="0" fillId="19" borderId="0" xfId="1" applyFont="1" applyFill="1" applyAlignment="1">
      <alignment horizontal="left"/>
    </xf>
    <xf numFmtId="43" fontId="0" fillId="0" borderId="1" xfId="1" applyFont="1" applyFill="1" applyBorder="1" applyAlignment="1">
      <alignment horizontal="left"/>
    </xf>
    <xf numFmtId="43" fontId="3" fillId="16" borderId="5" xfId="1" applyFont="1" applyFill="1" applyBorder="1"/>
    <xf numFmtId="167" fontId="0" fillId="16" borderId="5" xfId="2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</cellXfs>
  <cellStyles count="7">
    <cellStyle name="Millares" xfId="1" builtinId="3"/>
    <cellStyle name="Millares [0]" xfId="4" builtinId="6"/>
    <cellStyle name="Millares 2" xfId="6"/>
    <cellStyle name="Moneda [0]" xfId="2" builtinId="7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2278448</xdr:colOff>
      <xdr:row>0</xdr:row>
      <xdr:rowOff>58208</xdr:rowOff>
    </xdr:from>
    <xdr:to>
      <xdr:col>7</xdr:col>
      <xdr:colOff>706838</xdr:colOff>
      <xdr:row>3</xdr:row>
      <xdr:rowOff>79597</xdr:rowOff>
    </xdr:to>
    <xdr:sp macro="" textlink="">
      <xdr:nvSpPr>
        <xdr:cNvPr id="2" name="Rectángulo 1"/>
        <xdr:cNvSpPr/>
      </xdr:nvSpPr>
      <xdr:spPr>
        <a:xfrm>
          <a:off x="3211898" y="58208"/>
          <a:ext cx="7658115" cy="11643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INGRESOS DE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SEPTIEMBRE  DE 2020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123825</xdr:rowOff>
    </xdr:to>
    <xdr:sp macro="" textlink="">
      <xdr:nvSpPr>
        <xdr:cNvPr id="3" name="AutoShape 1" descr="Universidad del Tolima - College &amp; University - Ibagué, Tolima - 8,848  Photos | Facebook"/>
        <xdr:cNvSpPr>
          <a:spLocks noChangeAspect="1" noChangeArrowheads="1"/>
        </xdr:cNvSpPr>
      </xdr:nvSpPr>
      <xdr:spPr bwMode="auto">
        <a:xfrm>
          <a:off x="933450" y="1905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4" name="AutoShape 2" descr="Inicio"/>
        <xdr:cNvSpPr>
          <a:spLocks noChangeAspect="1" noChangeArrowheads="1"/>
        </xdr:cNvSpPr>
      </xdr:nvSpPr>
      <xdr:spPr bwMode="auto">
        <a:xfrm>
          <a:off x="933450" y="39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190499</xdr:colOff>
      <xdr:row>0</xdr:row>
      <xdr:rowOff>38100</xdr:rowOff>
    </xdr:from>
    <xdr:to>
      <xdr:col>1</xdr:col>
      <xdr:colOff>2742628</xdr:colOff>
      <xdr:row>2</xdr:row>
      <xdr:rowOff>685799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38100"/>
          <a:ext cx="3485579" cy="1028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218506</xdr:colOff>
      <xdr:row>0</xdr:row>
      <xdr:rowOff>10583</xdr:rowOff>
    </xdr:from>
    <xdr:to>
      <xdr:col>10</xdr:col>
      <xdr:colOff>531186</xdr:colOff>
      <xdr:row>3</xdr:row>
      <xdr:rowOff>31972</xdr:rowOff>
    </xdr:to>
    <xdr:grpSp>
      <xdr:nvGrpSpPr>
        <xdr:cNvPr id="2" name="Grupo 1"/>
        <xdr:cNvGrpSpPr/>
      </xdr:nvGrpSpPr>
      <xdr:grpSpPr>
        <a:xfrm>
          <a:off x="218506" y="10583"/>
          <a:ext cx="14875347" cy="889222"/>
          <a:chOff x="211450" y="10583"/>
          <a:chExt cx="15563263" cy="1611024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66084" y="131235"/>
            <a:ext cx="3508629" cy="85936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450" y="148167"/>
            <a:ext cx="2275853" cy="899574"/>
          </a:xfrm>
          <a:prstGeom prst="rect">
            <a:avLst/>
          </a:prstGeom>
        </xdr:spPr>
      </xdr:pic>
      <xdr:sp macro="" textlink="">
        <xdr:nvSpPr>
          <xdr:cNvPr id="5" name="Rectángulo 4"/>
          <xdr:cNvSpPr/>
        </xdr:nvSpPr>
        <xdr:spPr>
          <a:xfrm>
            <a:off x="3672417" y="10583"/>
            <a:ext cx="7810500" cy="161102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INGRESOS DE  JULIO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 DEL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504751</xdr:colOff>
      <xdr:row>0</xdr:row>
      <xdr:rowOff>66676</xdr:rowOff>
    </xdr:from>
    <xdr:to>
      <xdr:col>8</xdr:col>
      <xdr:colOff>512952</xdr:colOff>
      <xdr:row>3</xdr:row>
      <xdr:rowOff>391454</xdr:rowOff>
    </xdr:to>
    <xdr:sp macro="" textlink="">
      <xdr:nvSpPr>
        <xdr:cNvPr id="4" name="Rectángulo 3"/>
        <xdr:cNvSpPr/>
      </xdr:nvSpPr>
      <xdr:spPr>
        <a:xfrm>
          <a:off x="5034418" y="66676"/>
          <a:ext cx="8030367" cy="8962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GASTOS  SEPTIEMBRE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2020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148167</xdr:colOff>
      <xdr:row>0</xdr:row>
      <xdr:rowOff>31750</xdr:rowOff>
    </xdr:from>
    <xdr:to>
      <xdr:col>1</xdr:col>
      <xdr:colOff>2628329</xdr:colOff>
      <xdr:row>3</xdr:row>
      <xdr:rowOff>479424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31750"/>
          <a:ext cx="3485579" cy="1019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5</xdr:col>
      <xdr:colOff>6350</xdr:colOff>
      <xdr:row>54</xdr:row>
      <xdr:rowOff>6350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8763000" cy="332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ocuments\INFORMES%20ENTES%20DE%20CONTROL\SNIES%202020\INFORMES%20ABRIL%202020\Copia%20de%20Informaci_n_presupuestal_Universidades_P_blicas__v_lido_reporte_desde_2017_.PLANTILLA-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s%20de%20financiaci&#243;n%20INVERSI&#211;N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ocuments\EJECUCIONES%20PPTALES%20INGRESOS%20Y%20GASTOS%20VIGENCIA%202019\Ejecuciones%20Presupuestales%20de%20Ingresos%20y%20Gastos%20mes%20de%20%20Diciembre%20de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ocuments\EJECUCIONES%20PRESUPUESTALES%20VIGENCIA%202020\Ejecuciones%20Presupuestales%20de%20Ingresos%20y%20Gastos%20de%20Enero%20de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ocuments\EJECUCIONES%20PRESUPUESTALES%20VIGENCIA%202020\Ejecuci&#243;n%20Presupuestal%20de%20Gastos%20de%20Mayo%20del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/Documents/PRESUPUESTO%20%20APROBADO%20VIGENCIA%202020/ARCHIVO%20PLANO%20PPTO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ocuments\EJECUCIONES%20PRESUPUESTALES%20VIGENCIA%202020\Plan%20Anual%20Mensualizado%20de%20Caja%20-%20PA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UNIVERSIDADES_V2"/>
      <sheetName val="GASTOS_UNIVERSIDADES_V2"/>
      <sheetName val="INFO"/>
      <sheetName val="Ejec ing-abril"/>
      <sheetName val="Ejec gastos abril"/>
      <sheetName val="Ejec-gastos-marzo"/>
      <sheetName val="Ejec-Ing-Marzo"/>
      <sheetName val="ejec-ing-feb-20"/>
      <sheetName val="ejec-gastos-feb-20"/>
      <sheetName val="EJE-ING.ENERO-2020"/>
      <sheetName val="EJE-GASTOS ENERO-2020"/>
      <sheetName val="PLANO GASTOS-2020"/>
      <sheetName val="PLANO-ING-2020"/>
      <sheetName val="ADICIONES ENERO"/>
      <sheetName val="TRASLADOS ENERO"/>
      <sheetName val="Hoja4"/>
      <sheetName val="Hoja3"/>
    </sheetNames>
    <sheetDataSet>
      <sheetData sheetId="0">
        <row r="13">
          <cell r="E13">
            <v>81443507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F17">
            <v>20933828.129999999</v>
          </cell>
        </row>
        <row r="19">
          <cell r="F19">
            <v>1579921.17</v>
          </cell>
        </row>
        <row r="21">
          <cell r="F21">
            <v>2489290.7400000002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5">
          <cell r="G15">
            <v>552800000</v>
          </cell>
        </row>
        <row r="29">
          <cell r="G29">
            <v>785830362</v>
          </cell>
        </row>
        <row r="38">
          <cell r="G38">
            <v>200000000</v>
          </cell>
        </row>
        <row r="68">
          <cell r="G68">
            <v>25000000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9"/>
      <sheetName val="Ejecucion ingresos Dic-2019"/>
      <sheetName val="Hoja1"/>
      <sheetName val="Ejecucion Gastos Dic-2019"/>
      <sheetName val="PAC GASTOS 2019"/>
      <sheetName val="PAC INGRESOS 2019"/>
      <sheetName val="INDICADORES"/>
      <sheetName val="Ejec.Recursos PFC"/>
      <sheetName val="Ejec gastos enero 2019"/>
    </sheetNames>
    <sheetDataSet>
      <sheetData sheetId="0"/>
      <sheetData sheetId="1">
        <row r="8">
          <cell r="J8">
            <v>34197944638.650002</v>
          </cell>
        </row>
      </sheetData>
      <sheetData sheetId="2"/>
      <sheetData sheetId="3">
        <row r="7">
          <cell r="D7">
            <v>94336696039</v>
          </cell>
          <cell r="J7">
            <v>95524881562.479996</v>
          </cell>
          <cell r="K7">
            <v>94768905802.309998</v>
          </cell>
        </row>
        <row r="82">
          <cell r="D82">
            <v>4972699928</v>
          </cell>
          <cell r="J82">
            <v>8875118351.5200005</v>
          </cell>
          <cell r="K82">
            <v>8654644295.6700001</v>
          </cell>
        </row>
        <row r="116">
          <cell r="D116">
            <v>297000000</v>
          </cell>
          <cell r="J116">
            <v>290930817</v>
          </cell>
          <cell r="K116">
            <v>290930817</v>
          </cell>
        </row>
        <row r="118">
          <cell r="D118">
            <v>4509663118</v>
          </cell>
          <cell r="J118">
            <v>20968831216.200001</v>
          </cell>
          <cell r="K118">
            <v>17174819660.49</v>
          </cell>
        </row>
        <row r="312">
          <cell r="D312">
            <v>0</v>
          </cell>
          <cell r="J312">
            <v>38723208080.93</v>
          </cell>
          <cell r="K312">
            <v>22028916295.509998</v>
          </cell>
        </row>
        <row r="331">
          <cell r="D331">
            <v>0</v>
          </cell>
          <cell r="J331">
            <v>21864399237.120003</v>
          </cell>
          <cell r="K331">
            <v>14854359705.110001</v>
          </cell>
        </row>
        <row r="439">
          <cell r="D439">
            <v>0</v>
          </cell>
          <cell r="J439">
            <v>568000000</v>
          </cell>
          <cell r="K439">
            <v>554603373.98000002</v>
          </cell>
        </row>
        <row r="443">
          <cell r="D443">
            <v>1000</v>
          </cell>
          <cell r="J443">
            <v>2104117576</v>
          </cell>
          <cell r="K443">
            <v>746447847</v>
          </cell>
        </row>
        <row r="451">
          <cell r="D451">
            <v>11500000000</v>
          </cell>
          <cell r="J451">
            <v>10597077513</v>
          </cell>
          <cell r="K451">
            <v>10597077513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Enero 2020"/>
      <sheetName val="Gastos 2020"/>
      <sheetName val="Hoja1"/>
      <sheetName val="PAC de Ingresos"/>
      <sheetName val="PAC de Gastos"/>
    </sheetNames>
    <sheetDataSet>
      <sheetData sheetId="0"/>
      <sheetData sheetId="1">
        <row r="7">
          <cell r="C7">
            <v>117594878148</v>
          </cell>
        </row>
        <row r="229">
          <cell r="C229">
            <v>10950809240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Mayo 2020"/>
      <sheetName val="Gastos Mayo 2020"/>
      <sheetName val="PAC INGRESOS"/>
      <sheetName val="Hoja2"/>
      <sheetName val="Hoja1"/>
      <sheetName val="PAC de Ingresos"/>
      <sheetName val="PAC de Gastos"/>
    </sheetNames>
    <sheetDataSet>
      <sheetData sheetId="0"/>
      <sheetData sheetId="1">
        <row r="6">
          <cell r="C6">
            <v>128545687388</v>
          </cell>
        </row>
        <row r="7">
          <cell r="G7">
            <v>121455797459.73</v>
          </cell>
          <cell r="I7">
            <v>53301382928.380005</v>
          </cell>
        </row>
        <row r="249">
          <cell r="G249">
            <v>31459850098.510002</v>
          </cell>
          <cell r="I249">
            <v>6115103883.8299999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GASTOS"/>
      <sheetName val="PLANO INGRESOS"/>
      <sheetName val="Hoja1"/>
      <sheetName val="CENTROS DE COSTO"/>
      <sheetName val="Hoja2"/>
      <sheetName val="CURDN"/>
      <sheetName val="HOPSITAL MVZ"/>
      <sheetName val="DIPLOMADOS IDEAD"/>
      <sheetName val="DIPLOMADOS ARTES"/>
      <sheetName val="CURSOS LIBRES ARTES"/>
      <sheetName val="DIPLOMADO TOPO"/>
      <sheetName val="DIPLOMADO DIBUJO"/>
      <sheetName val="DIPLOMADO BIM"/>
      <sheetName val="CURSOS LIBRES TECNOLOG"/>
      <sheetName val="EXAMENES APTITUD FISICA"/>
      <sheetName val="NIVEL INTRO.SALUD"/>
      <sheetName val="LASEREX"/>
      <sheetName val="centro idiomas"/>
      <sheetName val="dip-alto_rend_dep"/>
      <sheetName val="dip-EELE"/>
      <sheetName val="diplomado NEE"/>
      <sheetName val="Dipl-comp-pedago"/>
      <sheetName val="CURSOS LIBRES FACEA"/>
      <sheetName val="DIPLOMADO FACEA"/>
      <sheetName val="DIPL.FERM.ALIMENT"/>
      <sheetName val="CURSOS LIBRES AGRON"/>
      <sheetName val="DIPL.HORTIFRUTI"/>
      <sheetName val="DIPL.DIAG.INTE"/>
      <sheetName val="DIPL.INT.SIST"/>
      <sheetName val="LAB.MADERAS"/>
      <sheetName val="CURSOS LIBRES FORESTAL"/>
      <sheetName val="DIPLOMADOS FORESTAL"/>
      <sheetName val="LAB.DIAGNOSTICO VET"/>
      <sheetName val="DIPLOMADOS MVZ"/>
      <sheetName val="CLINICA PEQUEÑOS AN"/>
      <sheetName val="CURSOS LIBRE MVZ"/>
      <sheetName val="MAESTRÍA EN CIENCIAS PECUARIAS"/>
      <sheetName val="MAESTRÍA EN DESARROLLO RURAL"/>
      <sheetName val="MAESTRIA CLINICA PEQUEÑOS"/>
      <sheetName val="ESP.GESTION AMBIENTAL"/>
      <sheetName val="MAESTRIA PLAN.CUENCAS"/>
      <sheetName val="MAESTRIA GEST.AMBIENTAL"/>
      <sheetName val="MAESTRIA CIENCIA Y TEC."/>
      <sheetName val="MAESTRIA EXT.RURAL"/>
      <sheetName val="MAESTRIA EN ADMON"/>
      <sheetName val="ESP.DIRECCION ORG."/>
      <sheetName val="ESP.GERENCIA MERCADEO"/>
      <sheetName val="ESP.GERENCIA TALENTO"/>
      <sheetName val="Maes-educ fisi-dpte"/>
      <sheetName val="Maes- Educ"/>
      <sheetName val="Maes-didact-ingles"/>
      <sheetName val="Espe-pedagogia"/>
      <sheetName val="Maes-Ambiental"/>
      <sheetName val="MAESTRIA CIENCIA FISICA"/>
      <sheetName val="MAESTRIA CIENCIA BIOLOG"/>
      <sheetName val="MAESTRIA MATEMA"/>
      <sheetName val="ESP.EPIDEMIOLOGIA"/>
      <sheetName val="ESP.MEDICINA CRITICA"/>
      <sheetName val="MAESTRIA URBANISMO"/>
      <sheetName val="MAESTRIA TERRITORIO"/>
      <sheetName val="MAESTRIA DERECHOS H."/>
      <sheetName val="ESP.DERECHO ADTIVO"/>
      <sheetName val="ESP.GERENCIA PROY"/>
      <sheetName val="ESP.FINANZAS"/>
      <sheetName val="ESP.GERENCIA INST"/>
      <sheetName val="MAESTRIA PEDAG Y MEDIAC"/>
      <sheetName val="ESP.ECOLOGIA POLIT"/>
    </sheetNames>
    <sheetDataSet>
      <sheetData sheetId="0"/>
      <sheetData sheetId="1">
        <row r="2">
          <cell r="BV2">
            <v>128545687387.995</v>
          </cell>
        </row>
        <row r="91">
          <cell r="BV91">
            <v>24000000</v>
          </cell>
        </row>
        <row r="92">
          <cell r="BV92">
            <v>1200000</v>
          </cell>
        </row>
        <row r="93">
          <cell r="BV93">
            <v>600000</v>
          </cell>
        </row>
        <row r="94">
          <cell r="BV94">
            <v>28000000</v>
          </cell>
        </row>
        <row r="95">
          <cell r="BV95">
            <v>40000000</v>
          </cell>
        </row>
        <row r="96">
          <cell r="BV96">
            <v>12000000</v>
          </cell>
        </row>
        <row r="97">
          <cell r="BV97">
            <v>60000000</v>
          </cell>
        </row>
        <row r="98">
          <cell r="BV98">
            <v>94000000</v>
          </cell>
        </row>
        <row r="99">
          <cell r="BV99">
            <v>94000000</v>
          </cell>
        </row>
        <row r="101">
          <cell r="BV101">
            <v>1252896796</v>
          </cell>
        </row>
        <row r="103">
          <cell r="BV103">
            <v>1252896796</v>
          </cell>
        </row>
        <row r="109">
          <cell r="BV109">
            <v>60000000</v>
          </cell>
        </row>
        <row r="110">
          <cell r="BV110">
            <v>1192896796</v>
          </cell>
        </row>
        <row r="111">
          <cell r="BV111">
            <v>63999996</v>
          </cell>
        </row>
        <row r="112">
          <cell r="BV112">
            <v>164736000</v>
          </cell>
        </row>
        <row r="113">
          <cell r="BV113">
            <v>47712000</v>
          </cell>
        </row>
        <row r="114">
          <cell r="BV114">
            <v>48000000</v>
          </cell>
        </row>
        <row r="115">
          <cell r="BV115">
            <v>132099996</v>
          </cell>
        </row>
        <row r="116">
          <cell r="BV116">
            <v>168000000</v>
          </cell>
        </row>
        <row r="117">
          <cell r="BV117">
            <v>99840000</v>
          </cell>
        </row>
        <row r="118">
          <cell r="BV118">
            <v>50400000</v>
          </cell>
        </row>
        <row r="119">
          <cell r="BV119">
            <v>36108804</v>
          </cell>
        </row>
        <row r="120">
          <cell r="BV120">
            <v>220000000</v>
          </cell>
        </row>
        <row r="121">
          <cell r="BV121">
            <v>12000000</v>
          </cell>
        </row>
        <row r="122">
          <cell r="BV122">
            <v>150000000</v>
          </cell>
        </row>
        <row r="124">
          <cell r="BV124">
            <v>80379443370.219986</v>
          </cell>
        </row>
        <row r="125">
          <cell r="BV125">
            <v>80379443370.219986</v>
          </cell>
        </row>
        <row r="127">
          <cell r="BV127">
            <v>62787807976.949997</v>
          </cell>
        </row>
        <row r="128">
          <cell r="BV128">
            <v>1334382814.8800001</v>
          </cell>
        </row>
        <row r="129">
          <cell r="BV129">
            <v>956870000</v>
          </cell>
        </row>
        <row r="130">
          <cell r="BV130">
            <v>2500000000</v>
          </cell>
        </row>
        <row r="131">
          <cell r="BV131">
            <v>3200000000</v>
          </cell>
        </row>
        <row r="132">
          <cell r="BV132">
            <v>8505059904.3900003</v>
          </cell>
        </row>
        <row r="133">
          <cell r="BV133">
            <v>1365809240</v>
          </cell>
        </row>
        <row r="160">
          <cell r="BV160">
            <v>360566196.55500001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es presupuestales"/>
      <sheetName val="PAC Ingresos "/>
      <sheetName val="PAC Gastos"/>
      <sheetName val="Comparativo PAC Ingresos-Gastos"/>
      <sheetName val="FUENTES Y USOS INVERSION"/>
      <sheetName val="Hoja7"/>
      <sheetName val="Hoja5"/>
      <sheetName val="Hoja6"/>
      <sheetName val="Hoja4"/>
      <sheetName val="Hoja3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81">
          <cell r="I81">
            <v>8135700</v>
          </cell>
        </row>
        <row r="82">
          <cell r="I82">
            <v>8135700</v>
          </cell>
        </row>
        <row r="84">
          <cell r="I84">
            <v>196104045</v>
          </cell>
        </row>
        <row r="85">
          <cell r="I85">
            <v>127622146</v>
          </cell>
        </row>
        <row r="86">
          <cell r="I86">
            <v>107936146</v>
          </cell>
        </row>
        <row r="92">
          <cell r="I92">
            <v>19686000</v>
          </cell>
        </row>
        <row r="93">
          <cell r="I93">
            <v>19686000</v>
          </cell>
        </row>
        <row r="101">
          <cell r="I101">
            <v>8376760</v>
          </cell>
        </row>
        <row r="103">
          <cell r="I103">
            <v>60105139</v>
          </cell>
        </row>
        <row r="106">
          <cell r="I106">
            <v>60105139</v>
          </cell>
        </row>
        <row r="107">
          <cell r="I107">
            <v>0</v>
          </cell>
        </row>
        <row r="108">
          <cell r="I108">
            <v>56733054</v>
          </cell>
        </row>
        <row r="121">
          <cell r="A121" t="str">
            <v>112529353</v>
          </cell>
          <cell r="B121" t="str">
            <v>Otros Servicios Profesionales Y Técnicos N.C.P</v>
          </cell>
          <cell r="I121">
            <v>3372085</v>
          </cell>
        </row>
        <row r="122">
          <cell r="I122">
            <v>4275804192</v>
          </cell>
        </row>
        <row r="123">
          <cell r="I123">
            <v>4007869219</v>
          </cell>
        </row>
        <row r="124">
          <cell r="I124">
            <v>4007869219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7">
          <cell r="I137">
            <v>0</v>
          </cell>
        </row>
        <row r="144">
          <cell r="B144" t="str">
            <v>RECURSOS DE BALANCE</v>
          </cell>
        </row>
        <row r="146">
          <cell r="I146">
            <v>54645498.840000004</v>
          </cell>
        </row>
        <row r="147">
          <cell r="I147">
            <v>54645498.840000004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showGridLines="0" topLeftCell="A105" workbookViewId="0">
      <selection activeCell="C70" sqref="C70"/>
    </sheetView>
  </sheetViews>
  <sheetFormatPr baseColWidth="10" defaultColWidth="11.453125" defaultRowHeight="14.5" x14ac:dyDescent="0.35"/>
  <cols>
    <col min="1" max="1" width="14" style="1" bestFit="1" customWidth="1"/>
    <col min="2" max="2" width="43.81640625" style="2" customWidth="1"/>
    <col min="3" max="3" width="24.7265625" style="2" bestFit="1" customWidth="1"/>
    <col min="4" max="4" width="17.81640625" style="2" bestFit="1" customWidth="1"/>
    <col min="5" max="5" width="13.54296875" style="2" bestFit="1" customWidth="1"/>
    <col min="6" max="6" width="18.81640625" style="2" bestFit="1" customWidth="1"/>
    <col min="7" max="7" width="19.54296875" style="2" bestFit="1" customWidth="1"/>
    <col min="8" max="8" width="17.81640625" style="2" bestFit="1" customWidth="1"/>
    <col min="9" max="9" width="23.453125" style="2" bestFit="1" customWidth="1"/>
    <col min="10" max="10" width="23.54296875" style="2" bestFit="1" customWidth="1"/>
    <col min="11" max="11" width="15.26953125" style="5" bestFit="1" customWidth="1"/>
    <col min="12" max="12" width="6.7265625" style="2" customWidth="1"/>
    <col min="13" max="13" width="14" style="2" hidden="1" customWidth="1"/>
    <col min="14" max="14" width="90.81640625" style="2" hidden="1" customWidth="1"/>
    <col min="15" max="15" width="24.7265625" style="2" hidden="1" customWidth="1"/>
    <col min="16" max="16" width="17.453125" style="2" hidden="1" customWidth="1"/>
    <col min="17" max="17" width="18.1796875" style="2" hidden="1" customWidth="1"/>
    <col min="18" max="18" width="18.453125" style="2" hidden="1" customWidth="1"/>
    <col min="19" max="19" width="24" style="2" hidden="1" customWidth="1"/>
    <col min="20" max="20" width="19.453125" style="2" hidden="1" customWidth="1"/>
    <col min="21" max="21" width="17.453125" style="2" hidden="1" customWidth="1"/>
    <col min="22" max="22" width="17.7265625" style="2" hidden="1" customWidth="1"/>
    <col min="23" max="23" width="15.26953125" style="2" hidden="1" customWidth="1"/>
    <col min="24" max="24" width="3.81640625" style="2" hidden="1" customWidth="1"/>
    <col min="25" max="25" width="14.7265625" style="2" hidden="1" customWidth="1"/>
    <col min="26" max="26" width="17.453125" style="2" hidden="1" customWidth="1"/>
    <col min="27" max="27" width="18.453125" style="2" hidden="1" customWidth="1"/>
    <col min="28" max="28" width="17.453125" style="2" hidden="1" customWidth="1"/>
    <col min="29" max="29" width="0" style="2" hidden="1" customWidth="1"/>
    <col min="30" max="30" width="18.453125" style="2" hidden="1" customWidth="1"/>
    <col min="31" max="31" width="17.453125" style="2" hidden="1" customWidth="1"/>
    <col min="32" max="32" width="16.453125" style="2" hidden="1" customWidth="1"/>
    <col min="33" max="33" width="17.453125" style="2" hidden="1" customWidth="1"/>
    <col min="34" max="34" width="17.7265625" style="2" hidden="1" customWidth="1"/>
    <col min="35" max="35" width="0" style="2" hidden="1" customWidth="1"/>
    <col min="36" max="37" width="17.81640625" style="2" bestFit="1" customWidth="1"/>
    <col min="38" max="16384" width="11.453125" style="2"/>
  </cols>
  <sheetData>
    <row r="1" spans="1:36" x14ac:dyDescent="0.35">
      <c r="G1" s="3"/>
      <c r="J1" s="4"/>
    </row>
    <row r="2" spans="1:36" ht="15" thickBot="1" x14ac:dyDescent="0.4">
      <c r="B2"/>
      <c r="F2" s="4"/>
      <c r="G2" s="4"/>
      <c r="J2" s="4"/>
    </row>
    <row r="3" spans="1:36" s="8" customFormat="1" ht="59.25" customHeight="1" thickBot="1" x14ac:dyDescent="0.4">
      <c r="A3" s="6"/>
      <c r="B3"/>
      <c r="C3" s="317"/>
      <c r="D3" s="317"/>
      <c r="E3" s="317"/>
      <c r="F3" s="317"/>
      <c r="G3" s="317"/>
      <c r="H3" s="317"/>
      <c r="I3" s="317"/>
      <c r="J3" s="317"/>
      <c r="K3" s="317"/>
    </row>
    <row r="4" spans="1:36" s="8" customFormat="1" ht="29" x14ac:dyDescent="0.35">
      <c r="A4" s="9" t="s">
        <v>0</v>
      </c>
      <c r="B4" s="10" t="s">
        <v>1</v>
      </c>
      <c r="C4" s="10" t="s">
        <v>220</v>
      </c>
      <c r="D4" s="10" t="s">
        <v>5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1" t="s">
        <v>227</v>
      </c>
      <c r="L4" s="229"/>
      <c r="M4" s="9" t="s">
        <v>0</v>
      </c>
      <c r="N4" s="10" t="s">
        <v>1</v>
      </c>
      <c r="O4" s="10" t="s">
        <v>220</v>
      </c>
      <c r="P4" s="10" t="s">
        <v>5</v>
      </c>
      <c r="Q4" s="10" t="s">
        <v>221</v>
      </c>
      <c r="R4" s="10" t="s">
        <v>222</v>
      </c>
      <c r="S4" s="10" t="s">
        <v>223</v>
      </c>
      <c r="T4" s="10" t="s">
        <v>224</v>
      </c>
      <c r="U4" s="10" t="s">
        <v>225</v>
      </c>
      <c r="V4" s="10" t="s">
        <v>226</v>
      </c>
      <c r="W4" s="11" t="s">
        <v>227</v>
      </c>
      <c r="Y4" s="9" t="s">
        <v>0</v>
      </c>
      <c r="Z4" s="10" t="s">
        <v>1</v>
      </c>
      <c r="AA4" s="10" t="s">
        <v>220</v>
      </c>
      <c r="AB4" s="10" t="s">
        <v>5</v>
      </c>
      <c r="AC4" s="10" t="s">
        <v>221</v>
      </c>
      <c r="AD4" s="10" t="s">
        <v>222</v>
      </c>
      <c r="AE4" s="10" t="s">
        <v>223</v>
      </c>
      <c r="AF4" s="10" t="s">
        <v>224</v>
      </c>
      <c r="AG4" s="10" t="s">
        <v>225</v>
      </c>
      <c r="AH4" s="10" t="s">
        <v>226</v>
      </c>
      <c r="AI4" s="11" t="s">
        <v>227</v>
      </c>
    </row>
    <row r="5" spans="1:36" x14ac:dyDescent="0.35">
      <c r="A5" s="12">
        <v>1</v>
      </c>
      <c r="B5" s="13" t="s">
        <v>228</v>
      </c>
      <c r="C5" s="14">
        <f>+C6+C163</f>
        <v>128545687388</v>
      </c>
      <c r="D5" s="14">
        <v>26179341959.77</v>
      </c>
      <c r="E5" s="14">
        <f>+E6+E163</f>
        <v>0</v>
      </c>
      <c r="F5" s="14" t="e">
        <f>+F6+F163</f>
        <v>#VALUE!</v>
      </c>
      <c r="G5" s="14">
        <f>+G6+G163</f>
        <v>109413052392.14</v>
      </c>
      <c r="H5" s="14">
        <f>+H6+H163</f>
        <v>15680504201.18</v>
      </c>
      <c r="I5" s="14">
        <f>+I6+I163</f>
        <v>109413052392.14</v>
      </c>
      <c r="J5" s="14" t="e">
        <f t="shared" ref="J5:J36" si="0">+F5-I5</f>
        <v>#VALUE!</v>
      </c>
      <c r="K5" s="15" t="e">
        <f t="shared" ref="K5:K36" si="1">+I5/F5</f>
        <v>#VALUE!</v>
      </c>
      <c r="L5" s="229">
        <f t="shared" ref="L5:L36" si="2">+I5-G5</f>
        <v>0</v>
      </c>
      <c r="M5" s="12">
        <v>1</v>
      </c>
      <c r="N5" s="13" t="s">
        <v>228</v>
      </c>
      <c r="O5" s="14">
        <v>128545687388</v>
      </c>
      <c r="P5" s="14">
        <v>24369960169.77</v>
      </c>
      <c r="Q5" s="14">
        <v>0</v>
      </c>
      <c r="R5" s="14">
        <v>152915647557.76999</v>
      </c>
      <c r="S5" s="14">
        <v>73456152802.679993</v>
      </c>
      <c r="T5" s="14">
        <v>8786816296.7900009</v>
      </c>
      <c r="U5" s="14">
        <v>82232338541.940002</v>
      </c>
      <c r="V5" s="14">
        <v>69477042765.779999</v>
      </c>
      <c r="W5" s="15">
        <v>0.5377627460320793</v>
      </c>
      <c r="Y5" s="12">
        <v>1</v>
      </c>
      <c r="Z5" s="13" t="s">
        <v>228</v>
      </c>
      <c r="AA5" s="14">
        <v>128545687388</v>
      </c>
      <c r="AB5" s="14">
        <v>24369960169.77</v>
      </c>
      <c r="AC5" s="14">
        <v>0</v>
      </c>
      <c r="AD5" s="14">
        <v>152915647557.76999</v>
      </c>
      <c r="AE5" s="14">
        <v>86298098046.449997</v>
      </c>
      <c r="AF5" s="14">
        <v>8182110631.9800005</v>
      </c>
      <c r="AG5" s="14">
        <v>86298098046.449997</v>
      </c>
      <c r="AH5" s="14">
        <v>62443212240.639999</v>
      </c>
      <c r="AI5" s="15">
        <v>0.5643509962827542</v>
      </c>
    </row>
    <row r="6" spans="1:36" x14ac:dyDescent="0.35">
      <c r="A6" s="12" t="s">
        <v>229</v>
      </c>
      <c r="B6" s="13" t="s">
        <v>230</v>
      </c>
      <c r="C6" s="14">
        <f>+C7</f>
        <v>128185121191</v>
      </c>
      <c r="D6" s="14">
        <v>3098521776</v>
      </c>
      <c r="E6" s="14">
        <f>+E7</f>
        <v>0</v>
      </c>
      <c r="F6" s="14" t="e">
        <f>+F7</f>
        <v>#VALUE!</v>
      </c>
      <c r="G6" s="14">
        <f>+G7</f>
        <v>85844683982.75</v>
      </c>
      <c r="H6" s="14">
        <f>+H7</f>
        <v>15605861566.5</v>
      </c>
      <c r="I6" s="14">
        <f>+I7</f>
        <v>85844683982.75</v>
      </c>
      <c r="J6" s="14" t="e">
        <f t="shared" si="0"/>
        <v>#VALUE!</v>
      </c>
      <c r="K6" s="15" t="e">
        <f t="shared" si="1"/>
        <v>#VALUE!</v>
      </c>
      <c r="L6" s="229">
        <f t="shared" si="2"/>
        <v>0</v>
      </c>
      <c r="M6" s="12" t="s">
        <v>229</v>
      </c>
      <c r="N6" s="13" t="s">
        <v>230</v>
      </c>
      <c r="O6" s="14">
        <v>128185121191</v>
      </c>
      <c r="P6" s="14">
        <v>1289139986</v>
      </c>
      <c r="Q6" s="14">
        <v>0</v>
      </c>
      <c r="R6" s="14">
        <v>129474261177</v>
      </c>
      <c r="S6" s="14">
        <v>50121382210.229996</v>
      </c>
      <c r="T6" s="14">
        <v>8711445937.7800007</v>
      </c>
      <c r="U6" s="14">
        <v>58825828148.010002</v>
      </c>
      <c r="V6" s="14">
        <v>69442166838.470001</v>
      </c>
      <c r="W6" s="15">
        <v>0.45434380249207329</v>
      </c>
      <c r="Y6" s="12" t="s">
        <v>229</v>
      </c>
      <c r="Z6" s="13" t="s">
        <v>230</v>
      </c>
      <c r="AA6" s="14">
        <v>128185121191</v>
      </c>
      <c r="AB6" s="14">
        <v>1289139986</v>
      </c>
      <c r="AC6" s="14">
        <v>0</v>
      </c>
      <c r="AD6" s="14">
        <v>129474261177</v>
      </c>
      <c r="AE6" s="14">
        <v>63131434742.849998</v>
      </c>
      <c r="AF6" s="14">
        <v>8117352739.8400002</v>
      </c>
      <c r="AG6" s="14">
        <v>63131434742.849998</v>
      </c>
      <c r="AH6" s="14">
        <v>62473094205.470001</v>
      </c>
      <c r="AI6" s="15">
        <v>0.48759833938380304</v>
      </c>
    </row>
    <row r="7" spans="1:36" x14ac:dyDescent="0.35">
      <c r="A7" s="12" t="s">
        <v>231</v>
      </c>
      <c r="B7" s="13" t="s">
        <v>232</v>
      </c>
      <c r="C7" s="14">
        <f>+C8+C126</f>
        <v>128185121191</v>
      </c>
      <c r="D7" s="14">
        <v>3098521776</v>
      </c>
      <c r="E7" s="14">
        <f>+E8+E126</f>
        <v>0</v>
      </c>
      <c r="F7" s="14" t="e">
        <f>+F8+F126</f>
        <v>#VALUE!</v>
      </c>
      <c r="G7" s="14">
        <f>+G8+G126</f>
        <v>85844683982.75</v>
      </c>
      <c r="H7" s="14">
        <f>+H8+H126</f>
        <v>15605861566.5</v>
      </c>
      <c r="I7" s="14">
        <f>+I8+I126</f>
        <v>85844683982.75</v>
      </c>
      <c r="J7" s="14" t="e">
        <f t="shared" si="0"/>
        <v>#VALUE!</v>
      </c>
      <c r="K7" s="15" t="e">
        <f t="shared" si="1"/>
        <v>#VALUE!</v>
      </c>
      <c r="L7" s="229">
        <f t="shared" si="2"/>
        <v>0</v>
      </c>
      <c r="M7" s="12" t="s">
        <v>231</v>
      </c>
      <c r="N7" s="13" t="s">
        <v>232</v>
      </c>
      <c r="O7" s="14">
        <v>128185121191</v>
      </c>
      <c r="P7" s="14">
        <v>1289139986</v>
      </c>
      <c r="Q7" s="14">
        <v>0</v>
      </c>
      <c r="R7" s="14">
        <v>129474261177</v>
      </c>
      <c r="S7" s="14">
        <v>50121382210.229996</v>
      </c>
      <c r="T7" s="14">
        <v>8711445937.7800007</v>
      </c>
      <c r="U7" s="14">
        <v>58825828148.010002</v>
      </c>
      <c r="V7" s="14">
        <v>69442166838.470001</v>
      </c>
      <c r="W7" s="15">
        <v>0.45434380249207329</v>
      </c>
      <c r="Y7" s="12" t="s">
        <v>231</v>
      </c>
      <c r="Z7" s="13" t="s">
        <v>232</v>
      </c>
      <c r="AA7" s="14">
        <v>128185121191</v>
      </c>
      <c r="AB7" s="14">
        <v>1289139986</v>
      </c>
      <c r="AC7" s="14">
        <v>0</v>
      </c>
      <c r="AD7" s="14">
        <v>129474261177</v>
      </c>
      <c r="AE7" s="14">
        <v>63131434742.849998</v>
      </c>
      <c r="AF7" s="14">
        <v>8117352739.8400002</v>
      </c>
      <c r="AG7" s="14">
        <v>63131434742.849998</v>
      </c>
      <c r="AH7" s="14">
        <v>62473094205.470001</v>
      </c>
      <c r="AI7" s="15">
        <v>0.48759833938380304</v>
      </c>
    </row>
    <row r="8" spans="1:36" x14ac:dyDescent="0.35">
      <c r="A8" s="12" t="s">
        <v>233</v>
      </c>
      <c r="B8" s="13" t="s">
        <v>234</v>
      </c>
      <c r="C8" s="14">
        <f>+C9+C84</f>
        <v>46439868581</v>
      </c>
      <c r="D8" s="14">
        <v>0</v>
      </c>
      <c r="E8" s="14">
        <f>+E9+E84</f>
        <v>0</v>
      </c>
      <c r="F8" s="14">
        <f>+F9+F84</f>
        <v>46439868581</v>
      </c>
      <c r="G8" s="14">
        <f>+G9+G84</f>
        <v>26242239005.029999</v>
      </c>
      <c r="H8" s="14">
        <f>+H9+H84</f>
        <v>4134612388.5</v>
      </c>
      <c r="I8" s="14">
        <f>+I9+I84</f>
        <v>26242239005.029999</v>
      </c>
      <c r="J8" s="14">
        <f t="shared" si="0"/>
        <v>20197629575.970001</v>
      </c>
      <c r="K8" s="15">
        <f t="shared" si="1"/>
        <v>0.56507995838227931</v>
      </c>
      <c r="L8" s="229">
        <f t="shared" si="2"/>
        <v>0</v>
      </c>
      <c r="M8" s="12" t="s">
        <v>233</v>
      </c>
      <c r="N8" s="13" t="s">
        <v>234</v>
      </c>
      <c r="O8" s="14">
        <v>46439868581</v>
      </c>
      <c r="P8" s="14">
        <v>0</v>
      </c>
      <c r="Q8" s="14">
        <v>0</v>
      </c>
      <c r="R8" s="14">
        <v>46439868581</v>
      </c>
      <c r="S8" s="14">
        <v>15958736655.75</v>
      </c>
      <c r="T8" s="14">
        <v>689473499.77999997</v>
      </c>
      <c r="U8" s="14">
        <v>16641210155.530001</v>
      </c>
      <c r="V8" s="14">
        <v>28643231229.470001</v>
      </c>
      <c r="W8" s="15">
        <v>0.35833887269737968</v>
      </c>
      <c r="Y8" s="12" t="s">
        <v>233</v>
      </c>
      <c r="Z8" s="13" t="s">
        <v>234</v>
      </c>
      <c r="AA8" s="14">
        <v>46439868581</v>
      </c>
      <c r="AB8" s="14">
        <v>0</v>
      </c>
      <c r="AC8" s="14">
        <v>0</v>
      </c>
      <c r="AD8" s="14">
        <v>46439868581</v>
      </c>
      <c r="AE8" s="14">
        <v>19285648081.529999</v>
      </c>
      <c r="AF8" s="14">
        <v>2448314852</v>
      </c>
      <c r="AG8" s="14">
        <v>19285648081.529999</v>
      </c>
      <c r="AH8" s="14">
        <v>23316949787.470001</v>
      </c>
      <c r="AI8" s="15">
        <v>0.41528214163423277</v>
      </c>
      <c r="AJ8" s="4"/>
    </row>
    <row r="9" spans="1:36" s="20" customFormat="1" x14ac:dyDescent="0.35">
      <c r="A9" s="16" t="s">
        <v>235</v>
      </c>
      <c r="B9" s="17" t="s">
        <v>236</v>
      </c>
      <c r="C9" s="18">
        <f>+C10+C81</f>
        <v>44746571785</v>
      </c>
      <c r="D9" s="18">
        <v>0</v>
      </c>
      <c r="E9" s="18">
        <f>+E10+E81</f>
        <v>0</v>
      </c>
      <c r="F9" s="18">
        <f>+F10+F81</f>
        <v>44746571785</v>
      </c>
      <c r="G9" s="18">
        <f>+G10+G81</f>
        <v>24879808306.029999</v>
      </c>
      <c r="H9" s="18">
        <f>+H10+H81</f>
        <v>3938315239.5</v>
      </c>
      <c r="I9" s="18">
        <f>+I10+I81</f>
        <v>24879808306.029999</v>
      </c>
      <c r="J9" s="18">
        <f t="shared" si="0"/>
        <v>19866763478.970001</v>
      </c>
      <c r="K9" s="19">
        <f t="shared" si="1"/>
        <v>0.55601596532519704</v>
      </c>
      <c r="L9" s="229">
        <f t="shared" si="2"/>
        <v>0</v>
      </c>
      <c r="M9" s="16" t="s">
        <v>235</v>
      </c>
      <c r="N9" s="17" t="s">
        <v>236</v>
      </c>
      <c r="O9" s="18">
        <v>44746571785</v>
      </c>
      <c r="P9" s="18">
        <v>0</v>
      </c>
      <c r="Q9" s="18">
        <v>0</v>
      </c>
      <c r="R9" s="18">
        <v>44746571785</v>
      </c>
      <c r="S9" s="18">
        <v>15423640602.75</v>
      </c>
      <c r="T9" s="18">
        <v>598486105.77999997</v>
      </c>
      <c r="U9" s="18">
        <v>16015126708.530001</v>
      </c>
      <c r="V9" s="18">
        <v>28731445076.470001</v>
      </c>
      <c r="W9" s="19">
        <v>0.35790734506947436</v>
      </c>
      <c r="Y9" s="16" t="s">
        <v>235</v>
      </c>
      <c r="Z9" s="17" t="s">
        <v>236</v>
      </c>
      <c r="AA9" s="18">
        <v>44746571785</v>
      </c>
      <c r="AB9" s="18">
        <v>0</v>
      </c>
      <c r="AC9" s="18">
        <v>0</v>
      </c>
      <c r="AD9" s="18">
        <v>44746571785</v>
      </c>
      <c r="AE9" s="18">
        <v>18337865443.529999</v>
      </c>
      <c r="AF9" s="18">
        <v>2322738735</v>
      </c>
      <c r="AG9" s="18">
        <v>18337865443.529999</v>
      </c>
      <c r="AH9" s="18">
        <v>22476970615.470001</v>
      </c>
      <c r="AI9" s="19">
        <v>0.40981609790444862</v>
      </c>
    </row>
    <row r="10" spans="1:36" s="20" customFormat="1" x14ac:dyDescent="0.35">
      <c r="A10" s="16" t="s">
        <v>237</v>
      </c>
      <c r="B10" s="17" t="s">
        <v>238</v>
      </c>
      <c r="C10" s="18">
        <f>+C11</f>
        <v>44516571785</v>
      </c>
      <c r="D10" s="18">
        <v>0</v>
      </c>
      <c r="E10" s="18">
        <f t="shared" ref="E10:I11" si="3">+E11</f>
        <v>0</v>
      </c>
      <c r="F10" s="18">
        <f t="shared" si="3"/>
        <v>44516571785</v>
      </c>
      <c r="G10" s="18">
        <f t="shared" si="3"/>
        <v>24839874246.029999</v>
      </c>
      <c r="H10" s="18">
        <f t="shared" si="3"/>
        <v>3938315239.5</v>
      </c>
      <c r="I10" s="18">
        <f t="shared" si="3"/>
        <v>24839874246.029999</v>
      </c>
      <c r="J10" s="18">
        <f t="shared" si="0"/>
        <v>19676697538.970001</v>
      </c>
      <c r="K10" s="19">
        <f t="shared" si="1"/>
        <v>0.55799162536590186</v>
      </c>
      <c r="L10" s="229">
        <f t="shared" si="2"/>
        <v>0</v>
      </c>
      <c r="M10" s="16" t="s">
        <v>237</v>
      </c>
      <c r="N10" s="17" t="s">
        <v>238</v>
      </c>
      <c r="O10" s="18">
        <v>44516571785</v>
      </c>
      <c r="P10" s="18">
        <v>0</v>
      </c>
      <c r="Q10" s="18">
        <v>0</v>
      </c>
      <c r="R10" s="18">
        <v>44516571785</v>
      </c>
      <c r="S10" s="18">
        <v>15383706542.75</v>
      </c>
      <c r="T10" s="18">
        <v>598486105.77999997</v>
      </c>
      <c r="U10" s="18">
        <v>15975192648.530001</v>
      </c>
      <c r="V10" s="18">
        <v>28541379136.470001</v>
      </c>
      <c r="W10" s="19">
        <v>0.35885945408565562</v>
      </c>
      <c r="Y10" s="16" t="s">
        <v>237</v>
      </c>
      <c r="Z10" s="17" t="s">
        <v>238</v>
      </c>
      <c r="AA10" s="18">
        <v>44516571785</v>
      </c>
      <c r="AB10" s="18">
        <v>0</v>
      </c>
      <c r="AC10" s="18">
        <v>0</v>
      </c>
      <c r="AD10" s="18">
        <v>44516571785</v>
      </c>
      <c r="AE10" s="18">
        <v>18297931383.529999</v>
      </c>
      <c r="AF10" s="18">
        <v>2322738735</v>
      </c>
      <c r="AG10" s="18">
        <v>18297931383.529999</v>
      </c>
      <c r="AH10" s="18">
        <v>22286904675.470001</v>
      </c>
      <c r="AI10" s="19">
        <v>0.41103639947619564</v>
      </c>
    </row>
    <row r="11" spans="1:36" s="20" customFormat="1" x14ac:dyDescent="0.35">
      <c r="A11" s="16" t="s">
        <v>239</v>
      </c>
      <c r="B11" s="17" t="s">
        <v>240</v>
      </c>
      <c r="C11" s="18">
        <f>+C12</f>
        <v>44516571785</v>
      </c>
      <c r="D11" s="18">
        <v>0</v>
      </c>
      <c r="E11" s="18">
        <f t="shared" si="3"/>
        <v>0</v>
      </c>
      <c r="F11" s="18">
        <f t="shared" si="3"/>
        <v>44516571785</v>
      </c>
      <c r="G11" s="18">
        <f t="shared" si="3"/>
        <v>24839874246.029999</v>
      </c>
      <c r="H11" s="18">
        <f t="shared" si="3"/>
        <v>3938315239.5</v>
      </c>
      <c r="I11" s="18">
        <f t="shared" si="3"/>
        <v>24839874246.029999</v>
      </c>
      <c r="J11" s="18">
        <f t="shared" si="0"/>
        <v>19676697538.970001</v>
      </c>
      <c r="K11" s="19">
        <f t="shared" si="1"/>
        <v>0.55799162536590186</v>
      </c>
      <c r="L11" s="229">
        <f t="shared" si="2"/>
        <v>0</v>
      </c>
      <c r="M11" s="16" t="s">
        <v>239</v>
      </c>
      <c r="N11" s="17" t="s">
        <v>240</v>
      </c>
      <c r="O11" s="18">
        <v>44516571785</v>
      </c>
      <c r="P11" s="18">
        <v>0</v>
      </c>
      <c r="Q11" s="18">
        <v>0</v>
      </c>
      <c r="R11" s="18">
        <v>44516571785</v>
      </c>
      <c r="S11" s="18">
        <v>15383706542.75</v>
      </c>
      <c r="T11" s="18">
        <v>598486105.77999997</v>
      </c>
      <c r="U11" s="18">
        <v>15975192648.530001</v>
      </c>
      <c r="V11" s="18">
        <v>28541379136.470001</v>
      </c>
      <c r="W11" s="19">
        <v>0.35885945408565562</v>
      </c>
      <c r="Y11" s="16" t="s">
        <v>239</v>
      </c>
      <c r="Z11" s="17" t="s">
        <v>240</v>
      </c>
      <c r="AA11" s="18">
        <v>44516571785</v>
      </c>
      <c r="AB11" s="18">
        <v>0</v>
      </c>
      <c r="AC11" s="18">
        <v>0</v>
      </c>
      <c r="AD11" s="18">
        <v>44516571785</v>
      </c>
      <c r="AE11" s="18">
        <v>18297931383.529999</v>
      </c>
      <c r="AF11" s="18">
        <v>2322738735</v>
      </c>
      <c r="AG11" s="18">
        <v>18297931383.529999</v>
      </c>
      <c r="AH11" s="18">
        <v>22286904675.470001</v>
      </c>
      <c r="AI11" s="19">
        <v>0.41103639947619564</v>
      </c>
    </row>
    <row r="12" spans="1:36" s="20" customFormat="1" x14ac:dyDescent="0.35">
      <c r="A12" s="16" t="s">
        <v>241</v>
      </c>
      <c r="B12" s="17" t="s">
        <v>242</v>
      </c>
      <c r="C12" s="18">
        <f>+C13+C27+C45</f>
        <v>44516571785</v>
      </c>
      <c r="D12" s="18">
        <v>0</v>
      </c>
      <c r="E12" s="18">
        <f>+E13+E27+E45</f>
        <v>0</v>
      </c>
      <c r="F12" s="18">
        <f>+F13+F27+F45</f>
        <v>44516571785</v>
      </c>
      <c r="G12" s="18">
        <f>+G13+G27+G45</f>
        <v>24839874246.029999</v>
      </c>
      <c r="H12" s="18">
        <f>+H13+H27+H45</f>
        <v>3938315239.5</v>
      </c>
      <c r="I12" s="18">
        <f>+I13+I27+I45</f>
        <v>24839874246.029999</v>
      </c>
      <c r="J12" s="18">
        <f t="shared" si="0"/>
        <v>19676697538.970001</v>
      </c>
      <c r="K12" s="19">
        <f t="shared" si="1"/>
        <v>0.55799162536590186</v>
      </c>
      <c r="L12" s="229">
        <f t="shared" si="2"/>
        <v>0</v>
      </c>
      <c r="M12" s="16" t="s">
        <v>241</v>
      </c>
      <c r="N12" s="17" t="s">
        <v>242</v>
      </c>
      <c r="O12" s="18">
        <v>44516571785</v>
      </c>
      <c r="P12" s="18">
        <v>0</v>
      </c>
      <c r="Q12" s="18">
        <v>0</v>
      </c>
      <c r="R12" s="18">
        <v>44516571785</v>
      </c>
      <c r="S12" s="18">
        <v>15383706542.75</v>
      </c>
      <c r="T12" s="18">
        <v>598486105.77999997</v>
      </c>
      <c r="U12" s="18">
        <v>15975192648.530001</v>
      </c>
      <c r="V12" s="18">
        <v>28541379136.470001</v>
      </c>
      <c r="W12" s="19">
        <v>0.35885945408565562</v>
      </c>
      <c r="Y12" s="16" t="s">
        <v>241</v>
      </c>
      <c r="Z12" s="17" t="s">
        <v>242</v>
      </c>
      <c r="AA12" s="18">
        <v>44516571785</v>
      </c>
      <c r="AB12" s="18">
        <v>0</v>
      </c>
      <c r="AC12" s="18">
        <v>0</v>
      </c>
      <c r="AD12" s="18">
        <v>44516571785</v>
      </c>
      <c r="AE12" s="18">
        <v>18297931383.529999</v>
      </c>
      <c r="AF12" s="18">
        <v>2322738735</v>
      </c>
      <c r="AG12" s="18">
        <v>18297931383.529999</v>
      </c>
      <c r="AH12" s="18">
        <v>22286904675.470001</v>
      </c>
      <c r="AI12" s="19">
        <v>0.41103639947619564</v>
      </c>
    </row>
    <row r="13" spans="1:36" s="20" customFormat="1" x14ac:dyDescent="0.35">
      <c r="A13" s="16" t="s">
        <v>243</v>
      </c>
      <c r="B13" s="17" t="s">
        <v>244</v>
      </c>
      <c r="C13" s="18">
        <f>SUM(C14)</f>
        <v>32250745169</v>
      </c>
      <c r="D13" s="18">
        <v>0</v>
      </c>
      <c r="E13" s="18">
        <f>SUM(E14)</f>
        <v>0</v>
      </c>
      <c r="F13" s="18">
        <f>SUM(F14)</f>
        <v>32250745169</v>
      </c>
      <c r="G13" s="18">
        <f>SUM(G14)</f>
        <v>15711403568.780001</v>
      </c>
      <c r="H13" s="18">
        <f>SUM(H14)</f>
        <v>2154280036.5</v>
      </c>
      <c r="I13" s="18">
        <f>SUM(I14)</f>
        <v>15711403568.780001</v>
      </c>
      <c r="J13" s="18">
        <f t="shared" si="0"/>
        <v>16539341600.219999</v>
      </c>
      <c r="K13" s="19">
        <f t="shared" si="1"/>
        <v>0.4871640480382477</v>
      </c>
      <c r="L13" s="229">
        <f t="shared" si="2"/>
        <v>0</v>
      </c>
      <c r="M13" s="16" t="s">
        <v>243</v>
      </c>
      <c r="N13" s="17" t="s">
        <v>244</v>
      </c>
      <c r="O13" s="18">
        <v>32250745169</v>
      </c>
      <c r="P13" s="18">
        <v>0</v>
      </c>
      <c r="Q13" s="18">
        <v>0</v>
      </c>
      <c r="R13" s="18">
        <v>32250745169</v>
      </c>
      <c r="S13" s="18">
        <v>10372939245.280001</v>
      </c>
      <c r="T13" s="18">
        <v>149719195</v>
      </c>
      <c r="U13" s="18">
        <v>10522658440.280001</v>
      </c>
      <c r="V13" s="18">
        <v>21728086728.720001</v>
      </c>
      <c r="W13" s="19">
        <v>0.32627644369577452</v>
      </c>
      <c r="Y13" s="16" t="s">
        <v>243</v>
      </c>
      <c r="Z13" s="17" t="s">
        <v>244</v>
      </c>
      <c r="AA13" s="18">
        <v>32250745169</v>
      </c>
      <c r="AB13" s="18">
        <v>0</v>
      </c>
      <c r="AC13" s="18">
        <v>0</v>
      </c>
      <c r="AD13" s="18">
        <v>32250745169</v>
      </c>
      <c r="AE13" s="18">
        <v>12380388672.280001</v>
      </c>
      <c r="AF13" s="18">
        <v>1857730232</v>
      </c>
      <c r="AG13" s="18">
        <v>12380388672.280001</v>
      </c>
      <c r="AH13" s="18">
        <v>19870356496.720001</v>
      </c>
      <c r="AI13" s="19">
        <v>0.38387915092827851</v>
      </c>
    </row>
    <row r="14" spans="1:36" x14ac:dyDescent="0.35">
      <c r="A14" s="21" t="s">
        <v>245</v>
      </c>
      <c r="B14" s="22" t="s">
        <v>246</v>
      </c>
      <c r="C14" s="23">
        <f>SUM(C15:C26)</f>
        <v>32250745169</v>
      </c>
      <c r="D14" s="23">
        <v>0</v>
      </c>
      <c r="E14" s="23">
        <f>SUM(E15:E26)</f>
        <v>0</v>
      </c>
      <c r="F14" s="23">
        <f>SUM(F15:F26)</f>
        <v>32250745169</v>
      </c>
      <c r="G14" s="315">
        <f>SUM(G15:G26)</f>
        <v>15711403568.780001</v>
      </c>
      <c r="H14" s="23">
        <f>SUM(H15:H26)</f>
        <v>2154280036.5</v>
      </c>
      <c r="I14" s="23">
        <f>SUM(I15:I26)</f>
        <v>15711403568.780001</v>
      </c>
      <c r="J14" s="23">
        <f t="shared" si="0"/>
        <v>16539341600.219999</v>
      </c>
      <c r="K14" s="24">
        <f t="shared" si="1"/>
        <v>0.4871640480382477</v>
      </c>
      <c r="L14" s="229">
        <f t="shared" si="2"/>
        <v>0</v>
      </c>
      <c r="M14" s="21" t="s">
        <v>245</v>
      </c>
      <c r="N14" s="22" t="s">
        <v>246</v>
      </c>
      <c r="O14" s="23">
        <v>32250745169</v>
      </c>
      <c r="P14" s="23">
        <v>0</v>
      </c>
      <c r="Q14" s="23">
        <v>0</v>
      </c>
      <c r="R14" s="23">
        <v>32250745169</v>
      </c>
      <c r="S14" s="23">
        <v>10372939245.280001</v>
      </c>
      <c r="T14" s="23">
        <v>149719195</v>
      </c>
      <c r="U14" s="23">
        <v>10522658440.280001</v>
      </c>
      <c r="V14" s="23">
        <v>21728086728.720001</v>
      </c>
      <c r="W14" s="24">
        <v>0.32627644369577452</v>
      </c>
      <c r="Y14" s="21" t="s">
        <v>245</v>
      </c>
      <c r="Z14" s="22" t="s">
        <v>246</v>
      </c>
      <c r="AA14" s="23">
        <v>32250745169</v>
      </c>
      <c r="AB14" s="23">
        <v>0</v>
      </c>
      <c r="AC14" s="23">
        <v>0</v>
      </c>
      <c r="AD14" s="23">
        <v>32250745169</v>
      </c>
      <c r="AE14" s="23">
        <v>12380388672.280001</v>
      </c>
      <c r="AF14" s="23">
        <v>1857730232</v>
      </c>
      <c r="AG14" s="23">
        <v>12380388672.280001</v>
      </c>
      <c r="AH14" s="23">
        <v>19870356496.720001</v>
      </c>
      <c r="AI14" s="24">
        <v>0.38387915092827851</v>
      </c>
    </row>
    <row r="15" spans="1:36" x14ac:dyDescent="0.35">
      <c r="A15" s="25" t="s">
        <v>247</v>
      </c>
      <c r="B15" s="26" t="s">
        <v>248</v>
      </c>
      <c r="C15" s="27">
        <v>1755025978</v>
      </c>
      <c r="D15" s="287"/>
      <c r="E15" s="28"/>
      <c r="F15" s="29">
        <f t="shared" ref="F15:F26" si="4">+C15+D15</f>
        <v>1755025978</v>
      </c>
      <c r="G15" s="30">
        <v>0</v>
      </c>
      <c r="H15" s="27"/>
      <c r="I15" s="30">
        <v>0</v>
      </c>
      <c r="J15" s="31">
        <f t="shared" si="0"/>
        <v>1755025978</v>
      </c>
      <c r="K15" s="32">
        <f t="shared" si="1"/>
        <v>0</v>
      </c>
      <c r="L15" s="229">
        <f t="shared" si="2"/>
        <v>0</v>
      </c>
      <c r="M15" s="25" t="s">
        <v>247</v>
      </c>
      <c r="N15" s="26" t="s">
        <v>248</v>
      </c>
      <c r="O15" s="27">
        <v>1755025978</v>
      </c>
      <c r="P15" s="287"/>
      <c r="Q15" s="28"/>
      <c r="R15" s="29">
        <v>1755025978</v>
      </c>
      <c r="S15" s="30">
        <v>0</v>
      </c>
      <c r="T15" s="27"/>
      <c r="U15" s="30">
        <v>0</v>
      </c>
      <c r="V15" s="31">
        <v>1755025978</v>
      </c>
      <c r="W15" s="32">
        <v>0</v>
      </c>
      <c r="Y15" s="25" t="s">
        <v>247</v>
      </c>
      <c r="Z15" s="26" t="s">
        <v>248</v>
      </c>
      <c r="AA15" s="27">
        <v>1755025978</v>
      </c>
      <c r="AB15" s="287"/>
      <c r="AC15" s="28"/>
      <c r="AD15" s="29">
        <v>1755025978</v>
      </c>
      <c r="AE15" s="30">
        <v>0</v>
      </c>
      <c r="AF15" s="27"/>
      <c r="AG15" s="30">
        <v>0</v>
      </c>
      <c r="AH15" s="31">
        <v>1755025978</v>
      </c>
      <c r="AI15" s="32">
        <v>0</v>
      </c>
    </row>
    <row r="16" spans="1:36" x14ac:dyDescent="0.35">
      <c r="A16" s="25" t="s">
        <v>249</v>
      </c>
      <c r="B16" s="26" t="s">
        <v>250</v>
      </c>
      <c r="C16" s="27">
        <v>27484600657</v>
      </c>
      <c r="D16" s="27"/>
      <c r="E16" s="33"/>
      <c r="F16" s="29">
        <f t="shared" si="4"/>
        <v>27484600657</v>
      </c>
      <c r="G16" s="30">
        <v>13179893051.280001</v>
      </c>
      <c r="H16" s="27">
        <v>1903994334</v>
      </c>
      <c r="I16" s="30">
        <v>13179893051.280001</v>
      </c>
      <c r="J16" s="31">
        <f t="shared" si="0"/>
        <v>14304707605.719999</v>
      </c>
      <c r="K16" s="32">
        <f t="shared" si="1"/>
        <v>0.47953736769769073</v>
      </c>
      <c r="L16" s="229">
        <f t="shared" si="2"/>
        <v>0</v>
      </c>
      <c r="M16" s="25" t="s">
        <v>249</v>
      </c>
      <c r="N16" s="26" t="s">
        <v>250</v>
      </c>
      <c r="O16" s="27">
        <v>27484600657</v>
      </c>
      <c r="P16" s="27"/>
      <c r="Q16" s="33"/>
      <c r="R16" s="29">
        <v>27484600657</v>
      </c>
      <c r="S16" s="30">
        <v>9484827514.2800007</v>
      </c>
      <c r="T16" s="27">
        <v>81450625</v>
      </c>
      <c r="U16" s="30">
        <v>9566278139.2800007</v>
      </c>
      <c r="V16" s="31">
        <v>17918322517.720001</v>
      </c>
      <c r="W16" s="32">
        <v>0.34805956465092697</v>
      </c>
      <c r="Y16" s="25" t="s">
        <v>249</v>
      </c>
      <c r="Z16" s="26" t="s">
        <v>250</v>
      </c>
      <c r="AA16" s="27">
        <v>27484600657</v>
      </c>
      <c r="AB16" s="27"/>
      <c r="AC16" s="33"/>
      <c r="AD16" s="29">
        <v>27484600657</v>
      </c>
      <c r="AE16" s="30">
        <v>11136600412.280001</v>
      </c>
      <c r="AF16" s="27">
        <v>1570322273</v>
      </c>
      <c r="AG16" s="30">
        <v>11136600412.280001</v>
      </c>
      <c r="AH16" s="31">
        <v>16348000244.719999</v>
      </c>
      <c r="AI16" s="32">
        <v>0.40519418678341396</v>
      </c>
    </row>
    <row r="17" spans="1:35" x14ac:dyDescent="0.35">
      <c r="A17" s="25" t="s">
        <v>251</v>
      </c>
      <c r="B17" s="26" t="s">
        <v>252</v>
      </c>
      <c r="C17" s="27">
        <v>10000764</v>
      </c>
      <c r="D17" s="27"/>
      <c r="E17" s="33"/>
      <c r="F17" s="29">
        <f t="shared" si="4"/>
        <v>10000764</v>
      </c>
      <c r="G17" s="30">
        <v>21234271</v>
      </c>
      <c r="H17" s="27"/>
      <c r="I17" s="30">
        <v>21234271</v>
      </c>
      <c r="J17" s="31">
        <f t="shared" si="0"/>
        <v>-11233507</v>
      </c>
      <c r="K17" s="32">
        <f t="shared" si="1"/>
        <v>2.1232648825629723</v>
      </c>
      <c r="L17" s="229">
        <f t="shared" si="2"/>
        <v>0</v>
      </c>
      <c r="M17" s="25" t="s">
        <v>251</v>
      </c>
      <c r="N17" s="26" t="s">
        <v>252</v>
      </c>
      <c r="O17" s="27">
        <v>10000764</v>
      </c>
      <c r="P17" s="27"/>
      <c r="Q17" s="33"/>
      <c r="R17" s="29">
        <v>10000764</v>
      </c>
      <c r="S17" s="30">
        <v>20918262</v>
      </c>
      <c r="T17" s="27">
        <v>316009</v>
      </c>
      <c r="U17" s="30">
        <v>21234271</v>
      </c>
      <c r="V17" s="31">
        <v>-11233507</v>
      </c>
      <c r="W17" s="32">
        <v>2.1232648825629723</v>
      </c>
      <c r="Y17" s="25" t="s">
        <v>251</v>
      </c>
      <c r="Z17" s="26" t="s">
        <v>252</v>
      </c>
      <c r="AA17" s="27">
        <v>10000764</v>
      </c>
      <c r="AB17" s="27"/>
      <c r="AC17" s="33"/>
      <c r="AD17" s="29">
        <v>10000764</v>
      </c>
      <c r="AE17" s="30">
        <v>21234271</v>
      </c>
      <c r="AF17" s="27"/>
      <c r="AG17" s="30">
        <v>21234271</v>
      </c>
      <c r="AH17" s="31">
        <v>-11233507</v>
      </c>
      <c r="AI17" s="32">
        <v>2.1232648825629723</v>
      </c>
    </row>
    <row r="18" spans="1:35" x14ac:dyDescent="0.35">
      <c r="A18" s="25" t="s">
        <v>253</v>
      </c>
      <c r="B18" s="26" t="s">
        <v>254</v>
      </c>
      <c r="C18" s="27">
        <v>1796956253</v>
      </c>
      <c r="D18" s="27"/>
      <c r="E18" s="33"/>
      <c r="F18" s="29">
        <f t="shared" si="4"/>
        <v>1796956253</v>
      </c>
      <c r="G18" s="30">
        <v>1031538431.5</v>
      </c>
      <c r="H18" s="27">
        <v>204269802.5</v>
      </c>
      <c r="I18" s="30">
        <v>1031538431.5</v>
      </c>
      <c r="J18" s="31">
        <f t="shared" si="0"/>
        <v>765417821.5</v>
      </c>
      <c r="K18" s="32">
        <f t="shared" si="1"/>
        <v>0.57404760398471422</v>
      </c>
      <c r="L18" s="229">
        <f t="shared" si="2"/>
        <v>0</v>
      </c>
      <c r="M18" s="25" t="s">
        <v>253</v>
      </c>
      <c r="N18" s="26" t="s">
        <v>254</v>
      </c>
      <c r="O18" s="27">
        <v>1796956253</v>
      </c>
      <c r="P18" s="27"/>
      <c r="Q18" s="33"/>
      <c r="R18" s="29">
        <v>1796956253</v>
      </c>
      <c r="S18" s="30">
        <v>529812153</v>
      </c>
      <c r="T18" s="27">
        <v>38102000</v>
      </c>
      <c r="U18" s="30">
        <v>567914153</v>
      </c>
      <c r="V18" s="31">
        <v>1229042100</v>
      </c>
      <c r="W18" s="32">
        <v>0.31604228096920733</v>
      </c>
      <c r="Y18" s="25" t="s">
        <v>253</v>
      </c>
      <c r="Z18" s="26" t="s">
        <v>254</v>
      </c>
      <c r="AA18" s="27">
        <v>1796956253</v>
      </c>
      <c r="AB18" s="27"/>
      <c r="AC18" s="33"/>
      <c r="AD18" s="29">
        <v>1796956253</v>
      </c>
      <c r="AE18" s="30">
        <v>608761153</v>
      </c>
      <c r="AF18" s="27">
        <v>40847000</v>
      </c>
      <c r="AG18" s="30">
        <v>608761153</v>
      </c>
      <c r="AH18" s="31">
        <v>1188195100</v>
      </c>
      <c r="AI18" s="32">
        <v>0.33877349656324662</v>
      </c>
    </row>
    <row r="19" spans="1:35" x14ac:dyDescent="0.35">
      <c r="A19" s="25" t="s">
        <v>255</v>
      </c>
      <c r="B19" s="26" t="s">
        <v>256</v>
      </c>
      <c r="C19" s="27">
        <v>5182800</v>
      </c>
      <c r="D19" s="27"/>
      <c r="E19" s="28"/>
      <c r="F19" s="29">
        <f t="shared" si="4"/>
        <v>5182800</v>
      </c>
      <c r="G19" s="30">
        <v>96291242</v>
      </c>
      <c r="H19" s="27">
        <v>20430000</v>
      </c>
      <c r="I19" s="30">
        <v>96291242</v>
      </c>
      <c r="J19" s="31">
        <f t="shared" si="0"/>
        <v>-91108442</v>
      </c>
      <c r="K19" s="34">
        <f t="shared" si="1"/>
        <v>18.57900015435672</v>
      </c>
      <c r="L19" s="229">
        <f t="shared" si="2"/>
        <v>0</v>
      </c>
      <c r="M19" s="25" t="s">
        <v>255</v>
      </c>
      <c r="N19" s="26" t="s">
        <v>256</v>
      </c>
      <c r="O19" s="27">
        <v>5182800</v>
      </c>
      <c r="P19" s="27"/>
      <c r="Q19" s="28"/>
      <c r="R19" s="29">
        <v>5182800</v>
      </c>
      <c r="S19" s="30">
        <v>1020000</v>
      </c>
      <c r="T19" s="27">
        <v>30000</v>
      </c>
      <c r="U19" s="30">
        <v>1050000</v>
      </c>
      <c r="V19" s="31">
        <v>4132800</v>
      </c>
      <c r="W19" s="34">
        <v>0.2025931928687196</v>
      </c>
      <c r="Y19" s="25" t="s">
        <v>255</v>
      </c>
      <c r="Z19" s="26" t="s">
        <v>256</v>
      </c>
      <c r="AA19" s="27">
        <v>5182800</v>
      </c>
      <c r="AB19" s="27"/>
      <c r="AC19" s="28"/>
      <c r="AD19" s="29">
        <v>5182800</v>
      </c>
      <c r="AE19" s="30">
        <v>1050000</v>
      </c>
      <c r="AF19" s="27"/>
      <c r="AG19" s="30">
        <v>1050000</v>
      </c>
      <c r="AH19" s="31">
        <v>4132800</v>
      </c>
      <c r="AI19" s="34">
        <v>0.2025931928687196</v>
      </c>
    </row>
    <row r="20" spans="1:35" x14ac:dyDescent="0.35">
      <c r="A20" s="25" t="s">
        <v>257</v>
      </c>
      <c r="B20" s="26" t="s">
        <v>258</v>
      </c>
      <c r="C20" s="27">
        <v>87550000</v>
      </c>
      <c r="D20" s="27"/>
      <c r="E20" s="33"/>
      <c r="F20" s="29">
        <f t="shared" si="4"/>
        <v>87550000</v>
      </c>
      <c r="G20" s="30">
        <v>104968623</v>
      </c>
      <c r="H20" s="27">
        <v>14822100</v>
      </c>
      <c r="I20" s="30">
        <v>104968623</v>
      </c>
      <c r="J20" s="31">
        <f t="shared" si="0"/>
        <v>-17418623</v>
      </c>
      <c r="K20" s="32">
        <f t="shared" si="1"/>
        <v>1.1989562878355227</v>
      </c>
      <c r="L20" s="229">
        <f t="shared" si="2"/>
        <v>0</v>
      </c>
      <c r="M20" s="25" t="s">
        <v>257</v>
      </c>
      <c r="N20" s="26" t="s">
        <v>258</v>
      </c>
      <c r="O20" s="27">
        <v>87550000</v>
      </c>
      <c r="P20" s="27"/>
      <c r="Q20" s="33"/>
      <c r="R20" s="29">
        <v>87550000</v>
      </c>
      <c r="S20" s="30">
        <v>65329154</v>
      </c>
      <c r="T20" s="27">
        <v>7115800</v>
      </c>
      <c r="U20" s="30">
        <v>72444954</v>
      </c>
      <c r="V20" s="31">
        <v>15105046</v>
      </c>
      <c r="W20" s="32">
        <v>0.82746949171901774</v>
      </c>
      <c r="Y20" s="25" t="s">
        <v>257</v>
      </c>
      <c r="Z20" s="26" t="s">
        <v>258</v>
      </c>
      <c r="AA20" s="27">
        <v>87550000</v>
      </c>
      <c r="AB20" s="27"/>
      <c r="AC20" s="33"/>
      <c r="AD20" s="29">
        <v>87550000</v>
      </c>
      <c r="AE20" s="30">
        <v>78986323</v>
      </c>
      <c r="AF20" s="27">
        <v>6541369</v>
      </c>
      <c r="AG20" s="30">
        <v>78986323</v>
      </c>
      <c r="AH20" s="31">
        <v>8563677</v>
      </c>
      <c r="AI20" s="32">
        <v>0.90218529982866935</v>
      </c>
    </row>
    <row r="21" spans="1:35" x14ac:dyDescent="0.35">
      <c r="A21" s="25" t="s">
        <v>259</v>
      </c>
      <c r="B21" s="26" t="s">
        <v>260</v>
      </c>
      <c r="C21" s="27">
        <v>13081000</v>
      </c>
      <c r="D21" s="27"/>
      <c r="E21" s="33"/>
      <c r="F21" s="29">
        <f t="shared" si="4"/>
        <v>13081000</v>
      </c>
      <c r="G21" s="30">
        <v>2338800</v>
      </c>
      <c r="H21" s="27">
        <v>1600</v>
      </c>
      <c r="I21" s="30">
        <v>2338800</v>
      </c>
      <c r="J21" s="31">
        <f t="shared" si="0"/>
        <v>10742200</v>
      </c>
      <c r="K21" s="32">
        <f t="shared" si="1"/>
        <v>0.17879367020869963</v>
      </c>
      <c r="L21" s="229">
        <f t="shared" si="2"/>
        <v>0</v>
      </c>
      <c r="M21" s="25" t="s">
        <v>259</v>
      </c>
      <c r="N21" s="26" t="s">
        <v>260</v>
      </c>
      <c r="O21" s="27">
        <v>13081000</v>
      </c>
      <c r="P21" s="27"/>
      <c r="Q21" s="33"/>
      <c r="R21" s="29">
        <v>13081000</v>
      </c>
      <c r="S21" s="30">
        <v>832000</v>
      </c>
      <c r="T21" s="27">
        <v>1500000</v>
      </c>
      <c r="U21" s="30">
        <v>2332000</v>
      </c>
      <c r="V21" s="31">
        <v>10749000</v>
      </c>
      <c r="W21" s="32">
        <v>0.17827383227581989</v>
      </c>
      <c r="Y21" s="25" t="s">
        <v>259</v>
      </c>
      <c r="Z21" s="26" t="s">
        <v>260</v>
      </c>
      <c r="AA21" s="27">
        <v>13081000</v>
      </c>
      <c r="AB21" s="27"/>
      <c r="AC21" s="33"/>
      <c r="AD21" s="29">
        <v>13081000</v>
      </c>
      <c r="AE21" s="30">
        <v>2332000</v>
      </c>
      <c r="AF21" s="27"/>
      <c r="AG21" s="30">
        <v>2332000</v>
      </c>
      <c r="AH21" s="31">
        <v>10749000</v>
      </c>
      <c r="AI21" s="32">
        <v>0.17827383227581989</v>
      </c>
    </row>
    <row r="22" spans="1:35" x14ac:dyDescent="0.35">
      <c r="A22" s="25" t="s">
        <v>261</v>
      </c>
      <c r="B22" s="26" t="s">
        <v>262</v>
      </c>
      <c r="C22" s="27">
        <v>61800000</v>
      </c>
      <c r="D22" s="27"/>
      <c r="E22" s="33"/>
      <c r="F22" s="29">
        <f t="shared" si="4"/>
        <v>61800000</v>
      </c>
      <c r="G22" s="30">
        <v>31557928</v>
      </c>
      <c r="H22" s="27">
        <v>146900</v>
      </c>
      <c r="I22" s="30">
        <v>31557928</v>
      </c>
      <c r="J22" s="31">
        <f t="shared" si="0"/>
        <v>30242072</v>
      </c>
      <c r="K22" s="32">
        <f t="shared" si="1"/>
        <v>0.51064608414239487</v>
      </c>
      <c r="L22" s="229">
        <f t="shared" si="2"/>
        <v>0</v>
      </c>
      <c r="M22" s="25" t="s">
        <v>261</v>
      </c>
      <c r="N22" s="26" t="s">
        <v>262</v>
      </c>
      <c r="O22" s="27">
        <v>61800000</v>
      </c>
      <c r="P22" s="27"/>
      <c r="Q22" s="33"/>
      <c r="R22" s="29">
        <v>61800000</v>
      </c>
      <c r="S22" s="30">
        <v>30602346</v>
      </c>
      <c r="T22" s="27">
        <v>287900</v>
      </c>
      <c r="U22" s="30">
        <v>30890246</v>
      </c>
      <c r="V22" s="31">
        <v>30909754</v>
      </c>
      <c r="W22" s="32">
        <v>0.49984216828478967</v>
      </c>
      <c r="Y22" s="25" t="s">
        <v>261</v>
      </c>
      <c r="Z22" s="26" t="s">
        <v>262</v>
      </c>
      <c r="AA22" s="27">
        <v>61800000</v>
      </c>
      <c r="AB22" s="27"/>
      <c r="AC22" s="33"/>
      <c r="AD22" s="29">
        <v>61800000</v>
      </c>
      <c r="AE22" s="30">
        <v>31076128</v>
      </c>
      <c r="AF22" s="27">
        <v>185882</v>
      </c>
      <c r="AG22" s="30">
        <v>31076128</v>
      </c>
      <c r="AH22" s="31">
        <v>30723872</v>
      </c>
      <c r="AI22" s="32">
        <v>0.50284996763754042</v>
      </c>
    </row>
    <row r="23" spans="1:35" x14ac:dyDescent="0.35">
      <c r="A23" s="25" t="s">
        <v>263</v>
      </c>
      <c r="B23" s="26" t="s">
        <v>264</v>
      </c>
      <c r="C23" s="27">
        <v>7004000</v>
      </c>
      <c r="D23" s="27"/>
      <c r="E23" s="33"/>
      <c r="F23" s="29">
        <f t="shared" si="4"/>
        <v>7004000</v>
      </c>
      <c r="G23" s="30">
        <v>2236500</v>
      </c>
      <c r="H23" s="27">
        <v>30000</v>
      </c>
      <c r="I23" s="30">
        <v>2236500</v>
      </c>
      <c r="J23" s="31">
        <f t="shared" si="0"/>
        <v>4767500</v>
      </c>
      <c r="K23" s="32">
        <f t="shared" si="1"/>
        <v>0.31931753283837805</v>
      </c>
      <c r="L23" s="229">
        <f t="shared" si="2"/>
        <v>0</v>
      </c>
      <c r="M23" s="25" t="s">
        <v>263</v>
      </c>
      <c r="N23" s="26" t="s">
        <v>264</v>
      </c>
      <c r="O23" s="27">
        <v>7004000</v>
      </c>
      <c r="P23" s="27"/>
      <c r="Q23" s="33"/>
      <c r="R23" s="29">
        <v>7004000</v>
      </c>
      <c r="S23" s="30">
        <v>1635500</v>
      </c>
      <c r="T23" s="27">
        <v>61000</v>
      </c>
      <c r="U23" s="30">
        <v>1696500</v>
      </c>
      <c r="V23" s="31">
        <v>5307500</v>
      </c>
      <c r="W23" s="32">
        <v>0.24221873215305539</v>
      </c>
      <c r="Y23" s="25" t="s">
        <v>263</v>
      </c>
      <c r="Z23" s="26" t="s">
        <v>264</v>
      </c>
      <c r="AA23" s="27">
        <v>7004000</v>
      </c>
      <c r="AB23" s="27"/>
      <c r="AC23" s="33"/>
      <c r="AD23" s="29">
        <v>7004000</v>
      </c>
      <c r="AE23" s="30">
        <v>1996500</v>
      </c>
      <c r="AF23" s="27">
        <v>300000</v>
      </c>
      <c r="AG23" s="30">
        <v>1996500</v>
      </c>
      <c r="AH23" s="31">
        <v>5007500</v>
      </c>
      <c r="AI23" s="32">
        <v>0.28505139920045686</v>
      </c>
    </row>
    <row r="24" spans="1:35" x14ac:dyDescent="0.35">
      <c r="A24" s="25" t="s">
        <v>265</v>
      </c>
      <c r="B24" s="26" t="s">
        <v>266</v>
      </c>
      <c r="C24" s="27">
        <v>15000000</v>
      </c>
      <c r="D24" s="27"/>
      <c r="E24" s="33"/>
      <c r="F24" s="29">
        <f t="shared" si="4"/>
        <v>15000000</v>
      </c>
      <c r="G24" s="30">
        <v>26055700</v>
      </c>
      <c r="H24" s="27">
        <v>7948500</v>
      </c>
      <c r="I24" s="30">
        <v>26055700</v>
      </c>
      <c r="J24" s="31">
        <f t="shared" si="0"/>
        <v>-11055700</v>
      </c>
      <c r="K24" s="32">
        <f t="shared" si="1"/>
        <v>1.7370466666666666</v>
      </c>
      <c r="L24" s="229">
        <f t="shared" si="2"/>
        <v>0</v>
      </c>
      <c r="M24" s="25" t="s">
        <v>265</v>
      </c>
      <c r="N24" s="26" t="s">
        <v>266</v>
      </c>
      <c r="O24" s="27">
        <v>15000000</v>
      </c>
      <c r="P24" s="27"/>
      <c r="Q24" s="33"/>
      <c r="R24" s="29">
        <v>15000000</v>
      </c>
      <c r="S24" s="30">
        <v>16750700</v>
      </c>
      <c r="T24" s="27">
        <v>226500</v>
      </c>
      <c r="U24" s="30">
        <v>16977200</v>
      </c>
      <c r="V24" s="31">
        <v>-1977200</v>
      </c>
      <c r="W24" s="32">
        <v>1.1318133333333333</v>
      </c>
      <c r="Y24" s="25" t="s">
        <v>265</v>
      </c>
      <c r="Z24" s="26" t="s">
        <v>266</v>
      </c>
      <c r="AA24" s="27">
        <v>15000000</v>
      </c>
      <c r="AB24" s="27"/>
      <c r="AC24" s="33"/>
      <c r="AD24" s="29">
        <v>15000000</v>
      </c>
      <c r="AE24" s="30">
        <v>17203200</v>
      </c>
      <c r="AF24" s="27">
        <v>226000</v>
      </c>
      <c r="AG24" s="30">
        <v>17203200</v>
      </c>
      <c r="AH24" s="31">
        <v>-2203200</v>
      </c>
      <c r="AI24" s="32">
        <v>1.1468799999999999</v>
      </c>
    </row>
    <row r="25" spans="1:35" x14ac:dyDescent="0.35">
      <c r="A25" s="25" t="s">
        <v>267</v>
      </c>
      <c r="B25" s="26" t="s">
        <v>268</v>
      </c>
      <c r="C25" s="27">
        <v>940383717</v>
      </c>
      <c r="D25" s="27"/>
      <c r="E25" s="33"/>
      <c r="F25" s="29">
        <f t="shared" si="4"/>
        <v>940383717</v>
      </c>
      <c r="G25" s="30">
        <v>1202732408</v>
      </c>
      <c r="H25" s="27"/>
      <c r="I25" s="30">
        <v>1202732408</v>
      </c>
      <c r="J25" s="31">
        <f t="shared" si="0"/>
        <v>-262348691</v>
      </c>
      <c r="K25" s="32">
        <f t="shared" si="1"/>
        <v>1.2789804696288676</v>
      </c>
      <c r="L25" s="229">
        <f t="shared" si="2"/>
        <v>0</v>
      </c>
      <c r="M25" s="25" t="s">
        <v>267</v>
      </c>
      <c r="N25" s="26" t="s">
        <v>268</v>
      </c>
      <c r="O25" s="27">
        <v>940383717</v>
      </c>
      <c r="P25" s="27"/>
      <c r="Q25" s="33"/>
      <c r="R25" s="29">
        <v>940383717</v>
      </c>
      <c r="S25" s="30">
        <v>216319066</v>
      </c>
      <c r="T25" s="27">
        <v>20409361</v>
      </c>
      <c r="U25" s="30">
        <v>236728427</v>
      </c>
      <c r="V25" s="31">
        <v>703655290</v>
      </c>
      <c r="W25" s="32">
        <v>0.25173599108586009</v>
      </c>
      <c r="Y25" s="25" t="s">
        <v>267</v>
      </c>
      <c r="Z25" s="26" t="s">
        <v>268</v>
      </c>
      <c r="AA25" s="27">
        <v>940383717</v>
      </c>
      <c r="AB25" s="27"/>
      <c r="AC25" s="33"/>
      <c r="AD25" s="29">
        <v>940383717</v>
      </c>
      <c r="AE25" s="30">
        <v>473408071</v>
      </c>
      <c r="AF25" s="27">
        <v>236679644</v>
      </c>
      <c r="AG25" s="30">
        <v>473408071</v>
      </c>
      <c r="AH25" s="31">
        <v>466975646</v>
      </c>
      <c r="AI25" s="32">
        <v>0.50342010653933944</v>
      </c>
    </row>
    <row r="26" spans="1:35" x14ac:dyDescent="0.35">
      <c r="A26" s="25" t="s">
        <v>269</v>
      </c>
      <c r="B26" s="26" t="s">
        <v>270</v>
      </c>
      <c r="C26" s="27">
        <v>74160000</v>
      </c>
      <c r="D26" s="27"/>
      <c r="E26" s="33"/>
      <c r="F26" s="29">
        <f t="shared" si="4"/>
        <v>74160000</v>
      </c>
      <c r="G26" s="30">
        <v>12556614</v>
      </c>
      <c r="H26" s="27">
        <v>2636800</v>
      </c>
      <c r="I26" s="30">
        <v>12556614</v>
      </c>
      <c r="J26" s="31">
        <f t="shared" si="0"/>
        <v>61603386</v>
      </c>
      <c r="K26" s="32">
        <f t="shared" si="1"/>
        <v>0.16931788025889968</v>
      </c>
      <c r="L26" s="229">
        <f t="shared" si="2"/>
        <v>0</v>
      </c>
      <c r="M26" s="25" t="s">
        <v>269</v>
      </c>
      <c r="N26" s="26" t="s">
        <v>270</v>
      </c>
      <c r="O26" s="27">
        <v>74160000</v>
      </c>
      <c r="P26" s="27"/>
      <c r="Q26" s="33"/>
      <c r="R26" s="29">
        <v>74160000</v>
      </c>
      <c r="S26" s="30">
        <v>4892550</v>
      </c>
      <c r="T26" s="27">
        <v>220000</v>
      </c>
      <c r="U26" s="30">
        <v>5112550</v>
      </c>
      <c r="V26" s="31">
        <v>69047450</v>
      </c>
      <c r="W26" s="32">
        <v>6.8939455231930957E-2</v>
      </c>
      <c r="Y26" s="25" t="s">
        <v>269</v>
      </c>
      <c r="Z26" s="26" t="s">
        <v>270</v>
      </c>
      <c r="AA26" s="27">
        <v>74160000</v>
      </c>
      <c r="AB26" s="27"/>
      <c r="AC26" s="33"/>
      <c r="AD26" s="29">
        <v>74160000</v>
      </c>
      <c r="AE26" s="30">
        <v>7740614</v>
      </c>
      <c r="AF26" s="27">
        <v>2628064</v>
      </c>
      <c r="AG26" s="30">
        <v>7740614</v>
      </c>
      <c r="AH26" s="31">
        <v>66419386</v>
      </c>
      <c r="AI26" s="32">
        <v>0.1043772114347357</v>
      </c>
    </row>
    <row r="27" spans="1:35" s="20" customFormat="1" x14ac:dyDescent="0.35">
      <c r="A27" s="16" t="s">
        <v>271</v>
      </c>
      <c r="B27" s="17" t="s">
        <v>272</v>
      </c>
      <c r="C27" s="18">
        <f>+C28+C34+C39</f>
        <v>9796488332</v>
      </c>
      <c r="D27" s="18">
        <v>0</v>
      </c>
      <c r="E27" s="18">
        <f>+E28+E34+E39</f>
        <v>0</v>
      </c>
      <c r="F27" s="18">
        <f>+F28+F34+F39</f>
        <v>9796488332</v>
      </c>
      <c r="G27" s="315">
        <f>+G28+G34+G39</f>
        <v>7170181684</v>
      </c>
      <c r="H27" s="18">
        <f>+H28+H34+H39</f>
        <v>1535830089</v>
      </c>
      <c r="I27" s="18">
        <f>+I28+I34+I39</f>
        <v>7170181684</v>
      </c>
      <c r="J27" s="18">
        <f t="shared" si="0"/>
        <v>2626306648</v>
      </c>
      <c r="K27" s="19">
        <f t="shared" si="1"/>
        <v>0.73191346133478963</v>
      </c>
      <c r="L27" s="229">
        <f t="shared" si="2"/>
        <v>0</v>
      </c>
      <c r="M27" s="16" t="s">
        <v>271</v>
      </c>
      <c r="N27" s="17" t="s">
        <v>272</v>
      </c>
      <c r="O27" s="18">
        <v>9796488332</v>
      </c>
      <c r="P27" s="18">
        <v>0</v>
      </c>
      <c r="Q27" s="18">
        <v>0</v>
      </c>
      <c r="R27" s="18">
        <v>9796488332</v>
      </c>
      <c r="S27" s="18">
        <v>4015292460</v>
      </c>
      <c r="T27" s="18">
        <v>230763417</v>
      </c>
      <c r="U27" s="18">
        <v>4246055877</v>
      </c>
      <c r="V27" s="18">
        <v>5550432455</v>
      </c>
      <c r="W27" s="19">
        <v>0.433426319013759</v>
      </c>
      <c r="Y27" s="16" t="s">
        <v>271</v>
      </c>
      <c r="Z27" s="17" t="s">
        <v>272</v>
      </c>
      <c r="AA27" s="18">
        <v>9796488332</v>
      </c>
      <c r="AB27" s="18">
        <v>0</v>
      </c>
      <c r="AC27" s="18">
        <v>0</v>
      </c>
      <c r="AD27" s="18">
        <v>9796488332</v>
      </c>
      <c r="AE27" s="18">
        <v>4380576036</v>
      </c>
      <c r="AF27" s="18">
        <v>134520159</v>
      </c>
      <c r="AG27" s="18">
        <v>4380576036</v>
      </c>
      <c r="AH27" s="18">
        <v>1484176570</v>
      </c>
      <c r="AI27" s="19">
        <v>0.44715778629480429</v>
      </c>
    </row>
    <row r="28" spans="1:35" x14ac:dyDescent="0.35">
      <c r="A28" s="21" t="s">
        <v>273</v>
      </c>
      <c r="B28" s="22" t="s">
        <v>274</v>
      </c>
      <c r="C28" s="23">
        <f>SUM(C29:C33)</f>
        <v>4983476830</v>
      </c>
      <c r="D28" s="23">
        <v>0</v>
      </c>
      <c r="E28" s="23">
        <f>SUM(E29:E33)</f>
        <v>0</v>
      </c>
      <c r="F28" s="23">
        <f>SUM(F29:F33)</f>
        <v>4983476830</v>
      </c>
      <c r="G28" s="23">
        <f>SUM(G29:G33)</f>
        <v>3445082765</v>
      </c>
      <c r="H28" s="23">
        <f>SUM(H29:H33)</f>
        <v>665381325</v>
      </c>
      <c r="I28" s="23">
        <f>SUM(I29:I33)</f>
        <v>3445082765</v>
      </c>
      <c r="J28" s="23">
        <f t="shared" si="0"/>
        <v>1538394065</v>
      </c>
      <c r="K28" s="35">
        <f t="shared" si="1"/>
        <v>0.69130104995391339</v>
      </c>
      <c r="L28" s="229">
        <f t="shared" si="2"/>
        <v>0</v>
      </c>
      <c r="M28" s="21" t="s">
        <v>273</v>
      </c>
      <c r="N28" s="22" t="s">
        <v>274</v>
      </c>
      <c r="O28" s="23">
        <v>4983476830</v>
      </c>
      <c r="P28" s="23">
        <v>0</v>
      </c>
      <c r="Q28" s="23">
        <v>0</v>
      </c>
      <c r="R28" s="23">
        <v>4983476830</v>
      </c>
      <c r="S28" s="23">
        <v>1990939778</v>
      </c>
      <c r="T28" s="23">
        <v>54204627</v>
      </c>
      <c r="U28" s="23">
        <v>2045144405</v>
      </c>
      <c r="V28" s="23">
        <v>2938332425</v>
      </c>
      <c r="W28" s="35">
        <v>0.41038505340055931</v>
      </c>
      <c r="Y28" s="21" t="s">
        <v>273</v>
      </c>
      <c r="Z28" s="22" t="s">
        <v>274</v>
      </c>
      <c r="AA28" s="23">
        <v>4983476830</v>
      </c>
      <c r="AB28" s="23">
        <v>0</v>
      </c>
      <c r="AC28" s="23">
        <v>0</v>
      </c>
      <c r="AD28" s="23">
        <v>4983476830</v>
      </c>
      <c r="AE28" s="23">
        <v>2110914166</v>
      </c>
      <c r="AF28" s="23">
        <v>65769761</v>
      </c>
      <c r="AG28" s="23">
        <v>2110914166</v>
      </c>
      <c r="AH28" s="23">
        <v>664975378</v>
      </c>
      <c r="AI28" s="35">
        <v>0.42358261872364317</v>
      </c>
    </row>
    <row r="29" spans="1:35" x14ac:dyDescent="0.35">
      <c r="A29" s="25" t="s">
        <v>275</v>
      </c>
      <c r="B29" s="26" t="s">
        <v>248</v>
      </c>
      <c r="C29" s="27">
        <v>176410005</v>
      </c>
      <c r="D29" s="27"/>
      <c r="E29" s="33"/>
      <c r="F29" s="29">
        <f>+C29+D29</f>
        <v>176410005</v>
      </c>
      <c r="G29" s="30">
        <v>41052000</v>
      </c>
      <c r="H29" s="27"/>
      <c r="I29" s="30">
        <v>41052000</v>
      </c>
      <c r="J29" s="31">
        <f t="shared" si="0"/>
        <v>135358005</v>
      </c>
      <c r="K29" s="32">
        <f t="shared" si="1"/>
        <v>0.23270788978210163</v>
      </c>
      <c r="L29" s="229">
        <f t="shared" si="2"/>
        <v>0</v>
      </c>
      <c r="M29" s="25" t="s">
        <v>275</v>
      </c>
      <c r="N29" s="26" t="s">
        <v>248</v>
      </c>
      <c r="O29" s="27">
        <v>176410005</v>
      </c>
      <c r="P29" s="27"/>
      <c r="Q29" s="33"/>
      <c r="R29" s="29">
        <v>176410005</v>
      </c>
      <c r="S29" s="30">
        <v>41052000</v>
      </c>
      <c r="T29" s="27"/>
      <c r="U29" s="30">
        <v>41052000</v>
      </c>
      <c r="V29" s="31">
        <v>135358005</v>
      </c>
      <c r="W29" s="32">
        <v>0.23270788978210163</v>
      </c>
      <c r="Y29" s="25" t="s">
        <v>275</v>
      </c>
      <c r="Z29" s="26" t="s">
        <v>248</v>
      </c>
      <c r="AA29" s="27">
        <v>176410005</v>
      </c>
      <c r="AB29" s="27"/>
      <c r="AC29" s="33"/>
      <c r="AD29" s="29">
        <v>176410005</v>
      </c>
      <c r="AE29" s="30">
        <v>41052000</v>
      </c>
      <c r="AF29" s="27"/>
      <c r="AG29" s="30">
        <v>41052000</v>
      </c>
      <c r="AH29" s="31">
        <v>21234271</v>
      </c>
      <c r="AI29" s="32">
        <v>0.23270788978210163</v>
      </c>
    </row>
    <row r="30" spans="1:35" x14ac:dyDescent="0.35">
      <c r="A30" s="25" t="s">
        <v>276</v>
      </c>
      <c r="B30" s="26" t="s">
        <v>250</v>
      </c>
      <c r="C30" s="27">
        <v>4000596877</v>
      </c>
      <c r="D30" s="27"/>
      <c r="E30" s="33"/>
      <c r="F30" s="29">
        <f>+C30+D30</f>
        <v>4000596877</v>
      </c>
      <c r="G30" s="30">
        <v>2999414570</v>
      </c>
      <c r="H30" s="27">
        <v>551785967</v>
      </c>
      <c r="I30" s="30">
        <v>2999414570</v>
      </c>
      <c r="J30" s="31">
        <f t="shared" si="0"/>
        <v>1001182307</v>
      </c>
      <c r="K30" s="32">
        <f t="shared" si="1"/>
        <v>0.74974176659589487</v>
      </c>
      <c r="L30" s="229">
        <f t="shared" si="2"/>
        <v>0</v>
      </c>
      <c r="M30" s="25" t="s">
        <v>276</v>
      </c>
      <c r="N30" s="26" t="s">
        <v>250</v>
      </c>
      <c r="O30" s="27">
        <v>4000596877</v>
      </c>
      <c r="P30" s="27"/>
      <c r="Q30" s="33"/>
      <c r="R30" s="29">
        <v>4000596877</v>
      </c>
      <c r="S30" s="30">
        <v>1799132140</v>
      </c>
      <c r="T30" s="27">
        <v>48016627</v>
      </c>
      <c r="U30" s="30">
        <v>1847148767</v>
      </c>
      <c r="V30" s="31">
        <v>2153448110</v>
      </c>
      <c r="W30" s="32">
        <v>0.46171829449238455</v>
      </c>
      <c r="Y30" s="25" t="s">
        <v>276</v>
      </c>
      <c r="Z30" s="26" t="s">
        <v>250</v>
      </c>
      <c r="AA30" s="27">
        <v>4000596877</v>
      </c>
      <c r="AB30" s="27"/>
      <c r="AC30" s="33"/>
      <c r="AD30" s="29">
        <v>4000596877</v>
      </c>
      <c r="AE30" s="30">
        <v>1909914753</v>
      </c>
      <c r="AF30" s="27">
        <v>62765986</v>
      </c>
      <c r="AG30" s="30">
        <v>1909914753</v>
      </c>
      <c r="AH30" s="31">
        <v>567914153</v>
      </c>
      <c r="AI30" s="32">
        <v>0.47740744986838624</v>
      </c>
    </row>
    <row r="31" spans="1:35" x14ac:dyDescent="0.35">
      <c r="A31" s="25" t="s">
        <v>277</v>
      </c>
      <c r="B31" s="26" t="s">
        <v>278</v>
      </c>
      <c r="C31" s="27">
        <v>594153640</v>
      </c>
      <c r="D31" s="27"/>
      <c r="E31" s="33"/>
      <c r="F31" s="29">
        <f>+C31+D31</f>
        <v>594153640</v>
      </c>
      <c r="G31" s="30">
        <v>287245243</v>
      </c>
      <c r="H31" s="27">
        <v>104491122</v>
      </c>
      <c r="I31" s="30">
        <v>287245243</v>
      </c>
      <c r="J31" s="31">
        <f t="shared" si="0"/>
        <v>306908397</v>
      </c>
      <c r="K31" s="32">
        <f t="shared" si="1"/>
        <v>0.48345280355431297</v>
      </c>
      <c r="L31" s="229">
        <f t="shared" si="2"/>
        <v>0</v>
      </c>
      <c r="M31" s="25" t="s">
        <v>277</v>
      </c>
      <c r="N31" s="26" t="s">
        <v>278</v>
      </c>
      <c r="O31" s="27">
        <v>594153640</v>
      </c>
      <c r="P31" s="27"/>
      <c r="Q31" s="33"/>
      <c r="R31" s="29">
        <v>594153640</v>
      </c>
      <c r="S31" s="30">
        <v>128199638</v>
      </c>
      <c r="T31" s="27"/>
      <c r="U31" s="30">
        <v>128199638</v>
      </c>
      <c r="V31" s="31">
        <v>465954002</v>
      </c>
      <c r="W31" s="32">
        <v>0.2157684971853408</v>
      </c>
      <c r="Y31" s="25" t="s">
        <v>277</v>
      </c>
      <c r="Z31" s="26" t="s">
        <v>278</v>
      </c>
      <c r="AA31" s="27">
        <v>594153640</v>
      </c>
      <c r="AB31" s="27"/>
      <c r="AC31" s="33"/>
      <c r="AD31" s="29">
        <v>594153640</v>
      </c>
      <c r="AE31" s="30">
        <v>128199638</v>
      </c>
      <c r="AF31" s="27"/>
      <c r="AG31" s="30">
        <v>128199638</v>
      </c>
      <c r="AH31" s="31">
        <v>1050000</v>
      </c>
      <c r="AI31" s="32">
        <v>0.2157684971853408</v>
      </c>
    </row>
    <row r="32" spans="1:35" x14ac:dyDescent="0.35">
      <c r="A32" s="25" t="s">
        <v>279</v>
      </c>
      <c r="B32" s="26" t="s">
        <v>280</v>
      </c>
      <c r="C32" s="27">
        <v>44607920</v>
      </c>
      <c r="D32" s="27"/>
      <c r="E32" s="33"/>
      <c r="F32" s="29">
        <f>+C32+D32</f>
        <v>44607920</v>
      </c>
      <c r="G32" s="30">
        <v>6218716</v>
      </c>
      <c r="H32" s="27"/>
      <c r="I32" s="30">
        <v>6218716</v>
      </c>
      <c r="J32" s="31">
        <f t="shared" si="0"/>
        <v>38389204</v>
      </c>
      <c r="K32" s="32">
        <f t="shared" si="1"/>
        <v>0.13940833825024793</v>
      </c>
      <c r="L32" s="229">
        <f t="shared" si="2"/>
        <v>0</v>
      </c>
      <c r="M32" s="25" t="s">
        <v>279</v>
      </c>
      <c r="N32" s="26" t="s">
        <v>280</v>
      </c>
      <c r="O32" s="27">
        <v>44607920</v>
      </c>
      <c r="P32" s="27"/>
      <c r="Q32" s="33"/>
      <c r="R32" s="29">
        <v>44607920</v>
      </c>
      <c r="S32" s="30">
        <v>0</v>
      </c>
      <c r="T32" s="27"/>
      <c r="U32" s="30">
        <v>0</v>
      </c>
      <c r="V32" s="31">
        <v>44607920</v>
      </c>
      <c r="W32" s="32">
        <v>0</v>
      </c>
      <c r="Y32" s="25" t="s">
        <v>279</v>
      </c>
      <c r="Z32" s="26" t="s">
        <v>280</v>
      </c>
      <c r="AA32" s="27">
        <v>44607920</v>
      </c>
      <c r="AB32" s="27"/>
      <c r="AC32" s="33"/>
      <c r="AD32" s="29">
        <v>44607920</v>
      </c>
      <c r="AE32" s="30">
        <v>3003775</v>
      </c>
      <c r="AF32" s="27">
        <v>3003775</v>
      </c>
      <c r="AG32" s="27">
        <v>3003775</v>
      </c>
      <c r="AH32" s="31">
        <v>72444954</v>
      </c>
      <c r="AI32" s="32">
        <v>6.733725759909899E-2</v>
      </c>
    </row>
    <row r="33" spans="1:35" x14ac:dyDescent="0.35">
      <c r="A33" s="25" t="s">
        <v>281</v>
      </c>
      <c r="B33" s="26" t="s">
        <v>254</v>
      </c>
      <c r="C33" s="27">
        <v>167708388</v>
      </c>
      <c r="D33" s="27"/>
      <c r="E33" s="33"/>
      <c r="F33" s="29">
        <f>+C33+D33</f>
        <v>167708388</v>
      </c>
      <c r="G33" s="30">
        <v>111152236</v>
      </c>
      <c r="H33" s="27">
        <v>9104236</v>
      </c>
      <c r="I33" s="30">
        <v>111152236</v>
      </c>
      <c r="J33" s="31">
        <f t="shared" si="0"/>
        <v>56556152</v>
      </c>
      <c r="K33" s="32">
        <f t="shared" si="1"/>
        <v>0.66277088060735523</v>
      </c>
      <c r="L33" s="229">
        <f t="shared" si="2"/>
        <v>0</v>
      </c>
      <c r="M33" s="25" t="s">
        <v>281</v>
      </c>
      <c r="N33" s="26" t="s">
        <v>254</v>
      </c>
      <c r="O33" s="27">
        <v>167708388</v>
      </c>
      <c r="P33" s="27"/>
      <c r="Q33" s="33"/>
      <c r="R33" s="29">
        <v>167708388</v>
      </c>
      <c r="S33" s="30">
        <v>22556000</v>
      </c>
      <c r="T33" s="27">
        <v>6188000</v>
      </c>
      <c r="U33" s="30">
        <v>28744000</v>
      </c>
      <c r="V33" s="31">
        <v>138964388</v>
      </c>
      <c r="W33" s="32">
        <v>0.17139273916341025</v>
      </c>
      <c r="Y33" s="25" t="s">
        <v>281</v>
      </c>
      <c r="Z33" s="26" t="s">
        <v>254</v>
      </c>
      <c r="AA33" s="27">
        <v>167708388</v>
      </c>
      <c r="AB33" s="27"/>
      <c r="AC33" s="33"/>
      <c r="AD33" s="29">
        <v>167708388</v>
      </c>
      <c r="AE33" s="30">
        <v>28744000</v>
      </c>
      <c r="AF33" s="27"/>
      <c r="AG33" s="30">
        <v>28744000</v>
      </c>
      <c r="AH33" s="31">
        <v>2332000</v>
      </c>
      <c r="AI33" s="32">
        <v>0.17139273916341025</v>
      </c>
    </row>
    <row r="34" spans="1:35" x14ac:dyDescent="0.35">
      <c r="A34" s="21" t="s">
        <v>282</v>
      </c>
      <c r="B34" s="22" t="s">
        <v>283</v>
      </c>
      <c r="C34" s="23">
        <f>SUM(C35:C38)</f>
        <v>3817074480</v>
      </c>
      <c r="D34" s="23">
        <v>0</v>
      </c>
      <c r="E34" s="23">
        <f>SUM(E35:E38)</f>
        <v>0</v>
      </c>
      <c r="F34" s="23">
        <f>SUM(F35:F38)</f>
        <v>3817074480</v>
      </c>
      <c r="G34" s="23">
        <f>SUM(G35:G38)</f>
        <v>3039131881</v>
      </c>
      <c r="H34" s="23">
        <f>SUM(H35:H38)</f>
        <v>821608473</v>
      </c>
      <c r="I34" s="23">
        <f>SUM(I35:I38)</f>
        <v>3039131881</v>
      </c>
      <c r="J34" s="23">
        <f t="shared" si="0"/>
        <v>777942599</v>
      </c>
      <c r="K34" s="35">
        <f t="shared" si="1"/>
        <v>0.79619402160578223</v>
      </c>
      <c r="L34" s="229">
        <f t="shared" si="2"/>
        <v>0</v>
      </c>
      <c r="M34" s="21" t="s">
        <v>282</v>
      </c>
      <c r="N34" s="22" t="s">
        <v>283</v>
      </c>
      <c r="O34" s="23">
        <v>3817074480</v>
      </c>
      <c r="P34" s="23">
        <v>0</v>
      </c>
      <c r="Q34" s="23">
        <v>0</v>
      </c>
      <c r="R34" s="23">
        <v>3817074480</v>
      </c>
      <c r="S34" s="23">
        <v>1703948155</v>
      </c>
      <c r="T34" s="23">
        <v>62309121</v>
      </c>
      <c r="U34" s="23">
        <v>1766257276</v>
      </c>
      <c r="V34" s="23">
        <v>2050817204</v>
      </c>
      <c r="W34" s="35">
        <v>0.46272538962876092</v>
      </c>
      <c r="Y34" s="21" t="s">
        <v>282</v>
      </c>
      <c r="Z34" s="22" t="s">
        <v>283</v>
      </c>
      <c r="AA34" s="23">
        <v>3817074480</v>
      </c>
      <c r="AB34" s="23">
        <v>0</v>
      </c>
      <c r="AC34" s="23">
        <v>0</v>
      </c>
      <c r="AD34" s="23">
        <v>3817074480</v>
      </c>
      <c r="AE34" s="23">
        <v>1832411363</v>
      </c>
      <c r="AF34" s="23">
        <v>66154087</v>
      </c>
      <c r="AG34" s="23">
        <v>1832411363</v>
      </c>
      <c r="AH34" s="23">
        <v>260514677</v>
      </c>
      <c r="AI34" s="35">
        <v>0.48005648634867609</v>
      </c>
    </row>
    <row r="35" spans="1:35" x14ac:dyDescent="0.35">
      <c r="A35" s="25" t="s">
        <v>284</v>
      </c>
      <c r="B35" s="26" t="s">
        <v>248</v>
      </c>
      <c r="C35" s="27">
        <v>73640621</v>
      </c>
      <c r="D35" s="27"/>
      <c r="E35" s="33"/>
      <c r="F35" s="29">
        <f>+C35+D35</f>
        <v>73640621</v>
      </c>
      <c r="G35" s="30">
        <v>11119600</v>
      </c>
      <c r="H35" s="27"/>
      <c r="I35" s="30">
        <v>11119600</v>
      </c>
      <c r="J35" s="31">
        <f t="shared" si="0"/>
        <v>62521021</v>
      </c>
      <c r="K35" s="32">
        <f t="shared" si="1"/>
        <v>0.15099818346181518</v>
      </c>
      <c r="L35" s="229">
        <f t="shared" si="2"/>
        <v>0</v>
      </c>
      <c r="M35" s="25" t="s">
        <v>284</v>
      </c>
      <c r="N35" s="26" t="s">
        <v>248</v>
      </c>
      <c r="O35" s="27">
        <v>73640621</v>
      </c>
      <c r="P35" s="27"/>
      <c r="Q35" s="33"/>
      <c r="R35" s="29">
        <v>73640621</v>
      </c>
      <c r="S35" s="30">
        <v>11119600</v>
      </c>
      <c r="T35" s="27"/>
      <c r="U35" s="30">
        <v>11119600</v>
      </c>
      <c r="V35" s="31">
        <v>62521021</v>
      </c>
      <c r="W35" s="32">
        <v>0.15099818346181518</v>
      </c>
      <c r="Y35" s="25" t="s">
        <v>284</v>
      </c>
      <c r="Z35" s="26" t="s">
        <v>248</v>
      </c>
      <c r="AA35" s="27">
        <v>73640621</v>
      </c>
      <c r="AB35" s="27"/>
      <c r="AC35" s="33"/>
      <c r="AD35" s="29">
        <v>73640621</v>
      </c>
      <c r="AE35" s="30">
        <v>11119600</v>
      </c>
      <c r="AF35" s="27"/>
      <c r="AG35" s="30">
        <v>11119600</v>
      </c>
      <c r="AH35" s="31">
        <v>1696500</v>
      </c>
      <c r="AI35" s="32">
        <v>0.15099818346181518</v>
      </c>
    </row>
    <row r="36" spans="1:35" x14ac:dyDescent="0.35">
      <c r="A36" s="25" t="s">
        <v>285</v>
      </c>
      <c r="B36" s="26" t="s">
        <v>250</v>
      </c>
      <c r="C36" s="27">
        <v>3469054021</v>
      </c>
      <c r="D36" s="27"/>
      <c r="E36" s="33"/>
      <c r="F36" s="29">
        <f>+C36+D36</f>
        <v>3469054021</v>
      </c>
      <c r="G36" s="30">
        <v>3026346035</v>
      </c>
      <c r="H36" s="27">
        <v>821608473</v>
      </c>
      <c r="I36" s="30">
        <v>3026346035</v>
      </c>
      <c r="J36" s="31">
        <f t="shared" si="0"/>
        <v>442707986</v>
      </c>
      <c r="K36" s="32">
        <f t="shared" si="1"/>
        <v>0.87238365752736713</v>
      </c>
      <c r="L36" s="229">
        <f t="shared" si="2"/>
        <v>0</v>
      </c>
      <c r="M36" s="25" t="s">
        <v>285</v>
      </c>
      <c r="N36" s="26" t="s">
        <v>250</v>
      </c>
      <c r="O36" s="27">
        <v>3469054021</v>
      </c>
      <c r="P36" s="27"/>
      <c r="Q36" s="33"/>
      <c r="R36" s="29">
        <v>3469054021</v>
      </c>
      <c r="S36" s="30">
        <v>1692828555</v>
      </c>
      <c r="T36" s="27">
        <v>62309121</v>
      </c>
      <c r="U36" s="30">
        <v>1755137676</v>
      </c>
      <c r="V36" s="31">
        <v>1713916345</v>
      </c>
      <c r="W36" s="32">
        <v>0.5059412927487531</v>
      </c>
      <c r="Y36" s="25" t="s">
        <v>285</v>
      </c>
      <c r="Z36" s="26" t="s">
        <v>250</v>
      </c>
      <c r="AA36" s="27">
        <v>3469054021</v>
      </c>
      <c r="AB36" s="27"/>
      <c r="AC36" s="33"/>
      <c r="AD36" s="29">
        <v>3469054021</v>
      </c>
      <c r="AE36" s="30">
        <v>1819625517</v>
      </c>
      <c r="AF36" s="27">
        <v>64487841</v>
      </c>
      <c r="AG36" s="30">
        <v>1819625517</v>
      </c>
      <c r="AH36" s="31">
        <v>16977200</v>
      </c>
      <c r="AI36" s="32">
        <v>0.52453075275993233</v>
      </c>
    </row>
    <row r="37" spans="1:35" x14ac:dyDescent="0.35">
      <c r="A37" s="25" t="s">
        <v>286</v>
      </c>
      <c r="B37" s="26" t="s">
        <v>278</v>
      </c>
      <c r="C37" s="27">
        <v>266109890</v>
      </c>
      <c r="D37" s="27"/>
      <c r="E37" s="33"/>
      <c r="F37" s="29">
        <f>+C37+D37</f>
        <v>266109890</v>
      </c>
      <c r="G37" s="30"/>
      <c r="H37" s="27"/>
      <c r="I37" s="30"/>
      <c r="J37" s="31">
        <f t="shared" ref="J37:J68" si="5">+F37-I37</f>
        <v>266109890</v>
      </c>
      <c r="K37" s="32">
        <f t="shared" ref="K37:K68" si="6">+I37/F37</f>
        <v>0</v>
      </c>
      <c r="L37" s="229">
        <f t="shared" ref="L37:L68" si="7">+I37-G37</f>
        <v>0</v>
      </c>
      <c r="M37" s="25" t="s">
        <v>286</v>
      </c>
      <c r="N37" s="26" t="s">
        <v>278</v>
      </c>
      <c r="O37" s="27">
        <v>266109890</v>
      </c>
      <c r="P37" s="27"/>
      <c r="Q37" s="33"/>
      <c r="R37" s="29">
        <v>266109890</v>
      </c>
      <c r="S37" s="30"/>
      <c r="T37" s="27"/>
      <c r="U37" s="30"/>
      <c r="V37" s="31">
        <v>266109890</v>
      </c>
      <c r="W37" s="32">
        <v>0</v>
      </c>
      <c r="Y37" s="25" t="s">
        <v>286</v>
      </c>
      <c r="Z37" s="26" t="s">
        <v>278</v>
      </c>
      <c r="AA37" s="27">
        <v>266109890</v>
      </c>
      <c r="AB37" s="27"/>
      <c r="AC37" s="33"/>
      <c r="AD37" s="29">
        <v>266109890</v>
      </c>
      <c r="AE37" s="30">
        <v>0</v>
      </c>
      <c r="AF37" s="27"/>
      <c r="AG37" s="30"/>
      <c r="AH37" s="31">
        <v>236728427</v>
      </c>
      <c r="AI37" s="32">
        <v>0</v>
      </c>
    </row>
    <row r="38" spans="1:35" x14ac:dyDescent="0.35">
      <c r="A38" s="25" t="s">
        <v>287</v>
      </c>
      <c r="B38" s="26" t="s">
        <v>280</v>
      </c>
      <c r="C38" s="27">
        <v>8269948</v>
      </c>
      <c r="D38" s="27"/>
      <c r="E38" s="33"/>
      <c r="F38" s="29">
        <f>+C38+D38</f>
        <v>8269948</v>
      </c>
      <c r="G38" s="30">
        <v>1666246</v>
      </c>
      <c r="H38" s="27"/>
      <c r="I38" s="30">
        <v>1666246</v>
      </c>
      <c r="J38" s="31">
        <f t="shared" si="5"/>
        <v>6603702</v>
      </c>
      <c r="K38" s="32">
        <f t="shared" si="6"/>
        <v>0.2014820407576928</v>
      </c>
      <c r="L38" s="229">
        <f t="shared" si="7"/>
        <v>0</v>
      </c>
      <c r="M38" s="25" t="s">
        <v>287</v>
      </c>
      <c r="N38" s="26" t="s">
        <v>280</v>
      </c>
      <c r="O38" s="27">
        <v>8269948</v>
      </c>
      <c r="P38" s="27"/>
      <c r="Q38" s="33"/>
      <c r="R38" s="29">
        <v>8269948</v>
      </c>
      <c r="S38" s="30">
        <v>0</v>
      </c>
      <c r="T38" s="27"/>
      <c r="U38" s="30">
        <v>0</v>
      </c>
      <c r="V38" s="31">
        <v>8269948</v>
      </c>
      <c r="W38" s="32">
        <v>0</v>
      </c>
      <c r="Y38" s="25" t="s">
        <v>287</v>
      </c>
      <c r="Z38" s="26" t="s">
        <v>280</v>
      </c>
      <c r="AA38" s="27">
        <v>8269948</v>
      </c>
      <c r="AB38" s="27"/>
      <c r="AC38" s="33"/>
      <c r="AD38" s="29">
        <v>8269948</v>
      </c>
      <c r="AE38" s="30">
        <v>1666246</v>
      </c>
      <c r="AF38" s="27">
        <v>1666246</v>
      </c>
      <c r="AG38" s="27">
        <v>1666246</v>
      </c>
      <c r="AH38" s="31">
        <v>5112550</v>
      </c>
      <c r="AI38" s="32">
        <v>0.2014820407576928</v>
      </c>
    </row>
    <row r="39" spans="1:35" x14ac:dyDescent="0.35">
      <c r="A39" s="21" t="s">
        <v>288</v>
      </c>
      <c r="B39" s="22" t="s">
        <v>289</v>
      </c>
      <c r="C39" s="23">
        <f>SUM(C40:C44)</f>
        <v>995937022</v>
      </c>
      <c r="D39" s="23">
        <v>0</v>
      </c>
      <c r="E39" s="23">
        <f>SUM(E40:E44)</f>
        <v>0</v>
      </c>
      <c r="F39" s="23">
        <f>SUM(F40:F44)</f>
        <v>995937022</v>
      </c>
      <c r="G39" s="23">
        <f>SUM(G40:G44)</f>
        <v>685967038</v>
      </c>
      <c r="H39" s="23">
        <f>SUM(H40:H44)</f>
        <v>48840291</v>
      </c>
      <c r="I39" s="23">
        <f>SUM(I40:I44)</f>
        <v>685967038</v>
      </c>
      <c r="J39" s="23">
        <f t="shared" si="5"/>
        <v>309969984</v>
      </c>
      <c r="K39" s="35">
        <f t="shared" si="6"/>
        <v>0.6887654769801298</v>
      </c>
      <c r="L39" s="229">
        <f t="shared" si="7"/>
        <v>0</v>
      </c>
      <c r="M39" s="21" t="s">
        <v>288</v>
      </c>
      <c r="N39" s="22" t="s">
        <v>289</v>
      </c>
      <c r="O39" s="23">
        <v>995937022</v>
      </c>
      <c r="P39" s="23">
        <v>0</v>
      </c>
      <c r="Q39" s="23">
        <v>0</v>
      </c>
      <c r="R39" s="23">
        <v>995937022</v>
      </c>
      <c r="S39" s="23">
        <v>320404527</v>
      </c>
      <c r="T39" s="23">
        <v>114249669</v>
      </c>
      <c r="U39" s="23">
        <v>434654196</v>
      </c>
      <c r="V39" s="23">
        <v>561282826</v>
      </c>
      <c r="W39" s="35">
        <v>0.43642739088777444</v>
      </c>
      <c r="Y39" s="21" t="s">
        <v>288</v>
      </c>
      <c r="Z39" s="22" t="s">
        <v>289</v>
      </c>
      <c r="AA39" s="23">
        <v>995937022</v>
      </c>
      <c r="AB39" s="23">
        <v>0</v>
      </c>
      <c r="AC39" s="23">
        <v>0</v>
      </c>
      <c r="AD39" s="23">
        <v>995937022</v>
      </c>
      <c r="AE39" s="23">
        <v>437250507</v>
      </c>
      <c r="AF39" s="23">
        <v>2596311</v>
      </c>
      <c r="AG39" s="23">
        <v>437250507</v>
      </c>
      <c r="AH39" s="23">
        <v>558686515</v>
      </c>
      <c r="AI39" s="35">
        <v>0.43903429367645297</v>
      </c>
    </row>
    <row r="40" spans="1:35" x14ac:dyDescent="0.35">
      <c r="A40" s="25" t="s">
        <v>290</v>
      </c>
      <c r="B40" s="26" t="s">
        <v>291</v>
      </c>
      <c r="C40" s="27">
        <v>123593826</v>
      </c>
      <c r="D40" s="27"/>
      <c r="E40" s="33"/>
      <c r="F40" s="29">
        <f>+C40+D40</f>
        <v>123593826</v>
      </c>
      <c r="G40" s="30">
        <v>116802235</v>
      </c>
      <c r="H40" s="27">
        <v>6144621</v>
      </c>
      <c r="I40" s="30">
        <v>116802235</v>
      </c>
      <c r="J40" s="31">
        <f t="shared" si="5"/>
        <v>6791591</v>
      </c>
      <c r="K40" s="32">
        <f t="shared" si="6"/>
        <v>0.94504910787372176</v>
      </c>
      <c r="L40" s="229">
        <f t="shared" si="7"/>
        <v>0</v>
      </c>
      <c r="M40" s="25" t="s">
        <v>290</v>
      </c>
      <c r="N40" s="26" t="s">
        <v>291</v>
      </c>
      <c r="O40" s="27">
        <v>123593826</v>
      </c>
      <c r="P40" s="27"/>
      <c r="Q40" s="33"/>
      <c r="R40" s="29">
        <v>123593826</v>
      </c>
      <c r="S40" s="30">
        <v>64397395</v>
      </c>
      <c r="T40" s="27"/>
      <c r="U40" s="30">
        <v>64397395</v>
      </c>
      <c r="V40" s="31">
        <v>59196431</v>
      </c>
      <c r="W40" s="32">
        <v>0.52104054938796052</v>
      </c>
      <c r="Y40" s="25" t="s">
        <v>290</v>
      </c>
      <c r="Z40" s="26" t="s">
        <v>291</v>
      </c>
      <c r="AA40" s="27">
        <v>123593826</v>
      </c>
      <c r="AB40" s="27"/>
      <c r="AC40" s="33"/>
      <c r="AD40" s="29">
        <v>123593826</v>
      </c>
      <c r="AE40" s="30">
        <v>66591903</v>
      </c>
      <c r="AF40" s="27">
        <v>2194508</v>
      </c>
      <c r="AG40" s="30">
        <v>66591903</v>
      </c>
      <c r="AH40" s="31">
        <v>57001923</v>
      </c>
      <c r="AI40" s="32">
        <v>0.53879635541018045</v>
      </c>
    </row>
    <row r="41" spans="1:35" x14ac:dyDescent="0.35">
      <c r="A41" s="25" t="s">
        <v>292</v>
      </c>
      <c r="B41" s="26" t="s">
        <v>293</v>
      </c>
      <c r="C41" s="27">
        <v>436733306</v>
      </c>
      <c r="D41" s="27"/>
      <c r="E41" s="33"/>
      <c r="F41" s="29">
        <f>+C41+D41</f>
        <v>436733306</v>
      </c>
      <c r="G41" s="30">
        <v>324771333</v>
      </c>
      <c r="H41" s="27">
        <v>10300295</v>
      </c>
      <c r="I41" s="30">
        <v>324771333</v>
      </c>
      <c r="J41" s="31">
        <f t="shared" si="5"/>
        <v>111961973</v>
      </c>
      <c r="K41" s="32">
        <f t="shared" si="6"/>
        <v>0.743637658356196</v>
      </c>
      <c r="L41" s="229">
        <f t="shared" si="7"/>
        <v>0</v>
      </c>
      <c r="M41" s="25" t="s">
        <v>292</v>
      </c>
      <c r="N41" s="26" t="s">
        <v>293</v>
      </c>
      <c r="O41" s="27">
        <v>436733306</v>
      </c>
      <c r="P41" s="27"/>
      <c r="Q41" s="33"/>
      <c r="R41" s="29">
        <v>436733306</v>
      </c>
      <c r="S41" s="30">
        <v>105860416</v>
      </c>
      <c r="T41" s="27">
        <v>102016600</v>
      </c>
      <c r="U41" s="30">
        <v>207877016</v>
      </c>
      <c r="V41" s="31">
        <v>228856290</v>
      </c>
      <c r="W41" s="32">
        <v>0.47598159596282313</v>
      </c>
      <c r="Y41" s="25" t="s">
        <v>292</v>
      </c>
      <c r="Z41" s="26" t="s">
        <v>293</v>
      </c>
      <c r="AA41" s="27">
        <v>436733306</v>
      </c>
      <c r="AB41" s="27"/>
      <c r="AC41" s="33"/>
      <c r="AD41" s="29">
        <v>436733306</v>
      </c>
      <c r="AE41" s="30">
        <v>208278819</v>
      </c>
      <c r="AF41" s="27">
        <v>401803</v>
      </c>
      <c r="AG41" s="30">
        <v>208278819</v>
      </c>
      <c r="AH41" s="31">
        <v>228454487</v>
      </c>
      <c r="AI41" s="32">
        <v>0.47690161510145967</v>
      </c>
    </row>
    <row r="42" spans="1:35" x14ac:dyDescent="0.35">
      <c r="A42" s="25" t="s">
        <v>294</v>
      </c>
      <c r="B42" s="26" t="s">
        <v>295</v>
      </c>
      <c r="C42" s="27">
        <v>93285640</v>
      </c>
      <c r="D42" s="27"/>
      <c r="E42" s="33"/>
      <c r="F42" s="29">
        <f>+C42+D42</f>
        <v>93285640</v>
      </c>
      <c r="G42" s="30">
        <v>58513926</v>
      </c>
      <c r="H42" s="27">
        <v>9199376</v>
      </c>
      <c r="I42" s="30">
        <v>58513926</v>
      </c>
      <c r="J42" s="31">
        <f t="shared" si="5"/>
        <v>34771714</v>
      </c>
      <c r="K42" s="32">
        <f t="shared" si="6"/>
        <v>0.62725544896299157</v>
      </c>
      <c r="L42" s="229">
        <f t="shared" si="7"/>
        <v>0</v>
      </c>
      <c r="M42" s="25" t="s">
        <v>294</v>
      </c>
      <c r="N42" s="26" t="s">
        <v>295</v>
      </c>
      <c r="O42" s="27">
        <v>93285640</v>
      </c>
      <c r="P42" s="27"/>
      <c r="Q42" s="33"/>
      <c r="R42" s="29">
        <v>93285640</v>
      </c>
      <c r="S42" s="30">
        <v>31437594</v>
      </c>
      <c r="T42" s="27">
        <v>4705024</v>
      </c>
      <c r="U42" s="30">
        <v>36142618</v>
      </c>
      <c r="V42" s="31">
        <v>57143022</v>
      </c>
      <c r="W42" s="32">
        <v>0.38744031771663889</v>
      </c>
      <c r="Y42" s="25" t="s">
        <v>294</v>
      </c>
      <c r="Z42" s="26" t="s">
        <v>295</v>
      </c>
      <c r="AA42" s="27">
        <v>93285640</v>
      </c>
      <c r="AB42" s="27"/>
      <c r="AC42" s="33"/>
      <c r="AD42" s="29">
        <v>93285640</v>
      </c>
      <c r="AE42" s="30">
        <v>36142618</v>
      </c>
      <c r="AF42" s="27"/>
      <c r="AG42" s="30">
        <v>36142618</v>
      </c>
      <c r="AH42" s="31">
        <v>57143022</v>
      </c>
      <c r="AI42" s="32">
        <v>0.38744031771663889</v>
      </c>
    </row>
    <row r="43" spans="1:35" x14ac:dyDescent="0.35">
      <c r="A43" s="25" t="s">
        <v>296</v>
      </c>
      <c r="B43" s="26" t="s">
        <v>297</v>
      </c>
      <c r="C43" s="27">
        <v>262129868</v>
      </c>
      <c r="D43" s="27"/>
      <c r="E43" s="33"/>
      <c r="F43" s="29">
        <f>+C43+D43</f>
        <v>262129868</v>
      </c>
      <c r="G43" s="30">
        <v>106334896</v>
      </c>
      <c r="H43" s="27">
        <v>18280302</v>
      </c>
      <c r="I43" s="30">
        <v>106334896</v>
      </c>
      <c r="J43" s="31">
        <f t="shared" si="5"/>
        <v>155794972</v>
      </c>
      <c r="K43" s="32">
        <f t="shared" si="6"/>
        <v>0.40565730571382275</v>
      </c>
      <c r="L43" s="229">
        <f t="shared" si="7"/>
        <v>0</v>
      </c>
      <c r="M43" s="25" t="s">
        <v>296</v>
      </c>
      <c r="N43" s="26" t="s">
        <v>297</v>
      </c>
      <c r="O43" s="27">
        <v>262129868</v>
      </c>
      <c r="P43" s="27"/>
      <c r="Q43" s="33"/>
      <c r="R43" s="29">
        <v>262129868</v>
      </c>
      <c r="S43" s="30">
        <v>75400180</v>
      </c>
      <c r="T43" s="27">
        <v>7528045</v>
      </c>
      <c r="U43" s="30">
        <v>82928225</v>
      </c>
      <c r="V43" s="31">
        <v>179201643</v>
      </c>
      <c r="W43" s="32">
        <v>0.31636312806597072</v>
      </c>
      <c r="Y43" s="25" t="s">
        <v>296</v>
      </c>
      <c r="Z43" s="26" t="s">
        <v>297</v>
      </c>
      <c r="AA43" s="27">
        <v>262129868</v>
      </c>
      <c r="AB43" s="27"/>
      <c r="AC43" s="33"/>
      <c r="AD43" s="29">
        <v>262129868</v>
      </c>
      <c r="AE43" s="30">
        <v>82928225</v>
      </c>
      <c r="AF43" s="27"/>
      <c r="AG43" s="30">
        <v>82928225</v>
      </c>
      <c r="AH43" s="31">
        <v>179201643</v>
      </c>
      <c r="AI43" s="32">
        <v>0.31636312806597072</v>
      </c>
    </row>
    <row r="44" spans="1:35" x14ac:dyDescent="0.35">
      <c r="A44" s="25" t="s">
        <v>298</v>
      </c>
      <c r="B44" s="26" t="s">
        <v>299</v>
      </c>
      <c r="C44" s="27">
        <v>80194382</v>
      </c>
      <c r="D44" s="27"/>
      <c r="E44" s="33"/>
      <c r="F44" s="29">
        <f>+C44+D44</f>
        <v>80194382</v>
      </c>
      <c r="G44" s="30">
        <v>79544648</v>
      </c>
      <c r="H44" s="27">
        <v>4915697</v>
      </c>
      <c r="I44" s="30">
        <v>79544648</v>
      </c>
      <c r="J44" s="31">
        <f t="shared" si="5"/>
        <v>649734</v>
      </c>
      <c r="K44" s="32">
        <f t="shared" si="6"/>
        <v>0.99189801101029751</v>
      </c>
      <c r="L44" s="229">
        <f t="shared" si="7"/>
        <v>0</v>
      </c>
      <c r="M44" s="25" t="s">
        <v>298</v>
      </c>
      <c r="N44" s="26" t="s">
        <v>299</v>
      </c>
      <c r="O44" s="27">
        <v>80194382</v>
      </c>
      <c r="P44" s="27"/>
      <c r="Q44" s="33"/>
      <c r="R44" s="29">
        <v>80194382</v>
      </c>
      <c r="S44" s="30">
        <v>43308942</v>
      </c>
      <c r="T44" s="27"/>
      <c r="U44" s="30">
        <v>43308942</v>
      </c>
      <c r="V44" s="31">
        <v>36885440</v>
      </c>
      <c r="W44" s="32">
        <v>0.54004957604137405</v>
      </c>
      <c r="Y44" s="25" t="s">
        <v>298</v>
      </c>
      <c r="Z44" s="26" t="s">
        <v>299</v>
      </c>
      <c r="AA44" s="27">
        <v>80194382</v>
      </c>
      <c r="AB44" s="27"/>
      <c r="AC44" s="33"/>
      <c r="AD44" s="29">
        <v>80194382</v>
      </c>
      <c r="AE44" s="30">
        <v>43308942</v>
      </c>
      <c r="AF44" s="27"/>
      <c r="AG44" s="30">
        <v>43308942</v>
      </c>
      <c r="AH44" s="31">
        <v>36885440</v>
      </c>
      <c r="AI44" s="32">
        <v>0.54004957604137405</v>
      </c>
    </row>
    <row r="45" spans="1:35" x14ac:dyDescent="0.35">
      <c r="A45" s="21" t="s">
        <v>300</v>
      </c>
      <c r="B45" s="22" t="s">
        <v>301</v>
      </c>
      <c r="C45" s="23">
        <f>SUM(C46:C80)</f>
        <v>2469338284</v>
      </c>
      <c r="D45" s="23">
        <v>0</v>
      </c>
      <c r="E45" s="23">
        <f>SUM(E46:E80)</f>
        <v>0</v>
      </c>
      <c r="F45" s="23">
        <f>SUM(F46:F80)</f>
        <v>2469338284</v>
      </c>
      <c r="G45" s="315">
        <f>SUM(G46:G80)</f>
        <v>1958288993.25</v>
      </c>
      <c r="H45" s="23">
        <f>SUM(H46:H80)</f>
        <v>248205114</v>
      </c>
      <c r="I45" s="23">
        <f>SUM(I46:I80)</f>
        <v>1958288993.25</v>
      </c>
      <c r="J45" s="23">
        <f t="shared" si="5"/>
        <v>511049290.75</v>
      </c>
      <c r="K45" s="35">
        <f t="shared" si="6"/>
        <v>0.79304200884045417</v>
      </c>
      <c r="L45" s="229">
        <f t="shared" si="7"/>
        <v>0</v>
      </c>
      <c r="M45" s="21" t="s">
        <v>300</v>
      </c>
      <c r="N45" s="22" t="s">
        <v>301</v>
      </c>
      <c r="O45" s="23">
        <v>2469338284</v>
      </c>
      <c r="P45" s="23">
        <v>0</v>
      </c>
      <c r="Q45" s="23">
        <v>0</v>
      </c>
      <c r="R45" s="23">
        <v>2469338284</v>
      </c>
      <c r="S45" s="23">
        <v>995474837.47000003</v>
      </c>
      <c r="T45" s="23">
        <v>218003493.78</v>
      </c>
      <c r="U45" s="23">
        <v>1206478331.25</v>
      </c>
      <c r="V45" s="23">
        <v>1262859952.75</v>
      </c>
      <c r="W45" s="35">
        <v>0.48858365784361685</v>
      </c>
      <c r="Y45" s="21" t="s">
        <v>300</v>
      </c>
      <c r="Z45" s="22" t="s">
        <v>301</v>
      </c>
      <c r="AA45" s="23">
        <v>2469338284</v>
      </c>
      <c r="AB45" s="23">
        <v>0</v>
      </c>
      <c r="AC45" s="23">
        <v>0</v>
      </c>
      <c r="AD45" s="23">
        <v>2469338284</v>
      </c>
      <c r="AE45" s="23">
        <v>1536966675.25</v>
      </c>
      <c r="AF45" s="23">
        <v>330488344</v>
      </c>
      <c r="AG45" s="23">
        <v>1536966675.25</v>
      </c>
      <c r="AH45" s="23">
        <v>932371608.75</v>
      </c>
      <c r="AI45" s="35">
        <v>0.6224204618738256</v>
      </c>
    </row>
    <row r="46" spans="1:35" x14ac:dyDescent="0.35">
      <c r="A46" s="25" t="s">
        <v>302</v>
      </c>
      <c r="B46" s="26" t="s">
        <v>303</v>
      </c>
      <c r="C46" s="27">
        <v>30000000</v>
      </c>
      <c r="D46" s="27"/>
      <c r="E46" s="33"/>
      <c r="F46" s="29">
        <f t="shared" ref="F46:F80" si="8">+C46+D46</f>
        <v>30000000</v>
      </c>
      <c r="G46" s="30">
        <v>7256050</v>
      </c>
      <c r="H46" s="27">
        <v>4494550</v>
      </c>
      <c r="I46" s="30">
        <v>7256050</v>
      </c>
      <c r="J46" s="31">
        <f t="shared" si="5"/>
        <v>22743950</v>
      </c>
      <c r="K46" s="32">
        <f t="shared" si="6"/>
        <v>0.24186833333333332</v>
      </c>
      <c r="L46" s="229">
        <f t="shared" si="7"/>
        <v>0</v>
      </c>
      <c r="M46" s="25" t="s">
        <v>302</v>
      </c>
      <c r="N46" s="26" t="s">
        <v>303</v>
      </c>
      <c r="O46" s="27">
        <v>30000000</v>
      </c>
      <c r="P46" s="27"/>
      <c r="Q46" s="33"/>
      <c r="R46" s="29">
        <v>30000000</v>
      </c>
      <c r="S46" s="30"/>
      <c r="T46" s="27">
        <v>449000</v>
      </c>
      <c r="U46" s="30">
        <v>449000</v>
      </c>
      <c r="V46" s="31">
        <v>29551000</v>
      </c>
      <c r="W46" s="32">
        <v>1.4966666666666666E-2</v>
      </c>
      <c r="Y46" s="25" t="s">
        <v>302</v>
      </c>
      <c r="Z46" s="26" t="s">
        <v>303</v>
      </c>
      <c r="AA46" s="27">
        <v>30000000</v>
      </c>
      <c r="AB46" s="27"/>
      <c r="AC46" s="33"/>
      <c r="AD46" s="29">
        <v>30000000</v>
      </c>
      <c r="AE46" s="30">
        <v>1067000</v>
      </c>
      <c r="AF46" s="27">
        <v>618000</v>
      </c>
      <c r="AG46" s="30">
        <v>1067000</v>
      </c>
      <c r="AH46" s="31">
        <v>28933000</v>
      </c>
      <c r="AI46" s="32">
        <v>3.556666666666667E-2</v>
      </c>
    </row>
    <row r="47" spans="1:35" x14ac:dyDescent="0.35">
      <c r="A47" s="25">
        <v>11251101132</v>
      </c>
      <c r="B47" s="26" t="s">
        <v>304</v>
      </c>
      <c r="C47" s="27">
        <v>4500000</v>
      </c>
      <c r="D47" s="27"/>
      <c r="E47" s="33"/>
      <c r="F47" s="29">
        <f t="shared" si="8"/>
        <v>4500000</v>
      </c>
      <c r="G47" s="30">
        <v>14062359</v>
      </c>
      <c r="H47" s="27"/>
      <c r="I47" s="30">
        <v>14062359</v>
      </c>
      <c r="J47" s="31">
        <f t="shared" si="5"/>
        <v>-9562359</v>
      </c>
      <c r="K47" s="32">
        <f t="shared" si="6"/>
        <v>3.1249686666666667</v>
      </c>
      <c r="L47" s="229">
        <f t="shared" si="7"/>
        <v>0</v>
      </c>
      <c r="M47" s="25">
        <v>11251101132</v>
      </c>
      <c r="N47" s="26" t="s">
        <v>304</v>
      </c>
      <c r="O47" s="27">
        <v>4500000</v>
      </c>
      <c r="P47" s="27"/>
      <c r="Q47" s="33"/>
      <c r="R47" s="29">
        <v>4500000</v>
      </c>
      <c r="S47" s="30"/>
      <c r="T47" s="27">
        <v>8062359</v>
      </c>
      <c r="U47" s="30">
        <v>8062359</v>
      </c>
      <c r="V47" s="31">
        <v>-3562359</v>
      </c>
      <c r="W47" s="32">
        <v>1.7916353333333332</v>
      </c>
      <c r="Y47" s="25">
        <v>11251101132</v>
      </c>
      <c r="Z47" s="26" t="s">
        <v>304</v>
      </c>
      <c r="AA47" s="27">
        <v>4500000</v>
      </c>
      <c r="AB47" s="27"/>
      <c r="AC47" s="33"/>
      <c r="AD47" s="29">
        <v>4500000</v>
      </c>
      <c r="AE47" s="30">
        <v>8062359</v>
      </c>
      <c r="AF47" s="27"/>
      <c r="AG47" s="30">
        <v>8062359</v>
      </c>
      <c r="AH47" s="31">
        <v>-3562359</v>
      </c>
      <c r="AI47" s="32">
        <v>1.7916353333333332</v>
      </c>
    </row>
    <row r="48" spans="1:35" x14ac:dyDescent="0.35">
      <c r="A48" s="25">
        <v>11251101133</v>
      </c>
      <c r="B48" s="26" t="s">
        <v>305</v>
      </c>
      <c r="C48" s="27">
        <v>22000000</v>
      </c>
      <c r="D48" s="27"/>
      <c r="E48" s="33"/>
      <c r="F48" s="29">
        <f t="shared" si="8"/>
        <v>22000000</v>
      </c>
      <c r="G48" s="30"/>
      <c r="H48" s="27"/>
      <c r="I48" s="30"/>
      <c r="J48" s="31">
        <f t="shared" si="5"/>
        <v>22000000</v>
      </c>
      <c r="K48" s="32">
        <f t="shared" si="6"/>
        <v>0</v>
      </c>
      <c r="L48" s="229">
        <f t="shared" si="7"/>
        <v>0</v>
      </c>
      <c r="M48" s="25">
        <v>11251101133</v>
      </c>
      <c r="N48" s="26" t="s">
        <v>305</v>
      </c>
      <c r="O48" s="27">
        <v>22000000</v>
      </c>
      <c r="P48" s="27"/>
      <c r="Q48" s="33"/>
      <c r="R48" s="29">
        <v>22000000</v>
      </c>
      <c r="S48" s="30">
        <v>5941735</v>
      </c>
      <c r="T48" s="27">
        <v>52199178</v>
      </c>
      <c r="U48" s="30">
        <v>58140913</v>
      </c>
      <c r="V48" s="31">
        <v>-36140913</v>
      </c>
      <c r="W48" s="32">
        <v>2.6427687727272726</v>
      </c>
      <c r="Y48" s="25">
        <v>11251101133</v>
      </c>
      <c r="Z48" s="26" t="s">
        <v>305</v>
      </c>
      <c r="AA48" s="27">
        <v>22000000</v>
      </c>
      <c r="AB48" s="27"/>
      <c r="AC48" s="33"/>
      <c r="AD48" s="29">
        <v>22000000</v>
      </c>
      <c r="AE48" s="30">
        <v>58140913</v>
      </c>
      <c r="AF48" s="27"/>
      <c r="AG48" s="30">
        <v>58140913</v>
      </c>
      <c r="AH48" s="31">
        <v>-36140913</v>
      </c>
      <c r="AI48" s="32">
        <v>2.6427687727272726</v>
      </c>
    </row>
    <row r="49" spans="1:35" x14ac:dyDescent="0.35">
      <c r="A49" s="25">
        <v>11251101134</v>
      </c>
      <c r="B49" s="26" t="s">
        <v>306</v>
      </c>
      <c r="C49" s="27">
        <v>18000000</v>
      </c>
      <c r="D49" s="27"/>
      <c r="E49" s="33"/>
      <c r="F49" s="29">
        <f t="shared" si="8"/>
        <v>18000000</v>
      </c>
      <c r="G49" s="30">
        <v>3090334</v>
      </c>
      <c r="H49" s="27"/>
      <c r="I49" s="30">
        <v>3090334</v>
      </c>
      <c r="J49" s="31">
        <f t="shared" si="5"/>
        <v>14909666</v>
      </c>
      <c r="K49" s="32">
        <f t="shared" si="6"/>
        <v>0.17168522222222221</v>
      </c>
      <c r="L49" s="229">
        <f t="shared" si="7"/>
        <v>0</v>
      </c>
      <c r="M49" s="25">
        <v>11251101134</v>
      </c>
      <c r="N49" s="26" t="s">
        <v>306</v>
      </c>
      <c r="O49" s="27">
        <v>18000000</v>
      </c>
      <c r="P49" s="27"/>
      <c r="Q49" s="33"/>
      <c r="R49" s="29">
        <v>18000000</v>
      </c>
      <c r="S49" s="30"/>
      <c r="T49" s="27">
        <v>3090334</v>
      </c>
      <c r="U49" s="30">
        <v>3090334</v>
      </c>
      <c r="V49" s="31">
        <v>14909666</v>
      </c>
      <c r="W49" s="32">
        <v>0.17168522222222221</v>
      </c>
      <c r="Y49" s="25">
        <v>11251101134</v>
      </c>
      <c r="Z49" s="26" t="s">
        <v>306</v>
      </c>
      <c r="AA49" s="27">
        <v>18000000</v>
      </c>
      <c r="AB49" s="27"/>
      <c r="AC49" s="33"/>
      <c r="AD49" s="29">
        <v>18000000</v>
      </c>
      <c r="AE49" s="30">
        <v>3090334</v>
      </c>
      <c r="AF49" s="27"/>
      <c r="AG49" s="30">
        <v>3090334</v>
      </c>
      <c r="AH49" s="31">
        <v>14909666</v>
      </c>
      <c r="AI49" s="32">
        <v>0.17168522222222221</v>
      </c>
    </row>
    <row r="50" spans="1:35" x14ac:dyDescent="0.35">
      <c r="A50" s="25">
        <v>11251101135</v>
      </c>
      <c r="B50" s="26" t="s">
        <v>307</v>
      </c>
      <c r="C50" s="27"/>
      <c r="D50" s="27"/>
      <c r="E50" s="33"/>
      <c r="F50" s="29">
        <f t="shared" si="8"/>
        <v>0</v>
      </c>
      <c r="G50" s="30">
        <v>7845438</v>
      </c>
      <c r="H50" s="27"/>
      <c r="I50" s="30">
        <v>7845438</v>
      </c>
      <c r="J50" s="31">
        <f t="shared" si="5"/>
        <v>-7845438</v>
      </c>
      <c r="K50" s="32" t="e">
        <f t="shared" si="6"/>
        <v>#DIV/0!</v>
      </c>
      <c r="L50" s="229">
        <f t="shared" si="7"/>
        <v>0</v>
      </c>
      <c r="M50" s="25">
        <v>11251101135</v>
      </c>
      <c r="N50" s="26" t="s">
        <v>307</v>
      </c>
      <c r="O50" s="27"/>
      <c r="P50" s="27"/>
      <c r="Q50" s="33"/>
      <c r="R50" s="29">
        <v>0</v>
      </c>
      <c r="S50" s="30">
        <v>6066172</v>
      </c>
      <c r="T50" s="27">
        <v>511133</v>
      </c>
      <c r="U50" s="30">
        <v>6577305</v>
      </c>
      <c r="V50" s="31">
        <v>-6577305</v>
      </c>
      <c r="W50" s="32" t="e">
        <v>#DIV/0!</v>
      </c>
      <c r="Y50" s="25">
        <v>11251101135</v>
      </c>
      <c r="Z50" s="26" t="s">
        <v>307</v>
      </c>
      <c r="AA50" s="27"/>
      <c r="AB50" s="27"/>
      <c r="AC50" s="33"/>
      <c r="AD50" s="29">
        <v>0</v>
      </c>
      <c r="AE50" s="30">
        <v>6577305</v>
      </c>
      <c r="AF50" s="27"/>
      <c r="AG50" s="30">
        <v>6577305</v>
      </c>
      <c r="AH50" s="31">
        <v>-6577305</v>
      </c>
      <c r="AI50" s="32" t="e">
        <v>#DIV/0!</v>
      </c>
    </row>
    <row r="51" spans="1:35" x14ac:dyDescent="0.35">
      <c r="A51" s="25">
        <v>11251101136</v>
      </c>
      <c r="B51" s="26" t="s">
        <v>308</v>
      </c>
      <c r="C51" s="27">
        <v>33682873</v>
      </c>
      <c r="D51" s="27"/>
      <c r="E51" s="33"/>
      <c r="F51" s="29">
        <f t="shared" si="8"/>
        <v>33682873</v>
      </c>
      <c r="G51" s="30">
        <v>2963192</v>
      </c>
      <c r="H51" s="27"/>
      <c r="I51" s="30">
        <v>2963192</v>
      </c>
      <c r="J51" s="31">
        <f t="shared" si="5"/>
        <v>30719681</v>
      </c>
      <c r="K51" s="32">
        <f t="shared" si="6"/>
        <v>8.7973255725543362E-2</v>
      </c>
      <c r="L51" s="229">
        <f t="shared" si="7"/>
        <v>0</v>
      </c>
      <c r="M51" s="25">
        <v>11251101136</v>
      </c>
      <c r="N51" s="26" t="s">
        <v>308</v>
      </c>
      <c r="O51" s="27">
        <v>33682873</v>
      </c>
      <c r="P51" s="27"/>
      <c r="Q51" s="33"/>
      <c r="R51" s="29">
        <v>33682873</v>
      </c>
      <c r="S51" s="30">
        <v>2569960</v>
      </c>
      <c r="T51" s="27">
        <v>168528</v>
      </c>
      <c r="U51" s="30">
        <v>2738488</v>
      </c>
      <c r="V51" s="31">
        <v>30944385</v>
      </c>
      <c r="W51" s="32">
        <v>8.1302090828178464E-2</v>
      </c>
      <c r="Y51" s="25">
        <v>11251101136</v>
      </c>
      <c r="Z51" s="26" t="s">
        <v>308</v>
      </c>
      <c r="AA51" s="27">
        <v>33682873</v>
      </c>
      <c r="AB51" s="27"/>
      <c r="AC51" s="33"/>
      <c r="AD51" s="29">
        <v>33682873</v>
      </c>
      <c r="AE51" s="30">
        <v>2963192</v>
      </c>
      <c r="AF51" s="27">
        <v>224704</v>
      </c>
      <c r="AG51" s="30">
        <v>2963192</v>
      </c>
      <c r="AH51" s="31">
        <v>30719681</v>
      </c>
      <c r="AI51" s="32">
        <v>8.7973255725543362E-2</v>
      </c>
    </row>
    <row r="52" spans="1:35" x14ac:dyDescent="0.35">
      <c r="A52" s="25">
        <v>11251101137</v>
      </c>
      <c r="B52" s="26" t="s">
        <v>309</v>
      </c>
      <c r="C52" s="27">
        <v>32920000</v>
      </c>
      <c r="D52" s="27"/>
      <c r="E52" s="33"/>
      <c r="F52" s="29">
        <f t="shared" si="8"/>
        <v>32920000</v>
      </c>
      <c r="G52" s="30">
        <v>7756676</v>
      </c>
      <c r="H52" s="27"/>
      <c r="I52" s="30">
        <v>7756676</v>
      </c>
      <c r="J52" s="31">
        <f t="shared" si="5"/>
        <v>25163324</v>
      </c>
      <c r="K52" s="32">
        <f t="shared" si="6"/>
        <v>0.23562199270959902</v>
      </c>
      <c r="L52" s="229">
        <f t="shared" si="7"/>
        <v>0</v>
      </c>
      <c r="M52" s="25">
        <v>11251101137</v>
      </c>
      <c r="N52" s="26" t="s">
        <v>309</v>
      </c>
      <c r="O52" s="27">
        <v>32920000</v>
      </c>
      <c r="P52" s="27"/>
      <c r="Q52" s="33"/>
      <c r="R52" s="29">
        <v>32920000</v>
      </c>
      <c r="S52" s="30">
        <v>7419600</v>
      </c>
      <c r="T52" s="27">
        <v>337076</v>
      </c>
      <c r="U52" s="30">
        <v>7756676</v>
      </c>
      <c r="V52" s="31">
        <v>25163324</v>
      </c>
      <c r="W52" s="32">
        <v>0.23562199270959902</v>
      </c>
      <c r="Y52" s="25">
        <v>11251101137</v>
      </c>
      <c r="Z52" s="26" t="s">
        <v>309</v>
      </c>
      <c r="AA52" s="27">
        <v>32920000</v>
      </c>
      <c r="AB52" s="27"/>
      <c r="AC52" s="33"/>
      <c r="AD52" s="29">
        <v>32920000</v>
      </c>
      <c r="AE52" s="30">
        <v>7756676</v>
      </c>
      <c r="AF52" s="27"/>
      <c r="AG52" s="30">
        <v>7756676</v>
      </c>
      <c r="AH52" s="31">
        <v>25163324</v>
      </c>
      <c r="AI52" s="32">
        <v>0.23562199270959902</v>
      </c>
    </row>
    <row r="53" spans="1:35" x14ac:dyDescent="0.35">
      <c r="A53" s="25">
        <v>11251101138</v>
      </c>
      <c r="B53" s="26" t="s">
        <v>310</v>
      </c>
      <c r="C53" s="27">
        <v>320000000</v>
      </c>
      <c r="D53" s="27"/>
      <c r="E53" s="33"/>
      <c r="F53" s="29">
        <f t="shared" si="8"/>
        <v>320000000</v>
      </c>
      <c r="G53" s="30">
        <v>257900730</v>
      </c>
      <c r="H53" s="27">
        <v>3072310</v>
      </c>
      <c r="I53" s="30">
        <v>257900730</v>
      </c>
      <c r="J53" s="31">
        <f t="shared" si="5"/>
        <v>62099270</v>
      </c>
      <c r="K53" s="32">
        <f t="shared" si="6"/>
        <v>0.80593978124999999</v>
      </c>
      <c r="L53" s="229">
        <f t="shared" si="7"/>
        <v>0</v>
      </c>
      <c r="M53" s="25">
        <v>11251101138</v>
      </c>
      <c r="N53" s="26" t="s">
        <v>310</v>
      </c>
      <c r="O53" s="27">
        <v>320000000</v>
      </c>
      <c r="P53" s="27"/>
      <c r="Q53" s="33"/>
      <c r="R53" s="29">
        <v>320000000</v>
      </c>
      <c r="S53" s="30">
        <v>254828420</v>
      </c>
      <c r="T53" s="27"/>
      <c r="U53" s="30">
        <v>254828420</v>
      </c>
      <c r="V53" s="31">
        <v>65171580</v>
      </c>
      <c r="W53" s="32">
        <v>0.79633881250000005</v>
      </c>
      <c r="Y53" s="25">
        <v>11251101138</v>
      </c>
      <c r="Z53" s="26" t="s">
        <v>310</v>
      </c>
      <c r="AA53" s="27">
        <v>320000000</v>
      </c>
      <c r="AB53" s="27"/>
      <c r="AC53" s="33"/>
      <c r="AD53" s="29">
        <v>320000000</v>
      </c>
      <c r="AE53" s="30">
        <v>254828420</v>
      </c>
      <c r="AF53" s="27"/>
      <c r="AG53" s="30">
        <v>254828420</v>
      </c>
      <c r="AH53" s="31">
        <v>65171580</v>
      </c>
      <c r="AI53" s="32">
        <v>0.79633881250000005</v>
      </c>
    </row>
    <row r="54" spans="1:35" x14ac:dyDescent="0.35">
      <c r="A54" s="25">
        <v>11251101139</v>
      </c>
      <c r="B54" s="26" t="s">
        <v>311</v>
      </c>
      <c r="C54" s="27">
        <v>140000000</v>
      </c>
      <c r="D54" s="27"/>
      <c r="E54" s="33"/>
      <c r="F54" s="29">
        <f t="shared" si="8"/>
        <v>140000000</v>
      </c>
      <c r="G54" s="30">
        <v>7555380</v>
      </c>
      <c r="H54" s="27"/>
      <c r="I54" s="30">
        <v>7555380</v>
      </c>
      <c r="J54" s="31">
        <f t="shared" si="5"/>
        <v>132444620</v>
      </c>
      <c r="K54" s="32">
        <f t="shared" si="6"/>
        <v>5.3967000000000001E-2</v>
      </c>
      <c r="L54" s="229">
        <f t="shared" si="7"/>
        <v>0</v>
      </c>
      <c r="M54" s="25">
        <v>11251101139</v>
      </c>
      <c r="N54" s="26" t="s">
        <v>311</v>
      </c>
      <c r="O54" s="27">
        <v>140000000</v>
      </c>
      <c r="P54" s="27"/>
      <c r="Q54" s="33"/>
      <c r="R54" s="29">
        <v>140000000</v>
      </c>
      <c r="S54" s="30">
        <v>7115400</v>
      </c>
      <c r="T54" s="27">
        <v>87780</v>
      </c>
      <c r="U54" s="30">
        <v>7203180</v>
      </c>
      <c r="V54" s="31">
        <v>132796820</v>
      </c>
      <c r="W54" s="32">
        <v>5.1451285714285713E-2</v>
      </c>
      <c r="Y54" s="25">
        <v>11251101139</v>
      </c>
      <c r="Z54" s="26" t="s">
        <v>311</v>
      </c>
      <c r="AA54" s="27">
        <v>140000000</v>
      </c>
      <c r="AB54" s="27"/>
      <c r="AC54" s="33"/>
      <c r="AD54" s="29">
        <v>140000000</v>
      </c>
      <c r="AE54" s="30">
        <v>7203180</v>
      </c>
      <c r="AF54" s="27"/>
      <c r="AG54" s="30">
        <v>7203180</v>
      </c>
      <c r="AH54" s="31">
        <v>132796820</v>
      </c>
      <c r="AI54" s="32">
        <v>5.1451285714285713E-2</v>
      </c>
    </row>
    <row r="55" spans="1:35" x14ac:dyDescent="0.35">
      <c r="A55" s="25" t="s">
        <v>312</v>
      </c>
      <c r="B55" s="26" t="s">
        <v>313</v>
      </c>
      <c r="C55" s="27">
        <v>240000000</v>
      </c>
      <c r="D55" s="27"/>
      <c r="E55" s="33"/>
      <c r="F55" s="29">
        <f t="shared" si="8"/>
        <v>240000000</v>
      </c>
      <c r="G55" s="30">
        <v>152888343</v>
      </c>
      <c r="H55" s="27">
        <v>65605700</v>
      </c>
      <c r="I55" s="30">
        <v>152888343</v>
      </c>
      <c r="J55" s="31">
        <f t="shared" si="5"/>
        <v>87111657</v>
      </c>
      <c r="K55" s="32">
        <f t="shared" si="6"/>
        <v>0.63703476250000002</v>
      </c>
      <c r="L55" s="229">
        <f t="shared" si="7"/>
        <v>0</v>
      </c>
      <c r="M55" s="25" t="s">
        <v>312</v>
      </c>
      <c r="N55" s="26" t="s">
        <v>313</v>
      </c>
      <c r="O55" s="27">
        <v>240000000</v>
      </c>
      <c r="P55" s="27"/>
      <c r="Q55" s="33"/>
      <c r="R55" s="29">
        <v>240000000</v>
      </c>
      <c r="S55" s="30"/>
      <c r="T55" s="27"/>
      <c r="U55" s="30"/>
      <c r="V55" s="31">
        <v>240000000</v>
      </c>
      <c r="W55" s="32">
        <v>0</v>
      </c>
      <c r="Y55" s="25" t="s">
        <v>312</v>
      </c>
      <c r="Z55" s="26" t="s">
        <v>313</v>
      </c>
      <c r="AA55" s="27">
        <v>240000000</v>
      </c>
      <c r="AB55" s="27"/>
      <c r="AC55" s="33"/>
      <c r="AD55" s="29">
        <v>240000000</v>
      </c>
      <c r="AE55" s="30">
        <v>87282643</v>
      </c>
      <c r="AF55" s="27">
        <v>87282643</v>
      </c>
      <c r="AG55" s="27">
        <v>87282643</v>
      </c>
      <c r="AH55" s="31">
        <v>152717357</v>
      </c>
      <c r="AI55" s="32">
        <v>0.36367767916666666</v>
      </c>
    </row>
    <row r="56" spans="1:35" x14ac:dyDescent="0.35">
      <c r="A56" s="25" t="s">
        <v>314</v>
      </c>
      <c r="B56" s="26" t="s">
        <v>315</v>
      </c>
      <c r="C56" s="27">
        <v>22000000</v>
      </c>
      <c r="D56" s="27"/>
      <c r="E56" s="33"/>
      <c r="F56" s="29">
        <f t="shared" si="8"/>
        <v>22000000</v>
      </c>
      <c r="G56" s="30">
        <v>25401360.25</v>
      </c>
      <c r="H56" s="27">
        <v>2977628</v>
      </c>
      <c r="I56" s="30">
        <v>25401360.25</v>
      </c>
      <c r="J56" s="31">
        <f t="shared" si="5"/>
        <v>-3401360.25</v>
      </c>
      <c r="K56" s="32">
        <f t="shared" si="6"/>
        <v>1.1546072840909092</v>
      </c>
      <c r="L56" s="229">
        <f t="shared" si="7"/>
        <v>0</v>
      </c>
      <c r="M56" s="25" t="s">
        <v>314</v>
      </c>
      <c r="N56" s="26" t="s">
        <v>315</v>
      </c>
      <c r="O56" s="27">
        <v>22000000</v>
      </c>
      <c r="P56" s="27"/>
      <c r="Q56" s="33"/>
      <c r="R56" s="29">
        <v>22000000</v>
      </c>
      <c r="S56" s="30">
        <v>15231545.470000001</v>
      </c>
      <c r="T56" s="27">
        <v>0.78</v>
      </c>
      <c r="U56" s="30">
        <v>15231546.25</v>
      </c>
      <c r="V56" s="31">
        <v>6768453.75</v>
      </c>
      <c r="W56" s="32">
        <v>0.69234301136363641</v>
      </c>
      <c r="Y56" s="25" t="s">
        <v>314</v>
      </c>
      <c r="Z56" s="26" t="s">
        <v>315</v>
      </c>
      <c r="AA56" s="27">
        <v>22000000</v>
      </c>
      <c r="AB56" s="27"/>
      <c r="AC56" s="33"/>
      <c r="AD56" s="29">
        <v>22000000</v>
      </c>
      <c r="AE56" s="30">
        <v>15456264.25</v>
      </c>
      <c r="AF56" s="27">
        <v>224718</v>
      </c>
      <c r="AG56" s="30">
        <v>15456264.25</v>
      </c>
      <c r="AH56" s="31">
        <v>6543735.75</v>
      </c>
      <c r="AI56" s="32">
        <v>0.70255746590909096</v>
      </c>
    </row>
    <row r="57" spans="1:35" x14ac:dyDescent="0.35">
      <c r="A57" s="25" t="s">
        <v>316</v>
      </c>
      <c r="B57" s="26" t="s">
        <v>317</v>
      </c>
      <c r="C57" s="27">
        <v>13060960</v>
      </c>
      <c r="D57" s="27"/>
      <c r="E57" s="33"/>
      <c r="F57" s="29">
        <f t="shared" si="8"/>
        <v>13060960</v>
      </c>
      <c r="G57" s="30">
        <v>1952848</v>
      </c>
      <c r="H57" s="27"/>
      <c r="I57" s="30">
        <v>1952848</v>
      </c>
      <c r="J57" s="31">
        <f t="shared" si="5"/>
        <v>11108112</v>
      </c>
      <c r="K57" s="32">
        <f t="shared" si="6"/>
        <v>0.14951795273854296</v>
      </c>
      <c r="L57" s="229">
        <f t="shared" si="7"/>
        <v>0</v>
      </c>
      <c r="M57" s="25" t="s">
        <v>316</v>
      </c>
      <c r="N57" s="26" t="s">
        <v>317</v>
      </c>
      <c r="O57" s="27">
        <v>13060960</v>
      </c>
      <c r="P57" s="27"/>
      <c r="Q57" s="33"/>
      <c r="R57" s="29">
        <v>13060960</v>
      </c>
      <c r="S57" s="30">
        <v>154900</v>
      </c>
      <c r="T57" s="27">
        <v>1572989</v>
      </c>
      <c r="U57" s="30">
        <v>1727889</v>
      </c>
      <c r="V57" s="31">
        <v>11333071</v>
      </c>
      <c r="W57" s="32">
        <v>0.13229418051965552</v>
      </c>
      <c r="Y57" s="25" t="s">
        <v>316</v>
      </c>
      <c r="Z57" s="26" t="s">
        <v>317</v>
      </c>
      <c r="AA57" s="27">
        <v>13060960</v>
      </c>
      <c r="AB57" s="27"/>
      <c r="AC57" s="33"/>
      <c r="AD57" s="29">
        <v>13060960</v>
      </c>
      <c r="AE57" s="30">
        <v>1952848</v>
      </c>
      <c r="AF57" s="27">
        <v>224959</v>
      </c>
      <c r="AG57" s="30">
        <v>1952848</v>
      </c>
      <c r="AH57" s="31">
        <v>11108112</v>
      </c>
      <c r="AI57" s="32">
        <v>0.14951795273854296</v>
      </c>
    </row>
    <row r="58" spans="1:35" x14ac:dyDescent="0.35">
      <c r="A58" s="25" t="s">
        <v>318</v>
      </c>
      <c r="B58" s="26" t="s">
        <v>319</v>
      </c>
      <c r="C58" s="27"/>
      <c r="D58" s="27"/>
      <c r="E58" s="33"/>
      <c r="F58" s="29">
        <f t="shared" si="8"/>
        <v>0</v>
      </c>
      <c r="G58" s="30">
        <v>208086513</v>
      </c>
      <c r="H58" s="27">
        <v>77563300</v>
      </c>
      <c r="I58" s="30">
        <v>208086513</v>
      </c>
      <c r="J58" s="31">
        <f t="shared" si="5"/>
        <v>-208086513</v>
      </c>
      <c r="K58" s="32" t="e">
        <f t="shared" si="6"/>
        <v>#DIV/0!</v>
      </c>
      <c r="L58" s="229">
        <f t="shared" si="7"/>
        <v>0</v>
      </c>
      <c r="M58" s="25" t="s">
        <v>318</v>
      </c>
      <c r="N58" s="26" t="s">
        <v>319</v>
      </c>
      <c r="O58" s="27"/>
      <c r="P58" s="27"/>
      <c r="Q58" s="33"/>
      <c r="R58" s="29">
        <v>0</v>
      </c>
      <c r="S58" s="30">
        <v>102823413</v>
      </c>
      <c r="T58" s="27">
        <v>11026300</v>
      </c>
      <c r="U58" s="30">
        <v>113849713</v>
      </c>
      <c r="V58" s="31">
        <v>-113849713</v>
      </c>
      <c r="W58" s="32" t="e">
        <v>#DIV/0!</v>
      </c>
      <c r="Y58" s="25" t="s">
        <v>318</v>
      </c>
      <c r="Z58" s="26" t="s">
        <v>319</v>
      </c>
      <c r="AA58" s="27"/>
      <c r="AB58" s="27"/>
      <c r="AC58" s="33"/>
      <c r="AD58" s="29">
        <v>0</v>
      </c>
      <c r="AE58" s="30">
        <v>114483813</v>
      </c>
      <c r="AF58" s="27">
        <v>634100</v>
      </c>
      <c r="AG58" s="30">
        <v>114483813</v>
      </c>
      <c r="AH58" s="31">
        <v>-114483813</v>
      </c>
      <c r="AI58" s="32" t="e">
        <v>#DIV/0!</v>
      </c>
    </row>
    <row r="59" spans="1:35" x14ac:dyDescent="0.35">
      <c r="A59" s="25" t="s">
        <v>320</v>
      </c>
      <c r="B59" s="26" t="s">
        <v>321</v>
      </c>
      <c r="C59" s="27">
        <v>80000000</v>
      </c>
      <c r="D59" s="27"/>
      <c r="E59" s="33"/>
      <c r="F59" s="29">
        <f t="shared" si="8"/>
        <v>80000000</v>
      </c>
      <c r="G59" s="30">
        <v>27110475</v>
      </c>
      <c r="H59" s="27"/>
      <c r="I59" s="30">
        <v>27110475</v>
      </c>
      <c r="J59" s="31">
        <f t="shared" si="5"/>
        <v>52889525</v>
      </c>
      <c r="K59" s="32">
        <f t="shared" si="6"/>
        <v>0.33888093749999998</v>
      </c>
      <c r="L59" s="229">
        <f t="shared" si="7"/>
        <v>0</v>
      </c>
      <c r="M59" s="25" t="s">
        <v>320</v>
      </c>
      <c r="N59" s="26" t="s">
        <v>321</v>
      </c>
      <c r="O59" s="27">
        <v>80000000</v>
      </c>
      <c r="P59" s="27"/>
      <c r="Q59" s="33"/>
      <c r="R59" s="29">
        <v>80000000</v>
      </c>
      <c r="S59" s="30">
        <v>6654890</v>
      </c>
      <c r="T59" s="27">
        <v>20455585</v>
      </c>
      <c r="U59" s="30">
        <v>27110475</v>
      </c>
      <c r="V59" s="31">
        <v>52889525</v>
      </c>
      <c r="W59" s="32">
        <v>0.33888093749999998</v>
      </c>
      <c r="Y59" s="25" t="s">
        <v>320</v>
      </c>
      <c r="Z59" s="26" t="s">
        <v>321</v>
      </c>
      <c r="AA59" s="27">
        <v>80000000</v>
      </c>
      <c r="AB59" s="27"/>
      <c r="AC59" s="33"/>
      <c r="AD59" s="29">
        <v>80000000</v>
      </c>
      <c r="AE59" s="30">
        <v>27110475</v>
      </c>
      <c r="AF59" s="27"/>
      <c r="AG59" s="30">
        <v>27110475</v>
      </c>
      <c r="AH59" s="31">
        <v>52889525</v>
      </c>
      <c r="AI59" s="32">
        <v>0.33888093749999998</v>
      </c>
    </row>
    <row r="60" spans="1:35" x14ac:dyDescent="0.35">
      <c r="A60" s="25" t="s">
        <v>322</v>
      </c>
      <c r="B60" s="26" t="s">
        <v>323</v>
      </c>
      <c r="C60" s="27">
        <v>100000000</v>
      </c>
      <c r="D60" s="27"/>
      <c r="E60" s="33"/>
      <c r="F60" s="29">
        <f t="shared" si="8"/>
        <v>100000000</v>
      </c>
      <c r="G60" s="30"/>
      <c r="H60" s="27"/>
      <c r="I60" s="30"/>
      <c r="J60" s="31">
        <f t="shared" si="5"/>
        <v>100000000</v>
      </c>
      <c r="K60" s="32">
        <f t="shared" si="6"/>
        <v>0</v>
      </c>
      <c r="L60" s="229">
        <f t="shared" si="7"/>
        <v>0</v>
      </c>
      <c r="M60" s="25" t="s">
        <v>322</v>
      </c>
      <c r="N60" s="26" t="s">
        <v>323</v>
      </c>
      <c r="O60" s="27">
        <v>100000000</v>
      </c>
      <c r="P60" s="27"/>
      <c r="Q60" s="33"/>
      <c r="R60" s="29">
        <v>100000000</v>
      </c>
      <c r="S60" s="30"/>
      <c r="T60" s="27"/>
      <c r="U60" s="30"/>
      <c r="V60" s="31">
        <v>100000000</v>
      </c>
      <c r="W60" s="32">
        <v>0</v>
      </c>
      <c r="Y60" s="25" t="s">
        <v>322</v>
      </c>
      <c r="Z60" s="26" t="s">
        <v>323</v>
      </c>
      <c r="AA60" s="27">
        <v>100000000</v>
      </c>
      <c r="AB60" s="27"/>
      <c r="AC60" s="33"/>
      <c r="AD60" s="29">
        <v>100000000</v>
      </c>
      <c r="AE60" s="30">
        <v>0</v>
      </c>
      <c r="AF60" s="27"/>
      <c r="AG60" s="30"/>
      <c r="AH60" s="31">
        <v>100000000</v>
      </c>
      <c r="AI60" s="32">
        <v>0</v>
      </c>
    </row>
    <row r="61" spans="1:35" x14ac:dyDescent="0.35">
      <c r="A61" s="25" t="s">
        <v>324</v>
      </c>
      <c r="B61" s="26" t="s">
        <v>325</v>
      </c>
      <c r="C61" s="27">
        <v>205500000</v>
      </c>
      <c r="D61" s="27"/>
      <c r="E61" s="33"/>
      <c r="F61" s="29">
        <f t="shared" si="8"/>
        <v>205500000</v>
      </c>
      <c r="G61" s="30">
        <v>125470091</v>
      </c>
      <c r="H61" s="27">
        <v>786806</v>
      </c>
      <c r="I61" s="30">
        <v>125470091</v>
      </c>
      <c r="J61" s="31">
        <f t="shared" si="5"/>
        <v>80029909</v>
      </c>
      <c r="K61" s="32">
        <f t="shared" si="6"/>
        <v>0.61056005352798048</v>
      </c>
      <c r="L61" s="229">
        <f t="shared" si="7"/>
        <v>0</v>
      </c>
      <c r="M61" s="25" t="s">
        <v>324</v>
      </c>
      <c r="N61" s="26" t="s">
        <v>325</v>
      </c>
      <c r="O61" s="27">
        <v>205500000</v>
      </c>
      <c r="P61" s="27"/>
      <c r="Q61" s="33"/>
      <c r="R61" s="29">
        <v>205500000</v>
      </c>
      <c r="S61" s="30">
        <v>75490696</v>
      </c>
      <c r="T61" s="27">
        <v>3518319</v>
      </c>
      <c r="U61" s="30">
        <v>79009015</v>
      </c>
      <c r="V61" s="31">
        <v>126490985</v>
      </c>
      <c r="W61" s="32">
        <v>0.38447209245742092</v>
      </c>
      <c r="Y61" s="25" t="s">
        <v>324</v>
      </c>
      <c r="Z61" s="26" t="s">
        <v>325</v>
      </c>
      <c r="AA61" s="27">
        <v>205500000</v>
      </c>
      <c r="AB61" s="27"/>
      <c r="AC61" s="33"/>
      <c r="AD61" s="29">
        <v>205500000</v>
      </c>
      <c r="AE61" s="30">
        <v>124683285</v>
      </c>
      <c r="AF61" s="27">
        <v>45674270</v>
      </c>
      <c r="AG61" s="30">
        <v>124683285</v>
      </c>
      <c r="AH61" s="31">
        <v>80816715</v>
      </c>
      <c r="AI61" s="32">
        <v>0.60673131386861312</v>
      </c>
    </row>
    <row r="62" spans="1:35" x14ac:dyDescent="0.35">
      <c r="A62" s="25" t="s">
        <v>326</v>
      </c>
      <c r="B62" s="26" t="s">
        <v>327</v>
      </c>
      <c r="C62" s="27">
        <v>120000000</v>
      </c>
      <c r="D62" s="27"/>
      <c r="E62" s="33"/>
      <c r="F62" s="29">
        <f t="shared" si="8"/>
        <v>120000000</v>
      </c>
      <c r="G62" s="27">
        <v>123360727</v>
      </c>
      <c r="H62" s="27">
        <v>2018947</v>
      </c>
      <c r="I62" s="27">
        <v>123360727</v>
      </c>
      <c r="J62" s="31">
        <f t="shared" si="5"/>
        <v>-3360727</v>
      </c>
      <c r="K62" s="32">
        <f t="shared" si="6"/>
        <v>1.0280060583333333</v>
      </c>
      <c r="L62" s="229">
        <f t="shared" si="7"/>
        <v>0</v>
      </c>
      <c r="M62" s="25" t="s">
        <v>326</v>
      </c>
      <c r="N62" s="26" t="s">
        <v>327</v>
      </c>
      <c r="O62" s="27">
        <v>120000000</v>
      </c>
      <c r="P62" s="27"/>
      <c r="Q62" s="33"/>
      <c r="R62" s="29">
        <v>120000000</v>
      </c>
      <c r="S62" s="30"/>
      <c r="T62" s="27"/>
      <c r="U62" s="30"/>
      <c r="V62" s="31">
        <v>120000000</v>
      </c>
      <c r="W62" s="32">
        <v>0</v>
      </c>
      <c r="Y62" s="25" t="s">
        <v>326</v>
      </c>
      <c r="Z62" s="26" t="s">
        <v>327</v>
      </c>
      <c r="AA62" s="27">
        <v>120000000</v>
      </c>
      <c r="AB62" s="27"/>
      <c r="AC62" s="33"/>
      <c r="AD62" s="29">
        <v>120000000</v>
      </c>
      <c r="AE62" s="30">
        <v>0</v>
      </c>
      <c r="AF62" s="27"/>
      <c r="AG62" s="30"/>
      <c r="AH62" s="31">
        <v>120000000</v>
      </c>
      <c r="AI62" s="32">
        <v>0</v>
      </c>
    </row>
    <row r="63" spans="1:35" x14ac:dyDescent="0.35">
      <c r="A63" s="25" t="s">
        <v>328</v>
      </c>
      <c r="B63" s="26" t="s">
        <v>329</v>
      </c>
      <c r="C63" s="27">
        <v>150724000</v>
      </c>
      <c r="D63" s="27"/>
      <c r="E63" s="33"/>
      <c r="F63" s="29">
        <f t="shared" si="8"/>
        <v>150724000</v>
      </c>
      <c r="G63" s="30">
        <v>238560000</v>
      </c>
      <c r="H63" s="27">
        <v>1581000</v>
      </c>
      <c r="I63" s="30">
        <v>238560000</v>
      </c>
      <c r="J63" s="31">
        <f t="shared" si="5"/>
        <v>-87836000</v>
      </c>
      <c r="K63" s="32">
        <f t="shared" si="6"/>
        <v>1.5827605424484488</v>
      </c>
      <c r="L63" s="229">
        <f t="shared" si="7"/>
        <v>0</v>
      </c>
      <c r="M63" s="25" t="s">
        <v>328</v>
      </c>
      <c r="N63" s="26" t="s">
        <v>329</v>
      </c>
      <c r="O63" s="27">
        <v>150724000</v>
      </c>
      <c r="P63" s="27"/>
      <c r="Q63" s="33"/>
      <c r="R63" s="29">
        <v>150724000</v>
      </c>
      <c r="S63" s="30">
        <v>158566000</v>
      </c>
      <c r="T63" s="27">
        <v>1581000</v>
      </c>
      <c r="U63" s="30">
        <v>160147000</v>
      </c>
      <c r="V63" s="31">
        <v>-9423000</v>
      </c>
      <c r="W63" s="32">
        <v>1.0625182452694992</v>
      </c>
      <c r="Y63" s="25" t="s">
        <v>328</v>
      </c>
      <c r="Z63" s="26" t="s">
        <v>329</v>
      </c>
      <c r="AA63" s="27">
        <v>150724000</v>
      </c>
      <c r="AB63" s="27"/>
      <c r="AC63" s="33"/>
      <c r="AD63" s="29">
        <v>150724000</v>
      </c>
      <c r="AE63" s="30">
        <v>236979000</v>
      </c>
      <c r="AF63" s="27">
        <v>76832000</v>
      </c>
      <c r="AG63" s="30">
        <v>236979000</v>
      </c>
      <c r="AH63" s="31">
        <v>-86255000</v>
      </c>
      <c r="AI63" s="32">
        <v>1.5722711711472626</v>
      </c>
    </row>
    <row r="64" spans="1:35" x14ac:dyDescent="0.35">
      <c r="A64" s="25" t="s">
        <v>330</v>
      </c>
      <c r="B64" s="26" t="s">
        <v>331</v>
      </c>
      <c r="C64" s="27">
        <v>239891264</v>
      </c>
      <c r="D64" s="27"/>
      <c r="E64" s="33"/>
      <c r="F64" s="29">
        <f t="shared" si="8"/>
        <v>239891264</v>
      </c>
      <c r="G64" s="30">
        <v>213109487</v>
      </c>
      <c r="H64" s="27">
        <v>28599000</v>
      </c>
      <c r="I64" s="30">
        <v>213109487</v>
      </c>
      <c r="J64" s="31">
        <f t="shared" si="5"/>
        <v>26781777</v>
      </c>
      <c r="K64" s="32">
        <f t="shared" si="6"/>
        <v>0.8883586815399831</v>
      </c>
      <c r="L64" s="229">
        <f t="shared" si="7"/>
        <v>0</v>
      </c>
      <c r="M64" s="25" t="s">
        <v>330</v>
      </c>
      <c r="N64" s="26" t="s">
        <v>331</v>
      </c>
      <c r="O64" s="27">
        <v>239891264</v>
      </c>
      <c r="P64" s="27"/>
      <c r="Q64" s="33"/>
      <c r="R64" s="29">
        <v>239891264</v>
      </c>
      <c r="S64" s="30">
        <v>123920321</v>
      </c>
      <c r="T64" s="27">
        <v>21343166</v>
      </c>
      <c r="U64" s="30">
        <v>145263487</v>
      </c>
      <c r="V64" s="31">
        <v>94627777</v>
      </c>
      <c r="W64" s="32">
        <v>0.60553887864795275</v>
      </c>
      <c r="Y64" s="25" t="s">
        <v>330</v>
      </c>
      <c r="Z64" s="26" t="s">
        <v>331</v>
      </c>
      <c r="AA64" s="27">
        <v>239891264</v>
      </c>
      <c r="AB64" s="27"/>
      <c r="AC64" s="33"/>
      <c r="AD64" s="29">
        <v>239891264</v>
      </c>
      <c r="AE64" s="30">
        <v>163890487</v>
      </c>
      <c r="AF64" s="27">
        <v>18627000</v>
      </c>
      <c r="AG64" s="30">
        <v>163890487</v>
      </c>
      <c r="AH64" s="31">
        <v>76000777</v>
      </c>
      <c r="AI64" s="32">
        <v>0.68318655822331242</v>
      </c>
    </row>
    <row r="65" spans="1:35" x14ac:dyDescent="0.35">
      <c r="A65" s="25" t="s">
        <v>332</v>
      </c>
      <c r="B65" s="26" t="s">
        <v>333</v>
      </c>
      <c r="C65" s="27">
        <v>34200000</v>
      </c>
      <c r="D65" s="27"/>
      <c r="E65" s="33"/>
      <c r="F65" s="29">
        <f t="shared" si="8"/>
        <v>34200000</v>
      </c>
      <c r="G65" s="30">
        <v>337077</v>
      </c>
      <c r="H65" s="27"/>
      <c r="I65" s="30">
        <v>337077</v>
      </c>
      <c r="J65" s="31">
        <f t="shared" si="5"/>
        <v>33862923</v>
      </c>
      <c r="K65" s="32">
        <f t="shared" si="6"/>
        <v>9.8560526315789477E-3</v>
      </c>
      <c r="L65" s="229">
        <f t="shared" si="7"/>
        <v>0</v>
      </c>
      <c r="M65" s="25" t="s">
        <v>332</v>
      </c>
      <c r="N65" s="26" t="s">
        <v>333</v>
      </c>
      <c r="O65" s="27">
        <v>34200000</v>
      </c>
      <c r="P65" s="27"/>
      <c r="Q65" s="33"/>
      <c r="R65" s="29">
        <v>34200000</v>
      </c>
      <c r="S65" s="30">
        <v>337077</v>
      </c>
      <c r="T65" s="27"/>
      <c r="U65" s="30">
        <v>337077</v>
      </c>
      <c r="V65" s="31">
        <v>33862923</v>
      </c>
      <c r="W65" s="32">
        <v>9.8560526315789477E-3</v>
      </c>
      <c r="Y65" s="25" t="s">
        <v>332</v>
      </c>
      <c r="Z65" s="26" t="s">
        <v>333</v>
      </c>
      <c r="AA65" s="27">
        <v>34200000</v>
      </c>
      <c r="AB65" s="27"/>
      <c r="AC65" s="33"/>
      <c r="AD65" s="29">
        <v>34200000</v>
      </c>
      <c r="AE65" s="30">
        <v>337077</v>
      </c>
      <c r="AF65" s="27"/>
      <c r="AG65" s="30">
        <v>337077</v>
      </c>
      <c r="AH65" s="31">
        <v>33862923</v>
      </c>
      <c r="AI65" s="32">
        <v>9.8560526315789477E-3</v>
      </c>
    </row>
    <row r="66" spans="1:35" x14ac:dyDescent="0.35">
      <c r="A66" s="25" t="s">
        <v>334</v>
      </c>
      <c r="B66" s="26" t="s">
        <v>335</v>
      </c>
      <c r="C66" s="27">
        <v>48000000</v>
      </c>
      <c r="D66" s="27"/>
      <c r="E66" s="33"/>
      <c r="F66" s="29">
        <f t="shared" si="8"/>
        <v>48000000</v>
      </c>
      <c r="G66" s="30">
        <v>183630000</v>
      </c>
      <c r="H66" s="27"/>
      <c r="I66" s="30">
        <v>183630000</v>
      </c>
      <c r="J66" s="31">
        <f t="shared" si="5"/>
        <v>-135630000</v>
      </c>
      <c r="K66" s="32">
        <f t="shared" si="6"/>
        <v>3.8256250000000001</v>
      </c>
      <c r="L66" s="229">
        <f t="shared" si="7"/>
        <v>0</v>
      </c>
      <c r="M66" s="25" t="s">
        <v>334</v>
      </c>
      <c r="N66" s="26" t="s">
        <v>335</v>
      </c>
      <c r="O66" s="27">
        <v>48000000</v>
      </c>
      <c r="P66" s="27"/>
      <c r="Q66" s="33"/>
      <c r="R66" s="29">
        <v>48000000</v>
      </c>
      <c r="S66" s="30">
        <v>116640000</v>
      </c>
      <c r="T66" s="27"/>
      <c r="U66" s="30">
        <v>116640000</v>
      </c>
      <c r="V66" s="31">
        <v>-68640000</v>
      </c>
      <c r="W66" s="32">
        <v>2.4300000000000002</v>
      </c>
      <c r="Y66" s="25" t="s">
        <v>334</v>
      </c>
      <c r="Z66" s="26" t="s">
        <v>335</v>
      </c>
      <c r="AA66" s="27">
        <v>48000000</v>
      </c>
      <c r="AB66" s="27"/>
      <c r="AC66" s="33"/>
      <c r="AD66" s="29">
        <v>48000000</v>
      </c>
      <c r="AE66" s="30">
        <v>183630000</v>
      </c>
      <c r="AF66" s="27">
        <v>66990000</v>
      </c>
      <c r="AG66" s="30">
        <v>183630000</v>
      </c>
      <c r="AH66" s="31">
        <v>-135630000</v>
      </c>
      <c r="AI66" s="32">
        <v>3.8256250000000001</v>
      </c>
    </row>
    <row r="67" spans="1:35" x14ac:dyDescent="0.35">
      <c r="A67" s="25" t="s">
        <v>336</v>
      </c>
      <c r="B67" s="26" t="s">
        <v>337</v>
      </c>
      <c r="C67" s="27">
        <v>172025580</v>
      </c>
      <c r="D67" s="27"/>
      <c r="E67" s="33"/>
      <c r="F67" s="29">
        <f t="shared" si="8"/>
        <v>172025580</v>
      </c>
      <c r="G67" s="30">
        <v>99513768</v>
      </c>
      <c r="H67" s="27">
        <v>30338763</v>
      </c>
      <c r="I67" s="30">
        <v>99513768</v>
      </c>
      <c r="J67" s="31">
        <f t="shared" si="5"/>
        <v>72511812</v>
      </c>
      <c r="K67" s="32">
        <f t="shared" si="6"/>
        <v>0.57848238616605741</v>
      </c>
      <c r="L67" s="229">
        <f t="shared" si="7"/>
        <v>0</v>
      </c>
      <c r="M67" s="25" t="s">
        <v>336</v>
      </c>
      <c r="N67" s="26" t="s">
        <v>337</v>
      </c>
      <c r="O67" s="27">
        <v>172025580</v>
      </c>
      <c r="P67" s="27"/>
      <c r="Q67" s="33"/>
      <c r="R67" s="29">
        <v>172025580</v>
      </c>
      <c r="S67" s="30">
        <v>43630809</v>
      </c>
      <c r="T67" s="27">
        <v>5003565</v>
      </c>
      <c r="U67" s="30">
        <v>48634374</v>
      </c>
      <c r="V67" s="31">
        <v>123391206</v>
      </c>
      <c r="W67" s="32">
        <v>0.28271594259411886</v>
      </c>
      <c r="Y67" s="25" t="s">
        <v>336</v>
      </c>
      <c r="Z67" s="26" t="s">
        <v>337</v>
      </c>
      <c r="AA67" s="27">
        <v>172025580</v>
      </c>
      <c r="AB67" s="27"/>
      <c r="AC67" s="33"/>
      <c r="AD67" s="29">
        <v>172025580</v>
      </c>
      <c r="AE67" s="30">
        <v>48634374</v>
      </c>
      <c r="AF67" s="27"/>
      <c r="AG67" s="30">
        <v>48634374</v>
      </c>
      <c r="AH67" s="31">
        <v>123391206</v>
      </c>
      <c r="AI67" s="32">
        <v>0.28271594259411886</v>
      </c>
    </row>
    <row r="68" spans="1:35" x14ac:dyDescent="0.35">
      <c r="A68" s="25" t="s">
        <v>338</v>
      </c>
      <c r="B68" s="26" t="s">
        <v>339</v>
      </c>
      <c r="C68" s="27">
        <v>51082000</v>
      </c>
      <c r="D68" s="27"/>
      <c r="E68" s="33"/>
      <c r="F68" s="29">
        <f t="shared" si="8"/>
        <v>51082000</v>
      </c>
      <c r="G68" s="30">
        <v>10975838</v>
      </c>
      <c r="H68" s="27"/>
      <c r="I68" s="30">
        <v>10975838</v>
      </c>
      <c r="J68" s="31">
        <f t="shared" si="5"/>
        <v>40106162</v>
      </c>
      <c r="K68" s="32">
        <f t="shared" si="6"/>
        <v>0.21486703731255627</v>
      </c>
      <c r="L68" s="229">
        <f t="shared" si="7"/>
        <v>0</v>
      </c>
      <c r="M68" s="25" t="s">
        <v>338</v>
      </c>
      <c r="N68" s="26" t="s">
        <v>339</v>
      </c>
      <c r="O68" s="27">
        <v>51082000</v>
      </c>
      <c r="P68" s="27"/>
      <c r="Q68" s="33"/>
      <c r="R68" s="29">
        <v>51082000</v>
      </c>
      <c r="S68" s="30"/>
      <c r="T68" s="27">
        <v>877803</v>
      </c>
      <c r="U68" s="30">
        <v>877803</v>
      </c>
      <c r="V68" s="31">
        <v>50204197</v>
      </c>
      <c r="W68" s="32">
        <v>1.7184194040953761E-2</v>
      </c>
      <c r="Y68" s="25" t="s">
        <v>338</v>
      </c>
      <c r="Z68" s="26" t="s">
        <v>339</v>
      </c>
      <c r="AA68" s="27">
        <v>51082000</v>
      </c>
      <c r="AB68" s="27"/>
      <c r="AC68" s="33"/>
      <c r="AD68" s="29">
        <v>51082000</v>
      </c>
      <c r="AE68" s="30">
        <v>877803</v>
      </c>
      <c r="AF68" s="27"/>
      <c r="AG68" s="30">
        <v>877803</v>
      </c>
      <c r="AH68" s="31">
        <v>50204197</v>
      </c>
      <c r="AI68" s="32">
        <v>1.7184194040953761E-2</v>
      </c>
    </row>
    <row r="69" spans="1:35" x14ac:dyDescent="0.35">
      <c r="A69" s="25" t="s">
        <v>340</v>
      </c>
      <c r="B69" s="26" t="s">
        <v>341</v>
      </c>
      <c r="C69" s="27">
        <v>3750000</v>
      </c>
      <c r="D69" s="27"/>
      <c r="E69" s="33"/>
      <c r="F69" s="29">
        <f t="shared" si="8"/>
        <v>3750000</v>
      </c>
      <c r="G69" s="30">
        <v>719100</v>
      </c>
      <c r="H69" s="27"/>
      <c r="I69" s="30">
        <v>719100</v>
      </c>
      <c r="J69" s="31">
        <f t="shared" ref="J69:J83" si="9">+F69-I69</f>
        <v>3030900</v>
      </c>
      <c r="K69" s="32">
        <f t="shared" ref="K69:K84" si="10">+I69/F69</f>
        <v>0.19176000000000001</v>
      </c>
      <c r="L69" s="229">
        <f t="shared" ref="L69:L100" si="11">+I69-G69</f>
        <v>0</v>
      </c>
      <c r="M69" s="25" t="s">
        <v>340</v>
      </c>
      <c r="N69" s="26" t="s">
        <v>341</v>
      </c>
      <c r="O69" s="27">
        <v>3750000</v>
      </c>
      <c r="P69" s="27"/>
      <c r="Q69" s="33"/>
      <c r="R69" s="29">
        <v>3750000</v>
      </c>
      <c r="S69" s="30">
        <v>719100</v>
      </c>
      <c r="T69" s="27"/>
      <c r="U69" s="30">
        <v>719100</v>
      </c>
      <c r="V69" s="31">
        <v>3030900</v>
      </c>
      <c r="W69" s="32">
        <v>0.19176000000000001</v>
      </c>
      <c r="Y69" s="25" t="s">
        <v>340</v>
      </c>
      <c r="Z69" s="26" t="s">
        <v>341</v>
      </c>
      <c r="AA69" s="27">
        <v>3750000</v>
      </c>
      <c r="AB69" s="27"/>
      <c r="AC69" s="33"/>
      <c r="AD69" s="29">
        <v>3750000</v>
      </c>
      <c r="AE69" s="30">
        <v>719100</v>
      </c>
      <c r="AF69" s="27"/>
      <c r="AG69" s="30">
        <v>719100</v>
      </c>
      <c r="AH69" s="31">
        <v>3030900</v>
      </c>
      <c r="AI69" s="32">
        <v>0.19176000000000001</v>
      </c>
    </row>
    <row r="70" spans="1:35" x14ac:dyDescent="0.35">
      <c r="A70" s="25" t="s">
        <v>342</v>
      </c>
      <c r="B70" s="26" t="s">
        <v>343</v>
      </c>
      <c r="C70" s="27">
        <v>85445009</v>
      </c>
      <c r="D70" s="27"/>
      <c r="E70" s="33"/>
      <c r="F70" s="29">
        <f t="shared" si="8"/>
        <v>85445009</v>
      </c>
      <c r="G70" s="30">
        <v>40412980</v>
      </c>
      <c r="H70" s="27">
        <v>18434110</v>
      </c>
      <c r="I70" s="30">
        <v>40412980</v>
      </c>
      <c r="J70" s="31">
        <f t="shared" si="9"/>
        <v>45032029</v>
      </c>
      <c r="K70" s="32">
        <f t="shared" si="10"/>
        <v>0.47297063307700044</v>
      </c>
      <c r="L70" s="229">
        <f t="shared" si="11"/>
        <v>0</v>
      </c>
      <c r="M70" s="25" t="s">
        <v>342</v>
      </c>
      <c r="N70" s="26" t="s">
        <v>343</v>
      </c>
      <c r="O70" s="27">
        <v>85445009</v>
      </c>
      <c r="P70" s="27"/>
      <c r="Q70" s="33"/>
      <c r="R70" s="29">
        <v>85445009</v>
      </c>
      <c r="S70" s="30">
        <v>439000</v>
      </c>
      <c r="T70" s="27">
        <v>32900</v>
      </c>
      <c r="U70" s="30">
        <v>471900</v>
      </c>
      <c r="V70" s="31">
        <v>84973109</v>
      </c>
      <c r="W70" s="32">
        <v>5.5228503750289265E-3</v>
      </c>
      <c r="Y70" s="25" t="s">
        <v>342</v>
      </c>
      <c r="Z70" s="26" t="s">
        <v>343</v>
      </c>
      <c r="AA70" s="27">
        <v>85445009</v>
      </c>
      <c r="AB70" s="27"/>
      <c r="AC70" s="33"/>
      <c r="AD70" s="29">
        <v>85445009</v>
      </c>
      <c r="AE70" s="30">
        <v>471900</v>
      </c>
      <c r="AF70" s="27"/>
      <c r="AG70" s="30">
        <v>471900</v>
      </c>
      <c r="AH70" s="31">
        <v>84973109</v>
      </c>
      <c r="AI70" s="32">
        <v>5.5228503750289265E-3</v>
      </c>
    </row>
    <row r="71" spans="1:35" x14ac:dyDescent="0.35">
      <c r="A71" s="25" t="s">
        <v>344</v>
      </c>
      <c r="B71" s="26" t="s">
        <v>345</v>
      </c>
      <c r="C71" s="27">
        <v>24200000</v>
      </c>
      <c r="D71" s="27"/>
      <c r="E71" s="33"/>
      <c r="F71" s="29">
        <f t="shared" si="8"/>
        <v>24200000</v>
      </c>
      <c r="G71" s="30"/>
      <c r="H71" s="27"/>
      <c r="I71" s="30"/>
      <c r="J71" s="31">
        <f t="shared" si="9"/>
        <v>24200000</v>
      </c>
      <c r="K71" s="32">
        <f t="shared" si="10"/>
        <v>0</v>
      </c>
      <c r="L71" s="229">
        <f t="shared" si="11"/>
        <v>0</v>
      </c>
      <c r="M71" s="25" t="s">
        <v>344</v>
      </c>
      <c r="N71" s="26" t="s">
        <v>345</v>
      </c>
      <c r="O71" s="27">
        <v>24200000</v>
      </c>
      <c r="P71" s="27"/>
      <c r="Q71" s="33"/>
      <c r="R71" s="29">
        <v>24200000</v>
      </c>
      <c r="S71" s="30"/>
      <c r="T71" s="27"/>
      <c r="U71" s="30"/>
      <c r="V71" s="31">
        <v>24200000</v>
      </c>
      <c r="W71" s="32">
        <v>0</v>
      </c>
      <c r="Y71" s="25" t="s">
        <v>344</v>
      </c>
      <c r="Z71" s="26" t="s">
        <v>345</v>
      </c>
      <c r="AA71" s="27">
        <v>24200000</v>
      </c>
      <c r="AB71" s="27"/>
      <c r="AC71" s="33"/>
      <c r="AD71" s="29">
        <v>24200000</v>
      </c>
      <c r="AE71" s="30">
        <v>0</v>
      </c>
      <c r="AF71" s="27"/>
      <c r="AG71" s="30"/>
      <c r="AH71" s="31">
        <v>24200000</v>
      </c>
      <c r="AI71" s="32">
        <v>0</v>
      </c>
    </row>
    <row r="72" spans="1:35" x14ac:dyDescent="0.35">
      <c r="A72" s="25" t="s">
        <v>346</v>
      </c>
      <c r="B72" s="26" t="s">
        <v>347</v>
      </c>
      <c r="C72" s="27">
        <v>108984085</v>
      </c>
      <c r="D72" s="27"/>
      <c r="E72" s="33"/>
      <c r="F72" s="29">
        <f t="shared" si="8"/>
        <v>108984085</v>
      </c>
      <c r="G72" s="30">
        <v>26014971</v>
      </c>
      <c r="H72" s="27"/>
      <c r="I72" s="30">
        <v>26014971</v>
      </c>
      <c r="J72" s="31">
        <f t="shared" si="9"/>
        <v>82969114</v>
      </c>
      <c r="K72" s="32">
        <f t="shared" si="10"/>
        <v>0.23870431173505746</v>
      </c>
      <c r="L72" s="229">
        <f t="shared" si="11"/>
        <v>0</v>
      </c>
      <c r="M72" s="25" t="s">
        <v>346</v>
      </c>
      <c r="N72" s="26" t="s">
        <v>347</v>
      </c>
      <c r="O72" s="27">
        <v>108984085</v>
      </c>
      <c r="P72" s="27"/>
      <c r="Q72" s="33"/>
      <c r="R72" s="29">
        <v>108984085</v>
      </c>
      <c r="S72" s="30">
        <v>26014971</v>
      </c>
      <c r="T72" s="27">
        <v>7000000</v>
      </c>
      <c r="U72" s="30">
        <v>26014971</v>
      </c>
      <c r="V72" s="31">
        <v>82969114</v>
      </c>
      <c r="W72" s="32">
        <v>0.23870431173505746</v>
      </c>
      <c r="Y72" s="25" t="s">
        <v>346</v>
      </c>
      <c r="Z72" s="26" t="s">
        <v>347</v>
      </c>
      <c r="AA72" s="27">
        <v>108984085</v>
      </c>
      <c r="AB72" s="27"/>
      <c r="AC72" s="33"/>
      <c r="AD72" s="29">
        <v>108984085</v>
      </c>
      <c r="AE72" s="30">
        <v>26014971</v>
      </c>
      <c r="AF72" s="27"/>
      <c r="AG72" s="30">
        <v>26014971</v>
      </c>
      <c r="AH72" s="31">
        <v>82969114</v>
      </c>
      <c r="AI72" s="32">
        <v>0.23870431173505746</v>
      </c>
    </row>
    <row r="73" spans="1:35" x14ac:dyDescent="0.35">
      <c r="A73" s="25" t="s">
        <v>348</v>
      </c>
      <c r="B73" s="26" t="s">
        <v>349</v>
      </c>
      <c r="C73" s="27">
        <v>40000000</v>
      </c>
      <c r="D73" s="27"/>
      <c r="E73" s="33"/>
      <c r="F73" s="29">
        <f t="shared" si="8"/>
        <v>40000000</v>
      </c>
      <c r="G73" s="30"/>
      <c r="H73" s="27"/>
      <c r="I73" s="30"/>
      <c r="J73" s="31">
        <f t="shared" si="9"/>
        <v>40000000</v>
      </c>
      <c r="K73" s="32">
        <f t="shared" si="10"/>
        <v>0</v>
      </c>
      <c r="L73" s="229">
        <f t="shared" si="11"/>
        <v>0</v>
      </c>
      <c r="M73" s="25" t="s">
        <v>348</v>
      </c>
      <c r="N73" s="26" t="s">
        <v>349</v>
      </c>
      <c r="O73" s="27">
        <v>40000000</v>
      </c>
      <c r="P73" s="27"/>
      <c r="Q73" s="33"/>
      <c r="R73" s="29">
        <v>40000000</v>
      </c>
      <c r="S73" s="30"/>
      <c r="T73" s="27"/>
      <c r="U73" s="30"/>
      <c r="V73" s="31">
        <v>40000000</v>
      </c>
      <c r="W73" s="32">
        <v>0</v>
      </c>
      <c r="Y73" s="25" t="s">
        <v>348</v>
      </c>
      <c r="Z73" s="26" t="s">
        <v>349</v>
      </c>
      <c r="AA73" s="27">
        <v>40000000</v>
      </c>
      <c r="AB73" s="27"/>
      <c r="AC73" s="33"/>
      <c r="AD73" s="29">
        <v>40000000</v>
      </c>
      <c r="AE73" s="30">
        <v>0</v>
      </c>
      <c r="AF73" s="27"/>
      <c r="AG73" s="30"/>
      <c r="AH73" s="31">
        <v>40000000</v>
      </c>
      <c r="AI73" s="32">
        <v>0</v>
      </c>
    </row>
    <row r="74" spans="1:35" x14ac:dyDescent="0.35">
      <c r="A74" s="25" t="s">
        <v>350</v>
      </c>
      <c r="B74" s="26" t="s">
        <v>351</v>
      </c>
      <c r="C74" s="27">
        <v>600000</v>
      </c>
      <c r="D74" s="27"/>
      <c r="E74" s="33"/>
      <c r="F74" s="29">
        <f t="shared" si="8"/>
        <v>600000</v>
      </c>
      <c r="G74" s="30"/>
      <c r="H74" s="27"/>
      <c r="I74" s="30"/>
      <c r="J74" s="31">
        <f t="shared" si="9"/>
        <v>600000</v>
      </c>
      <c r="K74" s="32">
        <f t="shared" si="10"/>
        <v>0</v>
      </c>
      <c r="L74" s="229">
        <f t="shared" si="11"/>
        <v>0</v>
      </c>
      <c r="M74" s="25" t="s">
        <v>350</v>
      </c>
      <c r="N74" s="26" t="s">
        <v>351</v>
      </c>
      <c r="O74" s="27">
        <v>600000</v>
      </c>
      <c r="P74" s="27"/>
      <c r="Q74" s="33"/>
      <c r="R74" s="29">
        <v>600000</v>
      </c>
      <c r="S74" s="30"/>
      <c r="T74" s="27"/>
      <c r="U74" s="30"/>
      <c r="V74" s="31">
        <v>600000</v>
      </c>
      <c r="W74" s="32">
        <v>0</v>
      </c>
      <c r="Y74" s="25" t="s">
        <v>350</v>
      </c>
      <c r="Z74" s="26" t="s">
        <v>351</v>
      </c>
      <c r="AA74" s="27">
        <v>600000</v>
      </c>
      <c r="AB74" s="27"/>
      <c r="AC74" s="33"/>
      <c r="AD74" s="29">
        <v>600000</v>
      </c>
      <c r="AE74" s="30">
        <v>0</v>
      </c>
      <c r="AF74" s="27"/>
      <c r="AG74" s="30"/>
      <c r="AH74" s="31">
        <v>600000</v>
      </c>
      <c r="AI74" s="32">
        <v>0</v>
      </c>
    </row>
    <row r="75" spans="1:35" x14ac:dyDescent="0.35">
      <c r="A75" s="25" t="s">
        <v>352</v>
      </c>
      <c r="B75" s="26" t="s">
        <v>353</v>
      </c>
      <c r="C75" s="27">
        <v>200000</v>
      </c>
      <c r="D75" s="27"/>
      <c r="E75" s="33"/>
      <c r="F75" s="29">
        <f t="shared" si="8"/>
        <v>200000</v>
      </c>
      <c r="G75" s="30"/>
      <c r="H75" s="27"/>
      <c r="I75" s="30"/>
      <c r="J75" s="31">
        <f t="shared" si="9"/>
        <v>200000</v>
      </c>
      <c r="K75" s="32">
        <f t="shared" si="10"/>
        <v>0</v>
      </c>
      <c r="L75" s="229">
        <f t="shared" si="11"/>
        <v>0</v>
      </c>
      <c r="M75" s="25" t="s">
        <v>352</v>
      </c>
      <c r="N75" s="26" t="s">
        <v>353</v>
      </c>
      <c r="O75" s="27">
        <v>200000</v>
      </c>
      <c r="P75" s="27"/>
      <c r="Q75" s="33"/>
      <c r="R75" s="29">
        <v>200000</v>
      </c>
      <c r="S75" s="30"/>
      <c r="T75" s="27"/>
      <c r="U75" s="30"/>
      <c r="V75" s="31">
        <v>200000</v>
      </c>
      <c r="W75" s="32">
        <v>0</v>
      </c>
      <c r="Y75" s="25" t="s">
        <v>352</v>
      </c>
      <c r="Z75" s="26" t="s">
        <v>353</v>
      </c>
      <c r="AA75" s="27">
        <v>200000</v>
      </c>
      <c r="AB75" s="27"/>
      <c r="AC75" s="33"/>
      <c r="AD75" s="29">
        <v>200000</v>
      </c>
      <c r="AE75" s="30">
        <v>0</v>
      </c>
      <c r="AF75" s="27"/>
      <c r="AG75" s="30"/>
      <c r="AH75" s="31">
        <v>200000</v>
      </c>
      <c r="AI75" s="32">
        <v>0</v>
      </c>
    </row>
    <row r="76" spans="1:35" x14ac:dyDescent="0.35">
      <c r="A76" s="25" t="s">
        <v>354</v>
      </c>
      <c r="B76" s="26" t="s">
        <v>355</v>
      </c>
      <c r="C76" s="27">
        <v>400000</v>
      </c>
      <c r="D76" s="27"/>
      <c r="E76" s="33"/>
      <c r="F76" s="29">
        <f t="shared" si="8"/>
        <v>400000</v>
      </c>
      <c r="G76" s="30">
        <v>13220</v>
      </c>
      <c r="H76" s="27"/>
      <c r="I76" s="30">
        <v>13220</v>
      </c>
      <c r="J76" s="31">
        <f t="shared" si="9"/>
        <v>386780</v>
      </c>
      <c r="K76" s="32">
        <f t="shared" si="10"/>
        <v>3.3050000000000003E-2</v>
      </c>
      <c r="L76" s="229">
        <f t="shared" si="11"/>
        <v>0</v>
      </c>
      <c r="M76" s="25" t="s">
        <v>354</v>
      </c>
      <c r="N76" s="26" t="s">
        <v>355</v>
      </c>
      <c r="O76" s="27">
        <v>400000</v>
      </c>
      <c r="P76" s="27"/>
      <c r="Q76" s="33"/>
      <c r="R76" s="29">
        <v>400000</v>
      </c>
      <c r="S76" s="30">
        <v>13220</v>
      </c>
      <c r="T76" s="27"/>
      <c r="U76" s="30">
        <v>13220</v>
      </c>
      <c r="V76" s="31">
        <v>386780</v>
      </c>
      <c r="W76" s="32">
        <v>3.3050000000000003E-2</v>
      </c>
      <c r="Y76" s="25" t="s">
        <v>354</v>
      </c>
      <c r="Z76" s="26" t="s">
        <v>355</v>
      </c>
      <c r="AA76" s="27">
        <v>400000</v>
      </c>
      <c r="AB76" s="27"/>
      <c r="AC76" s="33"/>
      <c r="AD76" s="29">
        <v>400000</v>
      </c>
      <c r="AE76" s="30">
        <v>13220</v>
      </c>
      <c r="AF76" s="27"/>
      <c r="AG76" s="30">
        <v>13220</v>
      </c>
      <c r="AH76" s="31">
        <v>386780</v>
      </c>
      <c r="AI76" s="32">
        <v>3.3050000000000003E-2</v>
      </c>
    </row>
    <row r="77" spans="1:35" x14ac:dyDescent="0.35">
      <c r="A77" s="25" t="s">
        <v>356</v>
      </c>
      <c r="B77" s="26" t="s">
        <v>357</v>
      </c>
      <c r="C77" s="27">
        <v>5000</v>
      </c>
      <c r="D77" s="27"/>
      <c r="E77" s="33"/>
      <c r="F77" s="29">
        <f t="shared" si="8"/>
        <v>5000</v>
      </c>
      <c r="G77" s="30"/>
      <c r="H77" s="27"/>
      <c r="I77" s="30"/>
      <c r="J77" s="31">
        <f t="shared" si="9"/>
        <v>5000</v>
      </c>
      <c r="K77" s="32">
        <f t="shared" si="10"/>
        <v>0</v>
      </c>
      <c r="L77" s="229">
        <f t="shared" si="11"/>
        <v>0</v>
      </c>
      <c r="M77" s="25" t="s">
        <v>356</v>
      </c>
      <c r="N77" s="26" t="s">
        <v>357</v>
      </c>
      <c r="O77" s="27">
        <v>5000</v>
      </c>
      <c r="P77" s="27"/>
      <c r="Q77" s="33"/>
      <c r="R77" s="29">
        <v>5000</v>
      </c>
      <c r="S77" s="30"/>
      <c r="T77" s="27"/>
      <c r="U77" s="30"/>
      <c r="V77" s="31">
        <v>5000</v>
      </c>
      <c r="W77" s="32">
        <v>0</v>
      </c>
      <c r="Y77" s="25" t="s">
        <v>356</v>
      </c>
      <c r="Z77" s="26" t="s">
        <v>357</v>
      </c>
      <c r="AA77" s="27">
        <v>5000</v>
      </c>
      <c r="AB77" s="27"/>
      <c r="AC77" s="33"/>
      <c r="AD77" s="29">
        <v>5000</v>
      </c>
      <c r="AE77" s="30">
        <v>0</v>
      </c>
      <c r="AF77" s="27"/>
      <c r="AG77" s="30"/>
      <c r="AH77" s="31">
        <v>5000</v>
      </c>
      <c r="AI77" s="32">
        <v>0</v>
      </c>
    </row>
    <row r="78" spans="1:35" x14ac:dyDescent="0.35">
      <c r="A78" s="25" t="s">
        <v>358</v>
      </c>
      <c r="B78" s="26" t="s">
        <v>359</v>
      </c>
      <c r="C78" s="27"/>
      <c r="D78" s="27"/>
      <c r="E78" s="33"/>
      <c r="F78" s="29">
        <f t="shared" si="8"/>
        <v>0</v>
      </c>
      <c r="G78" s="30">
        <v>3915105</v>
      </c>
      <c r="H78" s="27"/>
      <c r="I78" s="30">
        <v>3915105</v>
      </c>
      <c r="J78" s="31">
        <f t="shared" si="9"/>
        <v>-3915105</v>
      </c>
      <c r="K78" s="32" t="e">
        <f t="shared" si="10"/>
        <v>#DIV/0!</v>
      </c>
      <c r="L78" s="229">
        <f t="shared" si="11"/>
        <v>0</v>
      </c>
      <c r="M78" s="25" t="s">
        <v>358</v>
      </c>
      <c r="N78" s="26" t="s">
        <v>359</v>
      </c>
      <c r="O78" s="27"/>
      <c r="P78" s="27"/>
      <c r="Q78" s="33"/>
      <c r="R78" s="29">
        <v>0</v>
      </c>
      <c r="S78" s="30">
        <v>3271055</v>
      </c>
      <c r="T78" s="27"/>
      <c r="U78" s="30">
        <v>3271055</v>
      </c>
      <c r="V78" s="31">
        <v>-3271055</v>
      </c>
      <c r="W78" s="32" t="e">
        <v>#DIV/0!</v>
      </c>
      <c r="Y78" s="25" t="s">
        <v>358</v>
      </c>
      <c r="Z78" s="26" t="s">
        <v>359</v>
      </c>
      <c r="AA78" s="27"/>
      <c r="AB78" s="27"/>
      <c r="AC78" s="33"/>
      <c r="AD78" s="29">
        <v>0</v>
      </c>
      <c r="AE78" s="30">
        <v>3915105</v>
      </c>
      <c r="AF78" s="27">
        <v>644050</v>
      </c>
      <c r="AG78" s="30">
        <v>3915105</v>
      </c>
      <c r="AH78" s="31">
        <v>-3915105</v>
      </c>
      <c r="AI78" s="32" t="e">
        <v>#DIV/0!</v>
      </c>
    </row>
    <row r="79" spans="1:35" x14ac:dyDescent="0.35">
      <c r="A79" s="25" t="s">
        <v>360</v>
      </c>
      <c r="B79" s="26" t="s">
        <v>361</v>
      </c>
      <c r="C79" s="27"/>
      <c r="D79" s="27"/>
      <c r="E79" s="33"/>
      <c r="F79" s="29">
        <f t="shared" si="8"/>
        <v>0</v>
      </c>
      <c r="G79" s="30">
        <v>505153</v>
      </c>
      <c r="H79" s="27"/>
      <c r="I79" s="30">
        <v>505153</v>
      </c>
      <c r="J79" s="31">
        <f t="shared" si="9"/>
        <v>-505153</v>
      </c>
      <c r="K79" s="32" t="e">
        <f t="shared" si="10"/>
        <v>#DIV/0!</v>
      </c>
      <c r="L79" s="229">
        <f t="shared" si="11"/>
        <v>0</v>
      </c>
      <c r="M79" s="25" t="s">
        <v>360</v>
      </c>
      <c r="N79" s="26" t="s">
        <v>361</v>
      </c>
      <c r="O79" s="27"/>
      <c r="P79" s="27"/>
      <c r="Q79" s="33"/>
      <c r="R79" s="29">
        <v>0</v>
      </c>
      <c r="S79" s="30">
        <v>505153</v>
      </c>
      <c r="T79" s="27"/>
      <c r="U79" s="30">
        <v>505153</v>
      </c>
      <c r="V79" s="31">
        <v>-505153</v>
      </c>
      <c r="W79" s="32" t="e">
        <v>#DIV/0!</v>
      </c>
      <c r="Y79" s="25" t="s">
        <v>360</v>
      </c>
      <c r="Z79" s="26" t="s">
        <v>361</v>
      </c>
      <c r="AA79" s="27"/>
      <c r="AB79" s="27"/>
      <c r="AC79" s="33"/>
      <c r="AD79" s="29">
        <v>0</v>
      </c>
      <c r="AE79" s="30">
        <v>505153</v>
      </c>
      <c r="AF79" s="27"/>
      <c r="AG79" s="30">
        <v>505153</v>
      </c>
      <c r="AH79" s="31">
        <v>-505153</v>
      </c>
      <c r="AI79" s="32" t="e">
        <v>#DIV/0!</v>
      </c>
    </row>
    <row r="80" spans="1:35" x14ac:dyDescent="0.35">
      <c r="A80" s="25" t="s">
        <v>362</v>
      </c>
      <c r="B80" s="26" t="s">
        <v>363</v>
      </c>
      <c r="C80" s="27">
        <v>128167513</v>
      </c>
      <c r="D80" s="27"/>
      <c r="E80" s="33"/>
      <c r="F80" s="29">
        <f t="shared" si="8"/>
        <v>128167513</v>
      </c>
      <c r="G80" s="30">
        <v>167881778</v>
      </c>
      <c r="H80" s="27">
        <v>12733000</v>
      </c>
      <c r="I80" s="30">
        <v>167881778</v>
      </c>
      <c r="J80" s="31">
        <f t="shared" si="9"/>
        <v>-39714265</v>
      </c>
      <c r="K80" s="32">
        <f t="shared" si="10"/>
        <v>1.3098621801298431</v>
      </c>
      <c r="L80" s="229">
        <f t="shared" si="11"/>
        <v>0</v>
      </c>
      <c r="M80" s="25" t="s">
        <v>362</v>
      </c>
      <c r="N80" s="26" t="s">
        <v>363</v>
      </c>
      <c r="O80" s="27">
        <v>128167513</v>
      </c>
      <c r="P80" s="27"/>
      <c r="Q80" s="33"/>
      <c r="R80" s="29">
        <v>128167513</v>
      </c>
      <c r="S80" s="30">
        <v>37121400</v>
      </c>
      <c r="T80" s="27">
        <v>80686478</v>
      </c>
      <c r="U80" s="30">
        <v>117807878</v>
      </c>
      <c r="V80" s="31">
        <v>10359635</v>
      </c>
      <c r="W80" s="32">
        <v>0.91917113192326672</v>
      </c>
      <c r="Y80" s="25" t="s">
        <v>362</v>
      </c>
      <c r="Z80" s="26" t="s">
        <v>363</v>
      </c>
      <c r="AA80" s="27">
        <v>128167513</v>
      </c>
      <c r="AB80" s="27"/>
      <c r="AC80" s="33"/>
      <c r="AD80" s="29">
        <v>128167513</v>
      </c>
      <c r="AE80" s="30">
        <v>150319778</v>
      </c>
      <c r="AF80" s="27">
        <v>32511900</v>
      </c>
      <c r="AG80" s="30">
        <v>150319778</v>
      </c>
      <c r="AH80" s="31">
        <v>-22152265</v>
      </c>
      <c r="AI80" s="32">
        <v>1.172838377537996</v>
      </c>
    </row>
    <row r="81" spans="1:35" s="20" customFormat="1" x14ac:dyDescent="0.35">
      <c r="A81" s="16" t="s">
        <v>364</v>
      </c>
      <c r="B81" s="17" t="s">
        <v>365</v>
      </c>
      <c r="C81" s="18">
        <f>SUM(C82)</f>
        <v>230000000</v>
      </c>
      <c r="D81" s="18">
        <v>0</v>
      </c>
      <c r="E81" s="18">
        <f t="shared" ref="E81:I82" si="12">SUM(E82)</f>
        <v>0</v>
      </c>
      <c r="F81" s="18">
        <f t="shared" si="12"/>
        <v>230000000</v>
      </c>
      <c r="G81" s="315">
        <f t="shared" si="12"/>
        <v>39934060</v>
      </c>
      <c r="H81" s="18">
        <f t="shared" si="12"/>
        <v>0</v>
      </c>
      <c r="I81" s="18">
        <f t="shared" si="12"/>
        <v>39934060</v>
      </c>
      <c r="J81" s="18">
        <f t="shared" si="9"/>
        <v>190065940</v>
      </c>
      <c r="K81" s="19">
        <f t="shared" si="10"/>
        <v>0.17362634782608696</v>
      </c>
      <c r="L81" s="229">
        <f t="shared" si="11"/>
        <v>0</v>
      </c>
      <c r="M81" s="16" t="s">
        <v>364</v>
      </c>
      <c r="N81" s="17" t="s">
        <v>365</v>
      </c>
      <c r="O81" s="18">
        <v>230000000</v>
      </c>
      <c r="P81" s="18">
        <v>0</v>
      </c>
      <c r="Q81" s="18">
        <v>0</v>
      </c>
      <c r="R81" s="18">
        <v>230000000</v>
      </c>
      <c r="S81" s="18">
        <v>39934060</v>
      </c>
      <c r="T81" s="18">
        <v>0</v>
      </c>
      <c r="U81" s="18">
        <v>39934060</v>
      </c>
      <c r="V81" s="18">
        <v>190065940</v>
      </c>
      <c r="W81" s="19">
        <v>0.17362634782608696</v>
      </c>
      <c r="Y81" s="16" t="s">
        <v>364</v>
      </c>
      <c r="Z81" s="17" t="s">
        <v>365</v>
      </c>
      <c r="AA81" s="18">
        <v>230000000</v>
      </c>
      <c r="AB81" s="18">
        <v>0</v>
      </c>
      <c r="AC81" s="18">
        <v>0</v>
      </c>
      <c r="AD81" s="18">
        <v>230000000</v>
      </c>
      <c r="AE81" s="18">
        <v>39934060</v>
      </c>
      <c r="AF81" s="18">
        <v>0</v>
      </c>
      <c r="AG81" s="18">
        <v>39934060</v>
      </c>
      <c r="AH81" s="18">
        <v>190065940</v>
      </c>
      <c r="AI81" s="19">
        <v>0.17362634782608696</v>
      </c>
    </row>
    <row r="82" spans="1:35" x14ac:dyDescent="0.35">
      <c r="A82" s="21" t="s">
        <v>366</v>
      </c>
      <c r="B82" s="22" t="s">
        <v>367</v>
      </c>
      <c r="C82" s="23">
        <f>SUM(C83)</f>
        <v>230000000</v>
      </c>
      <c r="D82" s="23">
        <v>0</v>
      </c>
      <c r="E82" s="23">
        <f t="shared" si="12"/>
        <v>0</v>
      </c>
      <c r="F82" s="23">
        <f t="shared" si="12"/>
        <v>230000000</v>
      </c>
      <c r="G82" s="23">
        <f t="shared" si="12"/>
        <v>39934060</v>
      </c>
      <c r="H82" s="23">
        <f t="shared" si="12"/>
        <v>0</v>
      </c>
      <c r="I82" s="23">
        <f t="shared" si="12"/>
        <v>39934060</v>
      </c>
      <c r="J82" s="23">
        <f t="shared" si="9"/>
        <v>190065940</v>
      </c>
      <c r="K82" s="35">
        <f t="shared" si="10"/>
        <v>0.17362634782608696</v>
      </c>
      <c r="L82" s="229">
        <f t="shared" si="11"/>
        <v>0</v>
      </c>
      <c r="M82" s="21" t="s">
        <v>366</v>
      </c>
      <c r="N82" s="22" t="s">
        <v>367</v>
      </c>
      <c r="O82" s="23">
        <v>230000000</v>
      </c>
      <c r="P82" s="23">
        <v>0</v>
      </c>
      <c r="Q82" s="23">
        <v>0</v>
      </c>
      <c r="R82" s="23">
        <v>230000000</v>
      </c>
      <c r="S82" s="23">
        <v>39934060</v>
      </c>
      <c r="T82" s="23">
        <v>0</v>
      </c>
      <c r="U82" s="23">
        <v>39934060</v>
      </c>
      <c r="V82" s="23">
        <v>190065940</v>
      </c>
      <c r="W82" s="35">
        <v>0.17362634782608696</v>
      </c>
      <c r="Y82" s="21" t="s">
        <v>366</v>
      </c>
      <c r="Z82" s="22" t="s">
        <v>367</v>
      </c>
      <c r="AA82" s="23">
        <v>230000000</v>
      </c>
      <c r="AB82" s="23">
        <v>0</v>
      </c>
      <c r="AC82" s="23">
        <v>0</v>
      </c>
      <c r="AD82" s="23">
        <v>230000000</v>
      </c>
      <c r="AE82" s="23">
        <v>39934060</v>
      </c>
      <c r="AF82" s="23">
        <v>0</v>
      </c>
      <c r="AG82" s="23">
        <v>39934060</v>
      </c>
      <c r="AH82" s="23">
        <v>190065940</v>
      </c>
      <c r="AI82" s="35">
        <v>0.17362634782608696</v>
      </c>
    </row>
    <row r="83" spans="1:35" x14ac:dyDescent="0.35">
      <c r="A83" s="25" t="s">
        <v>368</v>
      </c>
      <c r="B83" s="26" t="s">
        <v>369</v>
      </c>
      <c r="C83" s="27">
        <v>230000000</v>
      </c>
      <c r="D83" s="27"/>
      <c r="E83" s="33"/>
      <c r="F83" s="29">
        <f>+C83+D83</f>
        <v>230000000</v>
      </c>
      <c r="G83" s="30">
        <v>39934060</v>
      </c>
      <c r="H83" s="27"/>
      <c r="I83" s="30">
        <v>39934060</v>
      </c>
      <c r="J83" s="31">
        <f t="shared" si="9"/>
        <v>190065940</v>
      </c>
      <c r="K83" s="32">
        <f t="shared" si="10"/>
        <v>0.17362634782608696</v>
      </c>
      <c r="L83" s="229">
        <f t="shared" si="11"/>
        <v>0</v>
      </c>
      <c r="M83" s="25" t="s">
        <v>368</v>
      </c>
      <c r="N83" s="26" t="s">
        <v>369</v>
      </c>
      <c r="O83" s="27">
        <v>230000000</v>
      </c>
      <c r="P83" s="27"/>
      <c r="Q83" s="33"/>
      <c r="R83" s="29">
        <v>230000000</v>
      </c>
      <c r="S83" s="30">
        <v>39934060</v>
      </c>
      <c r="T83" s="27"/>
      <c r="U83" s="30">
        <v>39934060</v>
      </c>
      <c r="V83" s="31">
        <v>190065940</v>
      </c>
      <c r="W83" s="32">
        <v>0.17362634782608696</v>
      </c>
      <c r="Y83" s="25" t="s">
        <v>368</v>
      </c>
      <c r="Z83" s="26" t="s">
        <v>369</v>
      </c>
      <c r="AA83" s="27">
        <v>230000000</v>
      </c>
      <c r="AB83" s="27"/>
      <c r="AC83" s="33"/>
      <c r="AD83" s="29">
        <v>230000000</v>
      </c>
      <c r="AE83" s="30">
        <v>39934060</v>
      </c>
      <c r="AF83" s="27"/>
      <c r="AG83" s="30">
        <v>39934060</v>
      </c>
      <c r="AH83" s="31">
        <v>190065940</v>
      </c>
      <c r="AI83" s="32">
        <v>0.17362634782608696</v>
      </c>
    </row>
    <row r="84" spans="1:35" x14ac:dyDescent="0.35">
      <c r="A84" s="16" t="s">
        <v>370</v>
      </c>
      <c r="B84" s="17" t="s">
        <v>371</v>
      </c>
      <c r="C84" s="18">
        <f t="shared" ref="C84:J84" si="13">SUM(C87+C105+C107)+C85+C103</f>
        <v>1693296796</v>
      </c>
      <c r="D84" s="18">
        <f t="shared" si="13"/>
        <v>0</v>
      </c>
      <c r="E84" s="18">
        <f t="shared" si="13"/>
        <v>0</v>
      </c>
      <c r="F84" s="18">
        <f t="shared" si="13"/>
        <v>1693296796</v>
      </c>
      <c r="G84" s="315">
        <f t="shared" si="13"/>
        <v>1362430699</v>
      </c>
      <c r="H84" s="18">
        <f t="shared" si="13"/>
        <v>196297149</v>
      </c>
      <c r="I84" s="18">
        <f t="shared" si="13"/>
        <v>1362430699</v>
      </c>
      <c r="J84" s="18">
        <f t="shared" si="13"/>
        <v>330866097</v>
      </c>
      <c r="K84" s="18">
        <f t="shared" si="10"/>
        <v>0.80460241950401701</v>
      </c>
      <c r="L84" s="229">
        <f t="shared" si="11"/>
        <v>0</v>
      </c>
      <c r="M84" s="16" t="s">
        <v>370</v>
      </c>
      <c r="N84" s="17" t="s">
        <v>371</v>
      </c>
      <c r="O84" s="18">
        <v>1693296796</v>
      </c>
      <c r="P84" s="18">
        <v>0</v>
      </c>
      <c r="Q84" s="18">
        <v>0</v>
      </c>
      <c r="R84" s="18">
        <v>1693296796</v>
      </c>
      <c r="S84" s="18">
        <v>535096053</v>
      </c>
      <c r="T84" s="18">
        <v>90987394</v>
      </c>
      <c r="U84" s="18">
        <v>626083447</v>
      </c>
      <c r="V84" s="18">
        <v>-88213847</v>
      </c>
      <c r="W84" s="18">
        <v>0.36974229708517087</v>
      </c>
      <c r="Y84" s="16" t="s">
        <v>370</v>
      </c>
      <c r="Z84" s="17" t="s">
        <v>371</v>
      </c>
      <c r="AA84" s="18">
        <v>1693296796</v>
      </c>
      <c r="AB84" s="18">
        <v>0</v>
      </c>
      <c r="AC84" s="18">
        <v>0</v>
      </c>
      <c r="AD84" s="18">
        <v>1693296796</v>
      </c>
      <c r="AE84" s="18">
        <v>947782638</v>
      </c>
      <c r="AF84" s="18">
        <v>125576117</v>
      </c>
      <c r="AG84" s="18">
        <v>947782638</v>
      </c>
      <c r="AH84" s="18">
        <v>839979172</v>
      </c>
      <c r="AI84" s="18">
        <v>0.55972623360470819</v>
      </c>
    </row>
    <row r="85" spans="1:35" x14ac:dyDescent="0.35">
      <c r="A85" s="16">
        <v>1125202</v>
      </c>
      <c r="B85" s="17" t="s">
        <v>1184</v>
      </c>
      <c r="C85" s="18">
        <f>+C86</f>
        <v>0</v>
      </c>
      <c r="D85" s="18">
        <v>0</v>
      </c>
      <c r="E85" s="18">
        <f>+E86</f>
        <v>0</v>
      </c>
      <c r="F85" s="18">
        <f>+F86</f>
        <v>0</v>
      </c>
      <c r="G85" s="18">
        <f>+G86</f>
        <v>10869600</v>
      </c>
      <c r="H85" s="18">
        <f>+H86</f>
        <v>0</v>
      </c>
      <c r="I85" s="18">
        <f>+I86</f>
        <v>10869600</v>
      </c>
      <c r="J85" s="18">
        <f t="shared" ref="J85:J125" si="14">+F85-I85</f>
        <v>-10869600</v>
      </c>
      <c r="K85" s="18">
        <f>+K86</f>
        <v>0</v>
      </c>
      <c r="L85" s="229">
        <f t="shared" si="11"/>
        <v>0</v>
      </c>
      <c r="M85" s="16">
        <v>1125202</v>
      </c>
      <c r="N85" s="17" t="s">
        <v>1184</v>
      </c>
      <c r="O85" s="18">
        <v>0</v>
      </c>
      <c r="P85" s="18">
        <v>0</v>
      </c>
      <c r="Q85" s="18">
        <v>0</v>
      </c>
      <c r="R85" s="18">
        <v>0</v>
      </c>
      <c r="S85" s="18">
        <v>10869600</v>
      </c>
      <c r="T85" s="18">
        <v>0</v>
      </c>
      <c r="U85" s="18">
        <v>10869600</v>
      </c>
      <c r="V85" s="18">
        <v>0</v>
      </c>
      <c r="W85" s="18">
        <v>0</v>
      </c>
      <c r="Y85" s="16">
        <v>1125202</v>
      </c>
      <c r="Z85" s="17" t="s">
        <v>1184</v>
      </c>
      <c r="AA85" s="18">
        <v>0</v>
      </c>
      <c r="AB85" s="18">
        <v>0</v>
      </c>
      <c r="AC85" s="18">
        <v>0</v>
      </c>
      <c r="AD85" s="18">
        <v>0</v>
      </c>
      <c r="AE85" s="18">
        <v>10869600</v>
      </c>
      <c r="AF85" s="18">
        <v>0</v>
      </c>
      <c r="AG85" s="18">
        <v>10869600</v>
      </c>
      <c r="AH85" s="18">
        <v>0</v>
      </c>
      <c r="AI85" s="18">
        <v>0</v>
      </c>
    </row>
    <row r="86" spans="1:35" x14ac:dyDescent="0.35">
      <c r="A86" s="25">
        <v>112520201</v>
      </c>
      <c r="B86" s="26" t="s">
        <v>1185</v>
      </c>
      <c r="C86" s="27"/>
      <c r="D86" s="27"/>
      <c r="E86" s="33"/>
      <c r="F86" s="29">
        <f>+C86+D86</f>
        <v>0</v>
      </c>
      <c r="G86" s="30">
        <v>10869600</v>
      </c>
      <c r="H86" s="27"/>
      <c r="I86" s="30">
        <v>10869600</v>
      </c>
      <c r="J86" s="31">
        <f t="shared" si="14"/>
        <v>-10869600</v>
      </c>
      <c r="K86" s="32"/>
      <c r="L86" s="229">
        <f t="shared" si="11"/>
        <v>0</v>
      </c>
      <c r="M86" s="25">
        <v>112520201</v>
      </c>
      <c r="N86" s="26" t="s">
        <v>1185</v>
      </c>
      <c r="O86" s="27"/>
      <c r="P86" s="27"/>
      <c r="Q86" s="33"/>
      <c r="R86" s="29">
        <v>0</v>
      </c>
      <c r="S86" s="30">
        <v>10869600</v>
      </c>
      <c r="T86" s="27"/>
      <c r="U86" s="30">
        <v>10869600</v>
      </c>
      <c r="V86" s="31"/>
      <c r="W86" s="32"/>
      <c r="Y86" s="25">
        <v>112520201</v>
      </c>
      <c r="Z86" s="26" t="s">
        <v>1185</v>
      </c>
      <c r="AA86" s="27"/>
      <c r="AB86" s="27"/>
      <c r="AC86" s="33"/>
      <c r="AD86" s="29">
        <v>0</v>
      </c>
      <c r="AE86" s="30">
        <v>10869600</v>
      </c>
      <c r="AF86" s="27"/>
      <c r="AG86" s="30">
        <v>10869600</v>
      </c>
      <c r="AH86" s="31"/>
      <c r="AI86" s="32"/>
    </row>
    <row r="87" spans="1:35" x14ac:dyDescent="0.35">
      <c r="A87" s="16" t="s">
        <v>372</v>
      </c>
      <c r="B87" s="17" t="s">
        <v>373</v>
      </c>
      <c r="C87" s="18">
        <f>SUM(C94+C88)</f>
        <v>346400000</v>
      </c>
      <c r="D87" s="18">
        <v>0</v>
      </c>
      <c r="E87" s="18">
        <f>SUM(E94+E88)</f>
        <v>0</v>
      </c>
      <c r="F87" s="18">
        <f>SUM(F94+F88)</f>
        <v>346400000</v>
      </c>
      <c r="G87" s="18">
        <f>SUM(G94+G88)</f>
        <v>540046041</v>
      </c>
      <c r="H87" s="18">
        <f>SUM(H94+H88)</f>
        <v>80422645</v>
      </c>
      <c r="I87" s="18">
        <f>SUM(I94+I88)</f>
        <v>540046041</v>
      </c>
      <c r="J87" s="18">
        <f t="shared" si="14"/>
        <v>-193646041</v>
      </c>
      <c r="K87" s="19">
        <f t="shared" ref="K87:K118" si="15">+I87/F87</f>
        <v>1.5590243677829099</v>
      </c>
      <c r="L87" s="229">
        <f t="shared" si="11"/>
        <v>0</v>
      </c>
      <c r="M87" s="16" t="s">
        <v>372</v>
      </c>
      <c r="N87" s="17" t="s">
        <v>373</v>
      </c>
      <c r="O87" s="18">
        <v>346400000</v>
      </c>
      <c r="P87" s="18">
        <v>0</v>
      </c>
      <c r="Q87" s="18">
        <v>0</v>
      </c>
      <c r="R87" s="18">
        <v>346400000</v>
      </c>
      <c r="S87" s="18">
        <v>297651451</v>
      </c>
      <c r="T87" s="18">
        <v>53856902</v>
      </c>
      <c r="U87" s="18">
        <v>351508353</v>
      </c>
      <c r="V87" s="18">
        <v>-5108353</v>
      </c>
      <c r="W87" s="19">
        <v>1.0147469774826789</v>
      </c>
      <c r="Y87" s="16" t="s">
        <v>372</v>
      </c>
      <c r="Z87" s="17" t="s">
        <v>373</v>
      </c>
      <c r="AA87" s="18">
        <v>346400000</v>
      </c>
      <c r="AB87" s="18">
        <v>0</v>
      </c>
      <c r="AC87" s="18">
        <v>0</v>
      </c>
      <c r="AD87" s="18">
        <v>346400000</v>
      </c>
      <c r="AE87" s="18">
        <v>382994153</v>
      </c>
      <c r="AF87" s="18">
        <v>31485800</v>
      </c>
      <c r="AG87" s="18">
        <v>382994153</v>
      </c>
      <c r="AH87" s="18">
        <v>-36594153</v>
      </c>
      <c r="AI87" s="19">
        <v>1.1056413192840646</v>
      </c>
    </row>
    <row r="88" spans="1:35" x14ac:dyDescent="0.35">
      <c r="A88" s="21" t="s">
        <v>374</v>
      </c>
      <c r="B88" s="22" t="s">
        <v>46</v>
      </c>
      <c r="C88" s="23">
        <f>SUM(C89:C93)</f>
        <v>180600000</v>
      </c>
      <c r="D88" s="23">
        <v>0</v>
      </c>
      <c r="E88" s="23">
        <f>SUM(E89:E93)</f>
        <v>0</v>
      </c>
      <c r="F88" s="23">
        <f>SUM(F89:F93)</f>
        <v>180600000</v>
      </c>
      <c r="G88" s="23">
        <f>SUM(G89:G93)</f>
        <v>386402966</v>
      </c>
      <c r="H88" s="23">
        <f>SUM(H89:H93)</f>
        <v>58620429</v>
      </c>
      <c r="I88" s="23">
        <f>SUM(I89:I93)</f>
        <v>386402966</v>
      </c>
      <c r="J88" s="23">
        <f t="shared" si="14"/>
        <v>-205802966</v>
      </c>
      <c r="K88" s="35">
        <f t="shared" si="15"/>
        <v>2.1395513067552603</v>
      </c>
      <c r="L88" s="229">
        <f t="shared" si="11"/>
        <v>0</v>
      </c>
      <c r="M88" s="21" t="s">
        <v>374</v>
      </c>
      <c r="N88" s="22" t="s">
        <v>46</v>
      </c>
      <c r="O88" s="23">
        <v>180600000</v>
      </c>
      <c r="P88" s="23">
        <v>0</v>
      </c>
      <c r="Q88" s="23">
        <v>0</v>
      </c>
      <c r="R88" s="23">
        <v>180600000</v>
      </c>
      <c r="S88" s="23">
        <v>226575002</v>
      </c>
      <c r="T88" s="23">
        <v>37130492</v>
      </c>
      <c r="U88" s="23">
        <v>263705494</v>
      </c>
      <c r="V88" s="23">
        <v>-83105494</v>
      </c>
      <c r="W88" s="35">
        <v>1.460163311184939</v>
      </c>
      <c r="Y88" s="21" t="s">
        <v>374</v>
      </c>
      <c r="Z88" s="22" t="s">
        <v>46</v>
      </c>
      <c r="AA88" s="23">
        <v>180600000</v>
      </c>
      <c r="AB88" s="23">
        <v>0</v>
      </c>
      <c r="AC88" s="23">
        <v>0</v>
      </c>
      <c r="AD88" s="23">
        <v>180600000</v>
      </c>
      <c r="AE88" s="23">
        <v>265147994</v>
      </c>
      <c r="AF88" s="23">
        <v>1442500</v>
      </c>
      <c r="AG88" s="23">
        <v>265147994</v>
      </c>
      <c r="AH88" s="23">
        <v>-84547994</v>
      </c>
      <c r="AI88" s="35">
        <v>1.4681505758582503</v>
      </c>
    </row>
    <row r="89" spans="1:35" x14ac:dyDescent="0.35">
      <c r="A89" s="25" t="s">
        <v>375</v>
      </c>
      <c r="B89" s="26" t="s">
        <v>47</v>
      </c>
      <c r="C89" s="27">
        <v>169000000</v>
      </c>
      <c r="D89" s="27"/>
      <c r="E89" s="33"/>
      <c r="F89" s="29">
        <f>+C89+D89</f>
        <v>169000000</v>
      </c>
      <c r="G89" s="30">
        <v>348138566</v>
      </c>
      <c r="H89" s="27">
        <v>58614429</v>
      </c>
      <c r="I89" s="30">
        <v>348138566</v>
      </c>
      <c r="J89" s="31">
        <f t="shared" si="14"/>
        <v>-179138566</v>
      </c>
      <c r="K89" s="32">
        <f t="shared" si="15"/>
        <v>2.0599915147928995</v>
      </c>
      <c r="L89" s="229">
        <f t="shared" si="11"/>
        <v>0</v>
      </c>
      <c r="M89" s="25" t="s">
        <v>375</v>
      </c>
      <c r="N89" s="26" t="s">
        <v>47</v>
      </c>
      <c r="O89" s="27">
        <v>169000000</v>
      </c>
      <c r="P89" s="27"/>
      <c r="Q89" s="33"/>
      <c r="R89" s="29">
        <v>169000000</v>
      </c>
      <c r="S89" s="30">
        <v>201567102</v>
      </c>
      <c r="T89" s="27">
        <v>25355492</v>
      </c>
      <c r="U89" s="30">
        <v>226922594</v>
      </c>
      <c r="V89" s="31">
        <v>-57922594</v>
      </c>
      <c r="W89" s="32">
        <v>1.3427372426035502</v>
      </c>
      <c r="Y89" s="25" t="s">
        <v>375</v>
      </c>
      <c r="Z89" s="26" t="s">
        <v>47</v>
      </c>
      <c r="AA89" s="27">
        <v>169000000</v>
      </c>
      <c r="AB89" s="27"/>
      <c r="AC89" s="33"/>
      <c r="AD89" s="29">
        <v>169000000</v>
      </c>
      <c r="AE89" s="30">
        <v>226922594</v>
      </c>
      <c r="AF89" s="27"/>
      <c r="AG89" s="30">
        <v>226922594</v>
      </c>
      <c r="AH89" s="31">
        <v>-57922594</v>
      </c>
      <c r="AI89" s="32">
        <v>1.3427372426035502</v>
      </c>
    </row>
    <row r="90" spans="1:35" x14ac:dyDescent="0.35">
      <c r="A90" s="25" t="s">
        <v>376</v>
      </c>
      <c r="B90" s="26" t="s">
        <v>48</v>
      </c>
      <c r="C90" s="27">
        <v>200000</v>
      </c>
      <c r="D90" s="27"/>
      <c r="E90" s="33"/>
      <c r="F90" s="29">
        <f>+C90+D90</f>
        <v>200000</v>
      </c>
      <c r="G90" s="30">
        <v>0</v>
      </c>
      <c r="H90" s="27"/>
      <c r="I90" s="30">
        <v>0</v>
      </c>
      <c r="J90" s="31">
        <f t="shared" si="14"/>
        <v>200000</v>
      </c>
      <c r="K90" s="32">
        <f t="shared" si="15"/>
        <v>0</v>
      </c>
      <c r="L90" s="229">
        <f t="shared" si="11"/>
        <v>0</v>
      </c>
      <c r="M90" s="25" t="s">
        <v>376</v>
      </c>
      <c r="N90" s="26" t="s">
        <v>48</v>
      </c>
      <c r="O90" s="27">
        <v>200000</v>
      </c>
      <c r="P90" s="27"/>
      <c r="Q90" s="33"/>
      <c r="R90" s="29">
        <v>200000</v>
      </c>
      <c r="S90" s="30"/>
      <c r="T90" s="27"/>
      <c r="U90" s="30"/>
      <c r="V90" s="31">
        <v>200000</v>
      </c>
      <c r="W90" s="32">
        <v>0</v>
      </c>
      <c r="Y90" s="25" t="s">
        <v>376</v>
      </c>
      <c r="Z90" s="26" t="s">
        <v>48</v>
      </c>
      <c r="AA90" s="27">
        <v>200000</v>
      </c>
      <c r="AB90" s="27"/>
      <c r="AC90" s="33"/>
      <c r="AD90" s="29">
        <v>200000</v>
      </c>
      <c r="AE90" s="30">
        <v>0</v>
      </c>
      <c r="AF90" s="27"/>
      <c r="AG90" s="30"/>
      <c r="AH90" s="31">
        <v>200000</v>
      </c>
      <c r="AI90" s="32">
        <v>0</v>
      </c>
    </row>
    <row r="91" spans="1:35" s="20" customFormat="1" x14ac:dyDescent="0.35">
      <c r="A91" s="25" t="s">
        <v>377</v>
      </c>
      <c r="B91" s="26" t="s">
        <v>49</v>
      </c>
      <c r="C91" s="27">
        <v>200000</v>
      </c>
      <c r="D91" s="27"/>
      <c r="E91" s="33"/>
      <c r="F91" s="29">
        <f>+C91+D91</f>
        <v>200000</v>
      </c>
      <c r="G91" s="30">
        <v>1705000</v>
      </c>
      <c r="H91" s="27">
        <v>6000</v>
      </c>
      <c r="I91" s="30">
        <v>1705000</v>
      </c>
      <c r="J91" s="31">
        <f t="shared" si="14"/>
        <v>-1505000</v>
      </c>
      <c r="K91" s="32">
        <f t="shared" si="15"/>
        <v>8.5250000000000004</v>
      </c>
      <c r="L91" s="229">
        <f t="shared" si="11"/>
        <v>0</v>
      </c>
      <c r="M91" s="25" t="s">
        <v>377</v>
      </c>
      <c r="N91" s="26" t="s">
        <v>49</v>
      </c>
      <c r="O91" s="27">
        <v>200000</v>
      </c>
      <c r="P91" s="27"/>
      <c r="Q91" s="33"/>
      <c r="R91" s="29">
        <v>200000</v>
      </c>
      <c r="S91" s="30">
        <v>1491000</v>
      </c>
      <c r="T91" s="27"/>
      <c r="U91" s="30">
        <v>1491000</v>
      </c>
      <c r="V91" s="31">
        <v>-1291000</v>
      </c>
      <c r="W91" s="32">
        <v>7.4550000000000001</v>
      </c>
      <c r="Y91" s="25" t="s">
        <v>377</v>
      </c>
      <c r="Z91" s="26" t="s">
        <v>49</v>
      </c>
      <c r="AA91" s="27">
        <v>200000</v>
      </c>
      <c r="AB91" s="27"/>
      <c r="AC91" s="33"/>
      <c r="AD91" s="29">
        <v>200000</v>
      </c>
      <c r="AE91" s="30">
        <v>1691000</v>
      </c>
      <c r="AF91" s="27">
        <v>200000</v>
      </c>
      <c r="AG91" s="30">
        <v>1691000</v>
      </c>
      <c r="AH91" s="31">
        <v>-1491000</v>
      </c>
      <c r="AI91" s="32">
        <v>8.4550000000000001</v>
      </c>
    </row>
    <row r="92" spans="1:35" x14ac:dyDescent="0.35">
      <c r="A92" s="25" t="s">
        <v>378</v>
      </c>
      <c r="B92" s="26" t="s">
        <v>50</v>
      </c>
      <c r="C92" s="27">
        <v>10000000</v>
      </c>
      <c r="D92" s="27"/>
      <c r="E92" s="33"/>
      <c r="F92" s="29">
        <f>+C92+D92</f>
        <v>10000000</v>
      </c>
      <c r="G92" s="30">
        <v>28105400</v>
      </c>
      <c r="H92" s="27"/>
      <c r="I92" s="30">
        <v>28105400</v>
      </c>
      <c r="J92" s="31">
        <f t="shared" si="14"/>
        <v>-18105400</v>
      </c>
      <c r="K92" s="32">
        <f t="shared" si="15"/>
        <v>2.81054</v>
      </c>
      <c r="L92" s="229">
        <f t="shared" si="11"/>
        <v>0</v>
      </c>
      <c r="M92" s="25" t="s">
        <v>378</v>
      </c>
      <c r="N92" s="26" t="s">
        <v>50</v>
      </c>
      <c r="O92" s="27">
        <v>10000000</v>
      </c>
      <c r="P92" s="27"/>
      <c r="Q92" s="33"/>
      <c r="R92" s="29">
        <v>10000000</v>
      </c>
      <c r="S92" s="30">
        <v>22862900</v>
      </c>
      <c r="T92" s="27">
        <v>5175000</v>
      </c>
      <c r="U92" s="30">
        <v>28037900</v>
      </c>
      <c r="V92" s="31">
        <v>-18037900</v>
      </c>
      <c r="W92" s="32">
        <v>2.8037899999999998</v>
      </c>
      <c r="Y92" s="25" t="s">
        <v>378</v>
      </c>
      <c r="Z92" s="26" t="s">
        <v>50</v>
      </c>
      <c r="AA92" s="27">
        <v>10000000</v>
      </c>
      <c r="AB92" s="27"/>
      <c r="AC92" s="33"/>
      <c r="AD92" s="29">
        <v>10000000</v>
      </c>
      <c r="AE92" s="30">
        <v>28080400</v>
      </c>
      <c r="AF92" s="27">
        <v>42500</v>
      </c>
      <c r="AG92" s="30">
        <v>28080400</v>
      </c>
      <c r="AH92" s="31">
        <v>-18080400</v>
      </c>
      <c r="AI92" s="32">
        <v>2.8080400000000001</v>
      </c>
    </row>
    <row r="93" spans="1:35" x14ac:dyDescent="0.35">
      <c r="A93" s="25" t="s">
        <v>379</v>
      </c>
      <c r="B93" s="26" t="s">
        <v>51</v>
      </c>
      <c r="C93" s="27">
        <v>1200000</v>
      </c>
      <c r="D93" s="27"/>
      <c r="E93" s="33"/>
      <c r="F93" s="29">
        <f>+C93+D93</f>
        <v>1200000</v>
      </c>
      <c r="G93" s="30">
        <v>8454000</v>
      </c>
      <c r="H93" s="27"/>
      <c r="I93" s="30">
        <v>8454000</v>
      </c>
      <c r="J93" s="31">
        <f t="shared" si="14"/>
        <v>-7254000</v>
      </c>
      <c r="K93" s="32">
        <f t="shared" si="15"/>
        <v>7.0449999999999999</v>
      </c>
      <c r="L93" s="229">
        <f t="shared" si="11"/>
        <v>0</v>
      </c>
      <c r="M93" s="25" t="s">
        <v>379</v>
      </c>
      <c r="N93" s="26" t="s">
        <v>51</v>
      </c>
      <c r="O93" s="27">
        <v>1200000</v>
      </c>
      <c r="P93" s="27"/>
      <c r="Q93" s="33"/>
      <c r="R93" s="29">
        <v>1200000</v>
      </c>
      <c r="S93" s="30">
        <v>654000</v>
      </c>
      <c r="T93" s="27">
        <v>6600000</v>
      </c>
      <c r="U93" s="30">
        <v>7254000</v>
      </c>
      <c r="V93" s="31">
        <v>-6054000</v>
      </c>
      <c r="W93" s="32">
        <v>6.0449999999999999</v>
      </c>
      <c r="Y93" s="25" t="s">
        <v>379</v>
      </c>
      <c r="Z93" s="26" t="s">
        <v>51</v>
      </c>
      <c r="AA93" s="27">
        <v>1200000</v>
      </c>
      <c r="AB93" s="27"/>
      <c r="AC93" s="33"/>
      <c r="AD93" s="29">
        <v>1200000</v>
      </c>
      <c r="AE93" s="30">
        <v>8454000</v>
      </c>
      <c r="AF93" s="27">
        <v>1200000</v>
      </c>
      <c r="AG93" s="30">
        <v>8454000</v>
      </c>
      <c r="AH93" s="31">
        <v>-7254000</v>
      </c>
      <c r="AI93" s="32">
        <v>7.0449999999999999</v>
      </c>
    </row>
    <row r="94" spans="1:35" x14ac:dyDescent="0.35">
      <c r="A94" s="16" t="s">
        <v>380</v>
      </c>
      <c r="B94" s="17" t="s">
        <v>52</v>
      </c>
      <c r="C94" s="18">
        <f>SUM(C95)</f>
        <v>165800000</v>
      </c>
      <c r="D94" s="18">
        <v>0</v>
      </c>
      <c r="E94" s="18">
        <f>SUM(E95)</f>
        <v>0</v>
      </c>
      <c r="F94" s="18">
        <f>SUM(F95)</f>
        <v>165800000</v>
      </c>
      <c r="G94" s="18">
        <f>SUM(G95)</f>
        <v>153643075</v>
      </c>
      <c r="H94" s="18">
        <f>SUM(H95)</f>
        <v>21802216</v>
      </c>
      <c r="I94" s="18">
        <f>SUM(I95)</f>
        <v>153643075</v>
      </c>
      <c r="J94" s="18">
        <f t="shared" si="14"/>
        <v>12156925</v>
      </c>
      <c r="K94" s="19">
        <f t="shared" si="15"/>
        <v>0.9266771712907117</v>
      </c>
      <c r="L94" s="229">
        <f t="shared" si="11"/>
        <v>0</v>
      </c>
      <c r="M94" s="16" t="s">
        <v>380</v>
      </c>
      <c r="N94" s="17" t="s">
        <v>52</v>
      </c>
      <c r="O94" s="18">
        <v>165800000</v>
      </c>
      <c r="P94" s="18">
        <v>0</v>
      </c>
      <c r="Q94" s="18">
        <v>0</v>
      </c>
      <c r="R94" s="18">
        <v>165800000</v>
      </c>
      <c r="S94" s="18">
        <v>71076449</v>
      </c>
      <c r="T94" s="18">
        <v>16726410</v>
      </c>
      <c r="U94" s="18">
        <v>87802859</v>
      </c>
      <c r="V94" s="18">
        <v>77997141</v>
      </c>
      <c r="W94" s="19">
        <v>0.52957092279855245</v>
      </c>
      <c r="Y94" s="16" t="s">
        <v>380</v>
      </c>
      <c r="Z94" s="17" t="s">
        <v>52</v>
      </c>
      <c r="AA94" s="18">
        <v>165800000</v>
      </c>
      <c r="AB94" s="18">
        <v>0</v>
      </c>
      <c r="AC94" s="18">
        <v>0</v>
      </c>
      <c r="AD94" s="18">
        <v>165800000</v>
      </c>
      <c r="AE94" s="18">
        <v>117846159</v>
      </c>
      <c r="AF94" s="18">
        <v>30043300</v>
      </c>
      <c r="AG94" s="18">
        <v>117846159</v>
      </c>
      <c r="AH94" s="18">
        <v>47953841</v>
      </c>
      <c r="AI94" s="19">
        <v>0.71077297346200241</v>
      </c>
    </row>
    <row r="95" spans="1:35" x14ac:dyDescent="0.35">
      <c r="A95" s="21" t="s">
        <v>381</v>
      </c>
      <c r="B95" s="22" t="s">
        <v>53</v>
      </c>
      <c r="C95" s="23">
        <f>SUM(C96:C102)</f>
        <v>165800000</v>
      </c>
      <c r="D95" s="23">
        <v>0</v>
      </c>
      <c r="E95" s="23">
        <f>SUM(E96:E102)</f>
        <v>0</v>
      </c>
      <c r="F95" s="23">
        <f>SUM(F96:F102)</f>
        <v>165800000</v>
      </c>
      <c r="G95" s="23">
        <f>SUM(G96:G102)</f>
        <v>153643075</v>
      </c>
      <c r="H95" s="23">
        <f>SUM(H96:H102)</f>
        <v>21802216</v>
      </c>
      <c r="I95" s="23">
        <f>SUM(I96:I102)</f>
        <v>153643075</v>
      </c>
      <c r="J95" s="23">
        <f t="shared" si="14"/>
        <v>12156925</v>
      </c>
      <c r="K95" s="35">
        <f t="shared" si="15"/>
        <v>0.9266771712907117</v>
      </c>
      <c r="L95" s="229">
        <f t="shared" si="11"/>
        <v>0</v>
      </c>
      <c r="M95" s="21" t="s">
        <v>381</v>
      </c>
      <c r="N95" s="22" t="s">
        <v>53</v>
      </c>
      <c r="O95" s="23">
        <v>165800000</v>
      </c>
      <c r="P95" s="23">
        <v>0</v>
      </c>
      <c r="Q95" s="23">
        <v>0</v>
      </c>
      <c r="R95" s="23">
        <v>165800000</v>
      </c>
      <c r="S95" s="23">
        <v>71076449</v>
      </c>
      <c r="T95" s="23">
        <v>16726410</v>
      </c>
      <c r="U95" s="23">
        <v>87802859</v>
      </c>
      <c r="V95" s="23">
        <v>77997141</v>
      </c>
      <c r="W95" s="35">
        <v>0.52957092279855245</v>
      </c>
      <c r="Y95" s="21" t="s">
        <v>381</v>
      </c>
      <c r="Z95" s="22" t="s">
        <v>53</v>
      </c>
      <c r="AA95" s="23">
        <v>165800000</v>
      </c>
      <c r="AB95" s="23">
        <v>0</v>
      </c>
      <c r="AC95" s="23">
        <v>0</v>
      </c>
      <c r="AD95" s="23">
        <v>165800000</v>
      </c>
      <c r="AE95" s="23">
        <v>117846159</v>
      </c>
      <c r="AF95" s="23">
        <v>30043300</v>
      </c>
      <c r="AG95" s="23">
        <v>117846159</v>
      </c>
      <c r="AH95" s="23">
        <v>47953841</v>
      </c>
      <c r="AI95" s="35">
        <v>0.71077297346200241</v>
      </c>
    </row>
    <row r="96" spans="1:35" x14ac:dyDescent="0.35">
      <c r="A96" s="25" t="s">
        <v>382</v>
      </c>
      <c r="B96" s="26" t="s">
        <v>54</v>
      </c>
      <c r="C96" s="27">
        <v>24000000</v>
      </c>
      <c r="D96" s="27"/>
      <c r="E96" s="33"/>
      <c r="F96" s="29">
        <f t="shared" ref="F96:F102" si="16">+C96+D96</f>
        <v>24000000</v>
      </c>
      <c r="G96" s="30">
        <v>30590500</v>
      </c>
      <c r="H96" s="27">
        <v>9482000</v>
      </c>
      <c r="I96" s="30">
        <v>30590500</v>
      </c>
      <c r="J96" s="31">
        <f t="shared" si="14"/>
        <v>-6590500</v>
      </c>
      <c r="K96" s="32">
        <f t="shared" si="15"/>
        <v>1.2746041666666668</v>
      </c>
      <c r="L96" s="229">
        <f t="shared" si="11"/>
        <v>0</v>
      </c>
      <c r="M96" s="25" t="s">
        <v>382</v>
      </c>
      <c r="N96" s="26" t="s">
        <v>54</v>
      </c>
      <c r="O96" s="27">
        <v>24000000</v>
      </c>
      <c r="P96" s="27"/>
      <c r="Q96" s="33"/>
      <c r="R96" s="29">
        <v>24000000</v>
      </c>
      <c r="S96" s="30">
        <v>500000</v>
      </c>
      <c r="T96" s="27">
        <v>4287500</v>
      </c>
      <c r="U96" s="30">
        <v>4787500</v>
      </c>
      <c r="V96" s="31">
        <v>19212500</v>
      </c>
      <c r="W96" s="32">
        <v>0.19947916666666668</v>
      </c>
      <c r="Y96" s="25" t="s">
        <v>382</v>
      </c>
      <c r="Z96" s="26" t="s">
        <v>54</v>
      </c>
      <c r="AA96" s="27">
        <v>24000000</v>
      </c>
      <c r="AB96" s="27"/>
      <c r="AC96" s="33"/>
      <c r="AD96" s="29">
        <v>24000000</v>
      </c>
      <c r="AE96" s="30">
        <v>14924000</v>
      </c>
      <c r="AF96" s="27">
        <v>10136500</v>
      </c>
      <c r="AG96" s="30">
        <v>14924000</v>
      </c>
      <c r="AH96" s="31">
        <v>9076000</v>
      </c>
      <c r="AI96" s="32">
        <v>0.62183333333333335</v>
      </c>
    </row>
    <row r="97" spans="1:35" x14ac:dyDescent="0.35">
      <c r="A97" s="25" t="s">
        <v>383</v>
      </c>
      <c r="B97" s="26" t="s">
        <v>55</v>
      </c>
      <c r="C97" s="27">
        <v>1200000</v>
      </c>
      <c r="D97" s="27"/>
      <c r="E97" s="33"/>
      <c r="F97" s="29">
        <f t="shared" si="16"/>
        <v>1200000</v>
      </c>
      <c r="G97" s="30">
        <v>4399000</v>
      </c>
      <c r="H97" s="27">
        <v>1443000</v>
      </c>
      <c r="I97" s="30">
        <v>4399000</v>
      </c>
      <c r="J97" s="31">
        <f t="shared" si="14"/>
        <v>-3199000</v>
      </c>
      <c r="K97" s="32">
        <f t="shared" si="15"/>
        <v>3.6658333333333335</v>
      </c>
      <c r="L97" s="229">
        <f t="shared" si="11"/>
        <v>0</v>
      </c>
      <c r="M97" s="25" t="s">
        <v>383</v>
      </c>
      <c r="N97" s="26" t="s">
        <v>55</v>
      </c>
      <c r="O97" s="27">
        <v>1200000</v>
      </c>
      <c r="P97" s="27"/>
      <c r="Q97" s="33"/>
      <c r="R97" s="29">
        <v>1200000</v>
      </c>
      <c r="S97" s="30">
        <v>1120000</v>
      </c>
      <c r="T97" s="27">
        <v>40000</v>
      </c>
      <c r="U97" s="30">
        <v>1160000</v>
      </c>
      <c r="V97" s="31">
        <v>40000</v>
      </c>
      <c r="W97" s="32">
        <v>0.96666666666666667</v>
      </c>
      <c r="Y97" s="25" t="s">
        <v>383</v>
      </c>
      <c r="Z97" s="26" t="s">
        <v>55</v>
      </c>
      <c r="AA97" s="27">
        <v>1200000</v>
      </c>
      <c r="AB97" s="27"/>
      <c r="AC97" s="33"/>
      <c r="AD97" s="29">
        <v>1200000</v>
      </c>
      <c r="AE97" s="30">
        <v>2116000</v>
      </c>
      <c r="AF97" s="27">
        <v>956000</v>
      </c>
      <c r="AG97" s="30">
        <v>2116000</v>
      </c>
      <c r="AH97" s="31">
        <v>-916000</v>
      </c>
      <c r="AI97" s="32">
        <v>1.7633333333333334</v>
      </c>
    </row>
    <row r="98" spans="1:35" x14ac:dyDescent="0.35">
      <c r="A98" s="25" t="s">
        <v>384</v>
      </c>
      <c r="B98" s="26" t="s">
        <v>56</v>
      </c>
      <c r="C98" s="27">
        <v>600000</v>
      </c>
      <c r="D98" s="27"/>
      <c r="E98" s="33"/>
      <c r="F98" s="29">
        <f t="shared" si="16"/>
        <v>600000</v>
      </c>
      <c r="G98" s="30">
        <v>1500000</v>
      </c>
      <c r="H98" s="27">
        <v>1200000</v>
      </c>
      <c r="I98" s="30">
        <v>1500000</v>
      </c>
      <c r="J98" s="31">
        <f t="shared" si="14"/>
        <v>-900000</v>
      </c>
      <c r="K98" s="32">
        <f t="shared" si="15"/>
        <v>2.5</v>
      </c>
      <c r="L98" s="229">
        <f t="shared" si="11"/>
        <v>0</v>
      </c>
      <c r="M98" s="25" t="s">
        <v>384</v>
      </c>
      <c r="N98" s="26" t="s">
        <v>56</v>
      </c>
      <c r="O98" s="27">
        <v>600000</v>
      </c>
      <c r="P98" s="27"/>
      <c r="Q98" s="33"/>
      <c r="R98" s="29">
        <v>600000</v>
      </c>
      <c r="S98" s="30"/>
      <c r="T98" s="27"/>
      <c r="U98" s="30"/>
      <c r="V98" s="31">
        <v>600000</v>
      </c>
      <c r="W98" s="32">
        <v>0</v>
      </c>
      <c r="Y98" s="25" t="s">
        <v>384</v>
      </c>
      <c r="Z98" s="26" t="s">
        <v>56</v>
      </c>
      <c r="AA98" s="27">
        <v>600000</v>
      </c>
      <c r="AB98" s="27"/>
      <c r="AC98" s="33"/>
      <c r="AD98" s="29">
        <v>600000</v>
      </c>
      <c r="AE98" s="30">
        <v>0</v>
      </c>
      <c r="AF98" s="27"/>
      <c r="AG98" s="30"/>
      <c r="AH98" s="31">
        <v>600000</v>
      </c>
      <c r="AI98" s="32">
        <v>0</v>
      </c>
    </row>
    <row r="99" spans="1:35" x14ac:dyDescent="0.35">
      <c r="A99" s="25" t="s">
        <v>385</v>
      </c>
      <c r="B99" s="26" t="s">
        <v>57</v>
      </c>
      <c r="C99" s="27">
        <v>28000000</v>
      </c>
      <c r="D99" s="27"/>
      <c r="E99" s="33"/>
      <c r="F99" s="29">
        <f t="shared" si="16"/>
        <v>28000000</v>
      </c>
      <c r="G99" s="30">
        <v>28180900</v>
      </c>
      <c r="H99" s="27">
        <v>3983200</v>
      </c>
      <c r="I99" s="30">
        <v>28180900</v>
      </c>
      <c r="J99" s="31">
        <f t="shared" si="14"/>
        <v>-180900</v>
      </c>
      <c r="K99" s="32">
        <f t="shared" si="15"/>
        <v>1.0064607142857143</v>
      </c>
      <c r="L99" s="229">
        <f t="shared" si="11"/>
        <v>0</v>
      </c>
      <c r="M99" s="25" t="s">
        <v>385</v>
      </c>
      <c r="N99" s="26" t="s">
        <v>57</v>
      </c>
      <c r="O99" s="27">
        <v>28000000</v>
      </c>
      <c r="P99" s="27"/>
      <c r="Q99" s="33"/>
      <c r="R99" s="29">
        <v>28000000</v>
      </c>
      <c r="S99" s="30">
        <v>10729600</v>
      </c>
      <c r="T99" s="27">
        <v>3828600</v>
      </c>
      <c r="U99" s="30">
        <v>14558200</v>
      </c>
      <c r="V99" s="31">
        <v>13441800</v>
      </c>
      <c r="W99" s="32">
        <v>0.51993571428571428</v>
      </c>
      <c r="Y99" s="25" t="s">
        <v>385</v>
      </c>
      <c r="Z99" s="26" t="s">
        <v>57</v>
      </c>
      <c r="AA99" s="27">
        <v>28000000</v>
      </c>
      <c r="AB99" s="27"/>
      <c r="AC99" s="33"/>
      <c r="AD99" s="29">
        <v>28000000</v>
      </c>
      <c r="AE99" s="30">
        <v>22259200</v>
      </c>
      <c r="AF99" s="27">
        <v>7701000</v>
      </c>
      <c r="AG99" s="30">
        <v>22259200</v>
      </c>
      <c r="AH99" s="31">
        <v>5740800</v>
      </c>
      <c r="AI99" s="32">
        <v>0.79497142857142855</v>
      </c>
    </row>
    <row r="100" spans="1:35" x14ac:dyDescent="0.35">
      <c r="A100" s="25" t="s">
        <v>386</v>
      </c>
      <c r="B100" s="26" t="s">
        <v>58</v>
      </c>
      <c r="C100" s="27">
        <v>40000000</v>
      </c>
      <c r="D100" s="27"/>
      <c r="E100" s="33"/>
      <c r="F100" s="29">
        <f t="shared" si="16"/>
        <v>40000000</v>
      </c>
      <c r="G100" s="30">
        <v>13679975</v>
      </c>
      <c r="H100" s="27">
        <v>1773516</v>
      </c>
      <c r="I100" s="30">
        <v>13679975</v>
      </c>
      <c r="J100" s="31">
        <f t="shared" si="14"/>
        <v>26320025</v>
      </c>
      <c r="K100" s="32">
        <f t="shared" si="15"/>
        <v>0.34199937499999999</v>
      </c>
      <c r="L100" s="229">
        <f t="shared" si="11"/>
        <v>0</v>
      </c>
      <c r="M100" s="25" t="s">
        <v>386</v>
      </c>
      <c r="N100" s="26" t="s">
        <v>58</v>
      </c>
      <c r="O100" s="27">
        <v>40000000</v>
      </c>
      <c r="P100" s="27"/>
      <c r="Q100" s="33"/>
      <c r="R100" s="29">
        <v>40000000</v>
      </c>
      <c r="S100" s="30">
        <v>7193049</v>
      </c>
      <c r="T100" s="27">
        <v>1346810</v>
      </c>
      <c r="U100" s="30">
        <v>8539859</v>
      </c>
      <c r="V100" s="31">
        <v>31460141</v>
      </c>
      <c r="W100" s="32">
        <v>0.21349647499999999</v>
      </c>
      <c r="Y100" s="25" t="s">
        <v>386</v>
      </c>
      <c r="Z100" s="26" t="s">
        <v>58</v>
      </c>
      <c r="AA100" s="27">
        <v>40000000</v>
      </c>
      <c r="AB100" s="27"/>
      <c r="AC100" s="33"/>
      <c r="AD100" s="29">
        <v>40000000</v>
      </c>
      <c r="AE100" s="30">
        <v>10873259</v>
      </c>
      <c r="AF100" s="27">
        <v>2333400</v>
      </c>
      <c r="AG100" s="30">
        <v>10873259</v>
      </c>
      <c r="AH100" s="31">
        <v>29126741</v>
      </c>
      <c r="AI100" s="32">
        <v>0.27183147499999999</v>
      </c>
    </row>
    <row r="101" spans="1:35" x14ac:dyDescent="0.35">
      <c r="A101" s="25" t="s">
        <v>387</v>
      </c>
      <c r="B101" s="26" t="s">
        <v>59</v>
      </c>
      <c r="C101" s="27">
        <v>12000000</v>
      </c>
      <c r="D101" s="27"/>
      <c r="E101" s="33"/>
      <c r="F101" s="29">
        <f t="shared" si="16"/>
        <v>12000000</v>
      </c>
      <c r="G101" s="30">
        <v>9547000</v>
      </c>
      <c r="H101" s="27">
        <v>637000</v>
      </c>
      <c r="I101" s="30">
        <v>9547000</v>
      </c>
      <c r="J101" s="31">
        <f t="shared" si="14"/>
        <v>2453000</v>
      </c>
      <c r="K101" s="32">
        <f t="shared" si="15"/>
        <v>0.79558333333333331</v>
      </c>
      <c r="L101" s="229">
        <f t="shared" ref="L101:L132" si="17">+I101-G101</f>
        <v>0</v>
      </c>
      <c r="M101" s="25" t="s">
        <v>387</v>
      </c>
      <c r="N101" s="26" t="s">
        <v>59</v>
      </c>
      <c r="O101" s="27">
        <v>12000000</v>
      </c>
      <c r="P101" s="27"/>
      <c r="Q101" s="33"/>
      <c r="R101" s="29">
        <v>12000000</v>
      </c>
      <c r="S101" s="30">
        <v>6362000</v>
      </c>
      <c r="T101" s="27">
        <v>802000</v>
      </c>
      <c r="U101" s="30">
        <v>7164000</v>
      </c>
      <c r="V101" s="31">
        <v>4836000</v>
      </c>
      <c r="W101" s="32">
        <v>0.59699999999999998</v>
      </c>
      <c r="Y101" s="25" t="s">
        <v>387</v>
      </c>
      <c r="Z101" s="26" t="s">
        <v>59</v>
      </c>
      <c r="AA101" s="27">
        <v>12000000</v>
      </c>
      <c r="AB101" s="27"/>
      <c r="AC101" s="33"/>
      <c r="AD101" s="29">
        <v>12000000</v>
      </c>
      <c r="AE101" s="30">
        <v>7722000</v>
      </c>
      <c r="AF101" s="27">
        <v>558000</v>
      </c>
      <c r="AG101" s="30">
        <v>7722000</v>
      </c>
      <c r="AH101" s="31">
        <v>4278000</v>
      </c>
      <c r="AI101" s="32">
        <v>0.64349999999999996</v>
      </c>
    </row>
    <row r="102" spans="1:35" x14ac:dyDescent="0.35">
      <c r="A102" s="25" t="s">
        <v>388</v>
      </c>
      <c r="B102" s="26" t="s">
        <v>60</v>
      </c>
      <c r="C102" s="27">
        <v>60000000</v>
      </c>
      <c r="D102" s="27"/>
      <c r="E102" s="33"/>
      <c r="F102" s="29">
        <f t="shared" si="16"/>
        <v>60000000</v>
      </c>
      <c r="G102" s="30">
        <v>65745700</v>
      </c>
      <c r="H102" s="27">
        <v>3283500</v>
      </c>
      <c r="I102" s="30">
        <v>65745700</v>
      </c>
      <c r="J102" s="31">
        <f t="shared" si="14"/>
        <v>-5745700</v>
      </c>
      <c r="K102" s="32">
        <f t="shared" si="15"/>
        <v>1.0957616666666667</v>
      </c>
      <c r="L102" s="229">
        <f t="shared" si="17"/>
        <v>0</v>
      </c>
      <c r="M102" s="25" t="s">
        <v>388</v>
      </c>
      <c r="N102" s="26" t="s">
        <v>60</v>
      </c>
      <c r="O102" s="27">
        <v>60000000</v>
      </c>
      <c r="P102" s="27"/>
      <c r="Q102" s="33"/>
      <c r="R102" s="29">
        <v>60000000</v>
      </c>
      <c r="S102" s="30">
        <v>45171800</v>
      </c>
      <c r="T102" s="27">
        <v>6421500</v>
      </c>
      <c r="U102" s="30">
        <v>51593300</v>
      </c>
      <c r="V102" s="31">
        <v>8406700</v>
      </c>
      <c r="W102" s="32">
        <v>0.85988833333333337</v>
      </c>
      <c r="Y102" s="25" t="s">
        <v>388</v>
      </c>
      <c r="Z102" s="26" t="s">
        <v>60</v>
      </c>
      <c r="AA102" s="27">
        <v>60000000</v>
      </c>
      <c r="AB102" s="27"/>
      <c r="AC102" s="33"/>
      <c r="AD102" s="29">
        <v>60000000</v>
      </c>
      <c r="AE102" s="30">
        <v>59951700</v>
      </c>
      <c r="AF102" s="27">
        <v>8358400</v>
      </c>
      <c r="AG102" s="30">
        <v>59951700</v>
      </c>
      <c r="AH102" s="31">
        <v>48300</v>
      </c>
      <c r="AI102" s="32">
        <v>0.99919500000000006</v>
      </c>
    </row>
    <row r="103" spans="1:35" x14ac:dyDescent="0.35">
      <c r="A103" s="21">
        <v>11255</v>
      </c>
      <c r="B103" s="22" t="s">
        <v>1179</v>
      </c>
      <c r="C103" s="23">
        <f>+C104</f>
        <v>0</v>
      </c>
      <c r="D103" s="23">
        <v>0</v>
      </c>
      <c r="E103" s="23">
        <f>+E104</f>
        <v>0</v>
      </c>
      <c r="F103" s="23">
        <f>+F104</f>
        <v>0</v>
      </c>
      <c r="G103" s="23">
        <f>+G104</f>
        <v>10854800</v>
      </c>
      <c r="H103" s="23">
        <f>+H104</f>
        <v>0</v>
      </c>
      <c r="I103" s="23">
        <f>+I104</f>
        <v>10854800</v>
      </c>
      <c r="J103" s="23">
        <f t="shared" si="14"/>
        <v>-10854800</v>
      </c>
      <c r="K103" s="35" t="e">
        <f t="shared" si="15"/>
        <v>#DIV/0!</v>
      </c>
      <c r="L103" s="229">
        <f t="shared" si="17"/>
        <v>0</v>
      </c>
      <c r="M103" s="21">
        <v>11255</v>
      </c>
      <c r="N103" s="22" t="s">
        <v>1179</v>
      </c>
      <c r="O103" s="23">
        <v>0</v>
      </c>
      <c r="P103" s="23">
        <v>0</v>
      </c>
      <c r="Q103" s="23">
        <v>0</v>
      </c>
      <c r="R103" s="23">
        <v>0</v>
      </c>
      <c r="S103" s="23">
        <v>10854800</v>
      </c>
      <c r="T103" s="23">
        <v>0</v>
      </c>
      <c r="U103" s="23">
        <v>10854800</v>
      </c>
      <c r="V103" s="23">
        <v>0</v>
      </c>
      <c r="W103" s="35" t="e">
        <v>#DIV/0!</v>
      </c>
      <c r="Y103" s="21">
        <v>11255</v>
      </c>
      <c r="Z103" s="22" t="s">
        <v>1179</v>
      </c>
      <c r="AA103" s="23">
        <v>0</v>
      </c>
      <c r="AB103" s="23">
        <v>0</v>
      </c>
      <c r="AC103" s="23">
        <v>0</v>
      </c>
      <c r="AD103" s="23">
        <v>0</v>
      </c>
      <c r="AE103" s="23">
        <v>10854800</v>
      </c>
      <c r="AF103" s="23">
        <v>0</v>
      </c>
      <c r="AG103" s="23">
        <v>10854800</v>
      </c>
      <c r="AH103" s="23">
        <v>0</v>
      </c>
      <c r="AI103" s="35" t="e">
        <v>#DIV/0!</v>
      </c>
    </row>
    <row r="104" spans="1:35" s="20" customFormat="1" x14ac:dyDescent="0.35">
      <c r="A104" s="25">
        <v>1125501</v>
      </c>
      <c r="B104" s="26" t="s">
        <v>1178</v>
      </c>
      <c r="C104" s="27"/>
      <c r="D104" s="27"/>
      <c r="E104" s="33"/>
      <c r="F104" s="29">
        <f>+C104+D104</f>
        <v>0</v>
      </c>
      <c r="G104" s="30">
        <v>10854800</v>
      </c>
      <c r="H104" s="27"/>
      <c r="I104" s="30">
        <v>10854800</v>
      </c>
      <c r="J104" s="31">
        <f t="shared" si="14"/>
        <v>-10854800</v>
      </c>
      <c r="K104" s="32" t="e">
        <f t="shared" si="15"/>
        <v>#DIV/0!</v>
      </c>
      <c r="L104" s="229">
        <f t="shared" si="17"/>
        <v>0</v>
      </c>
      <c r="M104" s="25">
        <v>1125501</v>
      </c>
      <c r="N104" s="26" t="s">
        <v>1178</v>
      </c>
      <c r="O104" s="27"/>
      <c r="P104" s="27"/>
      <c r="Q104" s="33"/>
      <c r="R104" s="29">
        <v>0</v>
      </c>
      <c r="S104" s="30">
        <v>10854800</v>
      </c>
      <c r="T104" s="27"/>
      <c r="U104" s="30">
        <v>10854800</v>
      </c>
      <c r="V104" s="31"/>
      <c r="W104" s="32" t="e">
        <v>#DIV/0!</v>
      </c>
      <c r="X104" s="2"/>
      <c r="Y104" s="25">
        <v>1125501</v>
      </c>
      <c r="Z104" s="26" t="s">
        <v>1178</v>
      </c>
      <c r="AA104" s="27"/>
      <c r="AB104" s="27"/>
      <c r="AC104" s="33"/>
      <c r="AD104" s="29">
        <v>0</v>
      </c>
      <c r="AE104" s="30">
        <v>10854800</v>
      </c>
      <c r="AF104" s="27"/>
      <c r="AG104" s="30">
        <v>10854800</v>
      </c>
      <c r="AH104" s="31"/>
      <c r="AI104" s="32" t="e">
        <v>#DIV/0!</v>
      </c>
    </row>
    <row r="105" spans="1:35" x14ac:dyDescent="0.35">
      <c r="A105" s="21" t="s">
        <v>389</v>
      </c>
      <c r="B105" s="22" t="s">
        <v>390</v>
      </c>
      <c r="C105" s="23">
        <f>SUM(C106)</f>
        <v>94000000</v>
      </c>
      <c r="D105" s="23">
        <v>0</v>
      </c>
      <c r="E105" s="23">
        <f>SUM(E106)</f>
        <v>0</v>
      </c>
      <c r="F105" s="23">
        <f>SUM(F106)</f>
        <v>94000000</v>
      </c>
      <c r="G105" s="23">
        <f>SUM(G106)</f>
        <v>83574554</v>
      </c>
      <c r="H105" s="23">
        <f>SUM(H106)</f>
        <v>28306014</v>
      </c>
      <c r="I105" s="23">
        <f>SUM(I106)</f>
        <v>83574554</v>
      </c>
      <c r="J105" s="23">
        <f t="shared" si="14"/>
        <v>10425446</v>
      </c>
      <c r="K105" s="35">
        <f t="shared" si="15"/>
        <v>0.88909099999999996</v>
      </c>
      <c r="L105" s="229">
        <f t="shared" si="17"/>
        <v>0</v>
      </c>
      <c r="M105" s="21" t="s">
        <v>389</v>
      </c>
      <c r="N105" s="22" t="s">
        <v>390</v>
      </c>
      <c r="O105" s="23">
        <v>94000000</v>
      </c>
      <c r="P105" s="23">
        <v>0</v>
      </c>
      <c r="Q105" s="23">
        <v>0</v>
      </c>
      <c r="R105" s="23">
        <v>94000000</v>
      </c>
      <c r="S105" s="23">
        <v>52948972</v>
      </c>
      <c r="T105" s="23">
        <v>1978168</v>
      </c>
      <c r="U105" s="23">
        <v>54927140</v>
      </c>
      <c r="V105" s="23">
        <v>39072860</v>
      </c>
      <c r="W105" s="35">
        <v>0.58433127659574469</v>
      </c>
      <c r="Y105" s="21" t="s">
        <v>389</v>
      </c>
      <c r="Z105" s="22" t="s">
        <v>390</v>
      </c>
      <c r="AA105" s="23">
        <v>94000000</v>
      </c>
      <c r="AB105" s="23">
        <v>0</v>
      </c>
      <c r="AC105" s="23">
        <v>0</v>
      </c>
      <c r="AD105" s="23">
        <v>94000000</v>
      </c>
      <c r="AE105" s="23">
        <v>54927140</v>
      </c>
      <c r="AF105" s="23">
        <v>0</v>
      </c>
      <c r="AG105" s="23">
        <v>54927140</v>
      </c>
      <c r="AH105" s="23">
        <v>39072860</v>
      </c>
      <c r="AI105" s="35">
        <v>0.58433127659574469</v>
      </c>
    </row>
    <row r="106" spans="1:35" x14ac:dyDescent="0.35">
      <c r="A106" s="25" t="s">
        <v>391</v>
      </c>
      <c r="B106" s="26" t="s">
        <v>392</v>
      </c>
      <c r="C106" s="27">
        <v>94000000</v>
      </c>
      <c r="D106" s="27"/>
      <c r="E106" s="33"/>
      <c r="F106" s="29">
        <f>+C106+D106</f>
        <v>94000000</v>
      </c>
      <c r="G106" s="30">
        <v>83574554</v>
      </c>
      <c r="H106" s="27">
        <v>28306014</v>
      </c>
      <c r="I106" s="30">
        <v>83574554</v>
      </c>
      <c r="J106" s="31">
        <f t="shared" si="14"/>
        <v>10425446</v>
      </c>
      <c r="K106" s="32">
        <f t="shared" si="15"/>
        <v>0.88909099999999996</v>
      </c>
      <c r="L106" s="229">
        <f t="shared" si="17"/>
        <v>0</v>
      </c>
      <c r="M106" s="25" t="s">
        <v>391</v>
      </c>
      <c r="N106" s="26" t="s">
        <v>392</v>
      </c>
      <c r="O106" s="27">
        <v>94000000</v>
      </c>
      <c r="P106" s="27"/>
      <c r="Q106" s="33"/>
      <c r="R106" s="29">
        <v>94000000</v>
      </c>
      <c r="S106" s="30">
        <v>52948972</v>
      </c>
      <c r="T106" s="27">
        <v>1978168</v>
      </c>
      <c r="U106" s="30">
        <v>54927140</v>
      </c>
      <c r="V106" s="31">
        <v>39072860</v>
      </c>
      <c r="W106" s="32">
        <v>0.58433127659574469</v>
      </c>
      <c r="X106" s="20"/>
      <c r="Y106" s="25" t="s">
        <v>391</v>
      </c>
      <c r="Z106" s="26" t="s">
        <v>392</v>
      </c>
      <c r="AA106" s="27">
        <v>94000000</v>
      </c>
      <c r="AB106" s="27"/>
      <c r="AC106" s="33"/>
      <c r="AD106" s="29">
        <v>94000000</v>
      </c>
      <c r="AE106" s="30">
        <v>54927140</v>
      </c>
      <c r="AF106" s="27"/>
      <c r="AG106" s="30">
        <v>54927140</v>
      </c>
      <c r="AH106" s="31">
        <v>39072860</v>
      </c>
      <c r="AI106" s="32">
        <v>0.58433127659574469</v>
      </c>
    </row>
    <row r="107" spans="1:35" x14ac:dyDescent="0.35">
      <c r="A107" s="16" t="s">
        <v>393</v>
      </c>
      <c r="B107" s="17" t="s">
        <v>394</v>
      </c>
      <c r="C107" s="18">
        <f>+C108+C109</f>
        <v>1252896796</v>
      </c>
      <c r="D107" s="18">
        <v>0</v>
      </c>
      <c r="E107" s="18">
        <f>+E108+E109</f>
        <v>0</v>
      </c>
      <c r="F107" s="18">
        <f>+F108+F109</f>
        <v>1252896796</v>
      </c>
      <c r="G107" s="18">
        <f>+G108+G109</f>
        <v>717085704</v>
      </c>
      <c r="H107" s="18">
        <f>+H108+H109</f>
        <v>87568490</v>
      </c>
      <c r="I107" s="18">
        <f>+I108+I109</f>
        <v>717085704</v>
      </c>
      <c r="J107" s="18">
        <f t="shared" si="14"/>
        <v>535811092</v>
      </c>
      <c r="K107" s="19">
        <f t="shared" si="15"/>
        <v>0.57234219633202732</v>
      </c>
      <c r="L107" s="229">
        <f t="shared" si="17"/>
        <v>0</v>
      </c>
      <c r="M107" s="16" t="s">
        <v>393</v>
      </c>
      <c r="N107" s="17" t="s">
        <v>394</v>
      </c>
      <c r="O107" s="18">
        <v>1252896796</v>
      </c>
      <c r="P107" s="18">
        <v>0</v>
      </c>
      <c r="Q107" s="18">
        <v>0</v>
      </c>
      <c r="R107" s="18">
        <v>1252896796</v>
      </c>
      <c r="S107" s="18">
        <v>344603264</v>
      </c>
      <c r="T107" s="18">
        <v>126094904</v>
      </c>
      <c r="U107" s="18">
        <v>511891816</v>
      </c>
      <c r="V107" s="18">
        <v>908732882</v>
      </c>
      <c r="W107" s="19">
        <v>0.40856662546689121</v>
      </c>
      <c r="Y107" s="16" t="s">
        <v>393</v>
      </c>
      <c r="Z107" s="17" t="s">
        <v>394</v>
      </c>
      <c r="AA107" s="18">
        <v>1252896796</v>
      </c>
      <c r="AB107" s="18">
        <v>0</v>
      </c>
      <c r="AC107" s="18">
        <v>0</v>
      </c>
      <c r="AD107" s="18">
        <v>1252896796</v>
      </c>
      <c r="AE107" s="18">
        <v>564788485</v>
      </c>
      <c r="AF107" s="18">
        <v>94090317</v>
      </c>
      <c r="AG107" s="18">
        <v>564788485</v>
      </c>
      <c r="AH107" s="18">
        <v>964034719</v>
      </c>
      <c r="AI107" s="19">
        <v>0.4507861196573768</v>
      </c>
    </row>
    <row r="108" spans="1:35" s="20" customFormat="1" x14ac:dyDescent="0.35">
      <c r="A108" s="25" t="s">
        <v>395</v>
      </c>
      <c r="B108" s="26" t="s">
        <v>396</v>
      </c>
      <c r="C108" s="27"/>
      <c r="D108" s="27"/>
      <c r="E108" s="33"/>
      <c r="F108" s="29">
        <f>+C108+D108</f>
        <v>0</v>
      </c>
      <c r="G108" s="30">
        <v>150725319</v>
      </c>
      <c r="H108" s="27">
        <v>1333165</v>
      </c>
      <c r="I108" s="30">
        <v>150725319</v>
      </c>
      <c r="J108" s="31">
        <f t="shared" si="14"/>
        <v>-150725319</v>
      </c>
      <c r="K108" s="32" t="e">
        <f t="shared" si="15"/>
        <v>#DIV/0!</v>
      </c>
      <c r="L108" s="229">
        <f t="shared" si="17"/>
        <v>0</v>
      </c>
      <c r="M108" s="25" t="s">
        <v>395</v>
      </c>
      <c r="N108" s="26" t="s">
        <v>396</v>
      </c>
      <c r="O108" s="27"/>
      <c r="P108" s="27"/>
      <c r="Q108" s="33"/>
      <c r="R108" s="29">
        <v>0</v>
      </c>
      <c r="S108" s="30">
        <v>84844760</v>
      </c>
      <c r="T108" s="27">
        <v>41689494</v>
      </c>
      <c r="U108" s="30">
        <v>126534254</v>
      </c>
      <c r="V108" s="31"/>
      <c r="W108" s="32" t="e">
        <v>#DIV/0!</v>
      </c>
      <c r="X108" s="2"/>
      <c r="Y108" s="25" t="s">
        <v>395</v>
      </c>
      <c r="Z108" s="26" t="s">
        <v>396</v>
      </c>
      <c r="AA108" s="27"/>
      <c r="AB108" s="27"/>
      <c r="AC108" s="33"/>
      <c r="AD108" s="29">
        <v>0</v>
      </c>
      <c r="AE108" s="30">
        <v>149392154</v>
      </c>
      <c r="AF108" s="27">
        <v>22857900</v>
      </c>
      <c r="AG108" s="30">
        <v>149392154</v>
      </c>
      <c r="AH108" s="31">
        <v>126534254</v>
      </c>
      <c r="AI108" s="32" t="e">
        <v>#DIV/0!</v>
      </c>
    </row>
    <row r="109" spans="1:35" x14ac:dyDescent="0.35">
      <c r="A109" s="16" t="s">
        <v>397</v>
      </c>
      <c r="B109" s="17" t="s">
        <v>398</v>
      </c>
      <c r="C109" s="18">
        <f>+C110</f>
        <v>1252896796</v>
      </c>
      <c r="D109" s="18">
        <v>0</v>
      </c>
      <c r="E109" s="18">
        <f>+E110</f>
        <v>0</v>
      </c>
      <c r="F109" s="18">
        <f>+F110</f>
        <v>1252896796</v>
      </c>
      <c r="G109" s="18">
        <f>+G110</f>
        <v>566360385</v>
      </c>
      <c r="H109" s="18">
        <f>+H110</f>
        <v>86235325</v>
      </c>
      <c r="I109" s="18">
        <f>+I110</f>
        <v>566360385</v>
      </c>
      <c r="J109" s="18">
        <f t="shared" si="14"/>
        <v>686536411</v>
      </c>
      <c r="K109" s="19">
        <f t="shared" si="15"/>
        <v>0.45204073217216528</v>
      </c>
      <c r="L109" s="229">
        <f t="shared" si="17"/>
        <v>0</v>
      </c>
      <c r="M109" s="16" t="s">
        <v>397</v>
      </c>
      <c r="N109" s="17" t="s">
        <v>398</v>
      </c>
      <c r="O109" s="18">
        <v>1252896796</v>
      </c>
      <c r="P109" s="18">
        <v>0</v>
      </c>
      <c r="Q109" s="18">
        <v>0</v>
      </c>
      <c r="R109" s="18">
        <v>1252896796</v>
      </c>
      <c r="S109" s="18">
        <v>259758504</v>
      </c>
      <c r="T109" s="18">
        <v>84405410</v>
      </c>
      <c r="U109" s="18">
        <v>385357562</v>
      </c>
      <c r="V109" s="18">
        <v>908732882</v>
      </c>
      <c r="W109" s="19">
        <v>0.30757326799006357</v>
      </c>
      <c r="Y109" s="16" t="s">
        <v>397</v>
      </c>
      <c r="Z109" s="17" t="s">
        <v>398</v>
      </c>
      <c r="AA109" s="18">
        <v>1252896796</v>
      </c>
      <c r="AB109" s="18">
        <v>0</v>
      </c>
      <c r="AC109" s="18">
        <v>0</v>
      </c>
      <c r="AD109" s="18">
        <v>1252896796</v>
      </c>
      <c r="AE109" s="18">
        <v>415396331</v>
      </c>
      <c r="AF109" s="18">
        <v>71232417</v>
      </c>
      <c r="AG109" s="18">
        <v>415396331</v>
      </c>
      <c r="AH109" s="18">
        <v>837500465</v>
      </c>
      <c r="AI109" s="19">
        <v>0.33154872159159071</v>
      </c>
    </row>
    <row r="110" spans="1:35" x14ac:dyDescent="0.35">
      <c r="A110" s="21" t="s">
        <v>399</v>
      </c>
      <c r="B110" s="22" t="s">
        <v>400</v>
      </c>
      <c r="C110" s="23">
        <f>+C111+C112+C125</f>
        <v>1252896796</v>
      </c>
      <c r="D110" s="23">
        <v>0</v>
      </c>
      <c r="E110" s="23">
        <f>+E111+E112+E125</f>
        <v>0</v>
      </c>
      <c r="F110" s="23">
        <f>+F111+F112+F125</f>
        <v>1252896796</v>
      </c>
      <c r="G110" s="23">
        <f>+G111+G112+G125</f>
        <v>566360385</v>
      </c>
      <c r="H110" s="23">
        <f>+H111+H112+H125</f>
        <v>86235325</v>
      </c>
      <c r="I110" s="23">
        <f>+I111+I112+I125</f>
        <v>566360385</v>
      </c>
      <c r="J110" s="23">
        <f t="shared" si="14"/>
        <v>686536411</v>
      </c>
      <c r="K110" s="35">
        <f t="shared" si="15"/>
        <v>0.45204073217216528</v>
      </c>
      <c r="L110" s="229">
        <f t="shared" si="17"/>
        <v>0</v>
      </c>
      <c r="M110" s="21" t="s">
        <v>399</v>
      </c>
      <c r="N110" s="22" t="s">
        <v>400</v>
      </c>
      <c r="O110" s="23">
        <v>1252896796</v>
      </c>
      <c r="P110" s="23">
        <v>0</v>
      </c>
      <c r="Q110" s="23">
        <v>0</v>
      </c>
      <c r="R110" s="23">
        <v>1252896796</v>
      </c>
      <c r="S110" s="23">
        <v>259758504</v>
      </c>
      <c r="T110" s="23">
        <v>84405410</v>
      </c>
      <c r="U110" s="23">
        <v>385357562</v>
      </c>
      <c r="V110" s="23">
        <v>908732882</v>
      </c>
      <c r="W110" s="35">
        <v>0.30757326799006357</v>
      </c>
      <c r="Y110" s="21" t="s">
        <v>399</v>
      </c>
      <c r="Z110" s="22" t="s">
        <v>400</v>
      </c>
      <c r="AA110" s="23">
        <v>1252896796</v>
      </c>
      <c r="AB110" s="23">
        <v>0</v>
      </c>
      <c r="AC110" s="23">
        <v>0</v>
      </c>
      <c r="AD110" s="23">
        <v>1252896796</v>
      </c>
      <c r="AE110" s="23">
        <v>415396331</v>
      </c>
      <c r="AF110" s="23">
        <v>71232417</v>
      </c>
      <c r="AG110" s="23">
        <v>415396331</v>
      </c>
      <c r="AH110" s="23">
        <v>837500465</v>
      </c>
      <c r="AI110" s="35">
        <v>0.33154872159159071</v>
      </c>
    </row>
    <row r="111" spans="1:35" x14ac:dyDescent="0.35">
      <c r="A111" s="25" t="s">
        <v>401</v>
      </c>
      <c r="B111" s="26" t="s">
        <v>402</v>
      </c>
      <c r="C111" s="27">
        <v>60000000</v>
      </c>
      <c r="D111" s="27"/>
      <c r="E111" s="33"/>
      <c r="F111" s="29">
        <f>+C111+D111</f>
        <v>60000000</v>
      </c>
      <c r="G111" s="30">
        <v>771000</v>
      </c>
      <c r="H111" s="27"/>
      <c r="I111" s="30">
        <v>771000</v>
      </c>
      <c r="J111" s="31">
        <f t="shared" si="14"/>
        <v>59229000</v>
      </c>
      <c r="K111" s="32">
        <f t="shared" si="15"/>
        <v>1.285E-2</v>
      </c>
      <c r="L111" s="229">
        <f t="shared" si="17"/>
        <v>0</v>
      </c>
      <c r="M111" s="25" t="s">
        <v>401</v>
      </c>
      <c r="N111" s="26" t="s">
        <v>402</v>
      </c>
      <c r="O111" s="27">
        <v>60000000</v>
      </c>
      <c r="P111" s="27"/>
      <c r="Q111" s="33"/>
      <c r="R111" s="29">
        <v>60000000</v>
      </c>
      <c r="S111" s="30">
        <v>771000</v>
      </c>
      <c r="T111" s="27"/>
      <c r="U111" s="30">
        <v>771000</v>
      </c>
      <c r="V111" s="31">
        <v>59229000</v>
      </c>
      <c r="W111" s="32">
        <v>1.285E-2</v>
      </c>
      <c r="Y111" s="25" t="s">
        <v>401</v>
      </c>
      <c r="Z111" s="26" t="s">
        <v>402</v>
      </c>
      <c r="AA111" s="27">
        <v>60000000</v>
      </c>
      <c r="AB111" s="27"/>
      <c r="AC111" s="33"/>
      <c r="AD111" s="29">
        <v>60000000</v>
      </c>
      <c r="AE111" s="30">
        <v>771000</v>
      </c>
      <c r="AF111" s="27"/>
      <c r="AG111" s="30">
        <v>771000</v>
      </c>
      <c r="AH111" s="31">
        <v>59229000</v>
      </c>
      <c r="AI111" s="32">
        <v>1.285E-2</v>
      </c>
    </row>
    <row r="112" spans="1:35" x14ac:dyDescent="0.35">
      <c r="A112" s="21" t="s">
        <v>403</v>
      </c>
      <c r="B112" s="22" t="s">
        <v>404</v>
      </c>
      <c r="C112" s="23">
        <f>SUM(C113:C124)</f>
        <v>1192896796</v>
      </c>
      <c r="D112" s="23">
        <v>0</v>
      </c>
      <c r="E112" s="23">
        <f>SUM(E113:E124)</f>
        <v>0</v>
      </c>
      <c r="F112" s="23">
        <f>SUM(F113:F124)</f>
        <v>1192896796</v>
      </c>
      <c r="G112" s="23">
        <f>SUM(G113:G124)</f>
        <v>512419486</v>
      </c>
      <c r="H112" s="23">
        <f>SUM(H113:H124)</f>
        <v>85948714</v>
      </c>
      <c r="I112" s="23">
        <f>SUM(I113:I124)</f>
        <v>512419486</v>
      </c>
      <c r="J112" s="23">
        <f t="shared" si="14"/>
        <v>680477310</v>
      </c>
      <c r="K112" s="35">
        <f t="shared" si="15"/>
        <v>0.42955894233116876</v>
      </c>
      <c r="L112" s="229">
        <f t="shared" si="17"/>
        <v>0</v>
      </c>
      <c r="M112" s="21" t="s">
        <v>403</v>
      </c>
      <c r="N112" s="22" t="s">
        <v>404</v>
      </c>
      <c r="O112" s="23">
        <v>1192896796</v>
      </c>
      <c r="P112" s="23">
        <v>0</v>
      </c>
      <c r="Q112" s="23">
        <v>0</v>
      </c>
      <c r="R112" s="23">
        <v>1192896796</v>
      </c>
      <c r="S112" s="23">
        <v>244334732</v>
      </c>
      <c r="T112" s="23">
        <v>84405410</v>
      </c>
      <c r="U112" s="23">
        <v>343392914</v>
      </c>
      <c r="V112" s="23">
        <v>890697530</v>
      </c>
      <c r="W112" s="35">
        <v>0.28786472991750744</v>
      </c>
      <c r="Y112" s="21" t="s">
        <v>403</v>
      </c>
      <c r="Z112" s="22" t="s">
        <v>404</v>
      </c>
      <c r="AA112" s="23">
        <v>1192896796</v>
      </c>
      <c r="AB112" s="23">
        <v>0</v>
      </c>
      <c r="AC112" s="23">
        <v>0</v>
      </c>
      <c r="AD112" s="23">
        <v>1192896796</v>
      </c>
      <c r="AE112" s="23">
        <v>414625331</v>
      </c>
      <c r="AF112" s="23">
        <v>71232417</v>
      </c>
      <c r="AG112" s="23">
        <v>414625331</v>
      </c>
      <c r="AH112" s="23">
        <v>827637408</v>
      </c>
      <c r="AI112" s="35">
        <v>0.3475785435842515</v>
      </c>
    </row>
    <row r="113" spans="1:37" x14ac:dyDescent="0.35">
      <c r="A113" s="25" t="s">
        <v>405</v>
      </c>
      <c r="B113" s="26" t="s">
        <v>406</v>
      </c>
      <c r="C113" s="27">
        <v>63999996</v>
      </c>
      <c r="D113" s="27"/>
      <c r="E113" s="33"/>
      <c r="F113" s="29">
        <f t="shared" ref="F113:F125" si="18">+C113+D113</f>
        <v>63999996</v>
      </c>
      <c r="G113" s="30">
        <v>168428616</v>
      </c>
      <c r="H113" s="27">
        <v>41198988</v>
      </c>
      <c r="I113" s="30">
        <v>168428616</v>
      </c>
      <c r="J113" s="31">
        <f t="shared" si="14"/>
        <v>-104428620</v>
      </c>
      <c r="K113" s="32">
        <f t="shared" si="15"/>
        <v>2.6316972894810804</v>
      </c>
      <c r="L113" s="229">
        <f t="shared" si="17"/>
        <v>0</v>
      </c>
      <c r="M113" s="25" t="s">
        <v>405</v>
      </c>
      <c r="N113" s="26" t="s">
        <v>406</v>
      </c>
      <c r="O113" s="27">
        <v>63999996</v>
      </c>
      <c r="P113" s="27"/>
      <c r="Q113" s="33"/>
      <c r="R113" s="29">
        <v>63999996</v>
      </c>
      <c r="S113" s="30">
        <v>64247726</v>
      </c>
      <c r="T113" s="27">
        <v>20949638</v>
      </c>
      <c r="U113" s="30">
        <v>85197364</v>
      </c>
      <c r="V113" s="31">
        <v>-21197368</v>
      </c>
      <c r="W113" s="32">
        <v>1.3312088957005559</v>
      </c>
      <c r="Y113" s="25" t="s">
        <v>405</v>
      </c>
      <c r="Z113" s="26" t="s">
        <v>406</v>
      </c>
      <c r="AA113" s="27">
        <v>63999996</v>
      </c>
      <c r="AB113" s="27"/>
      <c r="AC113" s="33"/>
      <c r="AD113" s="29">
        <v>63999996</v>
      </c>
      <c r="AE113" s="30">
        <v>106667147</v>
      </c>
      <c r="AF113" s="27">
        <v>21469783</v>
      </c>
      <c r="AG113" s="30">
        <v>106667147</v>
      </c>
      <c r="AH113" s="31">
        <v>-42667151</v>
      </c>
      <c r="AI113" s="32">
        <v>1.6666742760421422</v>
      </c>
    </row>
    <row r="114" spans="1:37" x14ac:dyDescent="0.35">
      <c r="A114" s="25" t="s">
        <v>407</v>
      </c>
      <c r="B114" s="26" t="s">
        <v>408</v>
      </c>
      <c r="C114" s="27">
        <v>164736000</v>
      </c>
      <c r="D114" s="27"/>
      <c r="E114" s="33"/>
      <c r="F114" s="29">
        <f t="shared" si="18"/>
        <v>164736000</v>
      </c>
      <c r="G114" s="30">
        <v>99643838</v>
      </c>
      <c r="H114" s="27">
        <v>12471524</v>
      </c>
      <c r="I114" s="30">
        <v>99643838</v>
      </c>
      <c r="J114" s="31">
        <f t="shared" si="14"/>
        <v>65092162</v>
      </c>
      <c r="K114" s="32">
        <f t="shared" si="15"/>
        <v>0.60486984022921519</v>
      </c>
      <c r="L114" s="229">
        <f t="shared" si="17"/>
        <v>0</v>
      </c>
      <c r="M114" s="25" t="s">
        <v>407</v>
      </c>
      <c r="N114" s="26" t="s">
        <v>408</v>
      </c>
      <c r="O114" s="27">
        <v>164736000</v>
      </c>
      <c r="P114" s="27"/>
      <c r="Q114" s="33"/>
      <c r="R114" s="29">
        <v>164736000</v>
      </c>
      <c r="S114" s="30">
        <v>56730590</v>
      </c>
      <c r="T114" s="27">
        <v>9656873</v>
      </c>
      <c r="U114" s="30">
        <v>66387463</v>
      </c>
      <c r="V114" s="31">
        <v>98348537</v>
      </c>
      <c r="W114" s="32">
        <v>0.40299304948523701</v>
      </c>
      <c r="Y114" s="25" t="s">
        <v>407</v>
      </c>
      <c r="Z114" s="26" t="s">
        <v>408</v>
      </c>
      <c r="AA114" s="27">
        <v>164736000</v>
      </c>
      <c r="AB114" s="27"/>
      <c r="AC114" s="33"/>
      <c r="AD114" s="29">
        <v>164736000</v>
      </c>
      <c r="AE114" s="30">
        <v>75916438</v>
      </c>
      <c r="AF114" s="27">
        <v>9528975</v>
      </c>
      <c r="AG114" s="30">
        <v>75916438</v>
      </c>
      <c r="AH114" s="31">
        <v>88819562</v>
      </c>
      <c r="AI114" s="32">
        <v>0.46083696338383839</v>
      </c>
    </row>
    <row r="115" spans="1:37" x14ac:dyDescent="0.35">
      <c r="A115" s="25" t="s">
        <v>409</v>
      </c>
      <c r="B115" s="26" t="s">
        <v>410</v>
      </c>
      <c r="C115" s="27">
        <v>47712000</v>
      </c>
      <c r="D115" s="27"/>
      <c r="E115" s="33"/>
      <c r="F115" s="29">
        <f t="shared" si="18"/>
        <v>47712000</v>
      </c>
      <c r="G115" s="30">
        <v>80587953</v>
      </c>
      <c r="H115" s="27">
        <v>12989681</v>
      </c>
      <c r="I115" s="30">
        <v>80587953</v>
      </c>
      <c r="J115" s="31">
        <f t="shared" si="14"/>
        <v>-32875953</v>
      </c>
      <c r="K115" s="32">
        <f t="shared" si="15"/>
        <v>1.6890499874245473</v>
      </c>
      <c r="L115" s="229">
        <f t="shared" si="17"/>
        <v>0</v>
      </c>
      <c r="M115" s="25" t="s">
        <v>409</v>
      </c>
      <c r="N115" s="26" t="s">
        <v>410</v>
      </c>
      <c r="O115" s="27">
        <v>47712000</v>
      </c>
      <c r="P115" s="27"/>
      <c r="Q115" s="33"/>
      <c r="R115" s="29">
        <v>47712000</v>
      </c>
      <c r="S115" s="30">
        <v>32547264</v>
      </c>
      <c r="T115" s="27">
        <v>10510279</v>
      </c>
      <c r="U115" s="30">
        <v>43057543</v>
      </c>
      <c r="V115" s="31">
        <v>4654457</v>
      </c>
      <c r="W115" s="32">
        <v>0.90244682679409793</v>
      </c>
      <c r="Y115" s="25" t="s">
        <v>409</v>
      </c>
      <c r="Z115" s="26" t="s">
        <v>410</v>
      </c>
      <c r="AA115" s="27">
        <v>47712000</v>
      </c>
      <c r="AB115" s="27"/>
      <c r="AC115" s="33"/>
      <c r="AD115" s="29">
        <v>47712000</v>
      </c>
      <c r="AE115" s="30">
        <v>55505501</v>
      </c>
      <c r="AF115" s="27">
        <v>12447958</v>
      </c>
      <c r="AG115" s="30">
        <v>55505501</v>
      </c>
      <c r="AH115" s="31">
        <v>-7793501</v>
      </c>
      <c r="AI115" s="32">
        <v>1.1633446721998659</v>
      </c>
    </row>
    <row r="116" spans="1:37" x14ac:dyDescent="0.35">
      <c r="A116" s="25" t="s">
        <v>411</v>
      </c>
      <c r="B116" s="26" t="s">
        <v>412</v>
      </c>
      <c r="C116" s="27">
        <v>48000000</v>
      </c>
      <c r="D116" s="27"/>
      <c r="E116" s="33"/>
      <c r="F116" s="29">
        <f t="shared" si="18"/>
        <v>48000000</v>
      </c>
      <c r="G116" s="30">
        <v>16095616</v>
      </c>
      <c r="H116" s="27">
        <v>2536685</v>
      </c>
      <c r="I116" s="30">
        <v>16095616</v>
      </c>
      <c r="J116" s="31">
        <f t="shared" si="14"/>
        <v>31904384</v>
      </c>
      <c r="K116" s="32">
        <f t="shared" si="15"/>
        <v>0.33532533333333331</v>
      </c>
      <c r="L116" s="229">
        <f t="shared" si="17"/>
        <v>0</v>
      </c>
      <c r="M116" s="25" t="s">
        <v>411</v>
      </c>
      <c r="N116" s="26" t="s">
        <v>412</v>
      </c>
      <c r="O116" s="27">
        <v>48000000</v>
      </c>
      <c r="P116" s="27"/>
      <c r="Q116" s="33"/>
      <c r="R116" s="29">
        <v>48000000</v>
      </c>
      <c r="S116" s="30">
        <v>6721624</v>
      </c>
      <c r="T116" s="27">
        <v>2560987</v>
      </c>
      <c r="U116" s="30">
        <v>9282611</v>
      </c>
      <c r="V116" s="31">
        <v>38717389</v>
      </c>
      <c r="W116" s="32">
        <v>0.19338772916666666</v>
      </c>
      <c r="Y116" s="25" t="s">
        <v>411</v>
      </c>
      <c r="Z116" s="26" t="s">
        <v>412</v>
      </c>
      <c r="AA116" s="27">
        <v>48000000</v>
      </c>
      <c r="AB116" s="27"/>
      <c r="AC116" s="33"/>
      <c r="AD116" s="29">
        <v>48000000</v>
      </c>
      <c r="AE116" s="30">
        <v>11778924</v>
      </c>
      <c r="AF116" s="27">
        <v>2496313</v>
      </c>
      <c r="AG116" s="30">
        <v>11778924</v>
      </c>
      <c r="AH116" s="31">
        <v>36221076</v>
      </c>
      <c r="AI116" s="32">
        <v>0.24539425000000001</v>
      </c>
    </row>
    <row r="117" spans="1:37" x14ac:dyDescent="0.35">
      <c r="A117" s="25" t="s">
        <v>413</v>
      </c>
      <c r="B117" s="26" t="s">
        <v>414</v>
      </c>
      <c r="C117" s="27">
        <v>132099996</v>
      </c>
      <c r="D117" s="27"/>
      <c r="E117" s="33"/>
      <c r="F117" s="29">
        <f t="shared" si="18"/>
        <v>132099996</v>
      </c>
      <c r="G117" s="30">
        <v>76636779</v>
      </c>
      <c r="H117" s="27">
        <v>10436210</v>
      </c>
      <c r="I117" s="30">
        <v>76636779</v>
      </c>
      <c r="J117" s="31">
        <f t="shared" si="14"/>
        <v>55463217</v>
      </c>
      <c r="K117" s="32">
        <f t="shared" si="15"/>
        <v>0.58014217502323018</v>
      </c>
      <c r="L117" s="229">
        <f t="shared" si="17"/>
        <v>0</v>
      </c>
      <c r="M117" s="25" t="s">
        <v>413</v>
      </c>
      <c r="N117" s="26" t="s">
        <v>414</v>
      </c>
      <c r="O117" s="27">
        <v>132099996</v>
      </c>
      <c r="P117" s="27"/>
      <c r="Q117" s="33"/>
      <c r="R117" s="29">
        <v>132099996</v>
      </c>
      <c r="S117" s="30">
        <v>39887132</v>
      </c>
      <c r="T117" s="27">
        <v>6845523</v>
      </c>
      <c r="U117" s="30">
        <v>46732655</v>
      </c>
      <c r="V117" s="31">
        <v>85367341</v>
      </c>
      <c r="W117" s="32">
        <v>0.35376727036388406</v>
      </c>
      <c r="Y117" s="25" t="s">
        <v>413</v>
      </c>
      <c r="Z117" s="26" t="s">
        <v>414</v>
      </c>
      <c r="AA117" s="27">
        <v>132099996</v>
      </c>
      <c r="AB117" s="27"/>
      <c r="AC117" s="33"/>
      <c r="AD117" s="29">
        <v>132099996</v>
      </c>
      <c r="AE117" s="30">
        <v>56032418</v>
      </c>
      <c r="AF117" s="27">
        <v>9299763</v>
      </c>
      <c r="AG117" s="30">
        <v>56032418</v>
      </c>
      <c r="AH117" s="31">
        <v>76067578</v>
      </c>
      <c r="AI117" s="32">
        <v>0.42416668960383619</v>
      </c>
    </row>
    <row r="118" spans="1:37" x14ac:dyDescent="0.35">
      <c r="A118" s="25" t="s">
        <v>415</v>
      </c>
      <c r="B118" s="26" t="s">
        <v>416</v>
      </c>
      <c r="C118" s="27">
        <v>168000000</v>
      </c>
      <c r="D118" s="27"/>
      <c r="E118" s="33"/>
      <c r="F118" s="29">
        <f t="shared" si="18"/>
        <v>168000000</v>
      </c>
      <c r="G118" s="30">
        <v>49997244</v>
      </c>
      <c r="H118" s="27">
        <v>6315626</v>
      </c>
      <c r="I118" s="30">
        <v>49997244</v>
      </c>
      <c r="J118" s="31">
        <f t="shared" si="14"/>
        <v>118002756</v>
      </c>
      <c r="K118" s="32">
        <f t="shared" si="15"/>
        <v>0.29760264285714283</v>
      </c>
      <c r="L118" s="229">
        <f t="shared" si="17"/>
        <v>0</v>
      </c>
      <c r="M118" s="25" t="s">
        <v>415</v>
      </c>
      <c r="N118" s="26" t="s">
        <v>416</v>
      </c>
      <c r="O118" s="27">
        <v>168000000</v>
      </c>
      <c r="P118" s="27"/>
      <c r="Q118" s="33"/>
      <c r="R118" s="29">
        <v>168000000</v>
      </c>
      <c r="S118" s="30">
        <v>23242347</v>
      </c>
      <c r="T118" s="27">
        <v>7293640</v>
      </c>
      <c r="U118" s="30">
        <v>30535987</v>
      </c>
      <c r="V118" s="31">
        <v>137464013</v>
      </c>
      <c r="W118" s="32">
        <v>0.18176182738095237</v>
      </c>
      <c r="Y118" s="25" t="s">
        <v>415</v>
      </c>
      <c r="Z118" s="26" t="s">
        <v>416</v>
      </c>
      <c r="AA118" s="27">
        <v>168000000</v>
      </c>
      <c r="AB118" s="27"/>
      <c r="AC118" s="33"/>
      <c r="AD118" s="29">
        <v>168000000</v>
      </c>
      <c r="AE118" s="30">
        <v>38353317</v>
      </c>
      <c r="AF118" s="27">
        <v>7817330</v>
      </c>
      <c r="AG118" s="30">
        <v>38353317</v>
      </c>
      <c r="AH118" s="31">
        <v>129646683</v>
      </c>
      <c r="AI118" s="32">
        <v>0.22829355357142858</v>
      </c>
    </row>
    <row r="119" spans="1:37" x14ac:dyDescent="0.35">
      <c r="A119" s="25" t="s">
        <v>417</v>
      </c>
      <c r="B119" s="26" t="s">
        <v>418</v>
      </c>
      <c r="C119" s="27">
        <v>99840000</v>
      </c>
      <c r="D119" s="27"/>
      <c r="E119" s="33"/>
      <c r="F119" s="29">
        <f t="shared" si="18"/>
        <v>99840000</v>
      </c>
      <c r="G119" s="30">
        <v>0</v>
      </c>
      <c r="H119" s="27"/>
      <c r="I119" s="30">
        <v>0</v>
      </c>
      <c r="J119" s="31">
        <f t="shared" si="14"/>
        <v>99840000</v>
      </c>
      <c r="K119" s="32">
        <f t="shared" ref="K119:K140" si="19">+I119/F119</f>
        <v>0</v>
      </c>
      <c r="L119" s="229">
        <f t="shared" si="17"/>
        <v>0</v>
      </c>
      <c r="M119" s="25" t="s">
        <v>417</v>
      </c>
      <c r="N119" s="26" t="s">
        <v>418</v>
      </c>
      <c r="O119" s="27">
        <v>99840000</v>
      </c>
      <c r="P119" s="27"/>
      <c r="Q119" s="33"/>
      <c r="R119" s="29">
        <v>99840000</v>
      </c>
      <c r="S119" s="30"/>
      <c r="T119" s="27"/>
      <c r="U119" s="30"/>
      <c r="V119" s="31">
        <v>99840000</v>
      </c>
      <c r="W119" s="32">
        <v>0</v>
      </c>
      <c r="Y119" s="25" t="s">
        <v>417</v>
      </c>
      <c r="Z119" s="26" t="s">
        <v>418</v>
      </c>
      <c r="AA119" s="27">
        <v>99840000</v>
      </c>
      <c r="AB119" s="27"/>
      <c r="AC119" s="33"/>
      <c r="AD119" s="29">
        <v>99840000</v>
      </c>
      <c r="AE119" s="30">
        <v>0</v>
      </c>
      <c r="AF119" s="27"/>
      <c r="AG119" s="30"/>
      <c r="AH119" s="31">
        <v>99840000</v>
      </c>
      <c r="AI119" s="32">
        <v>0</v>
      </c>
    </row>
    <row r="120" spans="1:37" x14ac:dyDescent="0.35">
      <c r="A120" s="25" t="s">
        <v>419</v>
      </c>
      <c r="B120" s="26" t="s">
        <v>420</v>
      </c>
      <c r="C120" s="27">
        <v>50400000</v>
      </c>
      <c r="D120" s="27"/>
      <c r="E120" s="33"/>
      <c r="F120" s="29">
        <f t="shared" si="18"/>
        <v>50400000</v>
      </c>
      <c r="G120" s="30">
        <v>0</v>
      </c>
      <c r="H120" s="27"/>
      <c r="I120" s="30">
        <v>0</v>
      </c>
      <c r="J120" s="31">
        <f t="shared" si="14"/>
        <v>50400000</v>
      </c>
      <c r="K120" s="32">
        <f t="shared" si="19"/>
        <v>0</v>
      </c>
      <c r="L120" s="229">
        <f t="shared" si="17"/>
        <v>0</v>
      </c>
      <c r="M120" s="25" t="s">
        <v>419</v>
      </c>
      <c r="N120" s="26" t="s">
        <v>420</v>
      </c>
      <c r="O120" s="27">
        <v>50400000</v>
      </c>
      <c r="P120" s="27"/>
      <c r="Q120" s="33"/>
      <c r="R120" s="29">
        <v>50400000</v>
      </c>
      <c r="S120" s="30"/>
      <c r="T120" s="27"/>
      <c r="U120" s="30"/>
      <c r="V120" s="31">
        <v>50400000</v>
      </c>
      <c r="W120" s="32">
        <v>0</v>
      </c>
      <c r="Y120" s="25" t="s">
        <v>419</v>
      </c>
      <c r="Z120" s="26" t="s">
        <v>420</v>
      </c>
      <c r="AA120" s="27">
        <v>50400000</v>
      </c>
      <c r="AB120" s="27"/>
      <c r="AC120" s="33"/>
      <c r="AD120" s="29">
        <v>50400000</v>
      </c>
      <c r="AE120" s="30">
        <v>0</v>
      </c>
      <c r="AF120" s="27"/>
      <c r="AG120" s="30"/>
      <c r="AH120" s="31">
        <v>50400000</v>
      </c>
      <c r="AI120" s="32">
        <v>0</v>
      </c>
    </row>
    <row r="121" spans="1:37" x14ac:dyDescent="0.35">
      <c r="A121" s="25" t="s">
        <v>421</v>
      </c>
      <c r="B121" s="26" t="s">
        <v>422</v>
      </c>
      <c r="C121" s="27">
        <v>36108804</v>
      </c>
      <c r="D121" s="27"/>
      <c r="E121" s="33"/>
      <c r="F121" s="29">
        <f t="shared" si="18"/>
        <v>36108804</v>
      </c>
      <c r="G121" s="30">
        <v>263230</v>
      </c>
      <c r="H121" s="27"/>
      <c r="I121" s="30">
        <v>263230</v>
      </c>
      <c r="J121" s="31">
        <f t="shared" si="14"/>
        <v>35845574</v>
      </c>
      <c r="K121" s="32">
        <f t="shared" si="19"/>
        <v>7.2899119007098657E-3</v>
      </c>
      <c r="L121" s="229">
        <f t="shared" si="17"/>
        <v>0</v>
      </c>
      <c r="M121" s="25" t="s">
        <v>421</v>
      </c>
      <c r="N121" s="26" t="s">
        <v>422</v>
      </c>
      <c r="O121" s="27">
        <v>36108804</v>
      </c>
      <c r="P121" s="27"/>
      <c r="Q121" s="33"/>
      <c r="R121" s="29">
        <v>36108804</v>
      </c>
      <c r="S121" s="30">
        <v>191839</v>
      </c>
      <c r="T121" s="27">
        <v>47594</v>
      </c>
      <c r="U121" s="30">
        <v>239433</v>
      </c>
      <c r="V121" s="31">
        <v>35869371</v>
      </c>
      <c r="W121" s="32">
        <v>6.6308759492560319E-3</v>
      </c>
      <c r="Y121" s="25" t="s">
        <v>421</v>
      </c>
      <c r="Z121" s="26" t="s">
        <v>422</v>
      </c>
      <c r="AA121" s="27">
        <v>36108804</v>
      </c>
      <c r="AB121" s="27"/>
      <c r="AC121" s="33"/>
      <c r="AD121" s="29">
        <v>36108804</v>
      </c>
      <c r="AE121" s="30">
        <v>239433</v>
      </c>
      <c r="AF121" s="27"/>
      <c r="AG121" s="30">
        <v>239433</v>
      </c>
      <c r="AH121" s="31">
        <v>35869371</v>
      </c>
      <c r="AI121" s="32">
        <v>6.6308759492560319E-3</v>
      </c>
    </row>
    <row r="122" spans="1:37" x14ac:dyDescent="0.35">
      <c r="A122" s="25" t="s">
        <v>423</v>
      </c>
      <c r="B122" s="26" t="s">
        <v>424</v>
      </c>
      <c r="C122" s="27">
        <v>220000000</v>
      </c>
      <c r="D122" s="27"/>
      <c r="E122" s="33"/>
      <c r="F122" s="29">
        <f t="shared" si="18"/>
        <v>220000000</v>
      </c>
      <c r="G122" s="30">
        <v>20766210</v>
      </c>
      <c r="H122" s="27"/>
      <c r="I122" s="30">
        <v>20766210</v>
      </c>
      <c r="J122" s="31">
        <f t="shared" si="14"/>
        <v>199233790</v>
      </c>
      <c r="K122" s="32">
        <f t="shared" si="19"/>
        <v>9.4391863636363635E-2</v>
      </c>
      <c r="L122" s="229">
        <f t="shared" si="17"/>
        <v>0</v>
      </c>
      <c r="M122" s="25" t="s">
        <v>423</v>
      </c>
      <c r="N122" s="26" t="s">
        <v>424</v>
      </c>
      <c r="O122" s="27">
        <v>220000000</v>
      </c>
      <c r="P122" s="27"/>
      <c r="Q122" s="33"/>
      <c r="R122" s="29">
        <v>220000000</v>
      </c>
      <c r="S122" s="30">
        <v>20766210</v>
      </c>
      <c r="T122" s="27"/>
      <c r="U122" s="30">
        <v>20766210</v>
      </c>
      <c r="V122" s="31">
        <v>199233790</v>
      </c>
      <c r="W122" s="32">
        <v>9.4391863636363635E-2</v>
      </c>
      <c r="Y122" s="25" t="s">
        <v>423</v>
      </c>
      <c r="Z122" s="26" t="s">
        <v>424</v>
      </c>
      <c r="AA122" s="27">
        <v>220000000</v>
      </c>
      <c r="AB122" s="27"/>
      <c r="AC122" s="33"/>
      <c r="AD122" s="29">
        <v>220000000</v>
      </c>
      <c r="AE122" s="30">
        <v>20766210</v>
      </c>
      <c r="AF122" s="27"/>
      <c r="AG122" s="30">
        <v>20766210</v>
      </c>
      <c r="AH122" s="31">
        <v>199233790</v>
      </c>
      <c r="AI122" s="32">
        <v>9.4391863636363635E-2</v>
      </c>
    </row>
    <row r="123" spans="1:37" x14ac:dyDescent="0.35">
      <c r="A123" s="25" t="s">
        <v>425</v>
      </c>
      <c r="B123" s="26" t="s">
        <v>426</v>
      </c>
      <c r="C123" s="27">
        <v>12000000</v>
      </c>
      <c r="D123" s="27"/>
      <c r="E123" s="33"/>
      <c r="F123" s="29">
        <f t="shared" si="18"/>
        <v>12000000</v>
      </c>
      <c r="G123" s="30">
        <v>0</v>
      </c>
      <c r="H123" s="27"/>
      <c r="I123" s="30">
        <v>0</v>
      </c>
      <c r="J123" s="31">
        <f t="shared" si="14"/>
        <v>12000000</v>
      </c>
      <c r="K123" s="32">
        <f t="shared" si="19"/>
        <v>0</v>
      </c>
      <c r="L123" s="229">
        <f t="shared" si="17"/>
        <v>0</v>
      </c>
      <c r="M123" s="25" t="s">
        <v>425</v>
      </c>
      <c r="N123" s="26" t="s">
        <v>426</v>
      </c>
      <c r="O123" s="27">
        <v>12000000</v>
      </c>
      <c r="P123" s="27"/>
      <c r="Q123" s="33"/>
      <c r="R123" s="29">
        <v>12000000</v>
      </c>
      <c r="S123" s="30"/>
      <c r="T123" s="27"/>
      <c r="U123" s="30"/>
      <c r="V123" s="31">
        <v>12000000</v>
      </c>
      <c r="W123" s="32">
        <v>0</v>
      </c>
      <c r="Y123" s="25" t="s">
        <v>425</v>
      </c>
      <c r="Z123" s="26" t="s">
        <v>426</v>
      </c>
      <c r="AA123" s="27">
        <v>12000000</v>
      </c>
      <c r="AB123" s="27"/>
      <c r="AC123" s="33"/>
      <c r="AD123" s="29">
        <v>12000000</v>
      </c>
      <c r="AE123" s="30">
        <v>0</v>
      </c>
      <c r="AF123" s="27"/>
      <c r="AG123" s="30"/>
      <c r="AH123" s="31">
        <v>12000000</v>
      </c>
      <c r="AI123" s="32">
        <v>0</v>
      </c>
    </row>
    <row r="124" spans="1:37" x14ac:dyDescent="0.35">
      <c r="A124" s="25" t="s">
        <v>427</v>
      </c>
      <c r="B124" s="26" t="s">
        <v>428</v>
      </c>
      <c r="C124" s="27">
        <v>150000000</v>
      </c>
      <c r="D124" s="27"/>
      <c r="E124" s="33"/>
      <c r="F124" s="29">
        <f t="shared" si="18"/>
        <v>150000000</v>
      </c>
      <c r="G124" s="30">
        <v>0</v>
      </c>
      <c r="H124" s="27"/>
      <c r="I124" s="30">
        <v>0</v>
      </c>
      <c r="J124" s="31">
        <f t="shared" si="14"/>
        <v>150000000</v>
      </c>
      <c r="K124" s="32">
        <f t="shared" si="19"/>
        <v>0</v>
      </c>
      <c r="L124" s="229">
        <f t="shared" si="17"/>
        <v>0</v>
      </c>
      <c r="M124" s="25" t="s">
        <v>427</v>
      </c>
      <c r="N124" s="26" t="s">
        <v>428</v>
      </c>
      <c r="O124" s="27">
        <v>150000000</v>
      </c>
      <c r="P124" s="27"/>
      <c r="Q124" s="33"/>
      <c r="R124" s="29">
        <v>150000000</v>
      </c>
      <c r="S124" s="30"/>
      <c r="T124" s="27"/>
      <c r="U124" s="30"/>
      <c r="V124" s="31">
        <v>150000000</v>
      </c>
      <c r="W124" s="32">
        <v>0</v>
      </c>
      <c r="Y124" s="25" t="s">
        <v>427</v>
      </c>
      <c r="Z124" s="26" t="s">
        <v>428</v>
      </c>
      <c r="AA124" s="27">
        <v>150000000</v>
      </c>
      <c r="AB124" s="27"/>
      <c r="AC124" s="33"/>
      <c r="AD124" s="29">
        <v>150000000</v>
      </c>
      <c r="AE124" s="30">
        <v>0</v>
      </c>
      <c r="AF124" s="27"/>
      <c r="AG124" s="30"/>
      <c r="AH124" s="31">
        <v>150000000</v>
      </c>
      <c r="AI124" s="32">
        <v>0</v>
      </c>
    </row>
    <row r="125" spans="1:37" x14ac:dyDescent="0.35">
      <c r="A125" s="25" t="s">
        <v>429</v>
      </c>
      <c r="B125" s="26" t="s">
        <v>430</v>
      </c>
      <c r="C125" s="27"/>
      <c r="D125" s="27"/>
      <c r="E125" s="33"/>
      <c r="F125" s="29">
        <f t="shared" si="18"/>
        <v>0</v>
      </c>
      <c r="G125" s="30">
        <v>53169899</v>
      </c>
      <c r="H125" s="27">
        <v>286611</v>
      </c>
      <c r="I125" s="30">
        <v>53169899</v>
      </c>
      <c r="J125" s="31">
        <f t="shared" si="14"/>
        <v>-53169899</v>
      </c>
      <c r="K125" s="32" t="e">
        <f t="shared" si="19"/>
        <v>#DIV/0!</v>
      </c>
      <c r="L125" s="229">
        <f t="shared" si="17"/>
        <v>0</v>
      </c>
      <c r="M125" s="25" t="s">
        <v>429</v>
      </c>
      <c r="N125" s="26" t="s">
        <v>430</v>
      </c>
      <c r="O125" s="27"/>
      <c r="P125" s="27"/>
      <c r="Q125" s="33"/>
      <c r="R125" s="29">
        <v>0</v>
      </c>
      <c r="S125" s="30">
        <v>14652772</v>
      </c>
      <c r="T125" s="27">
        <v>26540876</v>
      </c>
      <c r="U125" s="30">
        <v>41193648</v>
      </c>
      <c r="V125" s="31">
        <v>-41193648</v>
      </c>
      <c r="W125" s="32" t="e">
        <v>#DIV/0!</v>
      </c>
      <c r="Y125" s="25" t="s">
        <v>429</v>
      </c>
      <c r="Z125" s="26" t="s">
        <v>430</v>
      </c>
      <c r="AA125" s="27"/>
      <c r="AB125" s="27"/>
      <c r="AC125" s="33"/>
      <c r="AD125" s="29">
        <v>0</v>
      </c>
      <c r="AE125" s="30">
        <v>49365943</v>
      </c>
      <c r="AF125" s="27">
        <v>8172295</v>
      </c>
      <c r="AG125" s="30">
        <v>49365943</v>
      </c>
      <c r="AH125" s="31">
        <v>-49365943</v>
      </c>
      <c r="AI125" s="32" t="e">
        <v>#DIV/0!</v>
      </c>
    </row>
    <row r="126" spans="1:37" x14ac:dyDescent="0.35">
      <c r="A126" s="12" t="s">
        <v>431</v>
      </c>
      <c r="B126" s="13" t="s">
        <v>432</v>
      </c>
      <c r="C126" s="14">
        <f t="shared" ref="C126:J126" si="20">+C127+C145</f>
        <v>81745252610</v>
      </c>
      <c r="D126" s="14" t="e">
        <f t="shared" si="20"/>
        <v>#VALUE!</v>
      </c>
      <c r="E126" s="14">
        <f t="shared" si="20"/>
        <v>0</v>
      </c>
      <c r="F126" s="14" t="e">
        <f t="shared" si="20"/>
        <v>#VALUE!</v>
      </c>
      <c r="G126" s="14">
        <f t="shared" si="20"/>
        <v>59602444977.720001</v>
      </c>
      <c r="H126" s="14">
        <f t="shared" si="20"/>
        <v>11471249178</v>
      </c>
      <c r="I126" s="14">
        <f t="shared" si="20"/>
        <v>59602444977.720001</v>
      </c>
      <c r="J126" s="14" t="e">
        <f t="shared" si="20"/>
        <v>#VALUE!</v>
      </c>
      <c r="K126" s="15" t="e">
        <f t="shared" si="19"/>
        <v>#VALUE!</v>
      </c>
      <c r="L126" s="229">
        <f t="shared" si="17"/>
        <v>0</v>
      </c>
      <c r="M126" s="12" t="s">
        <v>431</v>
      </c>
      <c r="N126" s="13" t="s">
        <v>432</v>
      </c>
      <c r="O126" s="14">
        <v>81745252610</v>
      </c>
      <c r="P126" s="14">
        <v>1289139986</v>
      </c>
      <c r="Q126" s="14">
        <v>0</v>
      </c>
      <c r="R126" s="14">
        <v>83034392596</v>
      </c>
      <c r="S126" s="14">
        <v>34162645554.48</v>
      </c>
      <c r="T126" s="14">
        <v>8021972438</v>
      </c>
      <c r="U126" s="14">
        <v>42184617992.480003</v>
      </c>
      <c r="V126" s="14">
        <v>40798935609</v>
      </c>
      <c r="W126" s="15">
        <v>0.50803789458336035</v>
      </c>
      <c r="Y126" s="12" t="s">
        <v>431</v>
      </c>
      <c r="Z126" s="13" t="s">
        <v>432</v>
      </c>
      <c r="AA126" s="14">
        <v>81745252610</v>
      </c>
      <c r="AB126" s="14">
        <v>1289139986</v>
      </c>
      <c r="AC126" s="14">
        <v>0</v>
      </c>
      <c r="AD126" s="14">
        <v>83034392596</v>
      </c>
      <c r="AE126" s="14">
        <v>43845786661.32</v>
      </c>
      <c r="AF126" s="14">
        <v>5669037887.8400002</v>
      </c>
      <c r="AG126" s="14">
        <v>43845786661.32</v>
      </c>
      <c r="AH126" s="14">
        <v>39156144418</v>
      </c>
      <c r="AI126" s="15">
        <v>0.52804368515886724</v>
      </c>
      <c r="AJ126" s="4" t="e">
        <f>+F127+F143</f>
        <v>#VALUE!</v>
      </c>
      <c r="AK126" s="4">
        <f>+G127+G143</f>
        <v>59490611524.720001</v>
      </c>
    </row>
    <row r="127" spans="1:37" x14ac:dyDescent="0.35">
      <c r="A127" s="16" t="s">
        <v>433</v>
      </c>
      <c r="B127" s="17" t="s">
        <v>434</v>
      </c>
      <c r="C127" s="18">
        <f t="shared" ref="C127:J127" si="21">+C128</f>
        <v>81745252610</v>
      </c>
      <c r="D127" s="18" t="e">
        <f t="shared" si="21"/>
        <v>#VALUE!</v>
      </c>
      <c r="E127" s="18">
        <f t="shared" si="21"/>
        <v>0</v>
      </c>
      <c r="F127" s="18" t="e">
        <f t="shared" si="21"/>
        <v>#VALUE!</v>
      </c>
      <c r="G127" s="18">
        <f t="shared" si="21"/>
        <v>58047913752.720001</v>
      </c>
      <c r="H127" s="18">
        <f t="shared" si="21"/>
        <v>10844691649</v>
      </c>
      <c r="I127" s="18">
        <f t="shared" si="21"/>
        <v>58047913752.720001</v>
      </c>
      <c r="J127" s="18" t="e">
        <f t="shared" si="21"/>
        <v>#VALUE!</v>
      </c>
      <c r="K127" s="19" t="e">
        <f t="shared" si="19"/>
        <v>#VALUE!</v>
      </c>
      <c r="L127" s="229">
        <f t="shared" si="17"/>
        <v>0</v>
      </c>
      <c r="M127" s="16" t="s">
        <v>433</v>
      </c>
      <c r="N127" s="17" t="s">
        <v>434</v>
      </c>
      <c r="O127" s="18">
        <v>80649929936</v>
      </c>
      <c r="P127" s="18">
        <v>399932472</v>
      </c>
      <c r="Q127" s="18">
        <v>0</v>
      </c>
      <c r="R127" s="18">
        <v>81049862408</v>
      </c>
      <c r="S127" s="18">
        <v>32475866508.48</v>
      </c>
      <c r="T127" s="18">
        <v>8021972438</v>
      </c>
      <c r="U127" s="18">
        <v>40497838946.480003</v>
      </c>
      <c r="V127" s="18">
        <v>40462418285</v>
      </c>
      <c r="W127" s="19">
        <v>0.49966573345450466</v>
      </c>
      <c r="Y127" s="16" t="s">
        <v>433</v>
      </c>
      <c r="Z127" s="17" t="s">
        <v>434</v>
      </c>
      <c r="AA127" s="18">
        <v>80649929936</v>
      </c>
      <c r="AB127" s="18">
        <v>399932472</v>
      </c>
      <c r="AC127" s="18">
        <v>0</v>
      </c>
      <c r="AD127" s="18">
        <v>81049862408</v>
      </c>
      <c r="AE127" s="18">
        <v>41752169886.32</v>
      </c>
      <c r="AF127" s="18">
        <v>5262200158.8400002</v>
      </c>
      <c r="AG127" s="18">
        <v>41752169886.32</v>
      </c>
      <c r="AH127" s="18">
        <v>39226464823</v>
      </c>
      <c r="AI127" s="19">
        <v>0.51514177379033854</v>
      </c>
    </row>
    <row r="128" spans="1:37" x14ac:dyDescent="0.35">
      <c r="A128" s="21" t="s">
        <v>435</v>
      </c>
      <c r="B128" s="22" t="s">
        <v>436</v>
      </c>
      <c r="C128" s="23">
        <f t="shared" ref="C128:J128" si="22">+C129+C130+C131+C132+C133+C134+C135+C141+C142+C143</f>
        <v>81745252610</v>
      </c>
      <c r="D128" s="23" t="e">
        <f t="shared" si="22"/>
        <v>#VALUE!</v>
      </c>
      <c r="E128" s="23">
        <f t="shared" si="22"/>
        <v>0</v>
      </c>
      <c r="F128" s="23" t="e">
        <f t="shared" si="22"/>
        <v>#VALUE!</v>
      </c>
      <c r="G128" s="23">
        <f t="shared" si="22"/>
        <v>58047913752.720001</v>
      </c>
      <c r="H128" s="23">
        <f t="shared" si="22"/>
        <v>10844691649</v>
      </c>
      <c r="I128" s="23">
        <f t="shared" si="22"/>
        <v>58047913752.720001</v>
      </c>
      <c r="J128" s="23" t="e">
        <f t="shared" si="22"/>
        <v>#VALUE!</v>
      </c>
      <c r="K128" s="35" t="e">
        <f t="shared" si="19"/>
        <v>#VALUE!</v>
      </c>
      <c r="L128" s="229">
        <f t="shared" si="17"/>
        <v>0</v>
      </c>
      <c r="M128" s="21" t="s">
        <v>435</v>
      </c>
      <c r="N128" s="22" t="s">
        <v>436</v>
      </c>
      <c r="O128" s="23">
        <v>80649929936</v>
      </c>
      <c r="P128" s="23">
        <v>399932472</v>
      </c>
      <c r="Q128" s="23">
        <v>0</v>
      </c>
      <c r="R128" s="23">
        <v>81049862408</v>
      </c>
      <c r="S128" s="23">
        <v>32475866508.48</v>
      </c>
      <c r="T128" s="23">
        <v>8021972438</v>
      </c>
      <c r="U128" s="23">
        <v>40497838946.480003</v>
      </c>
      <c r="V128" s="23">
        <v>40462418285</v>
      </c>
      <c r="W128" s="35">
        <v>0.49966573345450466</v>
      </c>
      <c r="Y128" s="21" t="s">
        <v>435</v>
      </c>
      <c r="Z128" s="22" t="s">
        <v>436</v>
      </c>
      <c r="AA128" s="23">
        <v>80649929936</v>
      </c>
      <c r="AB128" s="23">
        <v>399932472</v>
      </c>
      <c r="AC128" s="23">
        <v>0</v>
      </c>
      <c r="AD128" s="23">
        <v>81049862408</v>
      </c>
      <c r="AE128" s="23">
        <v>41752169886.32</v>
      </c>
      <c r="AF128" s="23">
        <v>5262200158.8400002</v>
      </c>
      <c r="AG128" s="23">
        <v>41752169886.32</v>
      </c>
      <c r="AH128" s="23">
        <v>39226464823</v>
      </c>
      <c r="AI128" s="35">
        <v>0.51514177379033854</v>
      </c>
    </row>
    <row r="129" spans="1:35" x14ac:dyDescent="0.35">
      <c r="A129" s="25" t="s">
        <v>437</v>
      </c>
      <c r="B129" s="26" t="s">
        <v>438</v>
      </c>
      <c r="C129" s="27">
        <v>62787807977</v>
      </c>
      <c r="D129" s="27"/>
      <c r="E129" s="33"/>
      <c r="F129" s="29">
        <f t="shared" ref="F129:F134" si="23">+C129+D129</f>
        <v>62787807977</v>
      </c>
      <c r="G129" s="316">
        <v>43003058034</v>
      </c>
      <c r="H129" s="27">
        <v>4007869219</v>
      </c>
      <c r="I129" s="30">
        <v>43003058034</v>
      </c>
      <c r="J129" s="31">
        <f t="shared" ref="J129:J142" si="24">+F129-I129</f>
        <v>19784749943</v>
      </c>
      <c r="K129" s="32">
        <f t="shared" si="19"/>
        <v>0.68489503646556005</v>
      </c>
      <c r="L129" s="229">
        <f t="shared" si="17"/>
        <v>0</v>
      </c>
      <c r="M129" s="25" t="s">
        <v>437</v>
      </c>
      <c r="N129" s="26" t="s">
        <v>438</v>
      </c>
      <c r="O129" s="27">
        <v>62787807977</v>
      </c>
      <c r="P129" s="27"/>
      <c r="Q129" s="33"/>
      <c r="R129" s="29">
        <v>62787807977</v>
      </c>
      <c r="S129" s="30">
        <v>26971581158</v>
      </c>
      <c r="T129" s="27">
        <v>8015738438</v>
      </c>
      <c r="U129" s="30">
        <v>34987319596</v>
      </c>
      <c r="V129" s="31">
        <v>27800488381</v>
      </c>
      <c r="W129" s="32">
        <v>0.55723110462490288</v>
      </c>
      <c r="Y129" s="25" t="s">
        <v>437</v>
      </c>
      <c r="Z129" s="26" t="s">
        <v>438</v>
      </c>
      <c r="AA129" s="27">
        <v>62787807977</v>
      </c>
      <c r="AB129" s="27"/>
      <c r="AC129" s="33"/>
      <c r="AD129" s="29">
        <v>62787807977</v>
      </c>
      <c r="AE129" s="30">
        <v>34987319596</v>
      </c>
      <c r="AF129" s="27">
        <v>4007869219</v>
      </c>
      <c r="AG129" s="30">
        <v>34987319596</v>
      </c>
      <c r="AH129" s="31">
        <v>27800488381</v>
      </c>
      <c r="AI129" s="32">
        <v>0.55723110462490288</v>
      </c>
    </row>
    <row r="130" spans="1:35" x14ac:dyDescent="0.35">
      <c r="A130" s="25" t="s">
        <v>439</v>
      </c>
      <c r="B130" s="26" t="s">
        <v>440</v>
      </c>
      <c r="C130" s="27">
        <v>1334382815</v>
      </c>
      <c r="D130" s="27">
        <v>81443507</v>
      </c>
      <c r="E130" s="33"/>
      <c r="F130" s="29">
        <f t="shared" si="23"/>
        <v>1415826322</v>
      </c>
      <c r="G130" s="316">
        <v>1415826322</v>
      </c>
      <c r="H130" s="27"/>
      <c r="I130" s="30">
        <v>1415826322</v>
      </c>
      <c r="J130" s="31">
        <f t="shared" si="24"/>
        <v>0</v>
      </c>
      <c r="K130" s="32">
        <f t="shared" si="19"/>
        <v>1</v>
      </c>
      <c r="L130" s="229">
        <f t="shared" si="17"/>
        <v>0</v>
      </c>
      <c r="M130" s="25" t="s">
        <v>439</v>
      </c>
      <c r="N130" s="26" t="s">
        <v>440</v>
      </c>
      <c r="O130" s="27">
        <v>1334382815</v>
      </c>
      <c r="P130" s="27">
        <v>81443507</v>
      </c>
      <c r="Q130" s="33"/>
      <c r="R130" s="29">
        <v>1415826322</v>
      </c>
      <c r="S130" s="30">
        <v>1415826322</v>
      </c>
      <c r="T130" s="27"/>
      <c r="U130" s="30">
        <v>1415826322</v>
      </c>
      <c r="V130" s="31">
        <v>0</v>
      </c>
      <c r="W130" s="32">
        <v>1</v>
      </c>
      <c r="Y130" s="25" t="s">
        <v>439</v>
      </c>
      <c r="Z130" s="26" t="s">
        <v>440</v>
      </c>
      <c r="AA130" s="27">
        <v>1334382815</v>
      </c>
      <c r="AB130" s="27">
        <v>81443507</v>
      </c>
      <c r="AC130" s="33"/>
      <c r="AD130" s="29">
        <v>1415826322</v>
      </c>
      <c r="AE130" s="30">
        <v>1415826322</v>
      </c>
      <c r="AF130" s="27"/>
      <c r="AG130" s="30">
        <v>1415826322</v>
      </c>
      <c r="AH130" s="31">
        <v>0</v>
      </c>
      <c r="AI130" s="32">
        <v>1</v>
      </c>
    </row>
    <row r="131" spans="1:35" x14ac:dyDescent="0.35">
      <c r="A131" s="25" t="s">
        <v>441</v>
      </c>
      <c r="B131" s="26" t="s">
        <v>442</v>
      </c>
      <c r="C131" s="27">
        <v>956870000</v>
      </c>
      <c r="D131" s="27"/>
      <c r="E131" s="33"/>
      <c r="F131" s="29">
        <f t="shared" si="23"/>
        <v>956870000</v>
      </c>
      <c r="G131" s="316">
        <v>1235953462</v>
      </c>
      <c r="H131" s="27"/>
      <c r="I131" s="30">
        <v>1235953462</v>
      </c>
      <c r="J131" s="31">
        <f t="shared" si="24"/>
        <v>-279083462</v>
      </c>
      <c r="K131" s="32">
        <f t="shared" si="19"/>
        <v>1.2916628821051972</v>
      </c>
      <c r="L131" s="229">
        <f t="shared" si="17"/>
        <v>0</v>
      </c>
      <c r="M131" s="25" t="s">
        <v>441</v>
      </c>
      <c r="N131" s="26" t="s">
        <v>442</v>
      </c>
      <c r="O131" s="27">
        <v>956870000</v>
      </c>
      <c r="P131" s="27"/>
      <c r="Q131" s="33"/>
      <c r="R131" s="29">
        <v>956870000</v>
      </c>
      <c r="S131" s="30"/>
      <c r="T131" s="27"/>
      <c r="U131" s="30"/>
      <c r="V131" s="31">
        <v>956870000</v>
      </c>
      <c r="W131" s="32">
        <v>0</v>
      </c>
      <c r="Y131" s="25" t="s">
        <v>441</v>
      </c>
      <c r="Z131" s="26" t="s">
        <v>442</v>
      </c>
      <c r="AA131" s="27">
        <v>956870000</v>
      </c>
      <c r="AB131" s="27"/>
      <c r="AC131" s="33"/>
      <c r="AD131" s="29">
        <v>956870000</v>
      </c>
      <c r="AE131" s="30">
        <v>1235953462</v>
      </c>
      <c r="AF131" s="27">
        <v>1235953462</v>
      </c>
      <c r="AG131" s="27">
        <v>1235953462</v>
      </c>
      <c r="AH131" s="31">
        <v>-279083462</v>
      </c>
      <c r="AI131" s="32">
        <v>1.2916628821051972</v>
      </c>
    </row>
    <row r="132" spans="1:35" x14ac:dyDescent="0.35">
      <c r="A132" s="25" t="s">
        <v>443</v>
      </c>
      <c r="B132" s="26" t="s">
        <v>444</v>
      </c>
      <c r="C132" s="27">
        <v>2500000000</v>
      </c>
      <c r="D132" s="27">
        <v>318488965</v>
      </c>
      <c r="E132" s="33"/>
      <c r="F132" s="29">
        <f t="shared" si="23"/>
        <v>2818488965</v>
      </c>
      <c r="G132" s="316">
        <v>2818488965</v>
      </c>
      <c r="H132" s="27"/>
      <c r="I132" s="30">
        <v>2818488965</v>
      </c>
      <c r="J132" s="31">
        <f t="shared" si="24"/>
        <v>0</v>
      </c>
      <c r="K132" s="32">
        <f t="shared" si="19"/>
        <v>1</v>
      </c>
      <c r="L132" s="229">
        <f t="shared" si="17"/>
        <v>0</v>
      </c>
      <c r="M132" s="25" t="s">
        <v>443</v>
      </c>
      <c r="N132" s="26" t="s">
        <v>444</v>
      </c>
      <c r="O132" s="27">
        <v>2500000000</v>
      </c>
      <c r="P132" s="27">
        <v>318488965</v>
      </c>
      <c r="Q132" s="33"/>
      <c r="R132" s="29">
        <v>2818488965</v>
      </c>
      <c r="S132" s="30">
        <v>2818488965</v>
      </c>
      <c r="T132" s="27"/>
      <c r="U132" s="30">
        <v>2818488965</v>
      </c>
      <c r="V132" s="31">
        <v>0</v>
      </c>
      <c r="W132" s="32">
        <v>1</v>
      </c>
      <c r="Y132" s="25" t="s">
        <v>443</v>
      </c>
      <c r="Z132" s="26" t="s">
        <v>444</v>
      </c>
      <c r="AA132" s="27">
        <v>2500000000</v>
      </c>
      <c r="AB132" s="27">
        <v>318488965</v>
      </c>
      <c r="AC132" s="33"/>
      <c r="AD132" s="29">
        <v>2818488965</v>
      </c>
      <c r="AE132" s="30">
        <v>2818488965</v>
      </c>
      <c r="AF132" s="27"/>
      <c r="AG132" s="30">
        <v>2818488965</v>
      </c>
      <c r="AH132" s="31">
        <v>0</v>
      </c>
      <c r="AI132" s="32">
        <v>1</v>
      </c>
    </row>
    <row r="133" spans="1:35" x14ac:dyDescent="0.35">
      <c r="A133" s="25" t="s">
        <v>445</v>
      </c>
      <c r="B133" s="26" t="s">
        <v>446</v>
      </c>
      <c r="C133" s="27">
        <v>3200000000</v>
      </c>
      <c r="D133" s="27"/>
      <c r="E133" s="33"/>
      <c r="F133" s="29">
        <f t="shared" si="23"/>
        <v>3200000000</v>
      </c>
      <c r="G133" s="316">
        <v>3692942109</v>
      </c>
      <c r="H133" s="27">
        <v>3692942109</v>
      </c>
      <c r="I133" s="30">
        <v>3692942109</v>
      </c>
      <c r="J133" s="31">
        <f t="shared" si="24"/>
        <v>-492942109</v>
      </c>
      <c r="K133" s="32">
        <f t="shared" si="19"/>
        <v>1.1540444090624999</v>
      </c>
      <c r="L133" s="229">
        <f t="shared" ref="L133:L141" si="25">+I133-G133</f>
        <v>0</v>
      </c>
      <c r="M133" s="25" t="s">
        <v>445</v>
      </c>
      <c r="N133" s="26" t="s">
        <v>446</v>
      </c>
      <c r="O133" s="27">
        <v>3200000000</v>
      </c>
      <c r="P133" s="27"/>
      <c r="Q133" s="33"/>
      <c r="R133" s="29">
        <v>3200000000</v>
      </c>
      <c r="S133" s="30"/>
      <c r="T133" s="27"/>
      <c r="U133" s="30"/>
      <c r="V133" s="31">
        <v>3200000000</v>
      </c>
      <c r="W133" s="32">
        <v>0</v>
      </c>
      <c r="Y133" s="25" t="s">
        <v>445</v>
      </c>
      <c r="Z133" s="26" t="s">
        <v>446</v>
      </c>
      <c r="AA133" s="27">
        <v>3200000000</v>
      </c>
      <c r="AB133" s="27"/>
      <c r="AC133" s="33"/>
      <c r="AD133" s="29">
        <v>3200000000</v>
      </c>
      <c r="AE133" s="30">
        <v>0</v>
      </c>
      <c r="AF133" s="27"/>
      <c r="AG133" s="30"/>
      <c r="AH133" s="31">
        <v>3200000000</v>
      </c>
      <c r="AI133" s="32">
        <v>0</v>
      </c>
    </row>
    <row r="134" spans="1:35" x14ac:dyDescent="0.35">
      <c r="A134" s="25" t="s">
        <v>447</v>
      </c>
      <c r="B134" s="26" t="s">
        <v>448</v>
      </c>
      <c r="C134" s="27">
        <v>8505059904</v>
      </c>
      <c r="D134" s="27"/>
      <c r="E134" s="33"/>
      <c r="F134" s="29">
        <f t="shared" si="23"/>
        <v>8505059904</v>
      </c>
      <c r="G134" s="30"/>
      <c r="H134" s="27"/>
      <c r="I134" s="30"/>
      <c r="J134" s="31">
        <f t="shared" si="24"/>
        <v>8505059904</v>
      </c>
      <c r="K134" s="32">
        <f t="shared" si="19"/>
        <v>0</v>
      </c>
      <c r="L134" s="229">
        <f t="shared" si="25"/>
        <v>0</v>
      </c>
      <c r="M134" s="25" t="s">
        <v>447</v>
      </c>
      <c r="N134" s="26" t="s">
        <v>448</v>
      </c>
      <c r="O134" s="27">
        <v>8505059904</v>
      </c>
      <c r="P134" s="27"/>
      <c r="Q134" s="33"/>
      <c r="R134" s="29">
        <v>8505059904</v>
      </c>
      <c r="S134" s="30"/>
      <c r="T134" s="27"/>
      <c r="U134" s="30"/>
      <c r="V134" s="31">
        <v>8505059904</v>
      </c>
      <c r="W134" s="32">
        <v>0</v>
      </c>
      <c r="Y134" s="25" t="s">
        <v>447</v>
      </c>
      <c r="Z134" s="26" t="s">
        <v>448</v>
      </c>
      <c r="AA134" s="27">
        <v>8505059904</v>
      </c>
      <c r="AB134" s="27"/>
      <c r="AC134" s="33"/>
      <c r="AD134" s="29">
        <v>8505059904</v>
      </c>
      <c r="AE134" s="30">
        <v>0</v>
      </c>
      <c r="AF134" s="27"/>
      <c r="AG134" s="30"/>
      <c r="AH134" s="31">
        <v>8505059904</v>
      </c>
      <c r="AI134" s="32">
        <v>0</v>
      </c>
    </row>
    <row r="135" spans="1:35" x14ac:dyDescent="0.35">
      <c r="A135" s="16" t="s">
        <v>449</v>
      </c>
      <c r="B135" s="17" t="s">
        <v>450</v>
      </c>
      <c r="C135" s="18">
        <f>+C136</f>
        <v>1365809240</v>
      </c>
      <c r="D135" s="18">
        <v>0</v>
      </c>
      <c r="E135" s="18">
        <f t="shared" ref="E135:I136" si="26">+E136</f>
        <v>0</v>
      </c>
      <c r="F135" s="18">
        <f t="shared" si="26"/>
        <v>1365809240</v>
      </c>
      <c r="G135" s="18">
        <f t="shared" si="26"/>
        <v>264590109.72</v>
      </c>
      <c r="H135" s="18">
        <f t="shared" si="26"/>
        <v>0</v>
      </c>
      <c r="I135" s="18">
        <f t="shared" si="26"/>
        <v>264590109.72</v>
      </c>
      <c r="J135" s="18">
        <f t="shared" si="24"/>
        <v>1101219130.28</v>
      </c>
      <c r="K135" s="19">
        <f t="shared" si="19"/>
        <v>0.19372405894691413</v>
      </c>
      <c r="L135" s="229">
        <f t="shared" si="25"/>
        <v>0</v>
      </c>
      <c r="M135" s="16" t="s">
        <v>449</v>
      </c>
      <c r="N135" s="17" t="s">
        <v>450</v>
      </c>
      <c r="O135" s="18">
        <v>1365809240</v>
      </c>
      <c r="P135" s="18">
        <v>0</v>
      </c>
      <c r="Q135" s="18">
        <v>0</v>
      </c>
      <c r="R135" s="18">
        <v>1365809240</v>
      </c>
      <c r="S135" s="18">
        <v>239493405.47999999</v>
      </c>
      <c r="T135" s="18">
        <v>6234000</v>
      </c>
      <c r="U135" s="18">
        <v>245727405.47999999</v>
      </c>
      <c r="V135" s="18">
        <v>0</v>
      </c>
      <c r="W135" s="19">
        <v>0.17991341563921473</v>
      </c>
      <c r="Y135" s="16" t="s">
        <v>449</v>
      </c>
      <c r="Z135" s="17" t="s">
        <v>450</v>
      </c>
      <c r="AA135" s="18">
        <v>1365809240</v>
      </c>
      <c r="AB135" s="18">
        <v>0</v>
      </c>
      <c r="AC135" s="18">
        <v>0</v>
      </c>
      <c r="AD135" s="18">
        <v>1365809240</v>
      </c>
      <c r="AE135" s="18">
        <v>264104883.31999999</v>
      </c>
      <c r="AF135" s="18">
        <v>18377477.84</v>
      </c>
      <c r="AG135" s="18">
        <v>264104883.31999999</v>
      </c>
      <c r="AH135" s="18">
        <v>0</v>
      </c>
      <c r="AI135" s="19">
        <v>0.1933687923505335</v>
      </c>
    </row>
    <row r="136" spans="1:35" x14ac:dyDescent="0.35">
      <c r="A136" s="16" t="s">
        <v>451</v>
      </c>
      <c r="B136" s="17" t="s">
        <v>452</v>
      </c>
      <c r="C136" s="18">
        <f>+C137</f>
        <v>1365809240</v>
      </c>
      <c r="D136" s="18">
        <v>0</v>
      </c>
      <c r="E136" s="18">
        <f t="shared" si="26"/>
        <v>0</v>
      </c>
      <c r="F136" s="18">
        <f t="shared" si="26"/>
        <v>1365809240</v>
      </c>
      <c r="G136" s="18">
        <f t="shared" si="26"/>
        <v>264590109.72</v>
      </c>
      <c r="H136" s="18">
        <f t="shared" si="26"/>
        <v>0</v>
      </c>
      <c r="I136" s="18">
        <f t="shared" si="26"/>
        <v>264590109.72</v>
      </c>
      <c r="J136" s="18">
        <f t="shared" si="24"/>
        <v>1101219130.28</v>
      </c>
      <c r="K136" s="19">
        <f t="shared" si="19"/>
        <v>0.19372405894691413</v>
      </c>
      <c r="L136" s="229">
        <f t="shared" si="25"/>
        <v>0</v>
      </c>
      <c r="M136" s="16" t="s">
        <v>451</v>
      </c>
      <c r="N136" s="17" t="s">
        <v>452</v>
      </c>
      <c r="O136" s="18">
        <v>1365809240</v>
      </c>
      <c r="P136" s="18">
        <v>0</v>
      </c>
      <c r="Q136" s="18">
        <v>0</v>
      </c>
      <c r="R136" s="18">
        <v>1365809240</v>
      </c>
      <c r="S136" s="18">
        <v>239493405.47999999</v>
      </c>
      <c r="T136" s="18">
        <v>6234000</v>
      </c>
      <c r="U136" s="18">
        <v>245727405.47999999</v>
      </c>
      <c r="V136" s="18">
        <v>0</v>
      </c>
      <c r="W136" s="19">
        <v>0.17991341563921473</v>
      </c>
      <c r="Y136" s="16" t="s">
        <v>451</v>
      </c>
      <c r="Z136" s="17" t="s">
        <v>452</v>
      </c>
      <c r="AA136" s="18">
        <v>1365809240</v>
      </c>
      <c r="AB136" s="18">
        <v>0</v>
      </c>
      <c r="AC136" s="18">
        <v>0</v>
      </c>
      <c r="AD136" s="18">
        <v>1365809240</v>
      </c>
      <c r="AE136" s="18">
        <v>264104883.31999999</v>
      </c>
      <c r="AF136" s="18">
        <v>18377477.84</v>
      </c>
      <c r="AG136" s="18">
        <v>264104883.31999999</v>
      </c>
      <c r="AH136" s="18">
        <v>0</v>
      </c>
      <c r="AI136" s="19">
        <v>0.1933687923505335</v>
      </c>
    </row>
    <row r="137" spans="1:35" x14ac:dyDescent="0.35">
      <c r="A137" s="21" t="s">
        <v>453</v>
      </c>
      <c r="B137" s="22" t="s">
        <v>454</v>
      </c>
      <c r="C137" s="23">
        <f>+C138+C139+C140</f>
        <v>1365809240</v>
      </c>
      <c r="D137" s="23">
        <v>0</v>
      </c>
      <c r="E137" s="23">
        <f>+E138+E139+E140</f>
        <v>0</v>
      </c>
      <c r="F137" s="23">
        <f>+F138+F139+F140</f>
        <v>1365809240</v>
      </c>
      <c r="G137" s="23">
        <f>+G138+G139+G140</f>
        <v>264590109.72</v>
      </c>
      <c r="H137" s="23">
        <f>+H138+H139+H140</f>
        <v>0</v>
      </c>
      <c r="I137" s="23">
        <f>+I138+I139+I140</f>
        <v>264590109.72</v>
      </c>
      <c r="J137" s="23">
        <f t="shared" si="24"/>
        <v>1101219130.28</v>
      </c>
      <c r="K137" s="35">
        <f t="shared" si="19"/>
        <v>0.19372405894691413</v>
      </c>
      <c r="L137" s="229">
        <f t="shared" si="25"/>
        <v>0</v>
      </c>
      <c r="M137" s="21" t="s">
        <v>453</v>
      </c>
      <c r="N137" s="22" t="s">
        <v>454</v>
      </c>
      <c r="O137" s="23">
        <v>1365809240</v>
      </c>
      <c r="P137" s="23">
        <v>0</v>
      </c>
      <c r="Q137" s="23">
        <v>0</v>
      </c>
      <c r="R137" s="23">
        <v>1365809240</v>
      </c>
      <c r="S137" s="23">
        <v>239493405.47999999</v>
      </c>
      <c r="T137" s="23">
        <v>6234000</v>
      </c>
      <c r="U137" s="23">
        <v>245727405.47999999</v>
      </c>
      <c r="V137" s="23">
        <v>0</v>
      </c>
      <c r="W137" s="35">
        <v>0.17991341563921473</v>
      </c>
      <c r="Y137" s="21" t="s">
        <v>453</v>
      </c>
      <c r="Z137" s="22" t="s">
        <v>454</v>
      </c>
      <c r="AA137" s="23">
        <v>1365809240</v>
      </c>
      <c r="AB137" s="23">
        <v>0</v>
      </c>
      <c r="AC137" s="23">
        <v>0</v>
      </c>
      <c r="AD137" s="23">
        <v>1365809240</v>
      </c>
      <c r="AE137" s="23">
        <v>264104883.31999999</v>
      </c>
      <c r="AF137" s="23">
        <v>18377477.84</v>
      </c>
      <c r="AG137" s="23">
        <v>264104883.31999999</v>
      </c>
      <c r="AH137" s="23">
        <v>0</v>
      </c>
      <c r="AI137" s="35">
        <v>0.1933687923505335</v>
      </c>
    </row>
    <row r="138" spans="1:35" x14ac:dyDescent="0.35">
      <c r="A138" s="25" t="s">
        <v>455</v>
      </c>
      <c r="B138" s="26" t="s">
        <v>456</v>
      </c>
      <c r="C138" s="27">
        <v>515924814</v>
      </c>
      <c r="D138" s="27"/>
      <c r="E138" s="33"/>
      <c r="F138" s="29">
        <f>+C138+D138</f>
        <v>515924814</v>
      </c>
      <c r="G138" s="316">
        <v>264590109.72</v>
      </c>
      <c r="H138" s="27"/>
      <c r="I138" s="30">
        <v>264590109.72</v>
      </c>
      <c r="J138" s="31">
        <f t="shared" si="24"/>
        <v>251334704.28</v>
      </c>
      <c r="K138" s="32">
        <f t="shared" si="19"/>
        <v>0.51284625693541463</v>
      </c>
      <c r="L138" s="229">
        <f t="shared" si="25"/>
        <v>0</v>
      </c>
      <c r="M138" s="25" t="s">
        <v>455</v>
      </c>
      <c r="N138" s="26" t="s">
        <v>456</v>
      </c>
      <c r="O138" s="27">
        <v>515924814</v>
      </c>
      <c r="P138" s="27"/>
      <c r="Q138" s="33"/>
      <c r="R138" s="29">
        <v>515924814</v>
      </c>
      <c r="S138" s="30">
        <v>239493405.47999999</v>
      </c>
      <c r="T138" s="27">
        <v>6234000</v>
      </c>
      <c r="U138" s="30">
        <v>245727405.47999999</v>
      </c>
      <c r="V138" s="31"/>
      <c r="W138" s="32">
        <v>0.47628530129198243</v>
      </c>
      <c r="Y138" s="25" t="s">
        <v>455</v>
      </c>
      <c r="Z138" s="26" t="s">
        <v>456</v>
      </c>
      <c r="AA138" s="27">
        <v>515924814</v>
      </c>
      <c r="AB138" s="27"/>
      <c r="AC138" s="33"/>
      <c r="AD138" s="29">
        <v>515924814</v>
      </c>
      <c r="AE138" s="30">
        <v>264104883.31999999</v>
      </c>
      <c r="AF138" s="27">
        <v>18377477.84</v>
      </c>
      <c r="AG138" s="30">
        <v>264104883.31999999</v>
      </c>
      <c r="AH138" s="31"/>
      <c r="AI138" s="32">
        <v>0.51190575865575638</v>
      </c>
    </row>
    <row r="139" spans="1:35" x14ac:dyDescent="0.35">
      <c r="A139" s="25" t="s">
        <v>457</v>
      </c>
      <c r="B139" s="26" t="s">
        <v>458</v>
      </c>
      <c r="C139" s="27">
        <v>474667785</v>
      </c>
      <c r="D139" s="27"/>
      <c r="E139" s="33"/>
      <c r="F139" s="29">
        <f>+C139+D139</f>
        <v>474667785</v>
      </c>
      <c r="G139" s="30"/>
      <c r="H139" s="27"/>
      <c r="I139" s="30"/>
      <c r="J139" s="31">
        <f t="shared" si="24"/>
        <v>474667785</v>
      </c>
      <c r="K139" s="32">
        <f t="shared" si="19"/>
        <v>0</v>
      </c>
      <c r="L139" s="229">
        <f t="shared" si="25"/>
        <v>0</v>
      </c>
      <c r="M139" s="25" t="s">
        <v>457</v>
      </c>
      <c r="N139" s="26" t="s">
        <v>458</v>
      </c>
      <c r="O139" s="27">
        <v>474667785</v>
      </c>
      <c r="P139" s="27"/>
      <c r="Q139" s="33"/>
      <c r="R139" s="29">
        <v>474667785</v>
      </c>
      <c r="S139" s="30"/>
      <c r="T139" s="27"/>
      <c r="U139" s="30"/>
      <c r="V139" s="31"/>
      <c r="W139" s="32">
        <v>0</v>
      </c>
      <c r="Y139" s="25" t="s">
        <v>457</v>
      </c>
      <c r="Z139" s="26" t="s">
        <v>458</v>
      </c>
      <c r="AA139" s="27">
        <v>474667785</v>
      </c>
      <c r="AB139" s="27"/>
      <c r="AC139" s="33"/>
      <c r="AD139" s="29">
        <v>474667785</v>
      </c>
      <c r="AE139" s="30">
        <v>0</v>
      </c>
      <c r="AF139" s="27"/>
      <c r="AG139" s="30"/>
      <c r="AH139" s="31"/>
      <c r="AI139" s="32">
        <v>0</v>
      </c>
    </row>
    <row r="140" spans="1:35" x14ac:dyDescent="0.35">
      <c r="A140" s="25" t="s">
        <v>459</v>
      </c>
      <c r="B140" s="26" t="s">
        <v>460</v>
      </c>
      <c r="C140" s="27">
        <v>375216641</v>
      </c>
      <c r="D140" s="27"/>
      <c r="E140" s="33"/>
      <c r="F140" s="29">
        <f>+C140+D140</f>
        <v>375216641</v>
      </c>
      <c r="G140" s="30"/>
      <c r="H140" s="27"/>
      <c r="I140" s="30"/>
      <c r="J140" s="31">
        <f t="shared" si="24"/>
        <v>375216641</v>
      </c>
      <c r="K140" s="32">
        <f t="shared" si="19"/>
        <v>0</v>
      </c>
      <c r="L140" s="229">
        <f t="shared" si="25"/>
        <v>0</v>
      </c>
      <c r="M140" s="25" t="s">
        <v>459</v>
      </c>
      <c r="N140" s="26" t="s">
        <v>460</v>
      </c>
      <c r="O140" s="27">
        <v>375216641</v>
      </c>
      <c r="P140" s="27"/>
      <c r="Q140" s="33"/>
      <c r="R140" s="29">
        <v>375216641</v>
      </c>
      <c r="S140" s="30"/>
      <c r="T140" s="27"/>
      <c r="U140" s="30"/>
      <c r="V140" s="31"/>
      <c r="W140" s="32">
        <v>0</v>
      </c>
      <c r="Y140" s="25" t="s">
        <v>459</v>
      </c>
      <c r="Z140" s="26" t="s">
        <v>460</v>
      </c>
      <c r="AA140" s="27">
        <v>375216641</v>
      </c>
      <c r="AB140" s="27"/>
      <c r="AC140" s="33"/>
      <c r="AD140" s="29">
        <v>375216641</v>
      </c>
      <c r="AE140" s="30">
        <v>0</v>
      </c>
      <c r="AF140" s="27"/>
      <c r="AG140" s="30"/>
      <c r="AH140" s="31"/>
      <c r="AI140" s="32">
        <v>0</v>
      </c>
    </row>
    <row r="141" spans="1:35" x14ac:dyDescent="0.35">
      <c r="A141" s="25" t="s">
        <v>1215</v>
      </c>
      <c r="B141" s="26" t="s">
        <v>1216</v>
      </c>
      <c r="C141" s="27">
        <v>0</v>
      </c>
      <c r="D141" s="27">
        <v>1030476658</v>
      </c>
      <c r="E141" s="33"/>
      <c r="F141" s="29">
        <f>+C141+D141</f>
        <v>1030476658</v>
      </c>
      <c r="G141" s="316">
        <v>1030476658</v>
      </c>
      <c r="H141" s="27"/>
      <c r="I141" s="30">
        <v>1030476658</v>
      </c>
      <c r="J141" s="31">
        <f t="shared" si="24"/>
        <v>0</v>
      </c>
      <c r="K141" s="32"/>
      <c r="L141" s="229">
        <f t="shared" si="25"/>
        <v>0</v>
      </c>
      <c r="M141" s="25" t="s">
        <v>1215</v>
      </c>
      <c r="N141" s="26" t="s">
        <v>1216</v>
      </c>
      <c r="O141" s="27"/>
      <c r="P141" s="27"/>
      <c r="Q141" s="33"/>
      <c r="R141" s="29"/>
      <c r="S141" s="30">
        <v>1030476658</v>
      </c>
      <c r="T141" s="27"/>
      <c r="U141" s="30">
        <v>1030476658</v>
      </c>
      <c r="V141" s="31"/>
      <c r="W141" s="32"/>
      <c r="Y141" s="25" t="s">
        <v>1215</v>
      </c>
      <c r="Z141" s="26" t="s">
        <v>1216</v>
      </c>
      <c r="AA141" s="27"/>
      <c r="AB141" s="27"/>
      <c r="AC141" s="33"/>
      <c r="AD141" s="29"/>
      <c r="AE141" s="30">
        <v>1030476658</v>
      </c>
      <c r="AF141" s="27"/>
      <c r="AG141" s="30">
        <v>1030476658</v>
      </c>
      <c r="AH141" s="31"/>
      <c r="AI141" s="32"/>
    </row>
    <row r="142" spans="1:35" x14ac:dyDescent="0.35">
      <c r="A142" s="25" t="s">
        <v>1254</v>
      </c>
      <c r="B142" s="26" t="s">
        <v>1255</v>
      </c>
      <c r="C142" s="27"/>
      <c r="D142" s="27"/>
      <c r="E142" s="33"/>
      <c r="F142" s="29">
        <f>+C142+D142</f>
        <v>0</v>
      </c>
      <c r="G142" s="316">
        <v>3143880321</v>
      </c>
      <c r="H142" s="27">
        <v>3143880321</v>
      </c>
      <c r="I142" s="30">
        <v>3143880321</v>
      </c>
      <c r="J142" s="31">
        <f t="shared" si="24"/>
        <v>-3143880321</v>
      </c>
      <c r="K142" s="32"/>
      <c r="L142" s="229">
        <f t="shared" ref="L142:L159" si="27">+I143-G143</f>
        <v>0</v>
      </c>
      <c r="M142" s="25" t="s">
        <v>461</v>
      </c>
      <c r="N142" s="26" t="s">
        <v>462</v>
      </c>
      <c r="O142" s="27">
        <v>1095322674</v>
      </c>
      <c r="P142" s="27">
        <v>0</v>
      </c>
      <c r="Q142" s="33">
        <v>0</v>
      </c>
      <c r="R142" s="29">
        <v>1095322674</v>
      </c>
      <c r="S142" s="30">
        <v>758805350</v>
      </c>
      <c r="T142" s="27">
        <v>0</v>
      </c>
      <c r="U142" s="30">
        <v>758805350</v>
      </c>
      <c r="V142" s="31">
        <v>336517324</v>
      </c>
      <c r="W142" s="32">
        <v>0.6927687776506305</v>
      </c>
      <c r="Y142" s="25" t="s">
        <v>461</v>
      </c>
      <c r="Z142" s="26" t="s">
        <v>462</v>
      </c>
      <c r="AA142" s="27">
        <v>1095322674</v>
      </c>
      <c r="AB142" s="27">
        <v>889207514</v>
      </c>
      <c r="AC142" s="33">
        <v>0</v>
      </c>
      <c r="AD142" s="29">
        <v>1095322674</v>
      </c>
      <c r="AE142" s="30">
        <v>1165643079</v>
      </c>
      <c r="AF142" s="27">
        <v>406837729</v>
      </c>
      <c r="AG142" s="30">
        <v>1165643079</v>
      </c>
      <c r="AH142" s="31">
        <v>-70320405</v>
      </c>
      <c r="AI142" s="32">
        <v>1.0642006293389303</v>
      </c>
    </row>
    <row r="143" spans="1:35" x14ac:dyDescent="0.35">
      <c r="A143" s="16" t="s">
        <v>461</v>
      </c>
      <c r="B143" s="17" t="s">
        <v>462</v>
      </c>
      <c r="C143" s="18">
        <f t="shared" ref="C143:J143" si="28">+C144</f>
        <v>1095322674</v>
      </c>
      <c r="D143" s="18" t="str">
        <f t="shared" si="28"/>
        <v>]</v>
      </c>
      <c r="E143" s="18">
        <f t="shared" si="28"/>
        <v>0</v>
      </c>
      <c r="F143" s="18" t="e">
        <f t="shared" si="28"/>
        <v>#VALUE!</v>
      </c>
      <c r="G143" s="18">
        <f t="shared" si="28"/>
        <v>1442697772</v>
      </c>
      <c r="H143" s="18">
        <f t="shared" si="28"/>
        <v>0</v>
      </c>
      <c r="I143" s="18">
        <f t="shared" si="28"/>
        <v>1442697772</v>
      </c>
      <c r="J143" s="18" t="e">
        <f t="shared" si="28"/>
        <v>#VALUE!</v>
      </c>
      <c r="K143" s="19" t="e">
        <f t="shared" ref="K143:K159" si="29">+I143/F143</f>
        <v>#VALUE!</v>
      </c>
      <c r="L143" s="229">
        <f t="shared" si="27"/>
        <v>0</v>
      </c>
      <c r="M143" s="25" t="s">
        <v>463</v>
      </c>
      <c r="N143" s="26" t="s">
        <v>464</v>
      </c>
      <c r="O143" s="27">
        <v>1095322674</v>
      </c>
      <c r="P143" s="27"/>
      <c r="Q143" s="33"/>
      <c r="R143" s="29">
        <v>1095322674</v>
      </c>
      <c r="S143" s="30">
        <v>758805350</v>
      </c>
      <c r="T143" s="27"/>
      <c r="U143" s="30">
        <v>758805350</v>
      </c>
      <c r="V143" s="31">
        <v>336517324</v>
      </c>
      <c r="W143" s="32">
        <v>0.6927687776506305</v>
      </c>
      <c r="Y143" s="25" t="s">
        <v>463</v>
      </c>
      <c r="Z143" s="26" t="s">
        <v>464</v>
      </c>
      <c r="AA143" s="27">
        <v>1095322674</v>
      </c>
      <c r="AB143" s="27"/>
      <c r="AC143" s="33"/>
      <c r="AD143" s="29">
        <v>1095322674</v>
      </c>
      <c r="AE143" s="30">
        <v>1165643079</v>
      </c>
      <c r="AF143" s="27">
        <v>406837729</v>
      </c>
      <c r="AG143" s="30">
        <v>1165643079</v>
      </c>
      <c r="AH143" s="31">
        <v>-70320405</v>
      </c>
      <c r="AI143" s="32">
        <v>1.0642006293389303</v>
      </c>
    </row>
    <row r="144" spans="1:35" x14ac:dyDescent="0.35">
      <c r="A144" s="25" t="s">
        <v>463</v>
      </c>
      <c r="B144" s="26" t="s">
        <v>464</v>
      </c>
      <c r="C144" s="27">
        <v>1095322674</v>
      </c>
      <c r="D144" s="27" t="s">
        <v>1260</v>
      </c>
      <c r="E144" s="33"/>
      <c r="F144" s="29" t="e">
        <f>+C144+D144</f>
        <v>#VALUE!</v>
      </c>
      <c r="G144" s="316">
        <v>1442697772</v>
      </c>
      <c r="H144" s="27"/>
      <c r="I144" s="30">
        <v>1442697772</v>
      </c>
      <c r="J144" s="31" t="e">
        <f t="shared" ref="J144:J183" si="30">+F144-I144</f>
        <v>#VALUE!</v>
      </c>
      <c r="K144" s="32" t="e">
        <f t="shared" si="29"/>
        <v>#VALUE!</v>
      </c>
      <c r="L144" s="229">
        <f t="shared" si="27"/>
        <v>0</v>
      </c>
      <c r="M144" s="16" t="s">
        <v>465</v>
      </c>
      <c r="N144" s="17" t="s">
        <v>466</v>
      </c>
      <c r="O144" s="18">
        <v>0</v>
      </c>
      <c r="P144" s="18">
        <v>889207514</v>
      </c>
      <c r="Q144" s="18">
        <v>0</v>
      </c>
      <c r="R144" s="18">
        <v>889207514</v>
      </c>
      <c r="S144" s="18">
        <v>927973696</v>
      </c>
      <c r="T144" s="18">
        <v>0</v>
      </c>
      <c r="U144" s="18">
        <v>927973696</v>
      </c>
      <c r="V144" s="18">
        <v>0</v>
      </c>
      <c r="W144" s="19">
        <v>1.043596327504718</v>
      </c>
      <c r="Y144" s="16" t="s">
        <v>465</v>
      </c>
      <c r="Z144" s="17" t="s">
        <v>466</v>
      </c>
      <c r="AA144" s="18">
        <v>0</v>
      </c>
      <c r="AB144" s="18">
        <v>0</v>
      </c>
      <c r="AC144" s="18">
        <v>0</v>
      </c>
      <c r="AD144" s="18">
        <v>889207514</v>
      </c>
      <c r="AE144" s="18">
        <v>927973696</v>
      </c>
      <c r="AF144" s="18">
        <v>0</v>
      </c>
      <c r="AG144" s="18">
        <v>927973696</v>
      </c>
      <c r="AH144" s="18">
        <v>0</v>
      </c>
      <c r="AI144" s="19">
        <v>1.043596327504718</v>
      </c>
    </row>
    <row r="145" spans="1:35" x14ac:dyDescent="0.35">
      <c r="A145" s="16" t="s">
        <v>465</v>
      </c>
      <c r="B145" s="17" t="s">
        <v>466</v>
      </c>
      <c r="C145" s="18">
        <f t="shared" ref="C145:I146" si="31">+C146</f>
        <v>0</v>
      </c>
      <c r="D145" s="18">
        <f t="shared" si="31"/>
        <v>1668112646</v>
      </c>
      <c r="E145" s="18">
        <f t="shared" si="31"/>
        <v>0</v>
      </c>
      <c r="F145" s="18">
        <f t="shared" si="31"/>
        <v>1668112646</v>
      </c>
      <c r="G145" s="18">
        <f t="shared" si="31"/>
        <v>1554531225</v>
      </c>
      <c r="H145" s="18">
        <f t="shared" si="31"/>
        <v>626557529</v>
      </c>
      <c r="I145" s="18">
        <f t="shared" si="31"/>
        <v>1554531225</v>
      </c>
      <c r="J145" s="18">
        <f t="shared" si="30"/>
        <v>113581421</v>
      </c>
      <c r="K145" s="19">
        <f t="shared" si="29"/>
        <v>0.93191022124773226</v>
      </c>
      <c r="L145" s="229">
        <f t="shared" si="27"/>
        <v>0</v>
      </c>
      <c r="M145" s="16" t="s">
        <v>467</v>
      </c>
      <c r="N145" s="17" t="s">
        <v>468</v>
      </c>
      <c r="O145" s="18">
        <v>0</v>
      </c>
      <c r="P145" s="18">
        <v>889207514</v>
      </c>
      <c r="Q145" s="18">
        <v>0</v>
      </c>
      <c r="R145" s="18">
        <v>889207514</v>
      </c>
      <c r="S145" s="18">
        <v>927973696</v>
      </c>
      <c r="T145" s="18">
        <v>0</v>
      </c>
      <c r="U145" s="18">
        <v>927973696</v>
      </c>
      <c r="V145" s="18">
        <v>0</v>
      </c>
      <c r="W145" s="19">
        <v>1.043596327504718</v>
      </c>
      <c r="Y145" s="16" t="s">
        <v>467</v>
      </c>
      <c r="Z145" s="17" t="s">
        <v>468</v>
      </c>
      <c r="AA145" s="18">
        <v>0</v>
      </c>
      <c r="AB145" s="18"/>
      <c r="AC145" s="18">
        <v>0</v>
      </c>
      <c r="AD145" s="18">
        <v>889207514</v>
      </c>
      <c r="AE145" s="18">
        <v>927973696</v>
      </c>
      <c r="AF145" s="18">
        <v>0</v>
      </c>
      <c r="AG145" s="18">
        <v>927973696</v>
      </c>
      <c r="AH145" s="18">
        <v>0</v>
      </c>
      <c r="AI145" s="19">
        <v>1.043596327504718</v>
      </c>
    </row>
    <row r="146" spans="1:35" x14ac:dyDescent="0.35">
      <c r="A146" s="16" t="s">
        <v>467</v>
      </c>
      <c r="B146" s="17" t="s">
        <v>468</v>
      </c>
      <c r="C146" s="18">
        <f t="shared" si="31"/>
        <v>0</v>
      </c>
      <c r="D146" s="18">
        <f t="shared" si="31"/>
        <v>1668112646</v>
      </c>
      <c r="E146" s="18">
        <f t="shared" si="31"/>
        <v>0</v>
      </c>
      <c r="F146" s="18">
        <f t="shared" si="31"/>
        <v>1668112646</v>
      </c>
      <c r="G146" s="315">
        <f t="shared" si="31"/>
        <v>1554531225</v>
      </c>
      <c r="H146" s="18">
        <f t="shared" si="31"/>
        <v>626557529</v>
      </c>
      <c r="I146" s="18">
        <f t="shared" si="31"/>
        <v>1554531225</v>
      </c>
      <c r="J146" s="18">
        <f t="shared" si="30"/>
        <v>113581421</v>
      </c>
      <c r="K146" s="19">
        <f t="shared" si="29"/>
        <v>0.93191022124773226</v>
      </c>
      <c r="L146" s="229">
        <f t="shared" si="27"/>
        <v>0</v>
      </c>
      <c r="M146" s="21" t="s">
        <v>469</v>
      </c>
      <c r="N146" s="22" t="s">
        <v>470</v>
      </c>
      <c r="O146" s="23">
        <v>0</v>
      </c>
      <c r="P146" s="23">
        <v>889207514</v>
      </c>
      <c r="Q146" s="23">
        <v>0</v>
      </c>
      <c r="R146" s="23">
        <v>889207514</v>
      </c>
      <c r="S146" s="23">
        <v>927973696</v>
      </c>
      <c r="T146" s="23">
        <v>0</v>
      </c>
      <c r="U146" s="23">
        <v>927973696</v>
      </c>
      <c r="V146" s="23">
        <v>0</v>
      </c>
      <c r="W146" s="24">
        <v>1.043596327504718</v>
      </c>
      <c r="Y146" s="21" t="s">
        <v>469</v>
      </c>
      <c r="Z146" s="22" t="s">
        <v>470</v>
      </c>
      <c r="AA146" s="23">
        <v>0</v>
      </c>
      <c r="AB146" s="23">
        <v>889207514</v>
      </c>
      <c r="AC146" s="23">
        <v>0</v>
      </c>
      <c r="AD146" s="23">
        <v>889207514</v>
      </c>
      <c r="AE146" s="23">
        <v>927973696</v>
      </c>
      <c r="AF146" s="23">
        <v>0</v>
      </c>
      <c r="AG146" s="23">
        <v>927973696</v>
      </c>
      <c r="AH146" s="23">
        <v>0</v>
      </c>
      <c r="AI146" s="24">
        <v>1.043596327504718</v>
      </c>
    </row>
    <row r="147" spans="1:35" x14ac:dyDescent="0.35">
      <c r="A147" s="21" t="s">
        <v>469</v>
      </c>
      <c r="B147" s="22" t="s">
        <v>470</v>
      </c>
      <c r="C147" s="23">
        <f t="shared" ref="C147:I147" si="32">SUM(C148:C162)</f>
        <v>0</v>
      </c>
      <c r="D147" s="23">
        <f t="shared" si="32"/>
        <v>1668112646</v>
      </c>
      <c r="E147" s="23">
        <f t="shared" si="32"/>
        <v>0</v>
      </c>
      <c r="F147" s="23">
        <f t="shared" si="32"/>
        <v>1668112646</v>
      </c>
      <c r="G147" s="23">
        <f t="shared" si="32"/>
        <v>1554531225</v>
      </c>
      <c r="H147" s="23">
        <f t="shared" si="32"/>
        <v>626557529</v>
      </c>
      <c r="I147" s="23">
        <f t="shared" si="32"/>
        <v>1554531225</v>
      </c>
      <c r="J147" s="23">
        <f t="shared" si="30"/>
        <v>113581421</v>
      </c>
      <c r="K147" s="24">
        <f t="shared" si="29"/>
        <v>0.93191022124773226</v>
      </c>
      <c r="L147" s="229">
        <f t="shared" si="27"/>
        <v>0</v>
      </c>
      <c r="M147" s="25">
        <v>112670102</v>
      </c>
      <c r="N147" s="26" t="s">
        <v>471</v>
      </c>
      <c r="O147" s="27"/>
      <c r="P147" s="27">
        <v>267934973</v>
      </c>
      <c r="Q147" s="33"/>
      <c r="R147" s="29">
        <v>267934973</v>
      </c>
      <c r="S147" s="30">
        <v>267934973</v>
      </c>
      <c r="T147" s="27"/>
      <c r="U147" s="30">
        <v>267934973</v>
      </c>
      <c r="V147" s="31">
        <v>0</v>
      </c>
      <c r="W147" s="32">
        <v>1</v>
      </c>
      <c r="Y147" s="25">
        <v>112670102</v>
      </c>
      <c r="Z147" s="26" t="s">
        <v>471</v>
      </c>
      <c r="AA147" s="27"/>
      <c r="AB147" s="27">
        <v>267934973</v>
      </c>
      <c r="AC147" s="33"/>
      <c r="AD147" s="29">
        <v>267934973</v>
      </c>
      <c r="AE147" s="30">
        <v>267934973</v>
      </c>
      <c r="AF147" s="27"/>
      <c r="AG147" s="30">
        <v>267934973</v>
      </c>
      <c r="AH147" s="31">
        <v>0</v>
      </c>
      <c r="AI147" s="32">
        <v>1</v>
      </c>
    </row>
    <row r="148" spans="1:35" x14ac:dyDescent="0.35">
      <c r="A148" s="25">
        <v>112670102</v>
      </c>
      <c r="B148" s="26" t="s">
        <v>471</v>
      </c>
      <c r="C148" s="27"/>
      <c r="D148" s="27">
        <v>267934973</v>
      </c>
      <c r="E148" s="33"/>
      <c r="F148" s="29">
        <f t="shared" ref="F148:F162" si="33">+C148+D148</f>
        <v>267934973</v>
      </c>
      <c r="G148" s="30">
        <v>267934973</v>
      </c>
      <c r="H148" s="27"/>
      <c r="I148" s="30">
        <v>267934973</v>
      </c>
      <c r="J148" s="31">
        <f t="shared" si="30"/>
        <v>0</v>
      </c>
      <c r="K148" s="32">
        <f t="shared" si="29"/>
        <v>1</v>
      </c>
      <c r="L148" s="229">
        <f t="shared" si="27"/>
        <v>0</v>
      </c>
      <c r="M148" s="25">
        <v>112670103</v>
      </c>
      <c r="N148" s="26" t="s">
        <v>1163</v>
      </c>
      <c r="O148" s="27"/>
      <c r="P148" s="27"/>
      <c r="Q148" s="33"/>
      <c r="R148" s="29">
        <v>0</v>
      </c>
      <c r="S148" s="30"/>
      <c r="T148" s="27"/>
      <c r="U148" s="30"/>
      <c r="V148" s="31"/>
      <c r="W148" s="32" t="e">
        <v>#DIV/0!</v>
      </c>
      <c r="Y148" s="25">
        <v>112670103</v>
      </c>
      <c r="Z148" s="26" t="s">
        <v>1163</v>
      </c>
      <c r="AA148" s="27"/>
      <c r="AB148" s="27"/>
      <c r="AC148" s="33"/>
      <c r="AD148" s="29">
        <v>0</v>
      </c>
      <c r="AE148" s="30">
        <v>0</v>
      </c>
      <c r="AF148" s="27"/>
      <c r="AG148" s="30"/>
      <c r="AH148" s="31"/>
      <c r="AI148" s="32" t="e">
        <v>#DIV/0!</v>
      </c>
    </row>
    <row r="149" spans="1:35" x14ac:dyDescent="0.35">
      <c r="A149" s="25">
        <v>112670103</v>
      </c>
      <c r="B149" s="26" t="s">
        <v>1163</v>
      </c>
      <c r="C149" s="27"/>
      <c r="D149" s="27"/>
      <c r="E149" s="33"/>
      <c r="F149" s="29">
        <f t="shared" si="33"/>
        <v>0</v>
      </c>
      <c r="G149" s="30"/>
      <c r="H149" s="27"/>
      <c r="I149" s="30"/>
      <c r="J149" s="31">
        <f t="shared" si="30"/>
        <v>0</v>
      </c>
      <c r="K149" s="32" t="e">
        <f t="shared" si="29"/>
        <v>#DIV/0!</v>
      </c>
      <c r="L149" s="229">
        <f t="shared" si="27"/>
        <v>0</v>
      </c>
      <c r="M149" s="25">
        <v>112670104</v>
      </c>
      <c r="N149" s="26" t="s">
        <v>1164</v>
      </c>
      <c r="O149" s="27"/>
      <c r="P149" s="27"/>
      <c r="Q149" s="33"/>
      <c r="R149" s="29">
        <v>0</v>
      </c>
      <c r="S149" s="30">
        <v>1397800</v>
      </c>
      <c r="T149" s="27"/>
      <c r="U149" s="30">
        <v>1397800</v>
      </c>
      <c r="V149" s="31"/>
      <c r="W149" s="32" t="e">
        <v>#DIV/0!</v>
      </c>
      <c r="Y149" s="25">
        <v>112670104</v>
      </c>
      <c r="Z149" s="26" t="s">
        <v>1164</v>
      </c>
      <c r="AA149" s="27"/>
      <c r="AB149" s="27"/>
      <c r="AC149" s="33"/>
      <c r="AD149" s="29">
        <v>0</v>
      </c>
      <c r="AE149" s="30">
        <v>1397800</v>
      </c>
      <c r="AF149" s="27"/>
      <c r="AG149" s="30">
        <v>1397800</v>
      </c>
      <c r="AH149" s="31"/>
      <c r="AI149" s="32" t="e">
        <v>#DIV/0!</v>
      </c>
    </row>
    <row r="150" spans="1:35" x14ac:dyDescent="0.35">
      <c r="A150" s="25">
        <v>112670104</v>
      </c>
      <c r="B150" s="26" t="s">
        <v>1164</v>
      </c>
      <c r="C150" s="27"/>
      <c r="D150" s="27"/>
      <c r="E150" s="33"/>
      <c r="F150" s="29">
        <f t="shared" si="33"/>
        <v>0</v>
      </c>
      <c r="G150" s="30">
        <v>1397800</v>
      </c>
      <c r="H150" s="27"/>
      <c r="I150" s="30">
        <v>1397800</v>
      </c>
      <c r="J150" s="31">
        <f t="shared" si="30"/>
        <v>-1397800</v>
      </c>
      <c r="K150" s="32" t="e">
        <f t="shared" si="29"/>
        <v>#DIV/0!</v>
      </c>
      <c r="L150" s="229">
        <f t="shared" si="27"/>
        <v>0</v>
      </c>
      <c r="M150" s="25">
        <v>112670105</v>
      </c>
      <c r="N150" s="26" t="s">
        <v>1165</v>
      </c>
      <c r="O150" s="27"/>
      <c r="P150" s="27">
        <v>450000000</v>
      </c>
      <c r="Q150" s="33"/>
      <c r="R150" s="29">
        <v>450000000</v>
      </c>
      <c r="S150" s="30">
        <v>450000000</v>
      </c>
      <c r="T150" s="27"/>
      <c r="U150" s="30">
        <v>450000000</v>
      </c>
      <c r="V150" s="31"/>
      <c r="W150" s="32">
        <v>1</v>
      </c>
      <c r="Y150" s="25">
        <v>112670105</v>
      </c>
      <c r="Z150" s="26" t="s">
        <v>1165</v>
      </c>
      <c r="AA150" s="27"/>
      <c r="AB150" s="27">
        <v>450000000</v>
      </c>
      <c r="AC150" s="33"/>
      <c r="AD150" s="29">
        <v>450000000</v>
      </c>
      <c r="AE150" s="30">
        <v>450000000</v>
      </c>
      <c r="AF150" s="27"/>
      <c r="AG150" s="30">
        <v>450000000</v>
      </c>
      <c r="AH150" s="31"/>
      <c r="AI150" s="32">
        <v>1</v>
      </c>
    </row>
    <row r="151" spans="1:35" x14ac:dyDescent="0.35">
      <c r="A151" s="25">
        <v>112670105</v>
      </c>
      <c r="B151" s="26" t="s">
        <v>1165</v>
      </c>
      <c r="C151" s="27"/>
      <c r="D151" s="27">
        <v>450000000</v>
      </c>
      <c r="E151" s="33"/>
      <c r="F151" s="29">
        <f t="shared" si="33"/>
        <v>450000000</v>
      </c>
      <c r="G151" s="30">
        <v>450000000</v>
      </c>
      <c r="H151" s="27"/>
      <c r="I151" s="30">
        <v>450000000</v>
      </c>
      <c r="J151" s="31">
        <f t="shared" si="30"/>
        <v>0</v>
      </c>
      <c r="K151" s="32">
        <f t="shared" si="29"/>
        <v>1</v>
      </c>
      <c r="L151" s="229">
        <f t="shared" si="27"/>
        <v>0</v>
      </c>
      <c r="M151" s="25">
        <v>112670106</v>
      </c>
      <c r="N151" s="26" t="s">
        <v>1166</v>
      </c>
      <c r="O151" s="27"/>
      <c r="P151" s="27"/>
      <c r="Q151" s="33"/>
      <c r="R151" s="29">
        <v>0</v>
      </c>
      <c r="S151" s="30"/>
      <c r="T151" s="27"/>
      <c r="U151" s="30"/>
      <c r="V151" s="31"/>
      <c r="W151" s="32" t="e">
        <v>#DIV/0!</v>
      </c>
      <c r="Y151" s="25">
        <v>112670106</v>
      </c>
      <c r="Z151" s="26" t="s">
        <v>1166</v>
      </c>
      <c r="AA151" s="27"/>
      <c r="AB151" s="27"/>
      <c r="AC151" s="33"/>
      <c r="AD151" s="29">
        <v>0</v>
      </c>
      <c r="AE151" s="30">
        <v>0</v>
      </c>
      <c r="AF151" s="27"/>
      <c r="AG151" s="30"/>
      <c r="AH151" s="31"/>
      <c r="AI151" s="32" t="e">
        <v>#DIV/0!</v>
      </c>
    </row>
    <row r="152" spans="1:35" x14ac:dyDescent="0.35">
      <c r="A152" s="25">
        <v>112670106</v>
      </c>
      <c r="B152" s="26" t="s">
        <v>1166</v>
      </c>
      <c r="C152" s="27"/>
      <c r="D152" s="27"/>
      <c r="E152" s="33"/>
      <c r="F152" s="29">
        <f t="shared" si="33"/>
        <v>0</v>
      </c>
      <c r="G152" s="30"/>
      <c r="H152" s="27"/>
      <c r="I152" s="30"/>
      <c r="J152" s="31">
        <f t="shared" si="30"/>
        <v>0</v>
      </c>
      <c r="K152" s="32" t="e">
        <f t="shared" si="29"/>
        <v>#DIV/0!</v>
      </c>
      <c r="L152" s="229">
        <f t="shared" si="27"/>
        <v>0</v>
      </c>
      <c r="M152" s="25">
        <v>112670107</v>
      </c>
      <c r="N152" s="26" t="s">
        <v>1167</v>
      </c>
      <c r="O152" s="27"/>
      <c r="P152" s="27"/>
      <c r="Q152" s="33"/>
      <c r="R152" s="29">
        <v>0</v>
      </c>
      <c r="S152" s="30">
        <v>6800000</v>
      </c>
      <c r="T152" s="27"/>
      <c r="U152" s="30">
        <v>6800000</v>
      </c>
      <c r="V152" s="31"/>
      <c r="W152" s="32" t="e">
        <v>#DIV/0!</v>
      </c>
      <c r="Y152" s="25">
        <v>112670107</v>
      </c>
      <c r="Z152" s="26" t="s">
        <v>1167</v>
      </c>
      <c r="AA152" s="27"/>
      <c r="AB152" s="27"/>
      <c r="AC152" s="33"/>
      <c r="AD152" s="29">
        <v>0</v>
      </c>
      <c r="AE152" s="30">
        <v>6800000</v>
      </c>
      <c r="AF152" s="27"/>
      <c r="AG152" s="30">
        <v>6800000</v>
      </c>
      <c r="AH152" s="31"/>
      <c r="AI152" s="32" t="e">
        <v>#DIV/0!</v>
      </c>
    </row>
    <row r="153" spans="1:35" x14ac:dyDescent="0.35">
      <c r="A153" s="25">
        <v>112670107</v>
      </c>
      <c r="B153" s="26" t="s">
        <v>1167</v>
      </c>
      <c r="C153" s="27"/>
      <c r="D153" s="27"/>
      <c r="E153" s="33"/>
      <c r="F153" s="29">
        <f t="shared" si="33"/>
        <v>0</v>
      </c>
      <c r="G153" s="30">
        <v>6800000</v>
      </c>
      <c r="H153" s="27"/>
      <c r="I153" s="30">
        <v>6800000</v>
      </c>
      <c r="J153" s="31">
        <f t="shared" si="30"/>
        <v>-6800000</v>
      </c>
      <c r="K153" s="32" t="e">
        <f t="shared" si="29"/>
        <v>#DIV/0!</v>
      </c>
      <c r="L153" s="229">
        <f t="shared" si="27"/>
        <v>0</v>
      </c>
      <c r="M153" s="25">
        <v>112670108</v>
      </c>
      <c r="N153" s="26" t="s">
        <v>1168</v>
      </c>
      <c r="O153" s="27"/>
      <c r="P153" s="27"/>
      <c r="Q153" s="33"/>
      <c r="R153" s="29">
        <v>0</v>
      </c>
      <c r="S153" s="30"/>
      <c r="T153" s="27"/>
      <c r="U153" s="30"/>
      <c r="V153" s="31"/>
      <c r="W153" s="32" t="e">
        <v>#DIV/0!</v>
      </c>
      <c r="Y153" s="25">
        <v>112670108</v>
      </c>
      <c r="Z153" s="26" t="s">
        <v>1168</v>
      </c>
      <c r="AA153" s="27"/>
      <c r="AB153" s="27"/>
      <c r="AC153" s="33"/>
      <c r="AD153" s="29">
        <v>0</v>
      </c>
      <c r="AE153" s="30">
        <v>0</v>
      </c>
      <c r="AF153" s="27"/>
      <c r="AG153" s="30"/>
      <c r="AH153" s="31"/>
      <c r="AI153" s="32" t="e">
        <v>#DIV/0!</v>
      </c>
    </row>
    <row r="154" spans="1:35" x14ac:dyDescent="0.35">
      <c r="A154" s="25">
        <v>112670108</v>
      </c>
      <c r="B154" s="26" t="s">
        <v>1168</v>
      </c>
      <c r="C154" s="27"/>
      <c r="D154" s="27"/>
      <c r="E154" s="33"/>
      <c r="F154" s="29">
        <f t="shared" si="33"/>
        <v>0</v>
      </c>
      <c r="G154" s="30"/>
      <c r="H154" s="27"/>
      <c r="I154" s="30"/>
      <c r="J154" s="31">
        <f t="shared" si="30"/>
        <v>0</v>
      </c>
      <c r="K154" s="32" t="e">
        <f t="shared" si="29"/>
        <v>#DIV/0!</v>
      </c>
      <c r="L154" s="229">
        <f t="shared" si="27"/>
        <v>0</v>
      </c>
      <c r="M154" s="25">
        <v>112670109</v>
      </c>
      <c r="N154" s="26" t="s">
        <v>1169</v>
      </c>
      <c r="O154" s="27"/>
      <c r="P154" s="27"/>
      <c r="Q154" s="33"/>
      <c r="R154" s="29">
        <v>0</v>
      </c>
      <c r="S154" s="30"/>
      <c r="T154" s="27"/>
      <c r="U154" s="30"/>
      <c r="V154" s="31"/>
      <c r="W154" s="32" t="e">
        <v>#DIV/0!</v>
      </c>
      <c r="Y154" s="25">
        <v>112670109</v>
      </c>
      <c r="Z154" s="26" t="s">
        <v>1169</v>
      </c>
      <c r="AA154" s="27"/>
      <c r="AB154" s="27"/>
      <c r="AC154" s="33"/>
      <c r="AD154" s="29">
        <v>0</v>
      </c>
      <c r="AE154" s="30">
        <v>0</v>
      </c>
      <c r="AF154" s="27"/>
      <c r="AG154" s="30"/>
      <c r="AH154" s="31"/>
      <c r="AI154" s="32" t="e">
        <v>#DIV/0!</v>
      </c>
    </row>
    <row r="155" spans="1:35" x14ac:dyDescent="0.35">
      <c r="A155" s="25">
        <v>112670109</v>
      </c>
      <c r="B155" s="26" t="s">
        <v>1169</v>
      </c>
      <c r="C155" s="27"/>
      <c r="D155" s="27"/>
      <c r="E155" s="33"/>
      <c r="F155" s="29">
        <f t="shared" si="33"/>
        <v>0</v>
      </c>
      <c r="G155" s="30"/>
      <c r="H155" s="27"/>
      <c r="I155" s="30"/>
      <c r="J155" s="31">
        <f t="shared" si="30"/>
        <v>0</v>
      </c>
      <c r="K155" s="32" t="e">
        <f t="shared" si="29"/>
        <v>#DIV/0!</v>
      </c>
      <c r="L155" s="229">
        <f t="shared" si="27"/>
        <v>0</v>
      </c>
      <c r="M155" s="25">
        <v>112670110</v>
      </c>
      <c r="N155" s="26" t="s">
        <v>1170</v>
      </c>
      <c r="O155" s="27"/>
      <c r="P155" s="27"/>
      <c r="Q155" s="33"/>
      <c r="R155" s="29">
        <v>0</v>
      </c>
      <c r="S155" s="30">
        <v>50483923</v>
      </c>
      <c r="T155" s="27"/>
      <c r="U155" s="30">
        <v>50483923</v>
      </c>
      <c r="V155" s="31"/>
      <c r="W155" s="32" t="e">
        <v>#DIV/0!</v>
      </c>
      <c r="Y155" s="25">
        <v>112670110</v>
      </c>
      <c r="Z155" s="26" t="s">
        <v>1170</v>
      </c>
      <c r="AA155" s="27"/>
      <c r="AB155" s="27"/>
      <c r="AC155" s="33"/>
      <c r="AD155" s="29">
        <v>0</v>
      </c>
      <c r="AE155" s="30">
        <v>50483923</v>
      </c>
      <c r="AF155" s="27"/>
      <c r="AG155" s="30">
        <v>50483923</v>
      </c>
      <c r="AH155" s="31"/>
      <c r="AI155" s="32" t="e">
        <v>#DIV/0!</v>
      </c>
    </row>
    <row r="156" spans="1:35" x14ac:dyDescent="0.35">
      <c r="A156" s="25">
        <v>112670110</v>
      </c>
      <c r="B156" s="26" t="s">
        <v>1170</v>
      </c>
      <c r="C156" s="27"/>
      <c r="D156" s="27"/>
      <c r="E156" s="33"/>
      <c r="F156" s="29">
        <f t="shared" si="33"/>
        <v>0</v>
      </c>
      <c r="G156" s="30">
        <v>50483923</v>
      </c>
      <c r="H156" s="27"/>
      <c r="I156" s="30">
        <v>50483923</v>
      </c>
      <c r="J156" s="31">
        <f t="shared" si="30"/>
        <v>-50483923</v>
      </c>
      <c r="K156" s="32" t="e">
        <f t="shared" si="29"/>
        <v>#DIV/0!</v>
      </c>
      <c r="L156" s="229">
        <f t="shared" si="27"/>
        <v>0</v>
      </c>
      <c r="M156" s="25">
        <v>112670111</v>
      </c>
      <c r="N156" s="26" t="s">
        <v>1171</v>
      </c>
      <c r="O156" s="27"/>
      <c r="P156" s="27">
        <v>75272541</v>
      </c>
      <c r="Q156" s="33"/>
      <c r="R156" s="29">
        <v>75272541</v>
      </c>
      <c r="S156" s="30">
        <v>102975000</v>
      </c>
      <c r="T156" s="27"/>
      <c r="U156" s="30">
        <v>102975000</v>
      </c>
      <c r="V156" s="31"/>
      <c r="W156" s="32">
        <v>1.3680287476943285</v>
      </c>
      <c r="Y156" s="25">
        <v>112670111</v>
      </c>
      <c r="Z156" s="26" t="s">
        <v>1171</v>
      </c>
      <c r="AA156" s="27"/>
      <c r="AB156" s="27">
        <v>75272541</v>
      </c>
      <c r="AC156" s="33"/>
      <c r="AD156" s="29">
        <v>75272541</v>
      </c>
      <c r="AE156" s="30">
        <v>102975000</v>
      </c>
      <c r="AF156" s="27"/>
      <c r="AG156" s="30">
        <v>102975000</v>
      </c>
      <c r="AH156" s="31"/>
      <c r="AI156" s="32">
        <v>1.3680287476943285</v>
      </c>
    </row>
    <row r="157" spans="1:35" x14ac:dyDescent="0.35">
      <c r="A157" s="25">
        <v>112670111</v>
      </c>
      <c r="B157" s="26" t="s">
        <v>1171</v>
      </c>
      <c r="C157" s="27"/>
      <c r="D157" s="27">
        <v>75272541</v>
      </c>
      <c r="E157" s="33"/>
      <c r="F157" s="29">
        <f t="shared" si="33"/>
        <v>75272541</v>
      </c>
      <c r="G157" s="30">
        <v>102975000</v>
      </c>
      <c r="H157" s="27"/>
      <c r="I157" s="30">
        <v>102975000</v>
      </c>
      <c r="J157" s="31">
        <f t="shared" si="30"/>
        <v>-27702459</v>
      </c>
      <c r="K157" s="32">
        <f t="shared" si="29"/>
        <v>1.3680287476943285</v>
      </c>
      <c r="L157" s="229">
        <f t="shared" si="27"/>
        <v>0</v>
      </c>
      <c r="M157" s="25">
        <v>112670112</v>
      </c>
      <c r="N157" s="26" t="s">
        <v>1172</v>
      </c>
      <c r="O157" s="27"/>
      <c r="P157" s="27"/>
      <c r="Q157" s="33"/>
      <c r="R157" s="29">
        <v>0</v>
      </c>
      <c r="S157" s="30">
        <v>30882000</v>
      </c>
      <c r="T157" s="27"/>
      <c r="U157" s="30">
        <v>30882000</v>
      </c>
      <c r="V157" s="31"/>
      <c r="W157" s="32" t="e">
        <v>#DIV/0!</v>
      </c>
      <c r="Y157" s="25">
        <v>112670112</v>
      </c>
      <c r="Z157" s="26" t="s">
        <v>1172</v>
      </c>
      <c r="AA157" s="27"/>
      <c r="AB157" s="27"/>
      <c r="AC157" s="33"/>
      <c r="AD157" s="29">
        <v>0</v>
      </c>
      <c r="AE157" s="30">
        <v>30882000</v>
      </c>
      <c r="AF157" s="27"/>
      <c r="AG157" s="30">
        <v>30882000</v>
      </c>
      <c r="AH157" s="31"/>
      <c r="AI157" s="32" t="e">
        <v>#DIV/0!</v>
      </c>
    </row>
    <row r="158" spans="1:35" x14ac:dyDescent="0.35">
      <c r="A158" s="25">
        <v>112670112</v>
      </c>
      <c r="B158" s="26" t="s">
        <v>1172</v>
      </c>
      <c r="C158" s="27"/>
      <c r="D158" s="27"/>
      <c r="E158" s="33"/>
      <c r="F158" s="29">
        <f t="shared" si="33"/>
        <v>0</v>
      </c>
      <c r="G158" s="30">
        <v>30882000</v>
      </c>
      <c r="H158" s="27"/>
      <c r="I158" s="30">
        <v>30882000</v>
      </c>
      <c r="J158" s="31">
        <f t="shared" si="30"/>
        <v>-30882000</v>
      </c>
      <c r="K158" s="32" t="e">
        <f t="shared" si="29"/>
        <v>#DIV/0!</v>
      </c>
      <c r="L158" s="229">
        <f t="shared" si="27"/>
        <v>0</v>
      </c>
      <c r="M158" s="25">
        <v>112670113</v>
      </c>
      <c r="N158" s="26" t="s">
        <v>1173</v>
      </c>
      <c r="O158" s="27"/>
      <c r="P158" s="27"/>
      <c r="Q158" s="33"/>
      <c r="R158" s="29">
        <v>0</v>
      </c>
      <c r="S158" s="30">
        <v>17500000</v>
      </c>
      <c r="T158" s="27"/>
      <c r="U158" s="30">
        <v>17500000</v>
      </c>
      <c r="V158" s="31"/>
      <c r="W158" s="32" t="e">
        <v>#DIV/0!</v>
      </c>
      <c r="Y158" s="25">
        <v>112670113</v>
      </c>
      <c r="Z158" s="26" t="s">
        <v>1173</v>
      </c>
      <c r="AA158" s="27"/>
      <c r="AB158" s="27"/>
      <c r="AC158" s="33"/>
      <c r="AD158" s="29">
        <v>0</v>
      </c>
      <c r="AE158" s="30">
        <v>17500000</v>
      </c>
      <c r="AF158" s="27"/>
      <c r="AG158" s="30">
        <v>17500000</v>
      </c>
      <c r="AH158" s="31"/>
      <c r="AI158" s="32" t="e">
        <v>#DIV/0!</v>
      </c>
    </row>
    <row r="159" spans="1:35" x14ac:dyDescent="0.35">
      <c r="A159" s="25">
        <v>112670113</v>
      </c>
      <c r="B159" s="26" t="s">
        <v>1173</v>
      </c>
      <c r="C159" s="27"/>
      <c r="D159" s="27"/>
      <c r="E159" s="33"/>
      <c r="F159" s="29">
        <f t="shared" si="33"/>
        <v>0</v>
      </c>
      <c r="G159" s="30">
        <v>17500000</v>
      </c>
      <c r="H159" s="27"/>
      <c r="I159" s="30">
        <v>17500000</v>
      </c>
      <c r="J159" s="31">
        <f t="shared" si="30"/>
        <v>-17500000</v>
      </c>
      <c r="K159" s="32" t="e">
        <f t="shared" si="29"/>
        <v>#DIV/0!</v>
      </c>
      <c r="L159" s="229">
        <f t="shared" si="27"/>
        <v>0</v>
      </c>
      <c r="M159" s="25">
        <v>112670114</v>
      </c>
      <c r="N159" s="26" t="s">
        <v>1186</v>
      </c>
      <c r="O159" s="27"/>
      <c r="P159" s="27">
        <v>96000000</v>
      </c>
      <c r="Q159" s="33"/>
      <c r="R159" s="29">
        <v>96000000</v>
      </c>
      <c r="S159" s="30"/>
      <c r="T159" s="27"/>
      <c r="U159" s="30"/>
      <c r="V159" s="31"/>
      <c r="W159" s="32"/>
      <c r="Y159" s="25">
        <v>112670114</v>
      </c>
      <c r="Z159" s="26" t="s">
        <v>1186</v>
      </c>
      <c r="AA159" s="27"/>
      <c r="AB159" s="27">
        <v>96000000</v>
      </c>
      <c r="AC159" s="33"/>
      <c r="AD159" s="29">
        <v>96000000</v>
      </c>
      <c r="AE159" s="30">
        <v>0</v>
      </c>
      <c r="AF159" s="27"/>
      <c r="AG159" s="30"/>
      <c r="AH159" s="31"/>
      <c r="AI159" s="32"/>
    </row>
    <row r="160" spans="1:35" x14ac:dyDescent="0.35">
      <c r="A160" s="25">
        <v>112670114</v>
      </c>
      <c r="B160" s="26" t="s">
        <v>1186</v>
      </c>
      <c r="C160" s="27"/>
      <c r="D160" s="27">
        <v>96000000</v>
      </c>
      <c r="E160" s="33"/>
      <c r="F160" s="29">
        <f t="shared" si="33"/>
        <v>96000000</v>
      </c>
      <c r="G160" s="30"/>
      <c r="H160" s="27"/>
      <c r="I160" s="30"/>
      <c r="J160" s="31">
        <f t="shared" si="30"/>
        <v>96000000</v>
      </c>
      <c r="K160" s="32"/>
      <c r="L160" s="229">
        <f t="shared" ref="L160:L180" si="34">+I163-G163</f>
        <v>0</v>
      </c>
      <c r="M160" s="12" t="s">
        <v>472</v>
      </c>
      <c r="N160" s="13" t="s">
        <v>473</v>
      </c>
      <c r="O160" s="14">
        <v>360566197</v>
      </c>
      <c r="P160" s="14">
        <v>23080820183.77</v>
      </c>
      <c r="Q160" s="14">
        <v>0</v>
      </c>
      <c r="R160" s="14">
        <v>23441386380.77</v>
      </c>
      <c r="S160" s="14">
        <v>23334770592.449997</v>
      </c>
      <c r="T160" s="14">
        <v>75370359.00999999</v>
      </c>
      <c r="U160" s="14">
        <v>23406510393.929996</v>
      </c>
      <c r="V160" s="14">
        <v>34875927.310000002</v>
      </c>
      <c r="W160" s="15">
        <v>0.99851220459944234</v>
      </c>
      <c r="Y160" s="12" t="s">
        <v>472</v>
      </c>
      <c r="Z160" s="13" t="s">
        <v>473</v>
      </c>
      <c r="AA160" s="14">
        <v>360566197</v>
      </c>
      <c r="AB160" s="14">
        <v>23080820183.77</v>
      </c>
      <c r="AC160" s="14">
        <v>0</v>
      </c>
      <c r="AD160" s="14">
        <v>23441386380.77</v>
      </c>
      <c r="AE160" s="14">
        <v>23166663303.599998</v>
      </c>
      <c r="AF160" s="14">
        <v>64757892.140000001</v>
      </c>
      <c r="AG160" s="14">
        <v>23166663303.599998</v>
      </c>
      <c r="AH160" s="14">
        <v>-29881964.829999983</v>
      </c>
      <c r="AI160" s="15">
        <v>0.9882804253678712</v>
      </c>
    </row>
    <row r="161" spans="1:35" x14ac:dyDescent="0.35">
      <c r="A161" s="25">
        <v>112670119</v>
      </c>
      <c r="B161" s="26" t="s">
        <v>1256</v>
      </c>
      <c r="C161" s="27"/>
      <c r="D161" s="27">
        <v>308347603</v>
      </c>
      <c r="E161" s="33"/>
      <c r="F161" s="29">
        <f t="shared" si="33"/>
        <v>308347603</v>
      </c>
      <c r="G161" s="30">
        <v>300000000</v>
      </c>
      <c r="H161" s="27">
        <v>300000000</v>
      </c>
      <c r="I161" s="30">
        <v>300000000</v>
      </c>
      <c r="J161" s="31">
        <f t="shared" si="30"/>
        <v>8347603</v>
      </c>
      <c r="K161" s="32"/>
      <c r="L161" s="229">
        <f t="shared" si="34"/>
        <v>0</v>
      </c>
      <c r="M161" s="12" t="s">
        <v>474</v>
      </c>
      <c r="N161" s="13" t="s">
        <v>475</v>
      </c>
      <c r="O161" s="14">
        <v>0</v>
      </c>
      <c r="P161" s="14">
        <v>22435224661.73</v>
      </c>
      <c r="Q161" s="14">
        <v>0</v>
      </c>
      <c r="R161" s="14">
        <v>22435224661.73</v>
      </c>
      <c r="S161" s="14">
        <v>22435224661.73</v>
      </c>
      <c r="T161" s="14">
        <v>0</v>
      </c>
      <c r="U161" s="14">
        <v>22435224661.73</v>
      </c>
      <c r="V161" s="14">
        <v>0</v>
      </c>
      <c r="W161" s="15">
        <v>1</v>
      </c>
      <c r="Y161" s="12" t="s">
        <v>474</v>
      </c>
      <c r="Z161" s="13" t="s">
        <v>475</v>
      </c>
      <c r="AA161" s="14">
        <v>0</v>
      </c>
      <c r="AB161" s="14">
        <v>22435224661.73</v>
      </c>
      <c r="AC161" s="14">
        <v>0</v>
      </c>
      <c r="AD161" s="14">
        <v>22435224661.73</v>
      </c>
      <c r="AE161" s="14">
        <v>22435224661.73</v>
      </c>
      <c r="AF161" s="14">
        <v>0</v>
      </c>
      <c r="AG161" s="14">
        <v>22435224661.73</v>
      </c>
      <c r="AH161" s="14">
        <v>0</v>
      </c>
      <c r="AI161" s="15">
        <v>1</v>
      </c>
    </row>
    <row r="162" spans="1:35" x14ac:dyDescent="0.35">
      <c r="A162" s="25">
        <v>112670121</v>
      </c>
      <c r="B162" s="26" t="s">
        <v>1257</v>
      </c>
      <c r="C162" s="27"/>
      <c r="D162" s="27">
        <v>470557529</v>
      </c>
      <c r="E162" s="33"/>
      <c r="F162" s="29">
        <f t="shared" si="33"/>
        <v>470557529</v>
      </c>
      <c r="G162" s="30">
        <v>326557529</v>
      </c>
      <c r="H162" s="27">
        <v>326557529</v>
      </c>
      <c r="I162" s="30">
        <v>326557529</v>
      </c>
      <c r="J162" s="31">
        <f t="shared" si="30"/>
        <v>144000000</v>
      </c>
      <c r="K162" s="32"/>
      <c r="L162" s="229">
        <f t="shared" si="34"/>
        <v>0</v>
      </c>
      <c r="M162" s="12" t="s">
        <v>476</v>
      </c>
      <c r="N162" s="13" t="s">
        <v>477</v>
      </c>
      <c r="O162" s="14"/>
      <c r="P162" s="14">
        <v>22370712241</v>
      </c>
      <c r="Q162" s="14"/>
      <c r="R162" s="14">
        <v>22370712241</v>
      </c>
      <c r="S162" s="14">
        <v>22370712241</v>
      </c>
      <c r="T162" s="14"/>
      <c r="U162" s="14">
        <v>22370712241</v>
      </c>
      <c r="V162" s="14">
        <v>0</v>
      </c>
      <c r="W162" s="15">
        <v>1</v>
      </c>
      <c r="Y162" s="12" t="s">
        <v>476</v>
      </c>
      <c r="Z162" s="13" t="s">
        <v>477</v>
      </c>
      <c r="AA162" s="14"/>
      <c r="AB162" s="14">
        <v>22370712241</v>
      </c>
      <c r="AC162" s="14"/>
      <c r="AD162" s="14">
        <v>22370712241</v>
      </c>
      <c r="AE162" s="14">
        <v>22370712241</v>
      </c>
      <c r="AF162" s="14"/>
      <c r="AG162" s="14">
        <v>22370712241</v>
      </c>
      <c r="AH162" s="14">
        <v>0</v>
      </c>
      <c r="AI162" s="15">
        <v>1</v>
      </c>
    </row>
    <row r="163" spans="1:35" x14ac:dyDescent="0.35">
      <c r="A163" s="12" t="s">
        <v>472</v>
      </c>
      <c r="B163" s="13" t="s">
        <v>473</v>
      </c>
      <c r="C163" s="14">
        <f>+C164+C167+C169</f>
        <v>360566197</v>
      </c>
      <c r="D163" s="14">
        <v>23080820183.77</v>
      </c>
      <c r="E163" s="14">
        <f>+E164+E167+E169</f>
        <v>0</v>
      </c>
      <c r="F163" s="14">
        <f>+F164+F167+F169</f>
        <v>23441386380.77</v>
      </c>
      <c r="G163" s="14">
        <f>+G164+G167+G169</f>
        <v>23568368409.389999</v>
      </c>
      <c r="H163" s="14">
        <f>+H164+H167+H169</f>
        <v>74642634.680000007</v>
      </c>
      <c r="I163" s="14">
        <f>+I164+I167+I169</f>
        <v>23568368409.389999</v>
      </c>
      <c r="J163" s="14">
        <f t="shared" si="30"/>
        <v>-126982028.61999893</v>
      </c>
      <c r="K163" s="15">
        <f t="shared" ref="K163:K183" si="35">+I163/F163</f>
        <v>1.0054170016464627</v>
      </c>
      <c r="L163" s="229">
        <f t="shared" si="34"/>
        <v>0</v>
      </c>
      <c r="M163" s="25">
        <v>121301</v>
      </c>
      <c r="N163" s="26" t="s">
        <v>1187</v>
      </c>
      <c r="O163" s="27"/>
      <c r="P163" s="27">
        <v>64512420.729999997</v>
      </c>
      <c r="Q163" s="33"/>
      <c r="R163" s="29">
        <v>64512420.729999997</v>
      </c>
      <c r="S163" s="30">
        <v>64512420.729999997</v>
      </c>
      <c r="T163" s="27"/>
      <c r="U163" s="30">
        <v>64512420.729999997</v>
      </c>
      <c r="V163" s="31"/>
      <c r="W163" s="32">
        <v>1</v>
      </c>
      <c r="Y163" s="25">
        <v>121301</v>
      </c>
      <c r="Z163" s="26" t="s">
        <v>1187</v>
      </c>
      <c r="AA163" s="27"/>
      <c r="AB163" s="27">
        <v>64512420.729999997</v>
      </c>
      <c r="AC163" s="33"/>
      <c r="AD163" s="29">
        <v>64512420.729999997</v>
      </c>
      <c r="AE163" s="30">
        <v>64512420.729999997</v>
      </c>
      <c r="AF163" s="27"/>
      <c r="AG163" s="30">
        <v>64512420.729999997</v>
      </c>
      <c r="AH163" s="31"/>
      <c r="AI163" s="32">
        <v>1</v>
      </c>
    </row>
    <row r="164" spans="1:35" x14ac:dyDescent="0.35">
      <c r="A164" s="12" t="s">
        <v>474</v>
      </c>
      <c r="B164" s="13" t="s">
        <v>475</v>
      </c>
      <c r="C164" s="14">
        <f>+C165+C166</f>
        <v>0</v>
      </c>
      <c r="D164" s="14">
        <v>22435224661.73</v>
      </c>
      <c r="E164" s="14">
        <f>+E165+E166</f>
        <v>0</v>
      </c>
      <c r="F164" s="14">
        <f>+F165+F166</f>
        <v>22435224661.73</v>
      </c>
      <c r="G164" s="315">
        <f>+G165+G166</f>
        <v>22435224661.73</v>
      </c>
      <c r="H164" s="14">
        <f>+H165+H166</f>
        <v>0</v>
      </c>
      <c r="I164" s="14">
        <f>+I165+I166</f>
        <v>22435224661.73</v>
      </c>
      <c r="J164" s="14">
        <f t="shared" si="30"/>
        <v>0</v>
      </c>
      <c r="K164" s="15">
        <f t="shared" si="35"/>
        <v>1</v>
      </c>
      <c r="L164" s="229">
        <f t="shared" si="34"/>
        <v>0</v>
      </c>
      <c r="M164" s="12">
        <v>123</v>
      </c>
      <c r="N164" s="13" t="s">
        <v>1174</v>
      </c>
      <c r="O164" s="14">
        <v>0</v>
      </c>
      <c r="P164" s="14">
        <v>304605042</v>
      </c>
      <c r="Q164" s="14">
        <v>0</v>
      </c>
      <c r="R164" s="14">
        <v>304605042</v>
      </c>
      <c r="S164" s="14">
        <v>304604982.46999699</v>
      </c>
      <c r="T164" s="14">
        <v>0</v>
      </c>
      <c r="U164" s="14">
        <v>304604982.46999699</v>
      </c>
      <c r="V164" s="14">
        <v>0</v>
      </c>
      <c r="W164" s="15">
        <v>0.99999980456658688</v>
      </c>
      <c r="Y164" s="12">
        <v>123</v>
      </c>
      <c r="Z164" s="13" t="s">
        <v>1174</v>
      </c>
      <c r="AA164" s="14">
        <v>0</v>
      </c>
      <c r="AB164" s="14">
        <v>304605042</v>
      </c>
      <c r="AC164" s="14">
        <v>0</v>
      </c>
      <c r="AD164" s="14">
        <v>304605042</v>
      </c>
      <c r="AE164" s="14">
        <v>0</v>
      </c>
      <c r="AF164" s="14">
        <v>0</v>
      </c>
      <c r="AG164" s="14">
        <v>0</v>
      </c>
      <c r="AH164" s="14">
        <v>0</v>
      </c>
      <c r="AI164" s="15">
        <v>0</v>
      </c>
    </row>
    <row r="165" spans="1:35" x14ac:dyDescent="0.35">
      <c r="A165" s="25" t="s">
        <v>476</v>
      </c>
      <c r="B165" s="26" t="s">
        <v>477</v>
      </c>
      <c r="C165" s="27"/>
      <c r="D165" s="27">
        <v>22370712241</v>
      </c>
      <c r="E165" s="33"/>
      <c r="F165" s="29">
        <f>+C165+D165</f>
        <v>22370712241</v>
      </c>
      <c r="G165" s="30">
        <v>22370712241</v>
      </c>
      <c r="H165" s="27"/>
      <c r="I165" s="30">
        <v>22370712241</v>
      </c>
      <c r="J165" s="31">
        <f t="shared" si="30"/>
        <v>0</v>
      </c>
      <c r="K165" s="32">
        <f t="shared" si="35"/>
        <v>1</v>
      </c>
      <c r="L165" s="229">
        <f t="shared" si="34"/>
        <v>0</v>
      </c>
      <c r="M165" s="12">
        <v>1232</v>
      </c>
      <c r="N165" s="13" t="s">
        <v>1175</v>
      </c>
      <c r="O165" s="14"/>
      <c r="P165" s="14">
        <v>304605042</v>
      </c>
      <c r="Q165" s="14"/>
      <c r="R165" s="14">
        <v>304605042</v>
      </c>
      <c r="S165" s="14">
        <v>304604982.46999699</v>
      </c>
      <c r="T165" s="14"/>
      <c r="U165" s="14">
        <v>304604982.46999699</v>
      </c>
      <c r="V165" s="14"/>
      <c r="W165" s="15">
        <v>0.99999980456658688</v>
      </c>
      <c r="Y165" s="12">
        <v>1232</v>
      </c>
      <c r="Z165" s="13" t="s">
        <v>1175</v>
      </c>
      <c r="AA165" s="14"/>
      <c r="AB165" s="14">
        <v>304605042</v>
      </c>
      <c r="AC165" s="14"/>
      <c r="AD165" s="14">
        <v>304605042</v>
      </c>
      <c r="AE165" s="14">
        <v>0</v>
      </c>
      <c r="AF165" s="14"/>
      <c r="AG165" s="14"/>
      <c r="AH165" s="14"/>
      <c r="AI165" s="15">
        <v>0</v>
      </c>
    </row>
    <row r="166" spans="1:35" x14ac:dyDescent="0.35">
      <c r="A166" s="25">
        <v>121301</v>
      </c>
      <c r="B166" s="26" t="s">
        <v>1187</v>
      </c>
      <c r="C166" s="27"/>
      <c r="D166" s="27">
        <v>64512420.729999997</v>
      </c>
      <c r="E166" s="33"/>
      <c r="F166" s="29">
        <f>+C166+D166</f>
        <v>64512420.729999997</v>
      </c>
      <c r="G166" s="30">
        <v>64512420.729999997</v>
      </c>
      <c r="H166" s="27"/>
      <c r="I166" s="30">
        <v>64512420.729999997</v>
      </c>
      <c r="J166" s="31">
        <f t="shared" si="30"/>
        <v>0</v>
      </c>
      <c r="K166" s="32">
        <f t="shared" si="35"/>
        <v>1</v>
      </c>
      <c r="L166" s="229">
        <f t="shared" si="34"/>
        <v>0</v>
      </c>
      <c r="M166" s="12" t="s">
        <v>478</v>
      </c>
      <c r="N166" s="13" t="s">
        <v>479</v>
      </c>
      <c r="O166" s="14">
        <v>360566197</v>
      </c>
      <c r="P166" s="14">
        <v>340990480.04000002</v>
      </c>
      <c r="Q166" s="14">
        <v>0</v>
      </c>
      <c r="R166" s="14">
        <v>701556677.03999996</v>
      </c>
      <c r="S166" s="14">
        <v>594940948.25</v>
      </c>
      <c r="T166" s="14">
        <v>75370359.00999999</v>
      </c>
      <c r="U166" s="14">
        <v>666680749.73000002</v>
      </c>
      <c r="V166" s="14">
        <v>34875927.310000002</v>
      </c>
      <c r="W166" s="15">
        <v>0.95028779790515561</v>
      </c>
      <c r="Y166" s="12" t="s">
        <v>478</v>
      </c>
      <c r="Z166" s="13" t="s">
        <v>479</v>
      </c>
      <c r="AA166" s="14">
        <v>360566197</v>
      </c>
      <c r="AB166" s="14">
        <v>340990480.04000002</v>
      </c>
      <c r="AC166" s="14">
        <v>0</v>
      </c>
      <c r="AD166" s="14">
        <v>701556677.03999996</v>
      </c>
      <c r="AE166" s="14">
        <v>731438641.87</v>
      </c>
      <c r="AF166" s="14">
        <v>64757892.140000001</v>
      </c>
      <c r="AG166" s="14">
        <v>731438641.87</v>
      </c>
      <c r="AH166" s="14">
        <v>-29881964.829999983</v>
      </c>
      <c r="AI166" s="15">
        <v>1.0425938000562944</v>
      </c>
    </row>
    <row r="167" spans="1:35" x14ac:dyDescent="0.35">
      <c r="A167" s="12">
        <v>123</v>
      </c>
      <c r="B167" s="13" t="s">
        <v>1174</v>
      </c>
      <c r="C167" s="14">
        <f>+C168</f>
        <v>0</v>
      </c>
      <c r="D167" s="14">
        <v>304605042</v>
      </c>
      <c r="E167" s="14">
        <f>+E168</f>
        <v>0</v>
      </c>
      <c r="F167" s="14">
        <f>+F168</f>
        <v>304605042</v>
      </c>
      <c r="G167" s="14">
        <f>+G168</f>
        <v>304605042</v>
      </c>
      <c r="H167" s="14">
        <f>+H168</f>
        <v>0</v>
      </c>
      <c r="I167" s="14">
        <f>+I168</f>
        <v>304605042</v>
      </c>
      <c r="J167" s="14">
        <f t="shared" si="30"/>
        <v>0</v>
      </c>
      <c r="K167" s="15">
        <f t="shared" si="35"/>
        <v>1</v>
      </c>
      <c r="L167" s="229">
        <f t="shared" si="34"/>
        <v>0</v>
      </c>
      <c r="M167" s="21" t="s">
        <v>480</v>
      </c>
      <c r="N167" s="22" t="s">
        <v>481</v>
      </c>
      <c r="O167" s="23">
        <v>360566197</v>
      </c>
      <c r="P167" s="23">
        <v>25003040.039999999</v>
      </c>
      <c r="Q167" s="23">
        <v>0</v>
      </c>
      <c r="R167" s="23">
        <v>385569237.04000002</v>
      </c>
      <c r="S167" s="23">
        <v>278953508.25</v>
      </c>
      <c r="T167" s="23">
        <v>75370359.00999999</v>
      </c>
      <c r="U167" s="23">
        <v>350693309.73000002</v>
      </c>
      <c r="V167" s="23">
        <v>34875927.310000002</v>
      </c>
      <c r="W167" s="24">
        <v>0.90954691412172528</v>
      </c>
      <c r="Y167" s="21" t="s">
        <v>480</v>
      </c>
      <c r="Z167" s="22" t="s">
        <v>481</v>
      </c>
      <c r="AA167" s="23">
        <v>360566197</v>
      </c>
      <c r="AB167" s="23">
        <v>25003040.039999999</v>
      </c>
      <c r="AC167" s="23">
        <v>0</v>
      </c>
      <c r="AD167" s="23">
        <v>385569237.04000002</v>
      </c>
      <c r="AE167" s="23">
        <v>415451201.87</v>
      </c>
      <c r="AF167" s="23">
        <v>64757892.140000001</v>
      </c>
      <c r="AG167" s="23">
        <v>415451201.87</v>
      </c>
      <c r="AH167" s="23">
        <v>-29881964.829999983</v>
      </c>
      <c r="AI167" s="24">
        <v>1.0775009050499014</v>
      </c>
    </row>
    <row r="168" spans="1:35" x14ac:dyDescent="0.35">
      <c r="A168" s="25">
        <v>1232</v>
      </c>
      <c r="B168" s="26" t="s">
        <v>1175</v>
      </c>
      <c r="C168" s="27"/>
      <c r="D168" s="27">
        <v>304605042</v>
      </c>
      <c r="E168" s="33"/>
      <c r="F168" s="29">
        <f>+C168+D168</f>
        <v>304605042</v>
      </c>
      <c r="G168" s="316">
        <v>304605042</v>
      </c>
      <c r="H168" s="27"/>
      <c r="I168" s="30">
        <v>304605042</v>
      </c>
      <c r="J168" s="31">
        <f t="shared" si="30"/>
        <v>0</v>
      </c>
      <c r="K168" s="32">
        <f t="shared" si="35"/>
        <v>1</v>
      </c>
      <c r="L168" s="229">
        <f t="shared" si="34"/>
        <v>0</v>
      </c>
      <c r="M168" s="12" t="s">
        <v>482</v>
      </c>
      <c r="N168" s="13" t="s">
        <v>483</v>
      </c>
      <c r="O168" s="14"/>
      <c r="P168" s="14"/>
      <c r="Q168" s="14"/>
      <c r="R168" s="14">
        <v>0</v>
      </c>
      <c r="S168" s="14">
        <v>6146654.8900000006</v>
      </c>
      <c r="T168" s="14">
        <v>1793219.65</v>
      </c>
      <c r="U168" s="14">
        <v>7924843.8900000006</v>
      </c>
      <c r="V168" s="14">
        <v>-7924843.8900000006</v>
      </c>
      <c r="W168" s="15" t="e">
        <v>#DIV/0!</v>
      </c>
      <c r="Y168" s="12" t="s">
        <v>482</v>
      </c>
      <c r="Z168" s="13" t="s">
        <v>483</v>
      </c>
      <c r="AA168" s="14"/>
      <c r="AB168" s="14"/>
      <c r="AC168" s="14"/>
      <c r="AD168" s="14">
        <v>0</v>
      </c>
      <c r="AE168" s="14">
        <v>9629412.1799999997</v>
      </c>
      <c r="AF168" s="14">
        <v>1704568.29</v>
      </c>
      <c r="AG168" s="14">
        <v>9629412.1799999997</v>
      </c>
      <c r="AH168" s="14">
        <v>-9629412.1799999997</v>
      </c>
      <c r="AI168" s="15" t="e">
        <v>#DIV/0!</v>
      </c>
    </row>
    <row r="169" spans="1:35" x14ac:dyDescent="0.35">
      <c r="A169" s="12" t="s">
        <v>478</v>
      </c>
      <c r="B169" s="13" t="s">
        <v>479</v>
      </c>
      <c r="C169" s="14">
        <f>+C170+C183</f>
        <v>360566197</v>
      </c>
      <c r="D169" s="14">
        <v>340990480.04000002</v>
      </c>
      <c r="E169" s="14">
        <f>+E170+E183</f>
        <v>0</v>
      </c>
      <c r="F169" s="14">
        <f>+F170+F183</f>
        <v>701556677.03999996</v>
      </c>
      <c r="G169" s="14">
        <f>+G170+G183</f>
        <v>828538705.66000009</v>
      </c>
      <c r="H169" s="14">
        <f>+H170+H183</f>
        <v>74642634.680000007</v>
      </c>
      <c r="I169" s="14">
        <f>+I170+I183</f>
        <v>828538705.66000009</v>
      </c>
      <c r="J169" s="14">
        <f t="shared" si="30"/>
        <v>-126982028.62000012</v>
      </c>
      <c r="K169" s="15">
        <f t="shared" si="35"/>
        <v>1.1810003849664168</v>
      </c>
      <c r="L169" s="229">
        <f t="shared" si="34"/>
        <v>0</v>
      </c>
      <c r="M169" s="25" t="s">
        <v>484</v>
      </c>
      <c r="N169" s="26" t="s">
        <v>485</v>
      </c>
      <c r="O169" s="27"/>
      <c r="P169" s="27"/>
      <c r="Q169" s="33"/>
      <c r="R169" s="29">
        <v>0</v>
      </c>
      <c r="S169" s="30">
        <v>5005354.88</v>
      </c>
      <c r="T169" s="27">
        <v>1190850.92</v>
      </c>
      <c r="U169" s="30">
        <v>6196205.7999999998</v>
      </c>
      <c r="V169" s="31">
        <v>-6196205.7999999998</v>
      </c>
      <c r="W169" s="32" t="e">
        <v>#DIV/0!</v>
      </c>
      <c r="Y169" s="25" t="s">
        <v>484</v>
      </c>
      <c r="Z169" s="26" t="s">
        <v>485</v>
      </c>
      <c r="AA169" s="27"/>
      <c r="AB169" s="27"/>
      <c r="AC169" s="33"/>
      <c r="AD169" s="29">
        <v>0</v>
      </c>
      <c r="AE169" s="30">
        <v>7344719.2400000002</v>
      </c>
      <c r="AF169" s="27">
        <v>1148513.44</v>
      </c>
      <c r="AG169" s="30">
        <v>7344719.2400000002</v>
      </c>
      <c r="AH169" s="31">
        <v>-7344719.2400000002</v>
      </c>
      <c r="AI169" s="32" t="e">
        <v>#DIV/0!</v>
      </c>
    </row>
    <row r="170" spans="1:35" x14ac:dyDescent="0.35">
      <c r="A170" s="21" t="s">
        <v>480</v>
      </c>
      <c r="B170" s="22" t="s">
        <v>481</v>
      </c>
      <c r="C170" s="23">
        <f t="shared" ref="C170:I170" si="36">SUM(C171:C182)</f>
        <v>360566197</v>
      </c>
      <c r="D170" s="23">
        <f t="shared" si="36"/>
        <v>25003040.039999999</v>
      </c>
      <c r="E170" s="23">
        <f t="shared" si="36"/>
        <v>0</v>
      </c>
      <c r="F170" s="23">
        <f t="shared" si="36"/>
        <v>385569237.04000002</v>
      </c>
      <c r="G170" s="315">
        <f t="shared" si="36"/>
        <v>500215367.66000003</v>
      </c>
      <c r="H170" s="23">
        <f t="shared" si="36"/>
        <v>66713209.680000007</v>
      </c>
      <c r="I170" s="23">
        <f t="shared" si="36"/>
        <v>500215367.66000003</v>
      </c>
      <c r="J170" s="23">
        <f t="shared" si="30"/>
        <v>-114646130.62</v>
      </c>
      <c r="K170" s="24">
        <f t="shared" si="35"/>
        <v>1.2973425253013799</v>
      </c>
      <c r="L170" s="229">
        <f t="shared" si="34"/>
        <v>0</v>
      </c>
      <c r="M170" s="25" t="s">
        <v>486</v>
      </c>
      <c r="N170" s="26" t="s">
        <v>487</v>
      </c>
      <c r="O170" s="27"/>
      <c r="P170" s="27">
        <v>20933828.129999999</v>
      </c>
      <c r="Q170" s="33"/>
      <c r="R170" s="29">
        <v>20933828.129999999</v>
      </c>
      <c r="S170" s="30">
        <v>29248828.219999999</v>
      </c>
      <c r="T170" s="27">
        <v>7715047.0199999996</v>
      </c>
      <c r="U170" s="30">
        <v>36963875.239999995</v>
      </c>
      <c r="V170" s="31">
        <v>-16030047.109999996</v>
      </c>
      <c r="W170" s="32">
        <v>1.7657484818568632</v>
      </c>
      <c r="Y170" s="25" t="s">
        <v>486</v>
      </c>
      <c r="Z170" s="26" t="s">
        <v>487</v>
      </c>
      <c r="AA170" s="27"/>
      <c r="AB170" s="27">
        <v>20933828.129999999</v>
      </c>
      <c r="AC170" s="33"/>
      <c r="AD170" s="29">
        <v>20933828.129999999</v>
      </c>
      <c r="AE170" s="30">
        <v>42398563.480000004</v>
      </c>
      <c r="AF170" s="27">
        <v>5434688.2400000002</v>
      </c>
      <c r="AG170" s="30">
        <v>42398563.480000004</v>
      </c>
      <c r="AH170" s="31">
        <v>-21464735.350000005</v>
      </c>
      <c r="AI170" s="32">
        <v>2.0253612104151735</v>
      </c>
    </row>
    <row r="171" spans="1:35" x14ac:dyDescent="0.35">
      <c r="A171" s="25" t="s">
        <v>482</v>
      </c>
      <c r="B171" s="26" t="s">
        <v>483</v>
      </c>
      <c r="C171" s="29"/>
      <c r="D171" s="27"/>
      <c r="E171" s="33"/>
      <c r="F171" s="29">
        <f t="shared" ref="F171:F183" si="37">+C171+D171</f>
        <v>0</v>
      </c>
      <c r="G171" s="30">
        <v>14670072.809999999</v>
      </c>
      <c r="H171" s="27">
        <v>4983271.78</v>
      </c>
      <c r="I171" s="30">
        <v>14670072.809999999</v>
      </c>
      <c r="J171" s="31">
        <f t="shared" si="30"/>
        <v>-14670072.809999999</v>
      </c>
      <c r="K171" s="32" t="e">
        <f t="shared" si="35"/>
        <v>#DIV/0!</v>
      </c>
      <c r="L171" s="229">
        <f t="shared" si="34"/>
        <v>0</v>
      </c>
      <c r="M171" s="25" t="s">
        <v>488</v>
      </c>
      <c r="N171" s="26" t="s">
        <v>489</v>
      </c>
      <c r="O171" s="27"/>
      <c r="P171" s="27">
        <v>1579921.17</v>
      </c>
      <c r="Q171" s="33"/>
      <c r="R171" s="29">
        <v>1579921.17</v>
      </c>
      <c r="S171" s="30">
        <v>3565688.59</v>
      </c>
      <c r="T171" s="27">
        <v>3124590.16</v>
      </c>
      <c r="U171" s="30">
        <v>6690278.75</v>
      </c>
      <c r="V171" s="31">
        <v>-5110357.58</v>
      </c>
      <c r="W171" s="32">
        <v>4.2345649118683566</v>
      </c>
      <c r="Y171" s="25" t="s">
        <v>488</v>
      </c>
      <c r="Z171" s="26" t="s">
        <v>489</v>
      </c>
      <c r="AA171" s="27"/>
      <c r="AB171" s="27">
        <v>1579921.17</v>
      </c>
      <c r="AC171" s="33"/>
      <c r="AD171" s="29">
        <v>1579921.17</v>
      </c>
      <c r="AE171" s="30">
        <v>9379896.3300000001</v>
      </c>
      <c r="AF171" s="27">
        <v>2689617.58</v>
      </c>
      <c r="AG171" s="30">
        <v>9379896.3300000001</v>
      </c>
      <c r="AH171" s="31">
        <v>-7799975.1600000001</v>
      </c>
      <c r="AI171" s="32">
        <v>5.9369394550235697</v>
      </c>
    </row>
    <row r="172" spans="1:35" x14ac:dyDescent="0.35">
      <c r="A172" s="25" t="s">
        <v>484</v>
      </c>
      <c r="B172" s="26" t="s">
        <v>485</v>
      </c>
      <c r="C172" s="27"/>
      <c r="D172" s="27"/>
      <c r="E172" s="33"/>
      <c r="F172" s="29">
        <f t="shared" si="37"/>
        <v>0</v>
      </c>
      <c r="G172" s="30">
        <v>8396900.8499999996</v>
      </c>
      <c r="H172" s="27">
        <v>768641.72</v>
      </c>
      <c r="I172" s="30">
        <v>8396900.8499999996</v>
      </c>
      <c r="J172" s="31">
        <f t="shared" si="30"/>
        <v>-8396900.8499999996</v>
      </c>
      <c r="K172" s="32" t="e">
        <f t="shared" si="35"/>
        <v>#DIV/0!</v>
      </c>
      <c r="L172" s="229">
        <f t="shared" si="34"/>
        <v>0</v>
      </c>
      <c r="M172" s="25" t="s">
        <v>490</v>
      </c>
      <c r="N172" s="26" t="s">
        <v>491</v>
      </c>
      <c r="O172" s="27"/>
      <c r="P172" s="27"/>
      <c r="Q172" s="33"/>
      <c r="R172" s="29">
        <v>0</v>
      </c>
      <c r="S172" s="30">
        <v>91566557</v>
      </c>
      <c r="T172" s="27">
        <v>12149480</v>
      </c>
      <c r="U172" s="30">
        <v>103716037</v>
      </c>
      <c r="V172" s="31">
        <v>-103716037</v>
      </c>
      <c r="W172" s="32" t="e">
        <v>#DIV/0!</v>
      </c>
      <c r="Y172" s="25" t="s">
        <v>490</v>
      </c>
      <c r="Z172" s="26" t="s">
        <v>491</v>
      </c>
      <c r="AA172" s="27"/>
      <c r="AB172" s="27"/>
      <c r="AC172" s="33"/>
      <c r="AD172" s="29">
        <v>0</v>
      </c>
      <c r="AE172" s="30">
        <v>115201144.66</v>
      </c>
      <c r="AF172" s="27">
        <v>11485107.66</v>
      </c>
      <c r="AG172" s="30">
        <v>115201144.66</v>
      </c>
      <c r="AH172" s="31">
        <v>-115201144.66</v>
      </c>
      <c r="AI172" s="32" t="e">
        <v>#DIV/0!</v>
      </c>
    </row>
    <row r="173" spans="1:35" x14ac:dyDescent="0.35">
      <c r="A173" s="25" t="s">
        <v>486</v>
      </c>
      <c r="B173" s="26" t="s">
        <v>487</v>
      </c>
      <c r="C173" s="27"/>
      <c r="D173" s="27">
        <v>20933828.129999999</v>
      </c>
      <c r="E173" s="33"/>
      <c r="F173" s="29">
        <f t="shared" si="37"/>
        <v>20933828.129999999</v>
      </c>
      <c r="G173" s="30">
        <v>54053132.990000002</v>
      </c>
      <c r="H173" s="27">
        <v>5381552.7199999997</v>
      </c>
      <c r="I173" s="30">
        <v>54053132.990000002</v>
      </c>
      <c r="J173" s="31">
        <f t="shared" si="30"/>
        <v>-33119304.860000003</v>
      </c>
      <c r="K173" s="32">
        <f t="shared" si="35"/>
        <v>2.5820950021337548</v>
      </c>
      <c r="L173" s="229">
        <f t="shared" si="34"/>
        <v>0</v>
      </c>
      <c r="M173" s="25" t="s">
        <v>492</v>
      </c>
      <c r="N173" s="26" t="s">
        <v>493</v>
      </c>
      <c r="O173" s="27"/>
      <c r="P173" s="27">
        <v>2489290.7400000002</v>
      </c>
      <c r="Q173" s="33"/>
      <c r="R173" s="29">
        <v>2489290.7400000002</v>
      </c>
      <c r="S173" s="30">
        <v>2115017.2200000002</v>
      </c>
      <c r="T173" s="27">
        <v>176314.23</v>
      </c>
      <c r="U173" s="30">
        <v>2291331.4500000002</v>
      </c>
      <c r="V173" s="31">
        <v>197959.29000000004</v>
      </c>
      <c r="W173" s="32">
        <v>0.92047562511721714</v>
      </c>
      <c r="Y173" s="25" t="s">
        <v>492</v>
      </c>
      <c r="Z173" s="26" t="s">
        <v>493</v>
      </c>
      <c r="AA173" s="27"/>
      <c r="AB173" s="27">
        <v>2489290.7400000002</v>
      </c>
      <c r="AC173" s="33"/>
      <c r="AD173" s="29">
        <v>2489290.7400000002</v>
      </c>
      <c r="AE173" s="30">
        <v>8309984.1299999999</v>
      </c>
      <c r="AF173" s="27">
        <v>6018652.6799999997</v>
      </c>
      <c r="AG173" s="30">
        <v>8309984.1299999999</v>
      </c>
      <c r="AH173" s="31">
        <v>-5820693.3899999997</v>
      </c>
      <c r="AI173" s="32">
        <v>3.3382939149968474</v>
      </c>
    </row>
    <row r="174" spans="1:35" x14ac:dyDescent="0.35">
      <c r="A174" s="25" t="s">
        <v>488</v>
      </c>
      <c r="B174" s="26" t="s">
        <v>489</v>
      </c>
      <c r="C174" s="27"/>
      <c r="D174" s="27">
        <v>1579921.17</v>
      </c>
      <c r="E174" s="33"/>
      <c r="F174" s="29">
        <f t="shared" si="37"/>
        <v>1579921.17</v>
      </c>
      <c r="G174" s="30">
        <v>24248385.359999999</v>
      </c>
      <c r="H174" s="27">
        <v>12437341.560000001</v>
      </c>
      <c r="I174" s="30">
        <v>24248385.359999999</v>
      </c>
      <c r="J174" s="31">
        <f t="shared" si="30"/>
        <v>-22668464.189999998</v>
      </c>
      <c r="K174" s="32">
        <f t="shared" si="35"/>
        <v>15.347845082675866</v>
      </c>
      <c r="L174" s="229">
        <f t="shared" si="34"/>
        <v>0</v>
      </c>
      <c r="M174" s="25" t="s">
        <v>494</v>
      </c>
      <c r="N174" s="26" t="s">
        <v>495</v>
      </c>
      <c r="O174" s="27"/>
      <c r="P174" s="27"/>
      <c r="Q174" s="33"/>
      <c r="R174" s="29">
        <v>0</v>
      </c>
      <c r="S174" s="30">
        <v>1259479.48</v>
      </c>
      <c r="T174" s="27">
        <v>498197.41</v>
      </c>
      <c r="U174" s="30">
        <v>1757676.89</v>
      </c>
      <c r="V174" s="31">
        <v>-1757676.89</v>
      </c>
      <c r="W174" s="32" t="e">
        <v>#DIV/0!</v>
      </c>
      <c r="Y174" s="25" t="s">
        <v>494</v>
      </c>
      <c r="Z174" s="26" t="s">
        <v>495</v>
      </c>
      <c r="AA174" s="27"/>
      <c r="AB174" s="27"/>
      <c r="AC174" s="33"/>
      <c r="AD174" s="29">
        <v>0</v>
      </c>
      <c r="AE174" s="30">
        <v>8481475.7599999998</v>
      </c>
      <c r="AF174" s="27">
        <v>6723798.8700000001</v>
      </c>
      <c r="AG174" s="30">
        <v>8481475.7599999998</v>
      </c>
      <c r="AH174" s="31">
        <v>-8481475.7599999998</v>
      </c>
      <c r="AI174" s="32" t="e">
        <v>#DIV/0!</v>
      </c>
    </row>
    <row r="175" spans="1:35" x14ac:dyDescent="0.35">
      <c r="A175" s="25" t="s">
        <v>490</v>
      </c>
      <c r="B175" s="26" t="s">
        <v>491</v>
      </c>
      <c r="C175" s="27"/>
      <c r="D175" s="27"/>
      <c r="E175" s="33"/>
      <c r="F175" s="29">
        <f t="shared" si="37"/>
        <v>0</v>
      </c>
      <c r="G175" s="30">
        <v>124113295.66</v>
      </c>
      <c r="H175" s="27">
        <v>8912151</v>
      </c>
      <c r="I175" s="30">
        <v>124113295.66</v>
      </c>
      <c r="J175" s="31">
        <f t="shared" si="30"/>
        <v>-124113295.66</v>
      </c>
      <c r="K175" s="32" t="e">
        <f t="shared" si="35"/>
        <v>#DIV/0!</v>
      </c>
      <c r="L175" s="229">
        <f t="shared" si="34"/>
        <v>0</v>
      </c>
      <c r="M175" s="25" t="s">
        <v>496</v>
      </c>
      <c r="N175" s="26" t="s">
        <v>497</v>
      </c>
      <c r="O175" s="27">
        <v>360566197</v>
      </c>
      <c r="P175" s="27"/>
      <c r="Q175" s="33"/>
      <c r="R175" s="29">
        <v>360566197</v>
      </c>
      <c r="S175" s="30">
        <v>83579598.969999999</v>
      </c>
      <c r="T175" s="27">
        <v>41424837.619999997</v>
      </c>
      <c r="U175" s="30">
        <v>121388909.71000001</v>
      </c>
      <c r="V175" s="31">
        <v>239177287.28999999</v>
      </c>
      <c r="W175" s="32">
        <v>0.33666192427350589</v>
      </c>
      <c r="Y175" s="25" t="s">
        <v>496</v>
      </c>
      <c r="Z175" s="26" t="s">
        <v>497</v>
      </c>
      <c r="AA175" s="27">
        <v>360566197</v>
      </c>
      <c r="AB175" s="27"/>
      <c r="AC175" s="33"/>
      <c r="AD175" s="29">
        <v>360566197</v>
      </c>
      <c r="AE175" s="30">
        <v>142604020.09</v>
      </c>
      <c r="AF175" s="27">
        <v>21215110.379999999</v>
      </c>
      <c r="AG175" s="30">
        <v>142604020.09</v>
      </c>
      <c r="AH175" s="31">
        <v>217962176.91</v>
      </c>
      <c r="AI175" s="32">
        <v>0.39550024732351713</v>
      </c>
    </row>
    <row r="176" spans="1:35" x14ac:dyDescent="0.35">
      <c r="A176" s="25" t="s">
        <v>492</v>
      </c>
      <c r="B176" s="26" t="s">
        <v>493</v>
      </c>
      <c r="C176" s="27"/>
      <c r="D176" s="27">
        <v>2489290.7400000002</v>
      </c>
      <c r="E176" s="33"/>
      <c r="F176" s="29">
        <f t="shared" si="37"/>
        <v>2489290.7400000002</v>
      </c>
      <c r="G176" s="30">
        <v>10688255.300000001</v>
      </c>
      <c r="H176" s="27">
        <v>2378271.17</v>
      </c>
      <c r="I176" s="30">
        <v>10688255.300000001</v>
      </c>
      <c r="J176" s="31">
        <f t="shared" si="30"/>
        <v>-8198964.5600000005</v>
      </c>
      <c r="K176" s="32">
        <f t="shared" si="35"/>
        <v>4.2936950386116806</v>
      </c>
      <c r="L176" s="229">
        <f t="shared" si="34"/>
        <v>0</v>
      </c>
      <c r="M176" s="25" t="s">
        <v>498</v>
      </c>
      <c r="N176" s="26" t="s">
        <v>499</v>
      </c>
      <c r="O176" s="27"/>
      <c r="P176" s="27"/>
      <c r="Q176" s="33"/>
      <c r="R176" s="29">
        <v>0</v>
      </c>
      <c r="S176" s="30">
        <v>684596</v>
      </c>
      <c r="T176" s="27">
        <v>505575</v>
      </c>
      <c r="U176" s="30">
        <v>1190171</v>
      </c>
      <c r="V176" s="31">
        <v>-1190171</v>
      </c>
      <c r="W176" s="32" t="e">
        <v>#DIV/0!</v>
      </c>
      <c r="Y176" s="25" t="s">
        <v>498</v>
      </c>
      <c r="Z176" s="26" t="s">
        <v>499</v>
      </c>
      <c r="AA176" s="27"/>
      <c r="AB176" s="27"/>
      <c r="AC176" s="33"/>
      <c r="AD176" s="29">
        <v>0</v>
      </c>
      <c r="AE176" s="30">
        <v>1190171</v>
      </c>
      <c r="AF176" s="27"/>
      <c r="AG176" s="30">
        <v>1190171</v>
      </c>
      <c r="AH176" s="31">
        <v>-1190171</v>
      </c>
      <c r="AI176" s="32" t="e">
        <v>#DIV/0!</v>
      </c>
    </row>
    <row r="177" spans="1:35" x14ac:dyDescent="0.35">
      <c r="A177" s="25" t="s">
        <v>494</v>
      </c>
      <c r="B177" s="26" t="s">
        <v>495</v>
      </c>
      <c r="C177" s="27"/>
      <c r="D177" s="27"/>
      <c r="E177" s="33"/>
      <c r="F177" s="29">
        <f t="shared" si="37"/>
        <v>0</v>
      </c>
      <c r="G177" s="30">
        <v>9943318.8699999992</v>
      </c>
      <c r="H177" s="27">
        <v>87200</v>
      </c>
      <c r="I177" s="30">
        <v>9943318.8699999992</v>
      </c>
      <c r="J177" s="31">
        <f t="shared" si="30"/>
        <v>-9943318.8699999992</v>
      </c>
      <c r="K177" s="32" t="e">
        <f t="shared" si="35"/>
        <v>#DIV/0!</v>
      </c>
      <c r="L177" s="229">
        <f t="shared" si="34"/>
        <v>0</v>
      </c>
      <c r="M177" s="25" t="s">
        <v>500</v>
      </c>
      <c r="N177" s="26" t="s">
        <v>501</v>
      </c>
      <c r="O177" s="27"/>
      <c r="P177" s="27"/>
      <c r="Q177" s="33"/>
      <c r="R177" s="29">
        <v>0</v>
      </c>
      <c r="S177" s="30">
        <v>11964778</v>
      </c>
      <c r="T177" s="27">
        <v>6102012</v>
      </c>
      <c r="U177" s="30">
        <v>18066790</v>
      </c>
      <c r="V177" s="31">
        <v>-18066790</v>
      </c>
      <c r="W177" s="32" t="e">
        <v>#DIV/0!</v>
      </c>
      <c r="Y177" s="25" t="s">
        <v>500</v>
      </c>
      <c r="Z177" s="26" t="s">
        <v>501</v>
      </c>
      <c r="AA177" s="27"/>
      <c r="AB177" s="27"/>
      <c r="AC177" s="33"/>
      <c r="AD177" s="29">
        <v>0</v>
      </c>
      <c r="AE177" s="30">
        <v>18589726</v>
      </c>
      <c r="AF177" s="27">
        <v>522936</v>
      </c>
      <c r="AG177" s="30">
        <v>18589726</v>
      </c>
      <c r="AH177" s="31">
        <v>-18589726</v>
      </c>
      <c r="AI177" s="32" t="e">
        <v>#DIV/0!</v>
      </c>
    </row>
    <row r="178" spans="1:35" x14ac:dyDescent="0.35">
      <c r="A178" s="25" t="s">
        <v>496</v>
      </c>
      <c r="B178" s="26" t="s">
        <v>497</v>
      </c>
      <c r="C178" s="27">
        <v>360566197</v>
      </c>
      <c r="D178" s="27"/>
      <c r="E178" s="33"/>
      <c r="F178" s="29">
        <f t="shared" si="37"/>
        <v>360566197</v>
      </c>
      <c r="G178" s="30">
        <v>152552605.81999999</v>
      </c>
      <c r="H178" s="27">
        <v>9506514.7300000004</v>
      </c>
      <c r="I178" s="30">
        <v>152552605.81999999</v>
      </c>
      <c r="J178" s="31">
        <f t="shared" si="30"/>
        <v>208013591.18000001</v>
      </c>
      <c r="K178" s="32">
        <f t="shared" si="35"/>
        <v>0.42309181251397227</v>
      </c>
      <c r="L178" s="229">
        <f t="shared" si="34"/>
        <v>0</v>
      </c>
      <c r="M178" s="25" t="s">
        <v>502</v>
      </c>
      <c r="N178" s="26" t="s">
        <v>503</v>
      </c>
      <c r="O178" s="27"/>
      <c r="P178" s="27"/>
      <c r="Q178" s="33"/>
      <c r="R178" s="29">
        <v>0</v>
      </c>
      <c r="S178" s="30">
        <v>42259613</v>
      </c>
      <c r="T178" s="27"/>
      <c r="U178" s="30">
        <v>42259613</v>
      </c>
      <c r="V178" s="31">
        <v>-42259613</v>
      </c>
      <c r="W178" s="32" t="e">
        <v>#DIV/0!</v>
      </c>
      <c r="Y178" s="25" t="s">
        <v>502</v>
      </c>
      <c r="Z178" s="26" t="s">
        <v>503</v>
      </c>
      <c r="AA178" s="27"/>
      <c r="AB178" s="27"/>
      <c r="AC178" s="33"/>
      <c r="AD178" s="29">
        <v>0</v>
      </c>
      <c r="AE178" s="30">
        <v>49345833</v>
      </c>
      <c r="AF178" s="27">
        <v>7086220</v>
      </c>
      <c r="AG178" s="30">
        <v>49345833</v>
      </c>
      <c r="AH178" s="31">
        <v>-49345833</v>
      </c>
      <c r="AI178" s="32" t="e">
        <v>#DIV/0!</v>
      </c>
    </row>
    <row r="179" spans="1:35" x14ac:dyDescent="0.35">
      <c r="A179" s="25" t="s">
        <v>498</v>
      </c>
      <c r="B179" s="26" t="s">
        <v>499</v>
      </c>
      <c r="C179" s="27"/>
      <c r="D179" s="27"/>
      <c r="E179" s="33"/>
      <c r="F179" s="29">
        <f t="shared" si="37"/>
        <v>0</v>
      </c>
      <c r="G179" s="30">
        <v>1204811</v>
      </c>
      <c r="H179" s="27"/>
      <c r="I179" s="30">
        <v>1204811</v>
      </c>
      <c r="J179" s="31">
        <f t="shared" si="30"/>
        <v>-1204811</v>
      </c>
      <c r="K179" s="32" t="e">
        <f t="shared" si="35"/>
        <v>#DIV/0!</v>
      </c>
      <c r="L179" s="229">
        <f t="shared" si="34"/>
        <v>0</v>
      </c>
      <c r="M179" s="230">
        <v>1262212</v>
      </c>
      <c r="N179" s="26" t="s">
        <v>1176</v>
      </c>
      <c r="O179" s="33"/>
      <c r="P179" s="33"/>
      <c r="Q179" s="33"/>
      <c r="R179" s="29">
        <v>0</v>
      </c>
      <c r="S179" s="30">
        <v>1557342</v>
      </c>
      <c r="T179" s="27">
        <v>690235</v>
      </c>
      <c r="U179" s="30">
        <v>2247577</v>
      </c>
      <c r="V179" s="31">
        <v>-2247577</v>
      </c>
      <c r="W179" s="32" t="e">
        <v>#DIV/0!</v>
      </c>
      <c r="Y179" s="230">
        <v>1262212</v>
      </c>
      <c r="Z179" s="26" t="s">
        <v>1176</v>
      </c>
      <c r="AA179" s="33"/>
      <c r="AB179" s="33"/>
      <c r="AC179" s="33"/>
      <c r="AD179" s="29">
        <v>0</v>
      </c>
      <c r="AE179" s="30">
        <v>2976256</v>
      </c>
      <c r="AF179" s="27">
        <v>728679</v>
      </c>
      <c r="AG179" s="30">
        <v>2976256</v>
      </c>
      <c r="AH179" s="31">
        <v>-2976256</v>
      </c>
      <c r="AI179" s="32" t="e">
        <v>#DIV/0!</v>
      </c>
    </row>
    <row r="180" spans="1:35" x14ac:dyDescent="0.35">
      <c r="A180" s="25" t="s">
        <v>500</v>
      </c>
      <c r="B180" s="26" t="s">
        <v>501</v>
      </c>
      <c r="C180" s="27"/>
      <c r="D180" s="27"/>
      <c r="E180" s="33"/>
      <c r="F180" s="29">
        <f t="shared" si="37"/>
        <v>0</v>
      </c>
      <c r="G180" s="30">
        <v>19179628</v>
      </c>
      <c r="H180" s="27">
        <v>55461</v>
      </c>
      <c r="I180" s="30">
        <v>19179628</v>
      </c>
      <c r="J180" s="31">
        <f t="shared" si="30"/>
        <v>-19179628</v>
      </c>
      <c r="K180" s="32" t="e">
        <f t="shared" si="35"/>
        <v>#DIV/0!</v>
      </c>
      <c r="L180" s="229">
        <f t="shared" si="34"/>
        <v>0</v>
      </c>
      <c r="M180" s="230">
        <v>12627</v>
      </c>
      <c r="N180" s="26" t="s">
        <v>1177</v>
      </c>
      <c r="O180" s="33"/>
      <c r="P180" s="33">
        <v>315987440</v>
      </c>
      <c r="Q180" s="33"/>
      <c r="R180" s="29">
        <v>315987440</v>
      </c>
      <c r="S180" s="30">
        <v>315987440</v>
      </c>
      <c r="T180" s="27"/>
      <c r="U180" s="30">
        <v>315987440</v>
      </c>
      <c r="V180" s="31">
        <v>0</v>
      </c>
      <c r="W180" s="32">
        <v>1</v>
      </c>
      <c r="Y180" s="230">
        <v>12627</v>
      </c>
      <c r="Z180" s="26" t="s">
        <v>1177</v>
      </c>
      <c r="AA180" s="33"/>
      <c r="AB180" s="33">
        <v>315987440</v>
      </c>
      <c r="AC180" s="33"/>
      <c r="AD180" s="29">
        <v>315987440</v>
      </c>
      <c r="AE180" s="30">
        <v>315987440</v>
      </c>
      <c r="AF180" s="27"/>
      <c r="AG180" s="30">
        <v>315987440</v>
      </c>
      <c r="AH180" s="31">
        <v>0</v>
      </c>
      <c r="AI180" s="32">
        <v>1</v>
      </c>
    </row>
    <row r="181" spans="1:35" x14ac:dyDescent="0.35">
      <c r="A181" s="25" t="s">
        <v>502</v>
      </c>
      <c r="B181" s="26" t="s">
        <v>503</v>
      </c>
      <c r="C181" s="27"/>
      <c r="D181" s="27"/>
      <c r="E181" s="33"/>
      <c r="F181" s="29">
        <f t="shared" si="37"/>
        <v>0</v>
      </c>
      <c r="G181" s="30">
        <v>76869181</v>
      </c>
      <c r="H181" s="27">
        <v>21564746</v>
      </c>
      <c r="I181" s="30">
        <v>76869181</v>
      </c>
      <c r="J181" s="31">
        <f t="shared" si="30"/>
        <v>-76869181</v>
      </c>
      <c r="K181" s="32" t="e">
        <f t="shared" si="35"/>
        <v>#DIV/0!</v>
      </c>
      <c r="Y181" s="229"/>
      <c r="Z181" s="229"/>
      <c r="AA181" s="231"/>
    </row>
    <row r="182" spans="1:35" x14ac:dyDescent="0.35">
      <c r="A182" s="230">
        <v>1262212</v>
      </c>
      <c r="B182" s="26" t="s">
        <v>1176</v>
      </c>
      <c r="C182" s="33"/>
      <c r="D182" s="33"/>
      <c r="E182" s="33"/>
      <c r="F182" s="29">
        <f t="shared" si="37"/>
        <v>0</v>
      </c>
      <c r="G182" s="30">
        <v>4295780</v>
      </c>
      <c r="H182" s="27">
        <v>638058</v>
      </c>
      <c r="I182" s="30">
        <v>4295780</v>
      </c>
      <c r="J182" s="31">
        <f t="shared" si="30"/>
        <v>-4295780</v>
      </c>
      <c r="K182" s="32" t="e">
        <f t="shared" si="35"/>
        <v>#DIV/0!</v>
      </c>
      <c r="Z182" s="229"/>
      <c r="AA182" s="231"/>
    </row>
    <row r="183" spans="1:35" x14ac:dyDescent="0.35">
      <c r="A183" s="230">
        <v>12627</v>
      </c>
      <c r="B183" s="26" t="s">
        <v>1177</v>
      </c>
      <c r="C183" s="33"/>
      <c r="D183" s="33">
        <v>315987440</v>
      </c>
      <c r="E183" s="33"/>
      <c r="F183" s="29">
        <f t="shared" si="37"/>
        <v>315987440</v>
      </c>
      <c r="G183" s="316">
        <v>328323338</v>
      </c>
      <c r="H183" s="27">
        <v>7929425</v>
      </c>
      <c r="I183" s="30">
        <v>328323338</v>
      </c>
      <c r="J183" s="31">
        <f t="shared" si="30"/>
        <v>-12335898</v>
      </c>
      <c r="K183" s="32">
        <f t="shared" si="35"/>
        <v>1.0390392035835347</v>
      </c>
      <c r="Z183" s="229"/>
      <c r="AA183" s="231"/>
    </row>
    <row r="184" spans="1:35" x14ac:dyDescent="0.35">
      <c r="C184" s="4"/>
      <c r="D184" s="4"/>
      <c r="F184" s="4"/>
      <c r="Z184" s="229"/>
      <c r="AA184" s="231"/>
    </row>
    <row r="185" spans="1:35" x14ac:dyDescent="0.35">
      <c r="C185" s="4"/>
      <c r="D185" s="4"/>
      <c r="F185" s="4"/>
      <c r="G185" s="4"/>
      <c r="I185" s="4"/>
      <c r="Z185" s="229"/>
      <c r="AA185" s="231"/>
    </row>
    <row r="186" spans="1:35" x14ac:dyDescent="0.35">
      <c r="C186" s="229"/>
      <c r="D186" s="229"/>
      <c r="F186" s="229"/>
      <c r="G186" s="3">
        <f>SUBTOTAL(9,G14:G183)</f>
        <v>376801953657.92969</v>
      </c>
      <c r="I186" s="229"/>
      <c r="Z186" s="229"/>
      <c r="AA186" s="231"/>
    </row>
    <row r="187" spans="1:35" x14ac:dyDescent="0.35">
      <c r="D187" s="231"/>
      <c r="F187" s="4"/>
      <c r="G187" s="4">
        <f>+G5-G186</f>
        <v>-267388901265.78967</v>
      </c>
      <c r="Z187" s="229"/>
      <c r="AA187" s="231"/>
    </row>
    <row r="188" spans="1:35" x14ac:dyDescent="0.35">
      <c r="D188" s="231"/>
      <c r="F188" s="231" t="s">
        <v>1258</v>
      </c>
      <c r="G188" s="3">
        <v>23568368409.389999</v>
      </c>
      <c r="H188" s="4">
        <f>+G163</f>
        <v>23568368409.389999</v>
      </c>
      <c r="Z188" s="229"/>
      <c r="AA188" s="231"/>
    </row>
    <row r="189" spans="1:35" x14ac:dyDescent="0.35">
      <c r="D189" s="231">
        <f>+D188-D187</f>
        <v>0</v>
      </c>
      <c r="F189" s="229" t="s">
        <v>1259</v>
      </c>
      <c r="G189" s="3">
        <v>86656199040.75</v>
      </c>
      <c r="H189" s="4">
        <f>+G6</f>
        <v>85844683982.75</v>
      </c>
      <c r="I189" s="4">
        <f>+G189-H189</f>
        <v>811515058</v>
      </c>
      <c r="Z189" s="229"/>
      <c r="AA189" s="231"/>
    </row>
    <row r="190" spans="1:35" x14ac:dyDescent="0.35">
      <c r="G190" s="4">
        <f>+G189+G188</f>
        <v>110224567450.14</v>
      </c>
      <c r="Z190" s="229"/>
      <c r="AA190" s="231"/>
    </row>
    <row r="191" spans="1:35" x14ac:dyDescent="0.35">
      <c r="Z191" s="229"/>
    </row>
    <row r="192" spans="1:35" x14ac:dyDescent="0.35">
      <c r="Z192" s="229"/>
    </row>
    <row r="193" spans="26:26" x14ac:dyDescent="0.35">
      <c r="Z193" s="229"/>
    </row>
  </sheetData>
  <mergeCells count="1">
    <mergeCell ref="C3:K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showGridLines="0" workbookViewId="0">
      <selection activeCell="AF1" sqref="AF1"/>
    </sheetView>
  </sheetViews>
  <sheetFormatPr baseColWidth="10" defaultColWidth="11.453125" defaultRowHeight="14.5" x14ac:dyDescent="0.35"/>
  <cols>
    <col min="1" max="1" width="15.81640625" style="82" bestFit="1" customWidth="1"/>
    <col min="2" max="2" width="45" style="122" customWidth="1"/>
    <col min="3" max="3" width="10.1796875" style="82" hidden="1" customWidth="1"/>
    <col min="4" max="4" width="44.453125" style="82" hidden="1" customWidth="1"/>
    <col min="5" max="5" width="19.7265625" style="82" bestFit="1" customWidth="1"/>
    <col min="6" max="6" width="17.81640625" style="82" bestFit="1" customWidth="1"/>
    <col min="7" max="8" width="17.81640625" style="82" hidden="1" customWidth="1"/>
    <col min="9" max="10" width="16.81640625" style="82" hidden="1" customWidth="1"/>
    <col min="11" max="11" width="17.81640625" style="82" hidden="1" customWidth="1"/>
    <col min="12" max="12" width="16.81640625" style="82" hidden="1" customWidth="1"/>
    <col min="13" max="13" width="17.81640625" style="82" hidden="1" customWidth="1"/>
    <col min="14" max="16" width="16.81640625" style="82" hidden="1" customWidth="1"/>
    <col min="17" max="17" width="17.81640625" style="82" hidden="1" customWidth="1"/>
    <col min="18" max="18" width="19.7265625" style="82" bestFit="1" customWidth="1"/>
    <col min="19" max="19" width="11" style="82" hidden="1" customWidth="1"/>
    <col min="20" max="20" width="53.54296875" style="82" hidden="1" customWidth="1"/>
    <col min="21" max="21" width="18.81640625" style="82" hidden="1" customWidth="1"/>
    <col min="22" max="22" width="19.54296875" style="82" hidden="1" customWidth="1"/>
    <col min="23" max="23" width="18.81640625" style="82" hidden="1" customWidth="1"/>
    <col min="24" max="24" width="15.1796875" style="82" hidden="1" customWidth="1"/>
    <col min="25" max="25" width="13.1796875" style="82" hidden="1" customWidth="1"/>
    <col min="26" max="28" width="0" style="82" hidden="1" customWidth="1"/>
    <col min="29" max="29" width="3.26953125" style="127" customWidth="1"/>
    <col min="30" max="30" width="17.81640625" style="82" bestFit="1" customWidth="1"/>
    <col min="31" max="31" width="3.26953125" style="127" customWidth="1"/>
    <col min="32" max="32" width="17.81640625" style="82" bestFit="1" customWidth="1"/>
    <col min="33" max="16384" width="11.453125" style="127"/>
  </cols>
  <sheetData>
    <row r="1" spans="1:32" ht="43.5" x14ac:dyDescent="0.35">
      <c r="A1" s="79" t="s">
        <v>649</v>
      </c>
      <c r="B1" s="132" t="s">
        <v>650</v>
      </c>
      <c r="C1" s="80" t="s">
        <v>651</v>
      </c>
      <c r="D1" s="80" t="s">
        <v>652</v>
      </c>
      <c r="E1" s="131" t="s">
        <v>653</v>
      </c>
      <c r="F1" s="131" t="s">
        <v>654</v>
      </c>
      <c r="G1" s="81" t="s">
        <v>655</v>
      </c>
      <c r="H1" s="81" t="s">
        <v>656</v>
      </c>
      <c r="I1" s="81" t="s">
        <v>657</v>
      </c>
      <c r="J1" s="81" t="s">
        <v>658</v>
      </c>
      <c r="K1" s="81" t="s">
        <v>659</v>
      </c>
      <c r="L1" s="81" t="s">
        <v>660</v>
      </c>
      <c r="M1" s="81" t="s">
        <v>661</v>
      </c>
      <c r="N1" s="81" t="s">
        <v>662</v>
      </c>
      <c r="O1" s="81" t="s">
        <v>663</v>
      </c>
      <c r="P1" s="81" t="s">
        <v>664</v>
      </c>
      <c r="Q1" s="81" t="s">
        <v>665</v>
      </c>
      <c r="R1" s="131" t="s">
        <v>666</v>
      </c>
      <c r="AD1" s="130" t="s">
        <v>1082</v>
      </c>
      <c r="AF1" s="131" t="s">
        <v>1083</v>
      </c>
    </row>
    <row r="2" spans="1:32" s="128" customFormat="1" x14ac:dyDescent="0.35">
      <c r="A2" s="50" t="s">
        <v>757</v>
      </c>
      <c r="B2" s="51" t="s">
        <v>6</v>
      </c>
      <c r="C2" s="83"/>
      <c r="D2" s="83"/>
      <c r="E2" s="84">
        <f t="shared" ref="E2:R2" si="0">+E3+E225</f>
        <v>132862828149.18999</v>
      </c>
      <c r="F2" s="84">
        <f t="shared" si="0"/>
        <v>11465969490.998335</v>
      </c>
      <c r="G2" s="84">
        <f t="shared" si="0"/>
        <v>17022566791.537727</v>
      </c>
      <c r="H2" s="84">
        <f t="shared" si="0"/>
        <v>11019639041.867727</v>
      </c>
      <c r="I2" s="84">
        <f t="shared" si="0"/>
        <v>9676808614.0477276</v>
      </c>
      <c r="J2" s="84">
        <f t="shared" si="0"/>
        <v>9625027202.8210602</v>
      </c>
      <c r="K2" s="84">
        <f t="shared" si="0"/>
        <v>12286915639.16106</v>
      </c>
      <c r="L2" s="84">
        <f t="shared" si="0"/>
        <v>8481168392.7610598</v>
      </c>
      <c r="M2" s="84">
        <f t="shared" si="0"/>
        <v>11132182397.881062</v>
      </c>
      <c r="N2" s="84">
        <f t="shared" si="0"/>
        <v>8863543015.1210594</v>
      </c>
      <c r="O2" s="84">
        <f t="shared" si="0"/>
        <v>9219638181.0410614</v>
      </c>
      <c r="P2" s="84">
        <f t="shared" si="0"/>
        <v>8413354482.5010605</v>
      </c>
      <c r="Q2" s="84">
        <f t="shared" si="0"/>
        <v>15411604399.241062</v>
      </c>
      <c r="R2" s="84">
        <f t="shared" si="0"/>
        <v>132877828148.99001</v>
      </c>
      <c r="S2" s="85">
        <v>2</v>
      </c>
      <c r="T2" s="85" t="s">
        <v>6</v>
      </c>
      <c r="U2" s="86">
        <v>128195487387</v>
      </c>
      <c r="V2" s="87">
        <f>+E2-U2</f>
        <v>4667340762.1899872</v>
      </c>
      <c r="W2" s="88">
        <v>128545187372.41499</v>
      </c>
      <c r="X2" s="87">
        <f>+W2-U2</f>
        <v>349699985.41499329</v>
      </c>
      <c r="Y2" s="87">
        <f>+E2-W2</f>
        <v>4317640776.7749939</v>
      </c>
      <c r="Z2" s="89"/>
      <c r="AA2" s="89"/>
      <c r="AB2" s="89"/>
      <c r="AD2" s="84">
        <v>12567212488.710001</v>
      </c>
      <c r="AF2" s="133">
        <f>(AD2-F2)/F2</f>
        <v>9.604447304488524E-2</v>
      </c>
    </row>
    <row r="3" spans="1:32" s="128" customFormat="1" x14ac:dyDescent="0.35">
      <c r="A3" s="50">
        <v>21</v>
      </c>
      <c r="B3" s="51" t="s">
        <v>7</v>
      </c>
      <c r="C3" s="83"/>
      <c r="D3" s="83"/>
      <c r="E3" s="84">
        <f t="shared" ref="E3:R3" si="1">+E4+E59+E217+E219</f>
        <v>120773018909.18999</v>
      </c>
      <c r="F3" s="84">
        <f t="shared" si="1"/>
        <v>10458451507.845001</v>
      </c>
      <c r="G3" s="84">
        <f t="shared" si="1"/>
        <v>15485603616.445</v>
      </c>
      <c r="H3" s="84">
        <f t="shared" si="1"/>
        <v>9220991664.7749996</v>
      </c>
      <c r="I3" s="84">
        <f t="shared" si="1"/>
        <v>8725851236.9549999</v>
      </c>
      <c r="J3" s="84">
        <f t="shared" si="1"/>
        <v>8402736492.3949995</v>
      </c>
      <c r="K3" s="84">
        <f t="shared" si="1"/>
        <v>11421124928.735001</v>
      </c>
      <c r="L3" s="84">
        <f t="shared" si="1"/>
        <v>8002877682.3349991</v>
      </c>
      <c r="M3" s="84">
        <f t="shared" si="1"/>
        <v>8634082447.4549999</v>
      </c>
      <c r="N3" s="84">
        <f t="shared" si="1"/>
        <v>8285252304.6949987</v>
      </c>
      <c r="O3" s="84">
        <f t="shared" si="1"/>
        <v>8711347470.6149998</v>
      </c>
      <c r="P3" s="84">
        <f t="shared" si="1"/>
        <v>8065063772.0749998</v>
      </c>
      <c r="Q3" s="84">
        <f t="shared" si="1"/>
        <v>15115225284.655001</v>
      </c>
      <c r="R3" s="84">
        <f t="shared" si="1"/>
        <v>120788018908.99001</v>
      </c>
      <c r="S3" s="85">
        <v>21</v>
      </c>
      <c r="T3" s="85" t="s">
        <v>7</v>
      </c>
      <c r="U3" s="86">
        <v>117244678147</v>
      </c>
      <c r="V3" s="87">
        <f t="shared" ref="V3:V66" si="2">+E3-U3</f>
        <v>3528340762.1899872</v>
      </c>
      <c r="W3" s="89"/>
      <c r="X3" s="89"/>
      <c r="Y3" s="89"/>
      <c r="Z3" s="89"/>
      <c r="AA3" s="89"/>
      <c r="AB3" s="89"/>
      <c r="AD3" s="84">
        <v>12073467036.710001</v>
      </c>
      <c r="AF3" s="133">
        <f t="shared" ref="AF3:AF66" si="3">(AD3-F3)/F3</f>
        <v>0.15442205068824563</v>
      </c>
    </row>
    <row r="4" spans="1:32" s="128" customFormat="1" x14ac:dyDescent="0.35">
      <c r="A4" s="50">
        <v>211</v>
      </c>
      <c r="B4" s="51" t="s">
        <v>8</v>
      </c>
      <c r="C4" s="83"/>
      <c r="D4" s="83"/>
      <c r="E4" s="84">
        <f t="shared" ref="E4:R4" si="4">+E5+E39</f>
        <v>105696298416.16998</v>
      </c>
      <c r="F4" s="84">
        <f t="shared" si="4"/>
        <v>8432815095.8416672</v>
      </c>
      <c r="G4" s="84">
        <f t="shared" si="4"/>
        <v>8549661690.9416676</v>
      </c>
      <c r="H4" s="84">
        <f t="shared" si="4"/>
        <v>7968996844.7716665</v>
      </c>
      <c r="I4" s="84">
        <f t="shared" si="4"/>
        <v>8106293781.2816658</v>
      </c>
      <c r="J4" s="84">
        <f t="shared" si="4"/>
        <v>7739634924.5116663</v>
      </c>
      <c r="K4" s="84">
        <f t="shared" si="4"/>
        <v>10941446260.231667</v>
      </c>
      <c r="L4" s="84">
        <f t="shared" si="4"/>
        <v>7393667208.831666</v>
      </c>
      <c r="M4" s="84">
        <f t="shared" si="4"/>
        <v>8027757340.7816658</v>
      </c>
      <c r="N4" s="84">
        <f t="shared" si="4"/>
        <v>7829808896.1916656</v>
      </c>
      <c r="O4" s="84">
        <f t="shared" si="4"/>
        <v>8332722215.1116657</v>
      </c>
      <c r="P4" s="84">
        <f t="shared" si="4"/>
        <v>7658005284.9016666</v>
      </c>
      <c r="Q4" s="84">
        <f t="shared" si="4"/>
        <v>14715488872.571667</v>
      </c>
      <c r="R4" s="84">
        <f t="shared" si="4"/>
        <v>105696298415.97</v>
      </c>
      <c r="S4" s="85">
        <v>211</v>
      </c>
      <c r="T4" s="85" t="s">
        <v>8</v>
      </c>
      <c r="U4" s="86">
        <v>103924227513</v>
      </c>
      <c r="V4" s="87">
        <f t="shared" si="2"/>
        <v>1772070903.1699829</v>
      </c>
      <c r="W4" s="89"/>
      <c r="X4" s="89"/>
      <c r="Y4" s="89"/>
      <c r="Z4" s="89"/>
      <c r="AA4" s="89"/>
      <c r="AB4" s="89"/>
      <c r="AD4" s="84">
        <v>9992471173.1700001</v>
      </c>
      <c r="AF4" s="133">
        <f t="shared" si="3"/>
        <v>0.18495082123849957</v>
      </c>
    </row>
    <row r="5" spans="1:32" s="128" customFormat="1" x14ac:dyDescent="0.35">
      <c r="A5" s="56">
        <v>2111</v>
      </c>
      <c r="B5" s="57" t="s">
        <v>9</v>
      </c>
      <c r="C5" s="90"/>
      <c r="D5" s="90"/>
      <c r="E5" s="91">
        <f>+E6+E23+E30</f>
        <v>76451082961.189987</v>
      </c>
      <c r="F5" s="91">
        <f t="shared" ref="F5:R5" si="5">+F6+F23+F30</f>
        <v>6459378267.21</v>
      </c>
      <c r="G5" s="91">
        <f t="shared" si="5"/>
        <v>6143807862.3100004</v>
      </c>
      <c r="H5" s="91">
        <f t="shared" si="5"/>
        <v>5330803962.2399998</v>
      </c>
      <c r="I5" s="91">
        <f t="shared" si="5"/>
        <v>5768949325.6199989</v>
      </c>
      <c r="J5" s="91">
        <f t="shared" si="5"/>
        <v>5283248117.3499994</v>
      </c>
      <c r="K5" s="91">
        <f t="shared" si="5"/>
        <v>8575064476.0700006</v>
      </c>
      <c r="L5" s="91">
        <f t="shared" si="5"/>
        <v>5247043263.1999989</v>
      </c>
      <c r="M5" s="91">
        <f t="shared" si="5"/>
        <v>5250347248.249999</v>
      </c>
      <c r="N5" s="91">
        <f t="shared" si="5"/>
        <v>5322313195.0299988</v>
      </c>
      <c r="O5" s="91">
        <f t="shared" si="5"/>
        <v>5944818861.4499989</v>
      </c>
      <c r="P5" s="91">
        <f t="shared" si="5"/>
        <v>5310543439.0699997</v>
      </c>
      <c r="Q5" s="91">
        <f t="shared" si="5"/>
        <v>11814764943.190001</v>
      </c>
      <c r="R5" s="91">
        <f t="shared" si="5"/>
        <v>76451082960.990005</v>
      </c>
      <c r="S5" s="85">
        <v>2111</v>
      </c>
      <c r="T5" s="85" t="s">
        <v>9</v>
      </c>
      <c r="U5" s="86">
        <v>76451082961</v>
      </c>
      <c r="V5" s="87">
        <f t="shared" si="2"/>
        <v>0.1899871826171875</v>
      </c>
      <c r="W5" s="89"/>
      <c r="X5" s="89"/>
      <c r="Y5" s="89"/>
      <c r="Z5" s="89"/>
      <c r="AA5" s="89"/>
      <c r="AB5" s="89"/>
      <c r="AD5" s="91">
        <v>5106806308.1700001</v>
      </c>
      <c r="AF5" s="134">
        <f t="shared" si="3"/>
        <v>-0.20939661730388434</v>
      </c>
    </row>
    <row r="6" spans="1:32" s="128" customFormat="1" x14ac:dyDescent="0.35">
      <c r="A6" s="56">
        <v>21111</v>
      </c>
      <c r="B6" s="57" t="s">
        <v>10</v>
      </c>
      <c r="C6" s="90"/>
      <c r="D6" s="90"/>
      <c r="E6" s="91">
        <f>+E7+E19</f>
        <v>58994774234.989998</v>
      </c>
      <c r="F6" s="91">
        <f t="shared" ref="F6:R6" si="6">+F7+F19</f>
        <v>4625387833.6900005</v>
      </c>
      <c r="G6" s="91">
        <f t="shared" si="6"/>
        <v>4450166528.5100002</v>
      </c>
      <c r="H6" s="91">
        <f t="shared" si="6"/>
        <v>3956218277.9300003</v>
      </c>
      <c r="I6" s="91">
        <f t="shared" si="6"/>
        <v>4280857500.7499995</v>
      </c>
      <c r="J6" s="91">
        <f t="shared" si="6"/>
        <v>3901221464.5999999</v>
      </c>
      <c r="K6" s="91">
        <f t="shared" si="6"/>
        <v>7202853632.5300007</v>
      </c>
      <c r="L6" s="91">
        <f t="shared" si="6"/>
        <v>3872151526.7199993</v>
      </c>
      <c r="M6" s="91">
        <f t="shared" si="6"/>
        <v>3915831069.9699998</v>
      </c>
      <c r="N6" s="91">
        <f t="shared" si="6"/>
        <v>3970175989.2099996</v>
      </c>
      <c r="O6" s="91">
        <f t="shared" si="6"/>
        <v>4450825929.9199991</v>
      </c>
      <c r="P6" s="91">
        <f t="shared" si="6"/>
        <v>3932431488.8699999</v>
      </c>
      <c r="Q6" s="91">
        <f t="shared" si="6"/>
        <v>10436652992.09</v>
      </c>
      <c r="R6" s="91">
        <f t="shared" si="6"/>
        <v>58994774234.790001</v>
      </c>
      <c r="S6" s="85">
        <v>21111</v>
      </c>
      <c r="T6" s="85" t="s">
        <v>10</v>
      </c>
      <c r="U6" s="86">
        <v>58994774236</v>
      </c>
      <c r="V6" s="87">
        <f t="shared" si="2"/>
        <v>-1.0100021362304688</v>
      </c>
      <c r="W6" s="89"/>
      <c r="X6" s="89"/>
      <c r="Y6" s="89"/>
      <c r="Z6" s="89"/>
      <c r="AA6" s="89"/>
      <c r="AB6" s="89"/>
      <c r="AD6" s="91">
        <v>3565367237.1700001</v>
      </c>
      <c r="AF6" s="134">
        <f t="shared" si="3"/>
        <v>-0.22917442485560108</v>
      </c>
    </row>
    <row r="7" spans="1:32" s="128" customFormat="1" x14ac:dyDescent="0.35">
      <c r="A7" s="92">
        <v>211111</v>
      </c>
      <c r="B7" s="93" t="s">
        <v>11</v>
      </c>
      <c r="C7" s="94"/>
      <c r="D7" s="94"/>
      <c r="E7" s="95">
        <f>+E8+E9+E10+E11+E12+E13+E14+E15+E18</f>
        <v>57900582099.07</v>
      </c>
      <c r="F7" s="95">
        <f t="shared" ref="F7:R7" si="7">+F8+F9+F10+F11+F12+F13+F14+F15+F18</f>
        <v>3892088904.8100004</v>
      </c>
      <c r="G7" s="95">
        <f t="shared" si="7"/>
        <v>4418110055.1900005</v>
      </c>
      <c r="H7" s="95">
        <f t="shared" si="7"/>
        <v>3905549804.6100001</v>
      </c>
      <c r="I7" s="95">
        <f t="shared" si="7"/>
        <v>4259141027.4299994</v>
      </c>
      <c r="J7" s="95">
        <f t="shared" si="7"/>
        <v>3879504991.2799997</v>
      </c>
      <c r="K7" s="95">
        <f t="shared" si="7"/>
        <v>7160457159.210001</v>
      </c>
      <c r="L7" s="95">
        <f t="shared" si="7"/>
        <v>3840095053.3999991</v>
      </c>
      <c r="M7" s="95">
        <f t="shared" si="7"/>
        <v>3883774596.6499996</v>
      </c>
      <c r="N7" s="95">
        <f t="shared" si="7"/>
        <v>3938119515.8899994</v>
      </c>
      <c r="O7" s="95">
        <f t="shared" si="7"/>
        <v>4418769456.5999994</v>
      </c>
      <c r="P7" s="95">
        <f t="shared" si="7"/>
        <v>3900375015.5499997</v>
      </c>
      <c r="Q7" s="95">
        <f t="shared" si="7"/>
        <v>10404596518.25</v>
      </c>
      <c r="R7" s="95">
        <f t="shared" si="7"/>
        <v>57900582098.870003</v>
      </c>
      <c r="S7" s="85">
        <v>211111</v>
      </c>
      <c r="T7" s="85" t="s">
        <v>11</v>
      </c>
      <c r="U7" s="86">
        <v>57900582100</v>
      </c>
      <c r="V7" s="87">
        <f t="shared" si="2"/>
        <v>-0.93000030517578125</v>
      </c>
      <c r="W7" s="89"/>
      <c r="X7" s="89"/>
      <c r="Y7" s="89"/>
      <c r="Z7" s="89"/>
      <c r="AA7" s="89"/>
      <c r="AB7" s="89"/>
      <c r="AD7" s="95">
        <v>3535320963.1700001</v>
      </c>
      <c r="AF7" s="135">
        <f t="shared" si="3"/>
        <v>-9.1664900357001644E-2</v>
      </c>
    </row>
    <row r="8" spans="1:32" x14ac:dyDescent="0.35">
      <c r="A8" s="96">
        <v>2111111</v>
      </c>
      <c r="B8" s="97" t="s">
        <v>758</v>
      </c>
      <c r="C8" s="98"/>
      <c r="D8" s="98" t="s">
        <v>754</v>
      </c>
      <c r="E8" s="99">
        <v>32061480419</v>
      </c>
      <c r="F8" s="99">
        <v>2505081661.8299999</v>
      </c>
      <c r="G8" s="99">
        <v>2999789477.9899998</v>
      </c>
      <c r="H8" s="99">
        <v>2605202091.6599998</v>
      </c>
      <c r="I8" s="99">
        <v>3017951693.6999998</v>
      </c>
      <c r="J8" s="99">
        <v>2604364985.5599999</v>
      </c>
      <c r="K8" s="99">
        <v>2596566307</v>
      </c>
      <c r="L8" s="99">
        <v>2585654611.5</v>
      </c>
      <c r="M8" s="99">
        <v>2433672590.9400001</v>
      </c>
      <c r="N8" s="99">
        <v>2502112691.1100001</v>
      </c>
      <c r="O8" s="99">
        <v>3017951693.6999998</v>
      </c>
      <c r="P8" s="99">
        <v>2596566307</v>
      </c>
      <c r="Q8" s="99">
        <v>2596566307.0100002</v>
      </c>
      <c r="R8" s="99">
        <f>SUM(F8:Q8)</f>
        <v>32061480419</v>
      </c>
      <c r="S8" s="85">
        <v>2111111</v>
      </c>
      <c r="T8" s="85" t="s">
        <v>758</v>
      </c>
      <c r="U8" s="86">
        <v>32061480419</v>
      </c>
      <c r="V8" s="87">
        <f t="shared" si="2"/>
        <v>0</v>
      </c>
      <c r="AD8" s="99">
        <v>2155693418</v>
      </c>
      <c r="AF8" s="136">
        <f t="shared" si="3"/>
        <v>-0.13947179812683894</v>
      </c>
    </row>
    <row r="9" spans="1:32" ht="29" x14ac:dyDescent="0.35">
      <c r="A9" s="96">
        <v>2111112</v>
      </c>
      <c r="B9" s="97" t="s">
        <v>759</v>
      </c>
      <c r="C9" s="98"/>
      <c r="D9" s="98" t="s">
        <v>754</v>
      </c>
      <c r="E9" s="99">
        <v>585798341.72000003</v>
      </c>
      <c r="F9" s="99">
        <v>28746644.870000001</v>
      </c>
      <c r="G9" s="99">
        <v>36877586.659999996</v>
      </c>
      <c r="H9" s="99">
        <v>28746644.870000001</v>
      </c>
      <c r="I9" s="99">
        <v>55338307.719999999</v>
      </c>
      <c r="J9" s="99">
        <v>55338307.719999999</v>
      </c>
      <c r="K9" s="99">
        <v>44344870.549999997</v>
      </c>
      <c r="L9" s="99">
        <v>79377685.989999995</v>
      </c>
      <c r="M9" s="99">
        <v>50227936.590000004</v>
      </c>
      <c r="N9" s="99">
        <v>45548632.450000003</v>
      </c>
      <c r="O9" s="99">
        <v>47684205.950000003</v>
      </c>
      <c r="P9" s="99">
        <v>97298448.170000002</v>
      </c>
      <c r="Q9" s="99">
        <v>16269070.18</v>
      </c>
      <c r="R9" s="99">
        <f t="shared" ref="R9:R72" si="8">SUM(F9:Q9)</f>
        <v>585798341.71999991</v>
      </c>
      <c r="S9" s="85">
        <v>2111112</v>
      </c>
      <c r="T9" s="85" t="s">
        <v>760</v>
      </c>
      <c r="U9" s="86">
        <v>585798342</v>
      </c>
      <c r="V9" s="87">
        <f t="shared" si="2"/>
        <v>-0.27999997138977051</v>
      </c>
      <c r="AD9" s="99">
        <v>35211691</v>
      </c>
      <c r="AF9" s="136">
        <f t="shared" si="3"/>
        <v>0.22489741530660926</v>
      </c>
    </row>
    <row r="10" spans="1:32" x14ac:dyDescent="0.35">
      <c r="A10" s="96">
        <v>2111113</v>
      </c>
      <c r="B10" s="97" t="s">
        <v>761</v>
      </c>
      <c r="C10" s="98"/>
      <c r="D10" s="98" t="s">
        <v>754</v>
      </c>
      <c r="E10" s="99">
        <v>12743785044.950001</v>
      </c>
      <c r="F10" s="99">
        <v>1047340219.0899999</v>
      </c>
      <c r="G10" s="99">
        <v>1067194215.52</v>
      </c>
      <c r="H10" s="99">
        <v>1047340219.0899999</v>
      </c>
      <c r="I10" s="99">
        <v>1047340219.0899999</v>
      </c>
      <c r="J10" s="99">
        <v>1075235392.27</v>
      </c>
      <c r="K10" s="99">
        <v>1047340219.0899999</v>
      </c>
      <c r="L10" s="99">
        <v>1068000616.24</v>
      </c>
      <c r="M10" s="99">
        <v>1068798788.76</v>
      </c>
      <c r="N10" s="99">
        <v>1068798788.76</v>
      </c>
      <c r="O10" s="99">
        <v>1068798788.76</v>
      </c>
      <c r="P10" s="99">
        <v>1068798788.5599999</v>
      </c>
      <c r="Q10" s="99">
        <f>1068798788.72+0.8</f>
        <v>1068798789.52</v>
      </c>
      <c r="R10" s="99">
        <f t="shared" si="8"/>
        <v>12743785044.75</v>
      </c>
      <c r="S10" s="85">
        <v>2111113</v>
      </c>
      <c r="T10" s="85" t="s">
        <v>761</v>
      </c>
      <c r="U10" s="86">
        <v>12743785045</v>
      </c>
      <c r="V10" s="87">
        <f t="shared" si="2"/>
        <v>-4.9999237060546875E-2</v>
      </c>
      <c r="AD10" s="99">
        <v>994611344</v>
      </c>
      <c r="AF10" s="136">
        <f t="shared" si="3"/>
        <v>-5.0345507724141758E-2</v>
      </c>
    </row>
    <row r="11" spans="1:32" x14ac:dyDescent="0.35">
      <c r="A11" s="96">
        <v>2111114</v>
      </c>
      <c r="B11" s="97" t="s">
        <v>762</v>
      </c>
      <c r="C11" s="98"/>
      <c r="D11" s="98" t="s">
        <v>754</v>
      </c>
      <c r="E11" s="99">
        <v>319163729.97000003</v>
      </c>
      <c r="F11" s="99">
        <v>25714365.420000002</v>
      </c>
      <c r="G11" s="99">
        <v>25875821.050000001</v>
      </c>
      <c r="H11" s="99">
        <v>24607048.25</v>
      </c>
      <c r="I11" s="99">
        <v>25714365.420000002</v>
      </c>
      <c r="J11" s="99">
        <v>25810335.760000002</v>
      </c>
      <c r="K11" s="99">
        <v>36155637.899999999</v>
      </c>
      <c r="L11" s="99">
        <v>26041114.219999999</v>
      </c>
      <c r="M11" s="99">
        <v>25849008.390000001</v>
      </c>
      <c r="N11" s="99">
        <v>25849008.390000001</v>
      </c>
      <c r="O11" s="99">
        <v>25849008.390000001</v>
      </c>
      <c r="P11" s="99">
        <v>25849008.390000001</v>
      </c>
      <c r="Q11" s="99">
        <v>25849008.390000001</v>
      </c>
      <c r="R11" s="99">
        <f t="shared" si="8"/>
        <v>319163729.96999997</v>
      </c>
      <c r="S11" s="85">
        <v>2111114</v>
      </c>
      <c r="T11" s="85" t="s">
        <v>762</v>
      </c>
      <c r="U11" s="86">
        <v>319163730</v>
      </c>
      <c r="V11" s="87">
        <f t="shared" si="2"/>
        <v>-2.9999971389770508E-2</v>
      </c>
      <c r="AD11" s="99">
        <v>21696038</v>
      </c>
      <c r="AF11" s="136">
        <f t="shared" si="3"/>
        <v>-0.15626780417745192</v>
      </c>
    </row>
    <row r="12" spans="1:32" x14ac:dyDescent="0.35">
      <c r="A12" s="96">
        <v>2111115</v>
      </c>
      <c r="B12" s="97" t="s">
        <v>763</v>
      </c>
      <c r="C12" s="98"/>
      <c r="D12" s="98" t="s">
        <v>754</v>
      </c>
      <c r="E12" s="99">
        <v>331125950</v>
      </c>
      <c r="F12" s="99">
        <v>25058146.260000002</v>
      </c>
      <c r="G12" s="99">
        <v>26556567.359999999</v>
      </c>
      <c r="H12" s="99">
        <v>26477215.09</v>
      </c>
      <c r="I12" s="99">
        <v>26880393.41</v>
      </c>
      <c r="J12" s="99">
        <v>26903804.199999999</v>
      </c>
      <c r="K12" s="99">
        <v>37826998.480000004</v>
      </c>
      <c r="L12" s="99">
        <v>26903804.199999999</v>
      </c>
      <c r="M12" s="99">
        <v>26903804.199999999</v>
      </c>
      <c r="N12" s="99">
        <v>26903804.199999999</v>
      </c>
      <c r="O12" s="99">
        <v>26903804.199999999</v>
      </c>
      <c r="P12" s="99">
        <v>26903804.199999999</v>
      </c>
      <c r="Q12" s="99">
        <v>26903804.199999999</v>
      </c>
      <c r="R12" s="99">
        <f t="shared" si="8"/>
        <v>331125949.99999994</v>
      </c>
      <c r="S12" s="85">
        <v>2111115</v>
      </c>
      <c r="T12" s="85" t="s">
        <v>763</v>
      </c>
      <c r="U12" s="86">
        <v>331125950</v>
      </c>
      <c r="V12" s="87">
        <f t="shared" si="2"/>
        <v>0</v>
      </c>
      <c r="AD12" s="99">
        <v>21611302</v>
      </c>
      <c r="AF12" s="136">
        <f t="shared" si="3"/>
        <v>-0.13755384074448296</v>
      </c>
    </row>
    <row r="13" spans="1:32" x14ac:dyDescent="0.35">
      <c r="A13" s="96">
        <v>2111116</v>
      </c>
      <c r="B13" s="97" t="s">
        <v>764</v>
      </c>
      <c r="C13" s="98"/>
      <c r="D13" s="98" t="s">
        <v>754</v>
      </c>
      <c r="E13" s="99">
        <v>3339172054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3339172054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f t="shared" si="8"/>
        <v>3339172054</v>
      </c>
      <c r="S13" s="85">
        <v>2111116</v>
      </c>
      <c r="T13" s="85" t="s">
        <v>764</v>
      </c>
      <c r="U13" s="86">
        <v>3339172054</v>
      </c>
      <c r="V13" s="87">
        <f t="shared" si="2"/>
        <v>0</v>
      </c>
      <c r="AD13" s="99">
        <v>589245</v>
      </c>
      <c r="AF13" s="136" t="e">
        <f t="shared" si="3"/>
        <v>#DIV/0!</v>
      </c>
    </row>
    <row r="14" spans="1:32" x14ac:dyDescent="0.35">
      <c r="A14" s="96">
        <v>2111117</v>
      </c>
      <c r="B14" s="97" t="s">
        <v>765</v>
      </c>
      <c r="C14" s="98"/>
      <c r="D14" s="98" t="s">
        <v>754</v>
      </c>
      <c r="E14" s="99">
        <v>1856673209.6900001</v>
      </c>
      <c r="F14" s="99">
        <v>236008122.83000001</v>
      </c>
      <c r="G14" s="99">
        <v>237676642.09999999</v>
      </c>
      <c r="H14" s="99">
        <v>149036841.13999999</v>
      </c>
      <c r="I14" s="99">
        <v>61776303.579999998</v>
      </c>
      <c r="J14" s="99">
        <v>59454796.380000003</v>
      </c>
      <c r="K14" s="99">
        <v>34911327.68</v>
      </c>
      <c r="L14" s="99">
        <v>29977476.739999998</v>
      </c>
      <c r="M14" s="99">
        <v>254182723.25999999</v>
      </c>
      <c r="N14" s="99">
        <v>244766846.47</v>
      </c>
      <c r="O14" s="99">
        <v>207442211.09</v>
      </c>
      <c r="P14" s="99">
        <v>60818914.719999999</v>
      </c>
      <c r="Q14" s="99">
        <v>280621003.69999999</v>
      </c>
      <c r="R14" s="99">
        <f t="shared" si="8"/>
        <v>1856673209.6899998</v>
      </c>
      <c r="S14" s="85">
        <v>2111117</v>
      </c>
      <c r="T14" s="85" t="s">
        <v>765</v>
      </c>
      <c r="U14" s="86">
        <v>1856673210</v>
      </c>
      <c r="V14" s="87">
        <f t="shared" si="2"/>
        <v>-0.30999994277954102</v>
      </c>
      <c r="AD14" s="99">
        <v>255246941</v>
      </c>
      <c r="AF14" s="136">
        <f t="shared" si="3"/>
        <v>8.151761023860174E-2</v>
      </c>
    </row>
    <row r="15" spans="1:32" s="128" customFormat="1" x14ac:dyDescent="0.35">
      <c r="A15" s="92">
        <v>2111118</v>
      </c>
      <c r="B15" s="93" t="s">
        <v>12</v>
      </c>
      <c r="C15" s="94"/>
      <c r="D15" s="94"/>
      <c r="E15" s="95">
        <f>+E16+E17</f>
        <v>6389023990.7399998</v>
      </c>
      <c r="F15" s="95">
        <f t="shared" ref="F15:R15" si="9">+F16+F17</f>
        <v>1964600</v>
      </c>
      <c r="G15" s="95">
        <f t="shared" si="9"/>
        <v>1964600</v>
      </c>
      <c r="H15" s="95">
        <f t="shared" si="9"/>
        <v>1964600</v>
      </c>
      <c r="I15" s="95">
        <f t="shared" si="9"/>
        <v>1964600</v>
      </c>
      <c r="J15" s="95">
        <f t="shared" si="9"/>
        <v>1964600</v>
      </c>
      <c r="K15" s="95">
        <f t="shared" si="9"/>
        <v>1964600</v>
      </c>
      <c r="L15" s="95">
        <f t="shared" si="9"/>
        <v>1964600</v>
      </c>
      <c r="M15" s="95">
        <f t="shared" si="9"/>
        <v>1964600</v>
      </c>
      <c r="N15" s="95">
        <f t="shared" si="9"/>
        <v>1964600</v>
      </c>
      <c r="O15" s="95">
        <f t="shared" si="9"/>
        <v>1964600</v>
      </c>
      <c r="P15" s="95">
        <f t="shared" si="9"/>
        <v>1964600</v>
      </c>
      <c r="Q15" s="95">
        <f t="shared" si="9"/>
        <v>6367413390.7399998</v>
      </c>
      <c r="R15" s="95">
        <f t="shared" si="9"/>
        <v>6389023990.7399998</v>
      </c>
      <c r="S15" s="85">
        <v>2111118</v>
      </c>
      <c r="T15" s="85" t="s">
        <v>12</v>
      </c>
      <c r="U15" s="86">
        <v>6389023991</v>
      </c>
      <c r="V15" s="87">
        <f t="shared" si="2"/>
        <v>-0.26000022888183594</v>
      </c>
      <c r="W15" s="89"/>
      <c r="X15" s="89"/>
      <c r="Y15" s="89"/>
      <c r="Z15" s="89"/>
      <c r="AA15" s="89"/>
      <c r="AB15" s="89"/>
      <c r="AD15" s="95">
        <v>29215002.170000002</v>
      </c>
      <c r="AF15" s="135">
        <f t="shared" si="3"/>
        <v>13.870712699786218</v>
      </c>
    </row>
    <row r="16" spans="1:32" x14ac:dyDescent="0.35">
      <c r="A16" s="96">
        <v>21111181</v>
      </c>
      <c r="B16" s="97" t="s">
        <v>766</v>
      </c>
      <c r="C16" s="98"/>
      <c r="D16" s="98" t="s">
        <v>754</v>
      </c>
      <c r="E16" s="99">
        <v>3937020868.9499998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3937020868.9499998</v>
      </c>
      <c r="R16" s="99">
        <f t="shared" si="8"/>
        <v>3937020868.9499998</v>
      </c>
      <c r="S16" s="85">
        <v>21111181</v>
      </c>
      <c r="T16" s="85" t="s">
        <v>766</v>
      </c>
      <c r="U16" s="86">
        <v>3937020869</v>
      </c>
      <c r="V16" s="87">
        <f t="shared" si="2"/>
        <v>-5.0000190734863281E-2</v>
      </c>
      <c r="AD16" s="99">
        <v>8483813.1699999999</v>
      </c>
      <c r="AF16" s="136" t="e">
        <f t="shared" si="3"/>
        <v>#DIV/0!</v>
      </c>
    </row>
    <row r="17" spans="1:32" x14ac:dyDescent="0.35">
      <c r="A17" s="96">
        <v>21111182</v>
      </c>
      <c r="B17" s="97" t="s">
        <v>767</v>
      </c>
      <c r="C17" s="98"/>
      <c r="D17" s="98" t="s">
        <v>754</v>
      </c>
      <c r="E17" s="99">
        <v>2452003121.79</v>
      </c>
      <c r="F17" s="99">
        <v>1964600</v>
      </c>
      <c r="G17" s="99">
        <v>1964600</v>
      </c>
      <c r="H17" s="99">
        <v>1964600</v>
      </c>
      <c r="I17" s="99">
        <v>1964600</v>
      </c>
      <c r="J17" s="99">
        <v>1964600</v>
      </c>
      <c r="K17" s="99">
        <v>1964600</v>
      </c>
      <c r="L17" s="99">
        <v>1964600</v>
      </c>
      <c r="M17" s="99">
        <v>1964600</v>
      </c>
      <c r="N17" s="99">
        <v>1964600</v>
      </c>
      <c r="O17" s="99">
        <v>1964600</v>
      </c>
      <c r="P17" s="99">
        <v>1964600</v>
      </c>
      <c r="Q17" s="99">
        <v>2430392521.79</v>
      </c>
      <c r="R17" s="99">
        <f t="shared" si="8"/>
        <v>2452003121.79</v>
      </c>
      <c r="S17" s="85">
        <v>21111182</v>
      </c>
      <c r="T17" s="85" t="s">
        <v>767</v>
      </c>
      <c r="U17" s="86">
        <v>2452003122</v>
      </c>
      <c r="V17" s="87">
        <f t="shared" si="2"/>
        <v>-0.21000003814697266</v>
      </c>
      <c r="AD17" s="99">
        <v>20731189</v>
      </c>
      <c r="AF17" s="136">
        <f t="shared" si="3"/>
        <v>9.5523714751094371</v>
      </c>
    </row>
    <row r="18" spans="1:32" x14ac:dyDescent="0.35">
      <c r="A18" s="96">
        <v>2111119</v>
      </c>
      <c r="B18" s="97" t="s">
        <v>768</v>
      </c>
      <c r="C18" s="98"/>
      <c r="D18" s="98" t="s">
        <v>754</v>
      </c>
      <c r="E18" s="99">
        <v>274359359</v>
      </c>
      <c r="F18" s="99">
        <v>22175144.510000002</v>
      </c>
      <c r="G18" s="99">
        <v>22175144.510000002</v>
      </c>
      <c r="H18" s="99">
        <v>22175144.510000002</v>
      </c>
      <c r="I18" s="99">
        <v>22175144.510000002</v>
      </c>
      <c r="J18" s="99">
        <v>30432769.390000001</v>
      </c>
      <c r="K18" s="99">
        <v>22175144.510000002</v>
      </c>
      <c r="L18" s="99">
        <v>22175144.510000002</v>
      </c>
      <c r="M18" s="99">
        <v>22175144.510000002</v>
      </c>
      <c r="N18" s="99">
        <v>22175144.510000002</v>
      </c>
      <c r="O18" s="99">
        <v>22175144.510000002</v>
      </c>
      <c r="P18" s="99">
        <v>22175144.510000002</v>
      </c>
      <c r="Q18" s="99">
        <v>22175144.510000002</v>
      </c>
      <c r="R18" s="99">
        <f t="shared" si="8"/>
        <v>274359358.99999994</v>
      </c>
      <c r="S18" s="85">
        <v>2111119</v>
      </c>
      <c r="T18" s="85" t="s">
        <v>768</v>
      </c>
      <c r="U18" s="86">
        <v>274359359</v>
      </c>
      <c r="V18" s="87">
        <f t="shared" si="2"/>
        <v>0</v>
      </c>
      <c r="AD18" s="99">
        <v>21445982</v>
      </c>
      <c r="AF18" s="136">
        <f t="shared" si="3"/>
        <v>-3.288197331346282E-2</v>
      </c>
    </row>
    <row r="19" spans="1:32" s="128" customFormat="1" x14ac:dyDescent="0.35">
      <c r="A19" s="92">
        <v>211112</v>
      </c>
      <c r="B19" s="93" t="s">
        <v>13</v>
      </c>
      <c r="C19" s="94"/>
      <c r="D19" s="94"/>
      <c r="E19" s="95">
        <f>+E20+E21+E22</f>
        <v>1094192135.9200001</v>
      </c>
      <c r="F19" s="95">
        <f t="shared" ref="F19:R19" si="10">+F20+F21+F22</f>
        <v>733298928.88</v>
      </c>
      <c r="G19" s="95">
        <f t="shared" si="10"/>
        <v>32056473.32</v>
      </c>
      <c r="H19" s="95">
        <f t="shared" si="10"/>
        <v>50668473.32</v>
      </c>
      <c r="I19" s="95">
        <f t="shared" si="10"/>
        <v>21716473.32</v>
      </c>
      <c r="J19" s="95">
        <f t="shared" si="10"/>
        <v>21716473.32</v>
      </c>
      <c r="K19" s="95">
        <f t="shared" si="10"/>
        <v>42396473.32</v>
      </c>
      <c r="L19" s="95">
        <f t="shared" si="10"/>
        <v>32056473.32</v>
      </c>
      <c r="M19" s="95">
        <f t="shared" si="10"/>
        <v>32056473.32</v>
      </c>
      <c r="N19" s="95">
        <f t="shared" si="10"/>
        <v>32056473.32</v>
      </c>
      <c r="O19" s="95">
        <f t="shared" si="10"/>
        <v>32056473.32</v>
      </c>
      <c r="P19" s="95">
        <f t="shared" si="10"/>
        <v>32056473.32</v>
      </c>
      <c r="Q19" s="95">
        <f t="shared" si="10"/>
        <v>32056473.839999996</v>
      </c>
      <c r="R19" s="95">
        <f t="shared" si="10"/>
        <v>1094192135.9199998</v>
      </c>
      <c r="S19" s="85">
        <v>211112</v>
      </c>
      <c r="T19" s="85" t="s">
        <v>13</v>
      </c>
      <c r="U19" s="86">
        <v>1094192136</v>
      </c>
      <c r="V19" s="87">
        <f t="shared" si="2"/>
        <v>-7.9999923706054688E-2</v>
      </c>
      <c r="W19" s="89"/>
      <c r="X19" s="89"/>
      <c r="Y19" s="89"/>
      <c r="Z19" s="89"/>
      <c r="AA19" s="89"/>
      <c r="AB19" s="89"/>
      <c r="AD19" s="95">
        <v>30046274</v>
      </c>
      <c r="AF19" s="135">
        <f t="shared" si="3"/>
        <v>-0.95902588587454918</v>
      </c>
    </row>
    <row r="20" spans="1:32" x14ac:dyDescent="0.35">
      <c r="A20" s="96">
        <v>2111122</v>
      </c>
      <c r="B20" s="97" t="s">
        <v>769</v>
      </c>
      <c r="C20" s="98"/>
      <c r="D20" s="98" t="s">
        <v>754</v>
      </c>
      <c r="E20" s="99">
        <v>71380618.319999993</v>
      </c>
      <c r="F20" s="99">
        <v>5948384.8499999996</v>
      </c>
      <c r="G20" s="99">
        <v>5948384.8499999996</v>
      </c>
      <c r="H20" s="99">
        <v>5948384.8499999996</v>
      </c>
      <c r="I20" s="99">
        <v>5948384.8499999996</v>
      </c>
      <c r="J20" s="99">
        <v>5948384.8499999996</v>
      </c>
      <c r="K20" s="99">
        <v>5948384.8499999996</v>
      </c>
      <c r="L20" s="99">
        <v>5948384.8499999996</v>
      </c>
      <c r="M20" s="99">
        <v>5948384.8499999996</v>
      </c>
      <c r="N20" s="99">
        <v>5948384.8499999996</v>
      </c>
      <c r="O20" s="99">
        <v>5948384.8499999996</v>
      </c>
      <c r="P20" s="99">
        <v>5948384.8499999996</v>
      </c>
      <c r="Q20" s="99">
        <v>5948384.9699999997</v>
      </c>
      <c r="R20" s="99">
        <f t="shared" si="8"/>
        <v>71380618.320000008</v>
      </c>
      <c r="S20" s="85">
        <v>2111122</v>
      </c>
      <c r="T20" s="85" t="s">
        <v>769</v>
      </c>
      <c r="U20" s="86">
        <v>71380618</v>
      </c>
      <c r="V20" s="87">
        <f t="shared" si="2"/>
        <v>0.31999999284744263</v>
      </c>
      <c r="AD20" s="99">
        <v>0</v>
      </c>
      <c r="AF20" s="136">
        <f t="shared" si="3"/>
        <v>-1</v>
      </c>
    </row>
    <row r="21" spans="1:32" x14ac:dyDescent="0.35">
      <c r="A21" s="96">
        <v>2111124</v>
      </c>
      <c r="B21" s="97" t="s">
        <v>770</v>
      </c>
      <c r="C21" s="98"/>
      <c r="D21" s="98" t="s">
        <v>754</v>
      </c>
      <c r="E21" s="99">
        <v>65137061.640000001</v>
      </c>
      <c r="F21" s="99">
        <v>5428088.4699999997</v>
      </c>
      <c r="G21" s="99">
        <v>5428088.4699999997</v>
      </c>
      <c r="H21" s="99">
        <v>5428088.4699999997</v>
      </c>
      <c r="I21" s="99">
        <v>5428088.4699999997</v>
      </c>
      <c r="J21" s="99">
        <v>5428088.4699999997</v>
      </c>
      <c r="K21" s="99">
        <v>5428088.4699999997</v>
      </c>
      <c r="L21" s="99">
        <v>5428088.4699999997</v>
      </c>
      <c r="M21" s="99">
        <v>5428088.4699999997</v>
      </c>
      <c r="N21" s="99">
        <v>5428088.4699999997</v>
      </c>
      <c r="O21" s="99">
        <v>5428088.4699999997</v>
      </c>
      <c r="P21" s="99">
        <v>5428088.4699999997</v>
      </c>
      <c r="Q21" s="99">
        <v>5428088.4699999997</v>
      </c>
      <c r="R21" s="99">
        <f t="shared" si="8"/>
        <v>65137061.639999993</v>
      </c>
      <c r="S21" s="85">
        <v>2111124</v>
      </c>
      <c r="T21" s="85" t="s">
        <v>771</v>
      </c>
      <c r="U21" s="86">
        <v>65137062</v>
      </c>
      <c r="V21" s="87">
        <f t="shared" si="2"/>
        <v>-0.35999999940395355</v>
      </c>
      <c r="AD21" s="99">
        <v>0</v>
      </c>
      <c r="AF21" s="136">
        <f t="shared" si="3"/>
        <v>-1</v>
      </c>
    </row>
    <row r="22" spans="1:32" x14ac:dyDescent="0.35">
      <c r="A22" s="96">
        <v>2111126</v>
      </c>
      <c r="B22" s="97" t="s">
        <v>772</v>
      </c>
      <c r="C22" s="98"/>
      <c r="D22" s="98" t="s">
        <v>754</v>
      </c>
      <c r="E22" s="99">
        <v>957674455.96000004</v>
      </c>
      <c r="F22" s="99">
        <v>721922455.55999994</v>
      </c>
      <c r="G22" s="99">
        <v>20680000</v>
      </c>
      <c r="H22" s="99">
        <v>39292000</v>
      </c>
      <c r="I22" s="99">
        <v>10340000</v>
      </c>
      <c r="J22" s="99">
        <v>10340000</v>
      </c>
      <c r="K22" s="99">
        <v>31020000</v>
      </c>
      <c r="L22" s="99">
        <v>20680000</v>
      </c>
      <c r="M22" s="99">
        <v>20680000</v>
      </c>
      <c r="N22" s="99">
        <v>20680000</v>
      </c>
      <c r="O22" s="99">
        <v>20680000</v>
      </c>
      <c r="P22" s="99">
        <v>20680000</v>
      </c>
      <c r="Q22" s="99">
        <v>20680000.399999999</v>
      </c>
      <c r="R22" s="99">
        <f t="shared" si="8"/>
        <v>957674455.95999992</v>
      </c>
      <c r="S22" s="85">
        <v>2111126</v>
      </c>
      <c r="T22" s="85" t="s">
        <v>772</v>
      </c>
      <c r="U22" s="86">
        <v>957674456</v>
      </c>
      <c r="V22" s="87">
        <f t="shared" si="2"/>
        <v>-3.9999961853027344E-2</v>
      </c>
      <c r="AD22" s="99">
        <v>30046274</v>
      </c>
      <c r="AF22" s="136">
        <f t="shared" si="3"/>
        <v>-0.95838019198794289</v>
      </c>
    </row>
    <row r="23" spans="1:32" s="128" customFormat="1" x14ac:dyDescent="0.35">
      <c r="A23" s="92">
        <v>21112</v>
      </c>
      <c r="B23" s="93" t="s">
        <v>14</v>
      </c>
      <c r="C23" s="94"/>
      <c r="D23" s="94"/>
      <c r="E23" s="95">
        <f>SUM(E24:E29)</f>
        <v>16332606577</v>
      </c>
      <c r="F23" s="95">
        <f t="shared" ref="F23:R23" si="11">SUM(F24:F29)</f>
        <v>1740348587.8299997</v>
      </c>
      <c r="G23" s="95">
        <f t="shared" si="11"/>
        <v>1599999488.1100001</v>
      </c>
      <c r="H23" s="95">
        <f t="shared" si="11"/>
        <v>1280943838.6200001</v>
      </c>
      <c r="I23" s="95">
        <f t="shared" si="11"/>
        <v>1394449979.1799998</v>
      </c>
      <c r="J23" s="95">
        <f t="shared" si="11"/>
        <v>1288384807.0600002</v>
      </c>
      <c r="K23" s="95">
        <f t="shared" si="11"/>
        <v>1278568997.8499999</v>
      </c>
      <c r="L23" s="95">
        <f t="shared" si="11"/>
        <v>1281249890.7900002</v>
      </c>
      <c r="M23" s="95">
        <f t="shared" si="11"/>
        <v>1240874332.5899999</v>
      </c>
      <c r="N23" s="95">
        <f t="shared" si="11"/>
        <v>1258495360.1299999</v>
      </c>
      <c r="O23" s="95">
        <f t="shared" si="11"/>
        <v>1400351085.8400002</v>
      </c>
      <c r="P23" s="95">
        <f t="shared" si="11"/>
        <v>1284470104.51</v>
      </c>
      <c r="Q23" s="95">
        <f t="shared" si="11"/>
        <v>1284470104.4899998</v>
      </c>
      <c r="R23" s="95">
        <f t="shared" si="11"/>
        <v>16332606577</v>
      </c>
      <c r="S23" s="85">
        <v>21112</v>
      </c>
      <c r="T23" s="85" t="s">
        <v>14</v>
      </c>
      <c r="U23" s="86">
        <v>16332606577</v>
      </c>
      <c r="V23" s="87">
        <f t="shared" si="2"/>
        <v>0</v>
      </c>
      <c r="W23" s="89"/>
      <c r="X23" s="89"/>
      <c r="Y23" s="89"/>
      <c r="Z23" s="89"/>
      <c r="AA23" s="89"/>
      <c r="AB23" s="89"/>
      <c r="AD23" s="95">
        <v>1432008461</v>
      </c>
      <c r="AF23" s="135">
        <f t="shared" si="3"/>
        <v>-0.17717147529303992</v>
      </c>
    </row>
    <row r="24" spans="1:32" x14ac:dyDescent="0.35">
      <c r="A24" s="96">
        <v>211121</v>
      </c>
      <c r="B24" s="97" t="s">
        <v>773</v>
      </c>
      <c r="C24" s="98"/>
      <c r="D24" s="98" t="s">
        <v>774</v>
      </c>
      <c r="E24" s="99">
        <v>6597489723</v>
      </c>
      <c r="F24" s="99">
        <v>528028781.32999998</v>
      </c>
      <c r="G24" s="99">
        <v>589776198.84000003</v>
      </c>
      <c r="H24" s="99">
        <v>540043232.89999998</v>
      </c>
      <c r="I24" s="99">
        <v>589573185.14999998</v>
      </c>
      <c r="J24" s="99">
        <v>543290200.95000005</v>
      </c>
      <c r="K24" s="99">
        <v>539006938.75</v>
      </c>
      <c r="L24" s="99">
        <v>540176782.94000006</v>
      </c>
      <c r="M24" s="99">
        <v>522034721.18000001</v>
      </c>
      <c r="N24" s="99">
        <v>530247533.19999999</v>
      </c>
      <c r="O24" s="99">
        <v>592148213.50999999</v>
      </c>
      <c r="P24" s="99">
        <v>541581967.11000001</v>
      </c>
      <c r="Q24" s="99">
        <v>541581967.13999999</v>
      </c>
      <c r="R24" s="99">
        <f t="shared" si="8"/>
        <v>6597489723</v>
      </c>
      <c r="S24" s="85">
        <v>211121</v>
      </c>
      <c r="T24" s="85" t="s">
        <v>773</v>
      </c>
      <c r="U24" s="86">
        <v>6597489723</v>
      </c>
      <c r="V24" s="87">
        <f t="shared" si="2"/>
        <v>0</v>
      </c>
      <c r="AD24" s="99">
        <v>421432266</v>
      </c>
      <c r="AF24" s="136">
        <f t="shared" si="3"/>
        <v>-0.20187633534199492</v>
      </c>
    </row>
    <row r="25" spans="1:32" x14ac:dyDescent="0.35">
      <c r="A25" s="96">
        <v>211122</v>
      </c>
      <c r="B25" s="97" t="s">
        <v>775</v>
      </c>
      <c r="C25" s="98"/>
      <c r="D25" s="98" t="s">
        <v>774</v>
      </c>
      <c r="E25" s="99">
        <v>4673221887</v>
      </c>
      <c r="F25" s="99">
        <v>374020386.75999999</v>
      </c>
      <c r="G25" s="99">
        <v>417758140.82999998</v>
      </c>
      <c r="H25" s="99">
        <v>382530623.30000001</v>
      </c>
      <c r="I25" s="99">
        <v>417614339.46999997</v>
      </c>
      <c r="J25" s="99">
        <v>384830559</v>
      </c>
      <c r="K25" s="99">
        <v>381796581.59999996</v>
      </c>
      <c r="L25" s="99">
        <v>382625221.24000001</v>
      </c>
      <c r="M25" s="99">
        <v>369774594.15999997</v>
      </c>
      <c r="N25" s="99">
        <v>375592002.66999996</v>
      </c>
      <c r="O25" s="99">
        <v>419438317.88999999</v>
      </c>
      <c r="P25" s="99">
        <v>383620560.02999997</v>
      </c>
      <c r="Q25" s="99">
        <v>383620560.04999995</v>
      </c>
      <c r="R25" s="99">
        <f t="shared" si="8"/>
        <v>4673221887</v>
      </c>
      <c r="S25" s="85">
        <v>211122</v>
      </c>
      <c r="T25" s="85" t="s">
        <v>775</v>
      </c>
      <c r="U25" s="86">
        <v>4673221887</v>
      </c>
      <c r="V25" s="87">
        <f t="shared" si="2"/>
        <v>0</v>
      </c>
      <c r="AD25" s="99">
        <v>300466209</v>
      </c>
      <c r="AF25" s="136">
        <f t="shared" si="3"/>
        <v>-0.19665820464272704</v>
      </c>
    </row>
    <row r="26" spans="1:32" x14ac:dyDescent="0.35">
      <c r="A26" s="96">
        <v>211123</v>
      </c>
      <c r="B26" s="97" t="s">
        <v>776</v>
      </c>
      <c r="C26" s="98"/>
      <c r="D26" s="98" t="s">
        <v>754</v>
      </c>
      <c r="E26" s="99">
        <v>890128449</v>
      </c>
      <c r="F26" s="99">
        <v>503567560.11000001</v>
      </c>
      <c r="G26" s="99">
        <v>220763961.92999998</v>
      </c>
      <c r="H26" s="99">
        <v>16579692.699999999</v>
      </c>
      <c r="I26" s="99">
        <v>16579692.699999999</v>
      </c>
      <c r="J26" s="99">
        <v>16579692.699999999</v>
      </c>
      <c r="K26" s="99">
        <v>16579692.699999999</v>
      </c>
      <c r="L26" s="99">
        <v>16579692.699999999</v>
      </c>
      <c r="M26" s="99">
        <v>16579692.699999999</v>
      </c>
      <c r="N26" s="99">
        <v>16579692.699999999</v>
      </c>
      <c r="O26" s="99">
        <v>16579692.699999999</v>
      </c>
      <c r="P26" s="99">
        <v>16579692.699999999</v>
      </c>
      <c r="Q26" s="99">
        <v>16579692.66</v>
      </c>
      <c r="R26" s="99">
        <f t="shared" si="8"/>
        <v>890128449.00000036</v>
      </c>
      <c r="S26" s="85">
        <v>211123</v>
      </c>
      <c r="T26" s="85" t="s">
        <v>777</v>
      </c>
      <c r="U26" s="86">
        <v>890128449</v>
      </c>
      <c r="V26" s="87">
        <f t="shared" si="2"/>
        <v>0</v>
      </c>
      <c r="AD26" s="99">
        <v>404628449</v>
      </c>
      <c r="AF26" s="136">
        <f t="shared" si="3"/>
        <v>-0.19647633991432573</v>
      </c>
    </row>
    <row r="27" spans="1:32" x14ac:dyDescent="0.35">
      <c r="A27" s="96">
        <v>211124</v>
      </c>
      <c r="B27" s="97" t="s">
        <v>778</v>
      </c>
      <c r="C27" s="98"/>
      <c r="D27" s="98" t="s">
        <v>754</v>
      </c>
      <c r="E27" s="99">
        <v>2199163241</v>
      </c>
      <c r="F27" s="99">
        <v>176009593.78</v>
      </c>
      <c r="G27" s="99">
        <v>196592066.28</v>
      </c>
      <c r="H27" s="99">
        <v>180014410.97</v>
      </c>
      <c r="I27" s="99">
        <v>196524395.05000001</v>
      </c>
      <c r="J27" s="99">
        <v>181096733.65000001</v>
      </c>
      <c r="K27" s="99">
        <v>179668979.59</v>
      </c>
      <c r="L27" s="99">
        <v>180058927.65000001</v>
      </c>
      <c r="M27" s="99">
        <v>174011573.73000002</v>
      </c>
      <c r="N27" s="99">
        <v>176749177.74000001</v>
      </c>
      <c r="O27" s="99">
        <v>197382737.84</v>
      </c>
      <c r="P27" s="99">
        <v>180527322.37</v>
      </c>
      <c r="Q27" s="99">
        <v>180527322.34999999</v>
      </c>
      <c r="R27" s="99">
        <f t="shared" si="8"/>
        <v>2199163241</v>
      </c>
      <c r="S27" s="85">
        <v>211124</v>
      </c>
      <c r="T27" s="85" t="s">
        <v>778</v>
      </c>
      <c r="U27" s="86">
        <v>2199163241</v>
      </c>
      <c r="V27" s="87">
        <f t="shared" si="2"/>
        <v>0</v>
      </c>
      <c r="AD27" s="99">
        <v>160407814</v>
      </c>
      <c r="AF27" s="136">
        <f t="shared" si="3"/>
        <v>-8.864164415663138E-2</v>
      </c>
    </row>
    <row r="28" spans="1:32" ht="29" x14ac:dyDescent="0.35">
      <c r="A28" s="96">
        <v>211125</v>
      </c>
      <c r="B28" s="97" t="s">
        <v>779</v>
      </c>
      <c r="C28" s="98"/>
      <c r="D28" s="98" t="s">
        <v>684</v>
      </c>
      <c r="E28" s="99">
        <v>323230846</v>
      </c>
      <c r="F28" s="99">
        <v>26715070.5</v>
      </c>
      <c r="G28" s="99">
        <v>27665070.5</v>
      </c>
      <c r="H28" s="99">
        <v>26765070.5</v>
      </c>
      <c r="I28" s="99">
        <v>26765070.5</v>
      </c>
      <c r="J28" s="99">
        <v>26765070.5</v>
      </c>
      <c r="K28" s="99">
        <v>26765070.5</v>
      </c>
      <c r="L28" s="99">
        <v>26765070.5</v>
      </c>
      <c r="M28" s="99">
        <v>27965070.5</v>
      </c>
      <c r="N28" s="99">
        <v>26765070.5</v>
      </c>
      <c r="O28" s="99">
        <v>26765070.5</v>
      </c>
      <c r="P28" s="99">
        <v>26765070.5</v>
      </c>
      <c r="Q28" s="99">
        <v>26765070.5</v>
      </c>
      <c r="R28" s="99">
        <f t="shared" si="8"/>
        <v>323230846</v>
      </c>
      <c r="S28" s="85">
        <v>211125</v>
      </c>
      <c r="T28" s="85" t="s">
        <v>779</v>
      </c>
      <c r="U28" s="86">
        <v>323230846</v>
      </c>
      <c r="V28" s="87">
        <f t="shared" si="2"/>
        <v>0</v>
      </c>
      <c r="AD28" s="99">
        <v>24767863</v>
      </c>
      <c r="AF28" s="136">
        <f t="shared" si="3"/>
        <v>-7.2887979090304103E-2</v>
      </c>
    </row>
    <row r="29" spans="1:32" x14ac:dyDescent="0.35">
      <c r="A29" s="96">
        <v>211126</v>
      </c>
      <c r="B29" s="97" t="s">
        <v>780</v>
      </c>
      <c r="C29" s="98"/>
      <c r="D29" s="98" t="s">
        <v>754</v>
      </c>
      <c r="E29" s="99">
        <v>1649372431</v>
      </c>
      <c r="F29" s="99">
        <v>132007195.35000001</v>
      </c>
      <c r="G29" s="99">
        <v>147444049.72999999</v>
      </c>
      <c r="H29" s="99">
        <v>135010808.25</v>
      </c>
      <c r="I29" s="99">
        <v>147393296.31</v>
      </c>
      <c r="J29" s="99">
        <v>135822550.25999999</v>
      </c>
      <c r="K29" s="99">
        <v>134751734.71000001</v>
      </c>
      <c r="L29" s="99">
        <v>135044195.75999999</v>
      </c>
      <c r="M29" s="99">
        <v>130508680.32000001</v>
      </c>
      <c r="N29" s="99">
        <v>132561883.32000001</v>
      </c>
      <c r="O29" s="99">
        <v>148037053.40000001</v>
      </c>
      <c r="P29" s="99">
        <v>135395491.79999998</v>
      </c>
      <c r="Q29" s="99">
        <v>135395491.78999999</v>
      </c>
      <c r="R29" s="99">
        <f t="shared" si="8"/>
        <v>1649372431</v>
      </c>
      <c r="S29" s="85">
        <v>211126</v>
      </c>
      <c r="T29" s="85" t="s">
        <v>780</v>
      </c>
      <c r="U29" s="86">
        <v>1649372431</v>
      </c>
      <c r="V29" s="87">
        <f t="shared" si="2"/>
        <v>0</v>
      </c>
      <c r="AD29" s="99">
        <v>120305860</v>
      </c>
      <c r="AF29" s="136">
        <f t="shared" si="3"/>
        <v>-8.8641648047861565E-2</v>
      </c>
    </row>
    <row r="30" spans="1:32" s="128" customFormat="1" ht="29" x14ac:dyDescent="0.35">
      <c r="A30" s="92">
        <v>21113</v>
      </c>
      <c r="B30" s="93" t="s">
        <v>15</v>
      </c>
      <c r="C30" s="94"/>
      <c r="D30" s="94"/>
      <c r="E30" s="95">
        <f>+E31</f>
        <v>1123702149.2</v>
      </c>
      <c r="F30" s="95">
        <f t="shared" ref="F30:R30" si="12">+F31</f>
        <v>93641845.689999998</v>
      </c>
      <c r="G30" s="95">
        <f t="shared" si="12"/>
        <v>93641845.689999998</v>
      </c>
      <c r="H30" s="95">
        <f t="shared" si="12"/>
        <v>93641845.689999998</v>
      </c>
      <c r="I30" s="95">
        <f t="shared" si="12"/>
        <v>93641845.689999998</v>
      </c>
      <c r="J30" s="95">
        <f t="shared" si="12"/>
        <v>93641845.689999998</v>
      </c>
      <c r="K30" s="95">
        <f t="shared" si="12"/>
        <v>93641845.689999998</v>
      </c>
      <c r="L30" s="95">
        <f t="shared" si="12"/>
        <v>93641845.689999998</v>
      </c>
      <c r="M30" s="95">
        <f t="shared" si="12"/>
        <v>93641845.689999998</v>
      </c>
      <c r="N30" s="95">
        <f t="shared" si="12"/>
        <v>93641845.689999998</v>
      </c>
      <c r="O30" s="95">
        <f t="shared" si="12"/>
        <v>93641845.689999998</v>
      </c>
      <c r="P30" s="95">
        <f t="shared" si="12"/>
        <v>93641845.689999998</v>
      </c>
      <c r="Q30" s="95">
        <f t="shared" si="12"/>
        <v>93641846.609999999</v>
      </c>
      <c r="R30" s="95">
        <f t="shared" si="12"/>
        <v>1123702149.2</v>
      </c>
      <c r="S30" s="85">
        <v>21113</v>
      </c>
      <c r="T30" s="85" t="s">
        <v>15</v>
      </c>
      <c r="U30" s="86">
        <v>1123702148</v>
      </c>
      <c r="V30" s="87">
        <f t="shared" si="2"/>
        <v>1.2000000476837158</v>
      </c>
      <c r="W30" s="89"/>
      <c r="X30" s="89"/>
      <c r="Y30" s="89"/>
      <c r="Z30" s="89"/>
      <c r="AA30" s="89"/>
      <c r="AB30" s="89"/>
      <c r="AD30" s="95">
        <v>109430610</v>
      </c>
      <c r="AF30" s="135">
        <f t="shared" si="3"/>
        <v>0.16860799991350536</v>
      </c>
    </row>
    <row r="31" spans="1:32" x14ac:dyDescent="0.35">
      <c r="A31" s="56">
        <v>211131</v>
      </c>
      <c r="B31" s="57" t="s">
        <v>12</v>
      </c>
      <c r="C31" s="90"/>
      <c r="D31" s="90"/>
      <c r="E31" s="91">
        <f>+E32+E35</f>
        <v>1123702149.2</v>
      </c>
      <c r="F31" s="91">
        <f t="shared" ref="F31:R31" si="13">+F32+F35</f>
        <v>93641845.689999998</v>
      </c>
      <c r="G31" s="91">
        <f t="shared" si="13"/>
        <v>93641845.689999998</v>
      </c>
      <c r="H31" s="91">
        <f t="shared" si="13"/>
        <v>93641845.689999998</v>
      </c>
      <c r="I31" s="91">
        <f t="shared" si="13"/>
        <v>93641845.689999998</v>
      </c>
      <c r="J31" s="91">
        <f t="shared" si="13"/>
        <v>93641845.689999998</v>
      </c>
      <c r="K31" s="91">
        <f t="shared" si="13"/>
        <v>93641845.689999998</v>
      </c>
      <c r="L31" s="91">
        <f t="shared" si="13"/>
        <v>93641845.689999998</v>
      </c>
      <c r="M31" s="91">
        <f t="shared" si="13"/>
        <v>93641845.689999998</v>
      </c>
      <c r="N31" s="91">
        <f t="shared" si="13"/>
        <v>93641845.689999998</v>
      </c>
      <c r="O31" s="91">
        <f t="shared" si="13"/>
        <v>93641845.689999998</v>
      </c>
      <c r="P31" s="91">
        <f t="shared" si="13"/>
        <v>93641845.689999998</v>
      </c>
      <c r="Q31" s="91">
        <f t="shared" si="13"/>
        <v>93641846.609999999</v>
      </c>
      <c r="R31" s="91">
        <f t="shared" si="13"/>
        <v>1123702149.2</v>
      </c>
      <c r="S31" s="85">
        <v>211131</v>
      </c>
      <c r="T31" s="85" t="s">
        <v>12</v>
      </c>
      <c r="U31" s="86">
        <v>1123702148</v>
      </c>
      <c r="V31" s="87">
        <f t="shared" si="2"/>
        <v>1.2000000476837158</v>
      </c>
      <c r="AD31" s="91">
        <v>109430610</v>
      </c>
      <c r="AF31" s="134">
        <f t="shared" si="3"/>
        <v>0.16860799991350536</v>
      </c>
    </row>
    <row r="32" spans="1:32" x14ac:dyDescent="0.35">
      <c r="A32" s="92">
        <v>2111313</v>
      </c>
      <c r="B32" s="93" t="s">
        <v>16</v>
      </c>
      <c r="C32" s="94"/>
      <c r="D32" s="94"/>
      <c r="E32" s="95">
        <f>+E33+E34</f>
        <v>771955345.39999998</v>
      </c>
      <c r="F32" s="95">
        <f t="shared" ref="F32:R32" si="14">+F33+F34</f>
        <v>64329612.049999997</v>
      </c>
      <c r="G32" s="95">
        <f t="shared" si="14"/>
        <v>64329612.049999997</v>
      </c>
      <c r="H32" s="95">
        <f t="shared" si="14"/>
        <v>64329612.049999997</v>
      </c>
      <c r="I32" s="95">
        <f t="shared" si="14"/>
        <v>64329612.049999997</v>
      </c>
      <c r="J32" s="95">
        <f t="shared" si="14"/>
        <v>64329612.049999997</v>
      </c>
      <c r="K32" s="95">
        <f t="shared" si="14"/>
        <v>64329612.049999997</v>
      </c>
      <c r="L32" s="95">
        <f t="shared" si="14"/>
        <v>64329612.049999997</v>
      </c>
      <c r="M32" s="95">
        <f t="shared" si="14"/>
        <v>64329612.049999997</v>
      </c>
      <c r="N32" s="95">
        <f t="shared" si="14"/>
        <v>64329612.049999997</v>
      </c>
      <c r="O32" s="95">
        <f t="shared" si="14"/>
        <v>64329612.049999997</v>
      </c>
      <c r="P32" s="95">
        <f t="shared" si="14"/>
        <v>64329612.049999997</v>
      </c>
      <c r="Q32" s="95">
        <f t="shared" si="14"/>
        <v>64329612.849999994</v>
      </c>
      <c r="R32" s="95">
        <f t="shared" si="14"/>
        <v>771955345.39999998</v>
      </c>
      <c r="S32" s="85">
        <v>2111313</v>
      </c>
      <c r="T32" s="85" t="s">
        <v>16</v>
      </c>
      <c r="U32" s="86">
        <v>771955345</v>
      </c>
      <c r="V32" s="87">
        <f t="shared" si="2"/>
        <v>0.39999997615814209</v>
      </c>
      <c r="AD32" s="95">
        <v>6142348</v>
      </c>
      <c r="AF32" s="135">
        <f t="shared" si="3"/>
        <v>-0.90451756501771097</v>
      </c>
    </row>
    <row r="33" spans="1:32" s="128" customFormat="1" x14ac:dyDescent="0.35">
      <c r="A33" s="100">
        <v>21113131</v>
      </c>
      <c r="B33" s="97" t="s">
        <v>781</v>
      </c>
      <c r="C33" s="98"/>
      <c r="D33" s="98" t="s">
        <v>754</v>
      </c>
      <c r="E33" s="99">
        <v>1310595.3999999999</v>
      </c>
      <c r="F33" s="99">
        <v>109216.25</v>
      </c>
      <c r="G33" s="99">
        <v>109216.25</v>
      </c>
      <c r="H33" s="99">
        <v>109216.25</v>
      </c>
      <c r="I33" s="99">
        <v>109216.25</v>
      </c>
      <c r="J33" s="99">
        <v>109216.25</v>
      </c>
      <c r="K33" s="99">
        <v>109216.25</v>
      </c>
      <c r="L33" s="99">
        <v>109216.25</v>
      </c>
      <c r="M33" s="99">
        <v>109216.25</v>
      </c>
      <c r="N33" s="99">
        <v>109216.25</v>
      </c>
      <c r="O33" s="99">
        <v>109216.25</v>
      </c>
      <c r="P33" s="99">
        <v>109216.25</v>
      </c>
      <c r="Q33" s="99">
        <v>109216.65</v>
      </c>
      <c r="R33" s="99">
        <f t="shared" si="8"/>
        <v>1310595.3999999999</v>
      </c>
      <c r="S33" s="85">
        <v>21113131</v>
      </c>
      <c r="T33" s="85" t="s">
        <v>781</v>
      </c>
      <c r="U33" s="86">
        <v>1310595</v>
      </c>
      <c r="V33" s="87">
        <f t="shared" si="2"/>
        <v>0.39999999990686774</v>
      </c>
      <c r="W33" s="89"/>
      <c r="X33" s="89"/>
      <c r="Y33" s="89"/>
      <c r="Z33" s="89"/>
      <c r="AA33" s="89"/>
      <c r="AB33" s="89"/>
      <c r="AD33" s="99">
        <v>60625</v>
      </c>
      <c r="AF33" s="136">
        <f t="shared" si="3"/>
        <v>-0.44490861021139255</v>
      </c>
    </row>
    <row r="34" spans="1:32" x14ac:dyDescent="0.35">
      <c r="A34" s="96">
        <v>21113132</v>
      </c>
      <c r="B34" s="97" t="s">
        <v>782</v>
      </c>
      <c r="C34" s="98"/>
      <c r="D34" s="98" t="s">
        <v>754</v>
      </c>
      <c r="E34" s="99">
        <v>770644750</v>
      </c>
      <c r="F34" s="99">
        <v>64220395.799999997</v>
      </c>
      <c r="G34" s="99">
        <v>64220395.799999997</v>
      </c>
      <c r="H34" s="99">
        <v>64220395.799999997</v>
      </c>
      <c r="I34" s="99">
        <v>64220395.799999997</v>
      </c>
      <c r="J34" s="99">
        <v>64220395.799999997</v>
      </c>
      <c r="K34" s="99">
        <v>64220395.799999997</v>
      </c>
      <c r="L34" s="99">
        <v>64220395.799999997</v>
      </c>
      <c r="M34" s="99">
        <v>64220395.799999997</v>
      </c>
      <c r="N34" s="99">
        <v>64220395.799999997</v>
      </c>
      <c r="O34" s="99">
        <v>64220395.799999997</v>
      </c>
      <c r="P34" s="99">
        <v>64220395.799999997</v>
      </c>
      <c r="Q34" s="99">
        <f>64220395.8+0.4</f>
        <v>64220396.199999996</v>
      </c>
      <c r="R34" s="99">
        <f t="shared" si="8"/>
        <v>770644750</v>
      </c>
      <c r="S34" s="85">
        <v>21113132</v>
      </c>
      <c r="T34" s="85" t="s">
        <v>782</v>
      </c>
      <c r="U34" s="86">
        <v>770644750</v>
      </c>
      <c r="V34" s="87">
        <f t="shared" si="2"/>
        <v>0</v>
      </c>
      <c r="AD34" s="99">
        <v>6081723</v>
      </c>
      <c r="AF34" s="136">
        <f t="shared" si="3"/>
        <v>-0.90529919779784351</v>
      </c>
    </row>
    <row r="35" spans="1:32" x14ac:dyDescent="0.35">
      <c r="A35" s="92">
        <v>2111314</v>
      </c>
      <c r="B35" s="93" t="s">
        <v>17</v>
      </c>
      <c r="C35" s="94"/>
      <c r="D35" s="94"/>
      <c r="E35" s="95">
        <f>+E36+E37+E38</f>
        <v>351746803.80000001</v>
      </c>
      <c r="F35" s="95">
        <f t="shared" ref="F35:R35" si="15">+F36+F37+F38</f>
        <v>29312233.640000001</v>
      </c>
      <c r="G35" s="95">
        <f t="shared" si="15"/>
        <v>29312233.640000001</v>
      </c>
      <c r="H35" s="95">
        <f t="shared" si="15"/>
        <v>29312233.640000001</v>
      </c>
      <c r="I35" s="95">
        <f t="shared" si="15"/>
        <v>29312233.640000001</v>
      </c>
      <c r="J35" s="95">
        <f t="shared" si="15"/>
        <v>29312233.640000001</v>
      </c>
      <c r="K35" s="95">
        <f t="shared" si="15"/>
        <v>29312233.640000001</v>
      </c>
      <c r="L35" s="95">
        <f t="shared" si="15"/>
        <v>29312233.640000001</v>
      </c>
      <c r="M35" s="95">
        <f t="shared" si="15"/>
        <v>29312233.640000001</v>
      </c>
      <c r="N35" s="95">
        <f t="shared" si="15"/>
        <v>29312233.640000001</v>
      </c>
      <c r="O35" s="95">
        <f t="shared" si="15"/>
        <v>29312233.640000001</v>
      </c>
      <c r="P35" s="95">
        <f t="shared" si="15"/>
        <v>29312233.640000001</v>
      </c>
      <c r="Q35" s="95">
        <f t="shared" si="15"/>
        <v>29312233.760000002</v>
      </c>
      <c r="R35" s="95">
        <f t="shared" si="15"/>
        <v>351746803.80000001</v>
      </c>
      <c r="S35" s="85">
        <v>2111314</v>
      </c>
      <c r="T35" s="85" t="s">
        <v>17</v>
      </c>
      <c r="U35" s="86">
        <v>351746803</v>
      </c>
      <c r="V35" s="87">
        <f t="shared" si="2"/>
        <v>0.80000001192092896</v>
      </c>
      <c r="AD35" s="95">
        <v>103288262</v>
      </c>
      <c r="AF35" s="135">
        <f t="shared" si="3"/>
        <v>2.523725392903903</v>
      </c>
    </row>
    <row r="36" spans="1:32" x14ac:dyDescent="0.35">
      <c r="A36" s="96">
        <v>21113141</v>
      </c>
      <c r="B36" s="97" t="s">
        <v>769</v>
      </c>
      <c r="C36" s="98"/>
      <c r="D36" s="98" t="s">
        <v>754</v>
      </c>
      <c r="E36" s="99">
        <v>98148934</v>
      </c>
      <c r="F36" s="99">
        <v>8179077.8300000001</v>
      </c>
      <c r="G36" s="99">
        <v>8179077.8300000001</v>
      </c>
      <c r="H36" s="99">
        <v>8179077.8300000001</v>
      </c>
      <c r="I36" s="99">
        <v>8179077.8300000001</v>
      </c>
      <c r="J36" s="99">
        <v>8179077.8300000001</v>
      </c>
      <c r="K36" s="99">
        <v>8179077.8300000001</v>
      </c>
      <c r="L36" s="99">
        <v>8179077.8300000001</v>
      </c>
      <c r="M36" s="99">
        <v>8179077.8300000001</v>
      </c>
      <c r="N36" s="99">
        <v>8179077.8300000001</v>
      </c>
      <c r="O36" s="99">
        <v>8179077.8300000001</v>
      </c>
      <c r="P36" s="99">
        <v>8179077.8300000001</v>
      </c>
      <c r="Q36" s="99">
        <v>8179077.8700000001</v>
      </c>
      <c r="R36" s="99">
        <f t="shared" si="8"/>
        <v>98148934</v>
      </c>
      <c r="S36" s="85">
        <v>21113141</v>
      </c>
      <c r="T36" s="85" t="s">
        <v>769</v>
      </c>
      <c r="U36" s="86">
        <v>98148934</v>
      </c>
      <c r="V36" s="87">
        <f t="shared" si="2"/>
        <v>0</v>
      </c>
      <c r="AD36" s="99">
        <v>0</v>
      </c>
      <c r="AF36" s="136">
        <f t="shared" si="3"/>
        <v>-1</v>
      </c>
    </row>
    <row r="37" spans="1:32" s="128" customFormat="1" x14ac:dyDescent="0.35">
      <c r="A37" s="96">
        <v>21113142</v>
      </c>
      <c r="B37" s="97" t="s">
        <v>783</v>
      </c>
      <c r="C37" s="98"/>
      <c r="D37" s="98" t="s">
        <v>754</v>
      </c>
      <c r="E37" s="99">
        <v>235801530.37</v>
      </c>
      <c r="F37" s="99">
        <v>19650127.530000001</v>
      </c>
      <c r="G37" s="99">
        <v>19650127.530000001</v>
      </c>
      <c r="H37" s="99">
        <v>19650127.530000001</v>
      </c>
      <c r="I37" s="99">
        <v>19650127.530000001</v>
      </c>
      <c r="J37" s="99">
        <v>19650127.530000001</v>
      </c>
      <c r="K37" s="99">
        <v>19650127.530000001</v>
      </c>
      <c r="L37" s="99">
        <v>19650127.530000001</v>
      </c>
      <c r="M37" s="99">
        <v>19650127.530000001</v>
      </c>
      <c r="N37" s="99">
        <v>19650127.530000001</v>
      </c>
      <c r="O37" s="99">
        <v>19650127.530000001</v>
      </c>
      <c r="P37" s="99">
        <v>19650127.530000001</v>
      </c>
      <c r="Q37" s="99">
        <v>19650127.539999999</v>
      </c>
      <c r="R37" s="99">
        <f t="shared" si="8"/>
        <v>235801530.37</v>
      </c>
      <c r="S37" s="85">
        <v>21113142</v>
      </c>
      <c r="T37" s="85" t="s">
        <v>783</v>
      </c>
      <c r="U37" s="86">
        <v>235801530</v>
      </c>
      <c r="V37" s="87">
        <f t="shared" si="2"/>
        <v>0.37000000476837158</v>
      </c>
      <c r="W37" s="89"/>
      <c r="X37" s="89"/>
      <c r="Y37" s="89"/>
      <c r="Z37" s="89"/>
      <c r="AA37" s="89"/>
      <c r="AB37" s="89"/>
      <c r="AD37" s="99">
        <v>103288262</v>
      </c>
      <c r="AF37" s="136">
        <f t="shared" si="3"/>
        <v>4.2563659875646618</v>
      </c>
    </row>
    <row r="38" spans="1:32" s="128" customFormat="1" x14ac:dyDescent="0.35">
      <c r="A38" s="96">
        <v>21113143</v>
      </c>
      <c r="B38" s="97" t="s">
        <v>784</v>
      </c>
      <c r="C38" s="98"/>
      <c r="D38" s="98" t="s">
        <v>754</v>
      </c>
      <c r="E38" s="99">
        <v>17796339.43</v>
      </c>
      <c r="F38" s="99">
        <v>1483028.28</v>
      </c>
      <c r="G38" s="99">
        <v>1483028.28</v>
      </c>
      <c r="H38" s="99">
        <v>1483028.28</v>
      </c>
      <c r="I38" s="99">
        <v>1483028.28</v>
      </c>
      <c r="J38" s="99">
        <v>1483028.28</v>
      </c>
      <c r="K38" s="99">
        <v>1483028.28</v>
      </c>
      <c r="L38" s="99">
        <v>1483028.28</v>
      </c>
      <c r="M38" s="99">
        <v>1483028.28</v>
      </c>
      <c r="N38" s="99">
        <v>1483028.28</v>
      </c>
      <c r="O38" s="99">
        <v>1483028.28</v>
      </c>
      <c r="P38" s="99">
        <v>1483028.28</v>
      </c>
      <c r="Q38" s="99">
        <v>1483028.35</v>
      </c>
      <c r="R38" s="99">
        <f t="shared" si="8"/>
        <v>17796339.429999996</v>
      </c>
      <c r="S38" s="85">
        <v>21113143</v>
      </c>
      <c r="T38" s="85" t="s">
        <v>784</v>
      </c>
      <c r="U38" s="86">
        <v>17796339</v>
      </c>
      <c r="V38" s="87">
        <f t="shared" si="2"/>
        <v>0.42999999970197678</v>
      </c>
      <c r="W38" s="89"/>
      <c r="X38" s="89"/>
      <c r="Y38" s="89"/>
      <c r="Z38" s="89"/>
      <c r="AA38" s="89"/>
      <c r="AB38" s="89"/>
      <c r="AD38" s="99">
        <v>0</v>
      </c>
      <c r="AF38" s="136">
        <f t="shared" si="3"/>
        <v>-1</v>
      </c>
    </row>
    <row r="39" spans="1:32" s="128" customFormat="1" ht="29" x14ac:dyDescent="0.35">
      <c r="A39" s="56">
        <v>2112</v>
      </c>
      <c r="B39" s="57" t="s">
        <v>18</v>
      </c>
      <c r="C39" s="90"/>
      <c r="D39" s="90"/>
      <c r="E39" s="91">
        <f>+E40+E52</f>
        <v>29245215454.979996</v>
      </c>
      <c r="F39" s="91">
        <f t="shared" ref="F39:R39" si="16">+F40+F52</f>
        <v>1973436828.6316671</v>
      </c>
      <c r="G39" s="91">
        <f t="shared" si="16"/>
        <v>2405853828.6316671</v>
      </c>
      <c r="H39" s="91">
        <f t="shared" si="16"/>
        <v>2638192882.5316668</v>
      </c>
      <c r="I39" s="91">
        <f t="shared" si="16"/>
        <v>2337344455.6616669</v>
      </c>
      <c r="J39" s="91">
        <f t="shared" si="16"/>
        <v>2456386807.1616669</v>
      </c>
      <c r="K39" s="91">
        <f t="shared" si="16"/>
        <v>2366381784.1616669</v>
      </c>
      <c r="L39" s="91">
        <f t="shared" si="16"/>
        <v>2146623945.6316671</v>
      </c>
      <c r="M39" s="91">
        <f t="shared" si="16"/>
        <v>2777410092.5316672</v>
      </c>
      <c r="N39" s="91">
        <f t="shared" si="16"/>
        <v>2507495701.1616669</v>
      </c>
      <c r="O39" s="91">
        <f t="shared" si="16"/>
        <v>2387903353.6616669</v>
      </c>
      <c r="P39" s="91">
        <f t="shared" si="16"/>
        <v>2347461845.8316669</v>
      </c>
      <c r="Q39" s="91">
        <f t="shared" si="16"/>
        <v>2900723929.3816671</v>
      </c>
      <c r="R39" s="91">
        <f t="shared" si="16"/>
        <v>29245215454.98</v>
      </c>
      <c r="S39" s="85">
        <v>2112</v>
      </c>
      <c r="T39" s="85" t="s">
        <v>18</v>
      </c>
      <c r="U39" s="86">
        <v>27473144552</v>
      </c>
      <c r="V39" s="87">
        <f t="shared" si="2"/>
        <v>1772070902.9799957</v>
      </c>
      <c r="W39" s="89"/>
      <c r="X39" s="89"/>
      <c r="Y39" s="89"/>
      <c r="Z39" s="89"/>
      <c r="AA39" s="89"/>
      <c r="AB39" s="89"/>
      <c r="AD39" s="91">
        <v>4885664865</v>
      </c>
      <c r="AF39" s="134">
        <f t="shared" si="3"/>
        <v>1.4757138379684545</v>
      </c>
    </row>
    <row r="40" spans="1:32" x14ac:dyDescent="0.35">
      <c r="A40" s="56">
        <v>21121</v>
      </c>
      <c r="B40" s="57" t="s">
        <v>19</v>
      </c>
      <c r="C40" s="90"/>
      <c r="D40" s="90"/>
      <c r="E40" s="91">
        <f>+E41</f>
        <v>24450254300.979996</v>
      </c>
      <c r="F40" s="91">
        <f t="shared" ref="F40:R40" si="17">+F41</f>
        <v>1609653987.9416671</v>
      </c>
      <c r="G40" s="91">
        <f t="shared" si="17"/>
        <v>2038470987.9416671</v>
      </c>
      <c r="H40" s="91">
        <f t="shared" si="17"/>
        <v>2242684869.8416667</v>
      </c>
      <c r="I40" s="91">
        <f t="shared" si="17"/>
        <v>1943336442.9716668</v>
      </c>
      <c r="J40" s="91">
        <f t="shared" si="17"/>
        <v>2062378794.4716668</v>
      </c>
      <c r="K40" s="91">
        <f t="shared" si="17"/>
        <v>1966835576.4716668</v>
      </c>
      <c r="L40" s="91">
        <f t="shared" si="17"/>
        <v>1781041104.9416671</v>
      </c>
      <c r="M40" s="91">
        <f t="shared" si="17"/>
        <v>2379802079.8416672</v>
      </c>
      <c r="N40" s="91">
        <f t="shared" si="17"/>
        <v>2113487688.4716668</v>
      </c>
      <c r="O40" s="91">
        <f t="shared" si="17"/>
        <v>1993895340.9716668</v>
      </c>
      <c r="P40" s="91">
        <f t="shared" si="17"/>
        <v>1945129856.1416669</v>
      </c>
      <c r="Q40" s="91">
        <f t="shared" si="17"/>
        <v>2373537570.9716673</v>
      </c>
      <c r="R40" s="91">
        <f t="shared" si="17"/>
        <v>24450254300.98</v>
      </c>
      <c r="S40" s="85">
        <v>21121</v>
      </c>
      <c r="T40" s="85" t="s">
        <v>19</v>
      </c>
      <c r="U40" s="86">
        <v>22678183398</v>
      </c>
      <c r="V40" s="87">
        <f t="shared" si="2"/>
        <v>1772070902.9799957</v>
      </c>
      <c r="AD40" s="91">
        <v>4171833670</v>
      </c>
      <c r="AF40" s="134">
        <f t="shared" si="3"/>
        <v>1.5917580431895808</v>
      </c>
    </row>
    <row r="41" spans="1:32" x14ac:dyDescent="0.35">
      <c r="A41" s="92">
        <v>211211</v>
      </c>
      <c r="B41" s="93" t="s">
        <v>11</v>
      </c>
      <c r="C41" s="94"/>
      <c r="D41" s="94"/>
      <c r="E41" s="95">
        <f>+E42+E43+E44+E45+E46+E47+E48+E51</f>
        <v>24450254300.979996</v>
      </c>
      <c r="F41" s="95">
        <f t="shared" ref="F41:R41" si="18">+F42+F43+F44+F45+F46+F47+F48+F51</f>
        <v>1609653987.9416671</v>
      </c>
      <c r="G41" s="95">
        <f t="shared" si="18"/>
        <v>2038470987.9416671</v>
      </c>
      <c r="H41" s="95">
        <f t="shared" si="18"/>
        <v>2242684869.8416667</v>
      </c>
      <c r="I41" s="95">
        <f t="shared" si="18"/>
        <v>1943336442.9716668</v>
      </c>
      <c r="J41" s="95">
        <f t="shared" si="18"/>
        <v>2062378794.4716668</v>
      </c>
      <c r="K41" s="95">
        <f t="shared" si="18"/>
        <v>1966835576.4716668</v>
      </c>
      <c r="L41" s="95">
        <f t="shared" si="18"/>
        <v>1781041104.9416671</v>
      </c>
      <c r="M41" s="95">
        <f t="shared" si="18"/>
        <v>2379802079.8416672</v>
      </c>
      <c r="N41" s="95">
        <f t="shared" si="18"/>
        <v>2113487688.4716668</v>
      </c>
      <c r="O41" s="95">
        <f t="shared" si="18"/>
        <v>1993895340.9716668</v>
      </c>
      <c r="P41" s="95">
        <f t="shared" si="18"/>
        <v>1945129856.1416669</v>
      </c>
      <c r="Q41" s="95">
        <f t="shared" si="18"/>
        <v>2373537570.9716673</v>
      </c>
      <c r="R41" s="95">
        <f t="shared" si="18"/>
        <v>24450254300.98</v>
      </c>
      <c r="S41" s="85">
        <v>211211</v>
      </c>
      <c r="T41" s="85" t="s">
        <v>11</v>
      </c>
      <c r="U41" s="86">
        <v>22678183398</v>
      </c>
      <c r="V41" s="87">
        <f t="shared" si="2"/>
        <v>1772070902.9799957</v>
      </c>
      <c r="AD41" s="95">
        <v>4171833670</v>
      </c>
      <c r="AF41" s="135">
        <f t="shared" si="3"/>
        <v>1.5917580431895808</v>
      </c>
    </row>
    <row r="42" spans="1:32" x14ac:dyDescent="0.35">
      <c r="A42" s="96">
        <v>2112111</v>
      </c>
      <c r="B42" s="97" t="s">
        <v>758</v>
      </c>
      <c r="C42" s="98"/>
      <c r="D42" s="98" t="s">
        <v>684</v>
      </c>
      <c r="E42" s="99">
        <v>21824147544.649998</v>
      </c>
      <c r="F42" s="99">
        <v>1455638106.7383337</v>
      </c>
      <c r="G42" s="99">
        <v>1884455106.7383337</v>
      </c>
      <c r="H42" s="99">
        <v>2088668988.6383333</v>
      </c>
      <c r="I42" s="99">
        <v>1789320561.7683334</v>
      </c>
      <c r="J42" s="99">
        <v>1908362913.2683334</v>
      </c>
      <c r="K42" s="99">
        <v>1807203395.2683334</v>
      </c>
      <c r="L42" s="99">
        <v>1627025223.7383337</v>
      </c>
      <c r="M42" s="99">
        <v>2225786198.6383333</v>
      </c>
      <c r="N42" s="99">
        <v>1959471807.2683334</v>
      </c>
      <c r="O42" s="99">
        <v>1839879459.7683334</v>
      </c>
      <c r="P42" s="99">
        <v>1785497674.9383335</v>
      </c>
      <c r="Q42" s="99">
        <v>1452838107.8783336</v>
      </c>
      <c r="R42" s="99">
        <v>21824147544.650002</v>
      </c>
      <c r="S42" s="85">
        <v>2112111</v>
      </c>
      <c r="T42" s="85" t="s">
        <v>758</v>
      </c>
      <c r="U42" s="86">
        <v>20052076641</v>
      </c>
      <c r="V42" s="87">
        <f t="shared" si="2"/>
        <v>1772070903.6499977</v>
      </c>
      <c r="AD42" s="99">
        <v>3847374892</v>
      </c>
      <c r="AF42" s="136">
        <f t="shared" si="3"/>
        <v>1.6430847572552634</v>
      </c>
    </row>
    <row r="43" spans="1:32" ht="29" x14ac:dyDescent="0.35">
      <c r="A43" s="96">
        <v>2112112</v>
      </c>
      <c r="B43" s="97" t="s">
        <v>759</v>
      </c>
      <c r="C43" s="98"/>
      <c r="D43" s="98" t="s">
        <v>754</v>
      </c>
      <c r="E43" s="99">
        <v>137214482</v>
      </c>
      <c r="F43" s="99">
        <v>11434540.17</v>
      </c>
      <c r="G43" s="99">
        <v>11434540.17</v>
      </c>
      <c r="H43" s="99">
        <v>11434540.17</v>
      </c>
      <c r="I43" s="99">
        <v>11434540.17</v>
      </c>
      <c r="J43" s="99">
        <v>11434540.17</v>
      </c>
      <c r="K43" s="99">
        <v>11434540.17</v>
      </c>
      <c r="L43" s="99">
        <v>11434540.17</v>
      </c>
      <c r="M43" s="99">
        <v>11434540.17</v>
      </c>
      <c r="N43" s="99">
        <v>11434540.17</v>
      </c>
      <c r="O43" s="99">
        <v>11434540.17</v>
      </c>
      <c r="P43" s="99">
        <v>11434540.17</v>
      </c>
      <c r="Q43" s="99">
        <v>11434540.130000001</v>
      </c>
      <c r="R43" s="99">
        <f t="shared" si="8"/>
        <v>137214482</v>
      </c>
      <c r="S43" s="85">
        <v>2112112</v>
      </c>
      <c r="T43" s="85" t="s">
        <v>760</v>
      </c>
      <c r="U43" s="86">
        <v>137214482</v>
      </c>
      <c r="V43" s="87">
        <f t="shared" si="2"/>
        <v>0</v>
      </c>
      <c r="AD43" s="99">
        <v>22407125</v>
      </c>
      <c r="AF43" s="136">
        <f t="shared" si="3"/>
        <v>0.9596000072471651</v>
      </c>
    </row>
    <row r="44" spans="1:32" x14ac:dyDescent="0.35">
      <c r="A44" s="96">
        <v>2112114</v>
      </c>
      <c r="B44" s="97" t="s">
        <v>762</v>
      </c>
      <c r="C44" s="98"/>
      <c r="D44" s="98" t="s">
        <v>754</v>
      </c>
      <c r="E44" s="99">
        <v>419208141</v>
      </c>
      <c r="F44" s="99">
        <v>34934011.75</v>
      </c>
      <c r="G44" s="99">
        <v>34934011.75</v>
      </c>
      <c r="H44" s="99">
        <v>34934011.75</v>
      </c>
      <c r="I44" s="99">
        <v>34934011.75</v>
      </c>
      <c r="J44" s="99">
        <v>34934011.75</v>
      </c>
      <c r="K44" s="99">
        <v>34934011.75</v>
      </c>
      <c r="L44" s="99">
        <v>34934011.75</v>
      </c>
      <c r="M44" s="99">
        <v>34934011.75</v>
      </c>
      <c r="N44" s="99">
        <v>34934011.75</v>
      </c>
      <c r="O44" s="99">
        <v>34934011.75</v>
      </c>
      <c r="P44" s="99">
        <v>34934011.75</v>
      </c>
      <c r="Q44" s="99">
        <v>34934011.75</v>
      </c>
      <c r="R44" s="99">
        <f t="shared" si="8"/>
        <v>419208141</v>
      </c>
      <c r="S44" s="85">
        <v>2112114</v>
      </c>
      <c r="T44" s="85" t="s">
        <v>762</v>
      </c>
      <c r="U44" s="86">
        <v>419208140</v>
      </c>
      <c r="V44" s="87">
        <f t="shared" si="2"/>
        <v>1</v>
      </c>
      <c r="AD44" s="99">
        <v>6880256</v>
      </c>
      <c r="AF44" s="136">
        <f t="shared" si="3"/>
        <v>-0.80304993170445127</v>
      </c>
    </row>
    <row r="45" spans="1:32" x14ac:dyDescent="0.35">
      <c r="A45" s="96">
        <v>2112115</v>
      </c>
      <c r="B45" s="97" t="s">
        <v>763</v>
      </c>
      <c r="C45" s="98"/>
      <c r="D45" s="98" t="s">
        <v>754</v>
      </c>
      <c r="E45" s="99">
        <v>60763987.439999998</v>
      </c>
      <c r="F45" s="99">
        <v>5063665.6100000003</v>
      </c>
      <c r="G45" s="99">
        <v>5063665.6100000003</v>
      </c>
      <c r="H45" s="99">
        <v>5063665.6100000003</v>
      </c>
      <c r="I45" s="99">
        <v>5063665.6100000003</v>
      </c>
      <c r="J45" s="99">
        <v>5063665.6100000003</v>
      </c>
      <c r="K45" s="99">
        <v>5063665.6100000003</v>
      </c>
      <c r="L45" s="99">
        <v>5063665.6100000003</v>
      </c>
      <c r="M45" s="99">
        <v>5063665.6100000003</v>
      </c>
      <c r="N45" s="99">
        <v>5063665.6100000003</v>
      </c>
      <c r="O45" s="99">
        <v>5063665.6100000003</v>
      </c>
      <c r="P45" s="99">
        <v>5063665.6100000003</v>
      </c>
      <c r="Q45" s="99">
        <v>5063665.7300000004</v>
      </c>
      <c r="R45" s="99">
        <f t="shared" si="8"/>
        <v>60763987.439999998</v>
      </c>
      <c r="S45" s="85">
        <v>2112115</v>
      </c>
      <c r="T45" s="85" t="s">
        <v>763</v>
      </c>
      <c r="U45" s="86">
        <v>60763988</v>
      </c>
      <c r="V45" s="87">
        <f t="shared" si="2"/>
        <v>-0.56000000238418579</v>
      </c>
      <c r="AD45" s="99">
        <v>9922759</v>
      </c>
      <c r="AF45" s="136">
        <f t="shared" si="3"/>
        <v>0.95959997445407919</v>
      </c>
    </row>
    <row r="46" spans="1:32" s="128" customFormat="1" x14ac:dyDescent="0.35">
      <c r="A46" s="96">
        <v>2112116</v>
      </c>
      <c r="B46" s="97" t="s">
        <v>764</v>
      </c>
      <c r="C46" s="98"/>
      <c r="D46" s="98" t="s">
        <v>754</v>
      </c>
      <c r="E46" s="99">
        <v>146760055.84999999</v>
      </c>
      <c r="F46" s="99">
        <v>10278874.75</v>
      </c>
      <c r="G46" s="99">
        <v>10278874.75</v>
      </c>
      <c r="H46" s="99">
        <v>10278874.75</v>
      </c>
      <c r="I46" s="99">
        <v>10278874.75</v>
      </c>
      <c r="J46" s="99">
        <v>10278874.75</v>
      </c>
      <c r="K46" s="99">
        <v>10278874.75</v>
      </c>
      <c r="L46" s="99">
        <v>10278874.75</v>
      </c>
      <c r="M46" s="99">
        <v>10278874.75</v>
      </c>
      <c r="N46" s="99">
        <v>10278874.75</v>
      </c>
      <c r="O46" s="99">
        <v>10278874.75</v>
      </c>
      <c r="P46" s="99">
        <v>10278874.75</v>
      </c>
      <c r="Q46" s="99">
        <v>33692433.600000001</v>
      </c>
      <c r="R46" s="99">
        <f t="shared" si="8"/>
        <v>146760055.84999999</v>
      </c>
      <c r="S46" s="85">
        <v>2112116</v>
      </c>
      <c r="T46" s="85" t="s">
        <v>764</v>
      </c>
      <c r="U46" s="86">
        <v>146760056</v>
      </c>
      <c r="V46" s="87">
        <f t="shared" si="2"/>
        <v>-0.15000000596046448</v>
      </c>
      <c r="W46" s="89"/>
      <c r="X46" s="89"/>
      <c r="Y46" s="89"/>
      <c r="Z46" s="89"/>
      <c r="AA46" s="89"/>
      <c r="AB46" s="89"/>
      <c r="AD46" s="99">
        <v>23965917</v>
      </c>
      <c r="AF46" s="136">
        <f t="shared" si="3"/>
        <v>1.3315700972034901</v>
      </c>
    </row>
    <row r="47" spans="1:32" x14ac:dyDescent="0.35">
      <c r="A47" s="96">
        <v>2112117</v>
      </c>
      <c r="B47" s="97" t="s">
        <v>765</v>
      </c>
      <c r="C47" s="98"/>
      <c r="D47" s="98" t="s">
        <v>754</v>
      </c>
      <c r="E47" s="99">
        <v>80449598.769999996</v>
      </c>
      <c r="F47" s="99">
        <v>5609033.9199999999</v>
      </c>
      <c r="G47" s="99">
        <v>5609033.9199999999</v>
      </c>
      <c r="H47" s="99">
        <v>5609033.9199999999</v>
      </c>
      <c r="I47" s="99">
        <v>5609033.9199999999</v>
      </c>
      <c r="J47" s="99">
        <v>5609033.9199999999</v>
      </c>
      <c r="K47" s="99">
        <v>5609033.9199999999</v>
      </c>
      <c r="L47" s="99">
        <v>5609033.9199999999</v>
      </c>
      <c r="M47" s="99">
        <v>5609033.9199999999</v>
      </c>
      <c r="N47" s="99">
        <v>5609033.9199999999</v>
      </c>
      <c r="O47" s="99">
        <v>5609033.9199999999</v>
      </c>
      <c r="P47" s="99">
        <v>5609033.9199999999</v>
      </c>
      <c r="Q47" s="99">
        <v>18750225.649999999</v>
      </c>
      <c r="R47" s="99">
        <f t="shared" si="8"/>
        <v>80449598.770000011</v>
      </c>
      <c r="S47" s="85">
        <v>2112117</v>
      </c>
      <c r="T47" s="85" t="s">
        <v>765</v>
      </c>
      <c r="U47" s="86">
        <v>80449599</v>
      </c>
      <c r="V47" s="87">
        <f t="shared" si="2"/>
        <v>-0.23000000417232513</v>
      </c>
      <c r="AD47" s="99">
        <v>13137420</v>
      </c>
      <c r="AF47" s="136">
        <f t="shared" si="3"/>
        <v>1.3421894371428582</v>
      </c>
    </row>
    <row r="48" spans="1:32" x14ac:dyDescent="0.35">
      <c r="A48" s="92">
        <v>2112118</v>
      </c>
      <c r="B48" s="93" t="s">
        <v>12</v>
      </c>
      <c r="C48" s="94"/>
      <c r="D48" s="94"/>
      <c r="E48" s="95">
        <f>+E49+E50</f>
        <v>1716486017.27</v>
      </c>
      <c r="F48" s="95">
        <f t="shared" ref="F48:R48" si="19">+F49+F50</f>
        <v>81260382.170000002</v>
      </c>
      <c r="G48" s="95">
        <f t="shared" si="19"/>
        <v>81260382.170000002</v>
      </c>
      <c r="H48" s="95">
        <f t="shared" si="19"/>
        <v>81260382.170000002</v>
      </c>
      <c r="I48" s="95">
        <f t="shared" si="19"/>
        <v>81260382.170000002</v>
      </c>
      <c r="J48" s="95">
        <f t="shared" si="19"/>
        <v>81260382.170000002</v>
      </c>
      <c r="K48" s="95">
        <f t="shared" si="19"/>
        <v>86876682.170000002</v>
      </c>
      <c r="L48" s="95">
        <f t="shared" si="19"/>
        <v>81260382.170000002</v>
      </c>
      <c r="M48" s="95">
        <f t="shared" si="19"/>
        <v>81260382.170000002</v>
      </c>
      <c r="N48" s="95">
        <f t="shared" si="19"/>
        <v>81260382.170000002</v>
      </c>
      <c r="O48" s="95">
        <f t="shared" si="19"/>
        <v>81260382.170000002</v>
      </c>
      <c r="P48" s="95">
        <f t="shared" si="19"/>
        <v>86876682.170000002</v>
      </c>
      <c r="Q48" s="95">
        <f t="shared" si="19"/>
        <v>811389213.39999998</v>
      </c>
      <c r="R48" s="95">
        <f t="shared" si="19"/>
        <v>1716486017.27</v>
      </c>
      <c r="S48" s="85">
        <v>2112118</v>
      </c>
      <c r="T48" s="85" t="s">
        <v>12</v>
      </c>
      <c r="U48" s="86">
        <v>1716486018</v>
      </c>
      <c r="V48" s="87">
        <f t="shared" si="2"/>
        <v>-0.73000001907348633</v>
      </c>
      <c r="AD48" s="95">
        <v>248145301</v>
      </c>
      <c r="AF48" s="135">
        <f t="shared" si="3"/>
        <v>2.0537058080882513</v>
      </c>
    </row>
    <row r="49" spans="1:32" x14ac:dyDescent="0.35">
      <c r="A49" s="96">
        <v>21121181</v>
      </c>
      <c r="B49" s="97" t="s">
        <v>766</v>
      </c>
      <c r="C49" s="98"/>
      <c r="D49" s="98" t="s">
        <v>754</v>
      </c>
      <c r="E49" s="99">
        <v>740067089.26999998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740067089.26999998</v>
      </c>
      <c r="R49" s="99">
        <f t="shared" si="8"/>
        <v>740067089.26999998</v>
      </c>
      <c r="S49" s="85">
        <v>21121181</v>
      </c>
      <c r="T49" s="85" t="s">
        <v>766</v>
      </c>
      <c r="U49" s="86">
        <v>740067090</v>
      </c>
      <c r="V49" s="87">
        <f t="shared" si="2"/>
        <v>-0.73000001907348633</v>
      </c>
      <c r="AD49" s="99">
        <v>120852956</v>
      </c>
      <c r="AF49" s="136" t="e">
        <f t="shared" si="3"/>
        <v>#DIV/0!</v>
      </c>
    </row>
    <row r="50" spans="1:32" s="128" customFormat="1" x14ac:dyDescent="0.35">
      <c r="A50" s="96">
        <v>21121182</v>
      </c>
      <c r="B50" s="97" t="s">
        <v>767</v>
      </c>
      <c r="C50" s="98"/>
      <c r="D50" s="98" t="s">
        <v>681</v>
      </c>
      <c r="E50" s="99">
        <f>1143909900.42-167490972.42</f>
        <v>976418928.00000012</v>
      </c>
      <c r="F50" s="99">
        <v>81260382.170000002</v>
      </c>
      <c r="G50" s="99">
        <v>81260382.170000002</v>
      </c>
      <c r="H50" s="99">
        <v>81260382.170000002</v>
      </c>
      <c r="I50" s="99">
        <v>81260382.170000002</v>
      </c>
      <c r="J50" s="99">
        <v>81260382.170000002</v>
      </c>
      <c r="K50" s="99">
        <v>86876682.170000002</v>
      </c>
      <c r="L50" s="99">
        <v>81260382.170000002</v>
      </c>
      <c r="M50" s="99">
        <v>81260382.170000002</v>
      </c>
      <c r="N50" s="99">
        <v>81260382.170000002</v>
      </c>
      <c r="O50" s="99">
        <v>81260382.170000002</v>
      </c>
      <c r="P50" s="99">
        <v>86876682.170000002</v>
      </c>
      <c r="Q50" s="99">
        <f>238813096.55-167490972.42</f>
        <v>71322124.130000025</v>
      </c>
      <c r="R50" s="99">
        <f t="shared" si="8"/>
        <v>976418927.99999988</v>
      </c>
      <c r="S50" s="85">
        <v>21121182</v>
      </c>
      <c r="T50" s="85" t="s">
        <v>767</v>
      </c>
      <c r="U50" s="86">
        <v>976418928</v>
      </c>
      <c r="V50" s="87">
        <f t="shared" si="2"/>
        <v>0</v>
      </c>
      <c r="W50" s="89">
        <v>975124586</v>
      </c>
      <c r="X50" s="87">
        <v>807633613.58000004</v>
      </c>
      <c r="Y50" s="89"/>
      <c r="Z50" s="89"/>
      <c r="AA50" s="89"/>
      <c r="AB50" s="89"/>
      <c r="AD50" s="99">
        <v>127292345</v>
      </c>
      <c r="AF50" s="136">
        <f t="shared" si="3"/>
        <v>0.56647485036065015</v>
      </c>
    </row>
    <row r="51" spans="1:32" x14ac:dyDescent="0.35">
      <c r="A51" s="96">
        <v>2112119</v>
      </c>
      <c r="B51" s="97" t="s">
        <v>20</v>
      </c>
      <c r="C51" s="98"/>
      <c r="D51" s="98" t="s">
        <v>754</v>
      </c>
      <c r="E51" s="101">
        <v>65224474</v>
      </c>
      <c r="F51" s="99">
        <v>5435372.833333333</v>
      </c>
      <c r="G51" s="99">
        <v>5435372.833333333</v>
      </c>
      <c r="H51" s="99">
        <v>5435372.833333333</v>
      </c>
      <c r="I51" s="99">
        <v>5435372.833333333</v>
      </c>
      <c r="J51" s="99">
        <v>5435372.833333333</v>
      </c>
      <c r="K51" s="99">
        <v>5435372.833333333</v>
      </c>
      <c r="L51" s="99">
        <v>5435372.833333333</v>
      </c>
      <c r="M51" s="99">
        <v>5435372.833333333</v>
      </c>
      <c r="N51" s="99">
        <v>5435372.833333333</v>
      </c>
      <c r="O51" s="99">
        <v>5435372.833333333</v>
      </c>
      <c r="P51" s="99">
        <v>5435372.833333333</v>
      </c>
      <c r="Q51" s="99">
        <v>5435372.833333333</v>
      </c>
      <c r="R51" s="99">
        <f t="shared" si="8"/>
        <v>65224474.000000007</v>
      </c>
      <c r="S51" s="85">
        <v>2112119</v>
      </c>
      <c r="T51" s="85" t="s">
        <v>20</v>
      </c>
      <c r="U51" s="86">
        <v>65224474</v>
      </c>
      <c r="V51" s="87">
        <f t="shared" si="2"/>
        <v>0</v>
      </c>
      <c r="AD51" s="99">
        <v>0</v>
      </c>
      <c r="AF51" s="136">
        <f t="shared" si="3"/>
        <v>-1</v>
      </c>
    </row>
    <row r="52" spans="1:32" x14ac:dyDescent="0.35">
      <c r="A52" s="92">
        <v>21122</v>
      </c>
      <c r="B52" s="93" t="s">
        <v>14</v>
      </c>
      <c r="C52" s="94"/>
      <c r="D52" s="94"/>
      <c r="E52" s="95">
        <f>SUM(E53:E58)</f>
        <v>4794961154</v>
      </c>
      <c r="F52" s="95">
        <f t="shared" ref="F52:R52" si="20">SUM(F53:F58)</f>
        <v>363782840.69</v>
      </c>
      <c r="G52" s="95">
        <f t="shared" si="20"/>
        <v>367382840.69</v>
      </c>
      <c r="H52" s="95">
        <f t="shared" si="20"/>
        <v>395508012.69</v>
      </c>
      <c r="I52" s="95">
        <f t="shared" si="20"/>
        <v>394008012.69</v>
      </c>
      <c r="J52" s="95">
        <f t="shared" si="20"/>
        <v>394008012.69</v>
      </c>
      <c r="K52" s="95">
        <f t="shared" si="20"/>
        <v>399546207.69</v>
      </c>
      <c r="L52" s="95">
        <f t="shared" si="20"/>
        <v>365582840.69</v>
      </c>
      <c r="M52" s="95">
        <f t="shared" si="20"/>
        <v>397608012.69</v>
      </c>
      <c r="N52" s="95">
        <f t="shared" si="20"/>
        <v>394008012.69</v>
      </c>
      <c r="O52" s="95">
        <f t="shared" si="20"/>
        <v>394008012.69</v>
      </c>
      <c r="P52" s="95">
        <f t="shared" si="20"/>
        <v>402331989.69</v>
      </c>
      <c r="Q52" s="95">
        <f t="shared" si="20"/>
        <v>527186358.41000003</v>
      </c>
      <c r="R52" s="95">
        <f t="shared" si="20"/>
        <v>4794961154</v>
      </c>
      <c r="S52" s="85">
        <v>21122</v>
      </c>
      <c r="T52" s="85" t="s">
        <v>14</v>
      </c>
      <c r="U52" s="86">
        <v>4794961154</v>
      </c>
      <c r="V52" s="87">
        <f t="shared" si="2"/>
        <v>0</v>
      </c>
      <c r="AD52" s="95">
        <v>713831195</v>
      </c>
      <c r="AF52" s="135">
        <f t="shared" si="3"/>
        <v>0.96224537046896086</v>
      </c>
    </row>
    <row r="53" spans="1:32" x14ac:dyDescent="0.35">
      <c r="A53" s="96">
        <v>211221</v>
      </c>
      <c r="B53" s="97" t="s">
        <v>785</v>
      </c>
      <c r="C53" s="98"/>
      <c r="D53" s="98" t="s">
        <v>681</v>
      </c>
      <c r="E53" s="99">
        <v>1515268362</v>
      </c>
      <c r="F53" s="99">
        <v>117788104.16000001</v>
      </c>
      <c r="G53" s="99">
        <v>117788104.16000001</v>
      </c>
      <c r="H53" s="99">
        <v>130514493.16000001</v>
      </c>
      <c r="I53" s="99">
        <v>130514493.16000001</v>
      </c>
      <c r="J53" s="99">
        <v>130514493.16000001</v>
      </c>
      <c r="K53" s="99">
        <v>130514493.16000001</v>
      </c>
      <c r="L53" s="99">
        <v>117788104.16000001</v>
      </c>
      <c r="M53" s="99">
        <v>130514493.16000001</v>
      </c>
      <c r="N53" s="99">
        <v>130514493.16000001</v>
      </c>
      <c r="O53" s="99">
        <v>130514493.16000001</v>
      </c>
      <c r="P53" s="99">
        <v>130514493.16000001</v>
      </c>
      <c r="Q53" s="99">
        <v>117788104.24000001</v>
      </c>
      <c r="R53" s="99">
        <f t="shared" si="8"/>
        <v>1515268362.0000002</v>
      </c>
      <c r="S53" s="85">
        <v>211221</v>
      </c>
      <c r="T53" s="85" t="s">
        <v>785</v>
      </c>
      <c r="U53" s="86">
        <v>1515268362</v>
      </c>
      <c r="V53" s="87">
        <f t="shared" si="2"/>
        <v>0</v>
      </c>
      <c r="AD53" s="99">
        <v>212711241</v>
      </c>
      <c r="AF53" s="136">
        <f t="shared" si="3"/>
        <v>0.80588050480088469</v>
      </c>
    </row>
    <row r="54" spans="1:32" x14ac:dyDescent="0.35">
      <c r="A54" s="96">
        <v>211222</v>
      </c>
      <c r="B54" s="97" t="s">
        <v>786</v>
      </c>
      <c r="C54" s="98"/>
      <c r="D54" s="98" t="s">
        <v>681</v>
      </c>
      <c r="E54" s="99">
        <v>1129786699</v>
      </c>
      <c r="F54" s="99">
        <v>88139208.239999995</v>
      </c>
      <c r="G54" s="99">
        <v>88139208.239999995</v>
      </c>
      <c r="H54" s="99">
        <v>97153733.239999995</v>
      </c>
      <c r="I54" s="99">
        <v>97153733.239999995</v>
      </c>
      <c r="J54" s="99">
        <v>97153733.239999995</v>
      </c>
      <c r="K54" s="99">
        <v>97153733.239999995</v>
      </c>
      <c r="L54" s="99">
        <v>88139208.239999995</v>
      </c>
      <c r="M54" s="99">
        <v>97153733.239999995</v>
      </c>
      <c r="N54" s="99">
        <v>97153733.239999995</v>
      </c>
      <c r="O54" s="99">
        <v>97153733.239999995</v>
      </c>
      <c r="P54" s="99">
        <v>97153733.239999995</v>
      </c>
      <c r="Q54" s="99">
        <v>88139208.359999999</v>
      </c>
      <c r="R54" s="99">
        <f t="shared" si="8"/>
        <v>1129786699</v>
      </c>
      <c r="S54" s="85">
        <v>211222</v>
      </c>
      <c r="T54" s="85" t="s">
        <v>786</v>
      </c>
      <c r="U54" s="86">
        <v>1129786699</v>
      </c>
      <c r="V54" s="87">
        <f t="shared" si="2"/>
        <v>0</v>
      </c>
      <c r="AD54" s="99">
        <v>154944496</v>
      </c>
      <c r="AF54" s="136">
        <f t="shared" si="3"/>
        <v>0.75795198407151032</v>
      </c>
    </row>
    <row r="55" spans="1:32" x14ac:dyDescent="0.35">
      <c r="A55" s="96">
        <v>211223</v>
      </c>
      <c r="B55" s="97" t="s">
        <v>776</v>
      </c>
      <c r="C55" s="98"/>
      <c r="D55" s="98" t="s">
        <v>681</v>
      </c>
      <c r="E55" s="99">
        <v>1018047988</v>
      </c>
      <c r="F55" s="99">
        <v>69833043.049999997</v>
      </c>
      <c r="G55" s="99">
        <v>69833043.049999997</v>
      </c>
      <c r="H55" s="99">
        <v>69833043.049999997</v>
      </c>
      <c r="I55" s="99">
        <v>69833043.049999997</v>
      </c>
      <c r="J55" s="99">
        <v>69833043.049999997</v>
      </c>
      <c r="K55" s="99">
        <v>78157020.049999997</v>
      </c>
      <c r="L55" s="99">
        <v>69833043.049999997</v>
      </c>
      <c r="M55" s="99">
        <v>69833043.049999997</v>
      </c>
      <c r="N55" s="99">
        <v>69833043.049999997</v>
      </c>
      <c r="O55" s="99">
        <v>69833043.049999997</v>
      </c>
      <c r="P55" s="99">
        <v>78157020.049999997</v>
      </c>
      <c r="Q55" s="99">
        <v>233236560.44999999</v>
      </c>
      <c r="R55" s="99">
        <f t="shared" si="8"/>
        <v>1018047987.9999998</v>
      </c>
      <c r="S55" s="85">
        <v>211223</v>
      </c>
      <c r="T55" s="85" t="s">
        <v>777</v>
      </c>
      <c r="U55" s="86">
        <v>1018047988</v>
      </c>
      <c r="V55" s="87">
        <f t="shared" si="2"/>
        <v>0</v>
      </c>
      <c r="AD55" s="99">
        <v>163356612</v>
      </c>
      <c r="AF55" s="136">
        <f t="shared" si="3"/>
        <v>1.3392452178124008</v>
      </c>
    </row>
    <row r="56" spans="1:32" x14ac:dyDescent="0.35">
      <c r="A56" s="96">
        <v>211224</v>
      </c>
      <c r="B56" s="97" t="s">
        <v>787</v>
      </c>
      <c r="C56" s="98"/>
      <c r="D56" s="98" t="s">
        <v>681</v>
      </c>
      <c r="E56" s="99">
        <v>502767364</v>
      </c>
      <c r="F56" s="99">
        <v>39301342.159999996</v>
      </c>
      <c r="G56" s="99">
        <v>39301342.159999996</v>
      </c>
      <c r="H56" s="99">
        <v>43543472.159999996</v>
      </c>
      <c r="I56" s="99">
        <v>43543472.159999996</v>
      </c>
      <c r="J56" s="99">
        <v>43543472.159999996</v>
      </c>
      <c r="K56" s="99">
        <v>40757690.159999996</v>
      </c>
      <c r="L56" s="99">
        <v>39301342.159999996</v>
      </c>
      <c r="M56" s="99">
        <v>43543472.159999996</v>
      </c>
      <c r="N56" s="99">
        <v>43543472.159999996</v>
      </c>
      <c r="O56" s="99">
        <v>43543472.159999996</v>
      </c>
      <c r="P56" s="99">
        <v>43543472.159999996</v>
      </c>
      <c r="Q56" s="99">
        <v>39301342.239999995</v>
      </c>
      <c r="R56" s="99">
        <f t="shared" si="8"/>
        <v>502767363.99999988</v>
      </c>
      <c r="S56" s="85">
        <v>211224</v>
      </c>
      <c r="T56" s="85" t="s">
        <v>787</v>
      </c>
      <c r="U56" s="86">
        <v>502767364</v>
      </c>
      <c r="V56" s="87">
        <f t="shared" si="2"/>
        <v>0</v>
      </c>
      <c r="AD56" s="99">
        <v>76179154</v>
      </c>
      <c r="AF56" s="136">
        <f t="shared" si="3"/>
        <v>0.93833466780514674</v>
      </c>
    </row>
    <row r="57" spans="1:32" s="128" customFormat="1" ht="29" x14ac:dyDescent="0.35">
      <c r="A57" s="96">
        <v>211225</v>
      </c>
      <c r="B57" s="97" t="s">
        <v>779</v>
      </c>
      <c r="C57" s="98"/>
      <c r="D57" s="98" t="s">
        <v>682</v>
      </c>
      <c r="E57" s="99">
        <v>252015215</v>
      </c>
      <c r="F57" s="99">
        <v>19419247.25</v>
      </c>
      <c r="G57" s="99">
        <v>23019247.25</v>
      </c>
      <c r="H57" s="99">
        <v>21979778.25</v>
      </c>
      <c r="I57" s="99">
        <v>20479778.25</v>
      </c>
      <c r="J57" s="99">
        <v>20479778.25</v>
      </c>
      <c r="K57" s="99">
        <v>20479778.25</v>
      </c>
      <c r="L57" s="99">
        <v>21219247.25</v>
      </c>
      <c r="M57" s="99">
        <v>24079778.25</v>
      </c>
      <c r="N57" s="99">
        <v>20479778.25</v>
      </c>
      <c r="O57" s="99">
        <v>20479778.25</v>
      </c>
      <c r="P57" s="99">
        <v>20479778.25</v>
      </c>
      <c r="Q57" s="99">
        <v>19419247.25</v>
      </c>
      <c r="R57" s="99">
        <f t="shared" si="8"/>
        <v>252015215</v>
      </c>
      <c r="S57" s="85">
        <v>211225</v>
      </c>
      <c r="T57" s="85" t="s">
        <v>779</v>
      </c>
      <c r="U57" s="86">
        <v>252015215</v>
      </c>
      <c r="V57" s="87">
        <f t="shared" si="2"/>
        <v>0</v>
      </c>
      <c r="W57" s="89"/>
      <c r="X57" s="89"/>
      <c r="Y57" s="89"/>
      <c r="Z57" s="89"/>
      <c r="AA57" s="89"/>
      <c r="AB57" s="89"/>
      <c r="AD57" s="99">
        <v>49505326</v>
      </c>
      <c r="AF57" s="136">
        <f t="shared" si="3"/>
        <v>1.5492917085135729</v>
      </c>
    </row>
    <row r="58" spans="1:32" s="128" customFormat="1" x14ac:dyDescent="0.35">
      <c r="A58" s="96">
        <v>211226</v>
      </c>
      <c r="B58" s="97" t="s">
        <v>780</v>
      </c>
      <c r="C58" s="98"/>
      <c r="D58" s="98" t="s">
        <v>681</v>
      </c>
      <c r="E58" s="99">
        <v>377075526</v>
      </c>
      <c r="F58" s="99">
        <v>29301895.830000002</v>
      </c>
      <c r="G58" s="99">
        <v>29301895.830000002</v>
      </c>
      <c r="H58" s="99">
        <v>32483492.830000002</v>
      </c>
      <c r="I58" s="99">
        <v>32483492.830000002</v>
      </c>
      <c r="J58" s="99">
        <v>32483492.830000002</v>
      </c>
      <c r="K58" s="99">
        <v>32483492.830000002</v>
      </c>
      <c r="L58" s="99">
        <v>29301895.830000002</v>
      </c>
      <c r="M58" s="99">
        <v>32483492.830000002</v>
      </c>
      <c r="N58" s="99">
        <v>32483492.830000002</v>
      </c>
      <c r="O58" s="99">
        <v>32483492.830000002</v>
      </c>
      <c r="P58" s="99">
        <v>32483492.830000002</v>
      </c>
      <c r="Q58" s="99">
        <v>29301895.870000001</v>
      </c>
      <c r="R58" s="99">
        <f t="shared" si="8"/>
        <v>377075526</v>
      </c>
      <c r="S58" s="85">
        <v>211226</v>
      </c>
      <c r="T58" s="85" t="s">
        <v>780</v>
      </c>
      <c r="U58" s="86">
        <v>377075526</v>
      </c>
      <c r="V58" s="87">
        <f t="shared" si="2"/>
        <v>0</v>
      </c>
      <c r="W58" s="89"/>
      <c r="X58" s="89"/>
      <c r="Y58" s="89"/>
      <c r="Z58" s="89"/>
      <c r="AA58" s="89"/>
      <c r="AB58" s="89"/>
      <c r="AD58" s="99">
        <v>57134366</v>
      </c>
      <c r="AF58" s="136">
        <f t="shared" si="3"/>
        <v>0.94985219835176771</v>
      </c>
    </row>
    <row r="59" spans="1:32" s="128" customFormat="1" x14ac:dyDescent="0.35">
      <c r="A59" s="50">
        <v>212</v>
      </c>
      <c r="B59" s="51" t="s">
        <v>21</v>
      </c>
      <c r="C59" s="83"/>
      <c r="D59" s="83"/>
      <c r="E59" s="84">
        <f t="shared" ref="E59:R59" si="21">+E60+E104</f>
        <v>9962097632.0200005</v>
      </c>
      <c r="F59" s="84">
        <f t="shared" si="21"/>
        <v>1934602942.5033333</v>
      </c>
      <c r="G59" s="84">
        <f t="shared" si="21"/>
        <v>2544452942.5033331</v>
      </c>
      <c r="H59" s="84">
        <f t="shared" si="21"/>
        <v>892994820.00333333</v>
      </c>
      <c r="I59" s="84">
        <f t="shared" si="21"/>
        <v>619557455.67333341</v>
      </c>
      <c r="J59" s="84">
        <f t="shared" si="21"/>
        <v>572068098.38333333</v>
      </c>
      <c r="K59" s="84">
        <f t="shared" si="21"/>
        <v>479678668.50333333</v>
      </c>
      <c r="L59" s="84">
        <f t="shared" si="21"/>
        <v>609210473.50333333</v>
      </c>
      <c r="M59" s="84">
        <f t="shared" si="21"/>
        <v>606325106.67333341</v>
      </c>
      <c r="N59" s="84">
        <f t="shared" si="21"/>
        <v>364409939.00333333</v>
      </c>
      <c r="O59" s="84">
        <f t="shared" si="21"/>
        <v>378625255.50333333</v>
      </c>
      <c r="P59" s="84">
        <f t="shared" si="21"/>
        <v>407058487.17333335</v>
      </c>
      <c r="Q59" s="84">
        <f t="shared" si="21"/>
        <v>308702942.58333337</v>
      </c>
      <c r="R59" s="84">
        <f t="shared" si="21"/>
        <v>9977097632.0200005</v>
      </c>
      <c r="S59" s="85">
        <v>212</v>
      </c>
      <c r="T59" s="85" t="s">
        <v>21</v>
      </c>
      <c r="U59" s="86">
        <v>8205827773</v>
      </c>
      <c r="V59" s="87">
        <f t="shared" si="2"/>
        <v>1756269859.0200005</v>
      </c>
      <c r="W59" s="89"/>
      <c r="X59" s="89"/>
      <c r="Y59" s="89"/>
      <c r="Z59" s="89"/>
      <c r="AA59" s="89"/>
      <c r="AB59" s="89"/>
      <c r="AD59" s="84">
        <v>1991679437.54</v>
      </c>
      <c r="AF59" s="133">
        <f t="shared" si="3"/>
        <v>2.9502950596576118E-2</v>
      </c>
    </row>
    <row r="60" spans="1:32" s="128" customFormat="1" x14ac:dyDescent="0.35">
      <c r="A60" s="56">
        <v>2121</v>
      </c>
      <c r="B60" s="57" t="s">
        <v>22</v>
      </c>
      <c r="C60" s="90"/>
      <c r="D60" s="90"/>
      <c r="E60" s="91">
        <f t="shared" ref="E60:R60" si="22">+E61+E102</f>
        <v>648990348</v>
      </c>
      <c r="F60" s="91">
        <f t="shared" si="22"/>
        <v>10000000</v>
      </c>
      <c r="G60" s="91">
        <f t="shared" si="22"/>
        <v>131500000</v>
      </c>
      <c r="H60" s="91">
        <f t="shared" si="22"/>
        <v>82677350</v>
      </c>
      <c r="I60" s="91">
        <f t="shared" si="22"/>
        <v>76077350</v>
      </c>
      <c r="J60" s="91">
        <f t="shared" si="22"/>
        <v>88500000</v>
      </c>
      <c r="K60" s="91">
        <f t="shared" si="22"/>
        <v>78090348</v>
      </c>
      <c r="L60" s="91">
        <f t="shared" si="22"/>
        <v>72700000</v>
      </c>
      <c r="M60" s="91">
        <f t="shared" si="22"/>
        <v>56922987</v>
      </c>
      <c r="N60" s="91">
        <f t="shared" si="22"/>
        <v>16600000</v>
      </c>
      <c r="O60" s="91">
        <f t="shared" si="22"/>
        <v>35922313</v>
      </c>
      <c r="P60" s="91">
        <f t="shared" si="22"/>
        <v>0</v>
      </c>
      <c r="Q60" s="91">
        <f t="shared" si="22"/>
        <v>0</v>
      </c>
      <c r="R60" s="91">
        <f t="shared" si="22"/>
        <v>648990348</v>
      </c>
      <c r="S60" s="85">
        <v>2121</v>
      </c>
      <c r="T60" s="85" t="s">
        <v>22</v>
      </c>
      <c r="U60" s="86">
        <v>351990348</v>
      </c>
      <c r="V60" s="87">
        <f t="shared" si="2"/>
        <v>297000000</v>
      </c>
      <c r="W60" s="89"/>
      <c r="X60" s="89"/>
      <c r="Y60" s="89"/>
      <c r="Z60" s="89"/>
      <c r="AA60" s="89"/>
      <c r="AB60" s="89"/>
      <c r="AD60" s="91">
        <v>153281000</v>
      </c>
      <c r="AF60" s="134">
        <f t="shared" si="3"/>
        <v>14.328099999999999</v>
      </c>
    </row>
    <row r="61" spans="1:32" s="128" customFormat="1" x14ac:dyDescent="0.35">
      <c r="A61" s="56">
        <v>21211</v>
      </c>
      <c r="B61" s="57" t="s">
        <v>23</v>
      </c>
      <c r="C61" s="90"/>
      <c r="D61" s="90"/>
      <c r="E61" s="91">
        <f t="shared" ref="E61:R61" si="23">+E63+E90+E66</f>
        <v>628990348</v>
      </c>
      <c r="F61" s="91">
        <f t="shared" si="23"/>
        <v>0</v>
      </c>
      <c r="G61" s="91">
        <f t="shared" si="23"/>
        <v>131500000</v>
      </c>
      <c r="H61" s="91">
        <f t="shared" si="23"/>
        <v>82677350</v>
      </c>
      <c r="I61" s="91">
        <f t="shared" si="23"/>
        <v>76077350</v>
      </c>
      <c r="J61" s="91">
        <f t="shared" si="23"/>
        <v>88500000</v>
      </c>
      <c r="K61" s="91">
        <f t="shared" si="23"/>
        <v>78090348</v>
      </c>
      <c r="L61" s="91">
        <f t="shared" si="23"/>
        <v>62700000</v>
      </c>
      <c r="M61" s="91">
        <f t="shared" si="23"/>
        <v>56922987</v>
      </c>
      <c r="N61" s="91">
        <f t="shared" si="23"/>
        <v>16600000</v>
      </c>
      <c r="O61" s="91">
        <f t="shared" si="23"/>
        <v>35922313</v>
      </c>
      <c r="P61" s="91">
        <f t="shared" si="23"/>
        <v>0</v>
      </c>
      <c r="Q61" s="91">
        <f t="shared" si="23"/>
        <v>0</v>
      </c>
      <c r="R61" s="91">
        <f t="shared" si="23"/>
        <v>628990348</v>
      </c>
      <c r="S61" s="85">
        <v>21211</v>
      </c>
      <c r="T61" s="85" t="s">
        <v>23</v>
      </c>
      <c r="U61" s="86">
        <v>331990348</v>
      </c>
      <c r="V61" s="87">
        <f t="shared" si="2"/>
        <v>297000000</v>
      </c>
      <c r="W61" s="89"/>
      <c r="X61" s="89"/>
      <c r="Y61" s="89"/>
      <c r="Z61" s="89"/>
      <c r="AA61" s="89"/>
      <c r="AB61" s="89"/>
      <c r="AD61" s="91">
        <v>153281000</v>
      </c>
      <c r="AF61" s="134" t="e">
        <f t="shared" si="3"/>
        <v>#DIV/0!</v>
      </c>
    </row>
    <row r="62" spans="1:32" s="128" customFormat="1" x14ac:dyDescent="0.35">
      <c r="A62" s="56">
        <v>212111</v>
      </c>
      <c r="B62" s="57" t="s">
        <v>24</v>
      </c>
      <c r="C62" s="90"/>
      <c r="D62" s="90"/>
      <c r="E62" s="91">
        <f>+E63</f>
        <v>10000000</v>
      </c>
      <c r="F62" s="91">
        <f t="shared" ref="F62:R62" si="24">+F63</f>
        <v>0</v>
      </c>
      <c r="G62" s="91">
        <f t="shared" si="24"/>
        <v>0</v>
      </c>
      <c r="H62" s="91">
        <f t="shared" si="24"/>
        <v>0</v>
      </c>
      <c r="I62" s="91">
        <f t="shared" si="24"/>
        <v>0</v>
      </c>
      <c r="J62" s="91">
        <f t="shared" si="24"/>
        <v>10000000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>
        <f t="shared" si="24"/>
        <v>0</v>
      </c>
      <c r="P62" s="91">
        <f t="shared" si="24"/>
        <v>0</v>
      </c>
      <c r="Q62" s="91">
        <f t="shared" si="24"/>
        <v>0</v>
      </c>
      <c r="R62" s="91">
        <f t="shared" si="24"/>
        <v>10000000</v>
      </c>
      <c r="S62" s="85">
        <v>212111</v>
      </c>
      <c r="T62" s="85" t="s">
        <v>24</v>
      </c>
      <c r="U62" s="86">
        <v>10000000</v>
      </c>
      <c r="V62" s="87">
        <f t="shared" si="2"/>
        <v>0</v>
      </c>
      <c r="W62" s="89"/>
      <c r="X62" s="89"/>
      <c r="Y62" s="89"/>
      <c r="Z62" s="89"/>
      <c r="AA62" s="89"/>
      <c r="AB62" s="89"/>
      <c r="AD62" s="91">
        <v>0</v>
      </c>
      <c r="AF62" s="134" t="e">
        <f t="shared" si="3"/>
        <v>#DIV/0!</v>
      </c>
    </row>
    <row r="63" spans="1:32" s="128" customFormat="1" x14ac:dyDescent="0.35">
      <c r="A63" s="56">
        <v>2121113</v>
      </c>
      <c r="B63" s="57" t="s">
        <v>25</v>
      </c>
      <c r="C63" s="90"/>
      <c r="D63" s="90"/>
      <c r="E63" s="91">
        <f>+E64+E65</f>
        <v>10000000</v>
      </c>
      <c r="F63" s="91">
        <f t="shared" ref="F63:R63" si="25">+F64+F65</f>
        <v>0</v>
      </c>
      <c r="G63" s="91">
        <f t="shared" si="25"/>
        <v>0</v>
      </c>
      <c r="H63" s="91">
        <f t="shared" si="25"/>
        <v>0</v>
      </c>
      <c r="I63" s="91">
        <f t="shared" si="25"/>
        <v>0</v>
      </c>
      <c r="J63" s="91">
        <f t="shared" si="25"/>
        <v>10000000</v>
      </c>
      <c r="K63" s="91">
        <f t="shared" si="25"/>
        <v>0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>
        <f t="shared" si="25"/>
        <v>0</v>
      </c>
      <c r="P63" s="91">
        <f t="shared" si="25"/>
        <v>0</v>
      </c>
      <c r="Q63" s="91">
        <f t="shared" si="25"/>
        <v>0</v>
      </c>
      <c r="R63" s="91">
        <f t="shared" si="25"/>
        <v>10000000</v>
      </c>
      <c r="S63" s="85">
        <v>2121113</v>
      </c>
      <c r="T63" s="85" t="s">
        <v>25</v>
      </c>
      <c r="U63" s="86">
        <v>10000000</v>
      </c>
      <c r="V63" s="87">
        <f t="shared" si="2"/>
        <v>0</v>
      </c>
      <c r="W63" s="89"/>
      <c r="X63" s="89"/>
      <c r="Y63" s="89"/>
      <c r="Z63" s="89"/>
      <c r="AA63" s="89"/>
      <c r="AB63" s="89"/>
      <c r="AD63" s="91">
        <v>0</v>
      </c>
      <c r="AF63" s="134" t="e">
        <f t="shared" si="3"/>
        <v>#DIV/0!</v>
      </c>
    </row>
    <row r="64" spans="1:32" ht="29" x14ac:dyDescent="0.35">
      <c r="A64" s="92">
        <v>212111313</v>
      </c>
      <c r="B64" s="93" t="s">
        <v>788</v>
      </c>
      <c r="C64" s="94"/>
      <c r="D64" s="94"/>
      <c r="E64" s="95">
        <v>5000000</v>
      </c>
      <c r="F64" s="95"/>
      <c r="G64" s="95"/>
      <c r="H64" s="95"/>
      <c r="I64" s="95"/>
      <c r="J64" s="95">
        <v>5000000</v>
      </c>
      <c r="K64" s="95"/>
      <c r="L64" s="95"/>
      <c r="M64" s="95"/>
      <c r="N64" s="95"/>
      <c r="O64" s="95"/>
      <c r="P64" s="95"/>
      <c r="Q64" s="95"/>
      <c r="R64" s="95">
        <f t="shared" si="8"/>
        <v>5000000</v>
      </c>
      <c r="S64" s="85">
        <v>212111313</v>
      </c>
      <c r="T64" s="85" t="s">
        <v>788</v>
      </c>
      <c r="U64" s="86">
        <v>5000000</v>
      </c>
      <c r="V64" s="87">
        <f t="shared" si="2"/>
        <v>0</v>
      </c>
      <c r="AD64" s="95">
        <v>0</v>
      </c>
      <c r="AF64" s="135" t="e">
        <f t="shared" si="3"/>
        <v>#DIV/0!</v>
      </c>
    </row>
    <row r="65" spans="1:32" s="128" customFormat="1" x14ac:dyDescent="0.35">
      <c r="A65" s="96">
        <v>212111314</v>
      </c>
      <c r="B65" s="97" t="s">
        <v>789</v>
      </c>
      <c r="C65" s="98"/>
      <c r="D65" s="98" t="s">
        <v>680</v>
      </c>
      <c r="E65" s="99">
        <v>5000000</v>
      </c>
      <c r="F65" s="99">
        <v>0</v>
      </c>
      <c r="G65" s="99">
        <v>0</v>
      </c>
      <c r="H65" s="99">
        <v>0</v>
      </c>
      <c r="I65" s="99">
        <v>0</v>
      </c>
      <c r="J65" s="99">
        <v>5000000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f t="shared" si="8"/>
        <v>5000000</v>
      </c>
      <c r="S65" s="85">
        <v>212111314</v>
      </c>
      <c r="T65" s="85" t="s">
        <v>789</v>
      </c>
      <c r="U65" s="86">
        <v>5000000</v>
      </c>
      <c r="V65" s="87">
        <f t="shared" si="2"/>
        <v>0</v>
      </c>
      <c r="W65" s="89"/>
      <c r="X65" s="89"/>
      <c r="Y65" s="89"/>
      <c r="Z65" s="89"/>
      <c r="AA65" s="89"/>
      <c r="AB65" s="89"/>
      <c r="AD65" s="99">
        <v>0</v>
      </c>
      <c r="AF65" s="136" t="e">
        <f t="shared" si="3"/>
        <v>#DIV/0!</v>
      </c>
    </row>
    <row r="66" spans="1:32" s="128" customFormat="1" x14ac:dyDescent="0.35">
      <c r="A66" s="56">
        <v>212113</v>
      </c>
      <c r="B66" s="57" t="s">
        <v>26</v>
      </c>
      <c r="C66" s="90"/>
      <c r="D66" s="90"/>
      <c r="E66" s="91">
        <f>+E67</f>
        <v>540800000</v>
      </c>
      <c r="F66" s="91">
        <f t="shared" ref="F66:R66" si="26">+F67</f>
        <v>0</v>
      </c>
      <c r="G66" s="91">
        <f t="shared" si="26"/>
        <v>125600000</v>
      </c>
      <c r="H66" s="91">
        <f t="shared" si="26"/>
        <v>67377350</v>
      </c>
      <c r="I66" s="91">
        <f t="shared" si="26"/>
        <v>64777350</v>
      </c>
      <c r="J66" s="91">
        <f t="shared" si="26"/>
        <v>65500000</v>
      </c>
      <c r="K66" s="91">
        <f t="shared" si="26"/>
        <v>70500000</v>
      </c>
      <c r="L66" s="91">
        <f t="shared" si="26"/>
        <v>61700000</v>
      </c>
      <c r="M66" s="91">
        <f t="shared" si="26"/>
        <v>34422987</v>
      </c>
      <c r="N66" s="91">
        <f t="shared" si="26"/>
        <v>15000000</v>
      </c>
      <c r="O66" s="91">
        <f t="shared" si="26"/>
        <v>35922313</v>
      </c>
      <c r="P66" s="91">
        <f t="shared" si="26"/>
        <v>0</v>
      </c>
      <c r="Q66" s="91">
        <f t="shared" si="26"/>
        <v>0</v>
      </c>
      <c r="R66" s="91">
        <f t="shared" si="26"/>
        <v>540800000</v>
      </c>
      <c r="S66" s="85">
        <v>212113</v>
      </c>
      <c r="T66" s="85" t="s">
        <v>26</v>
      </c>
      <c r="U66" s="86">
        <v>243800000</v>
      </c>
      <c r="V66" s="87">
        <f t="shared" si="2"/>
        <v>297000000</v>
      </c>
      <c r="W66" s="89"/>
      <c r="X66" s="89"/>
      <c r="Y66" s="89"/>
      <c r="Z66" s="89"/>
      <c r="AA66" s="89"/>
      <c r="AB66" s="89"/>
      <c r="AD66" s="91">
        <v>153281000</v>
      </c>
      <c r="AF66" s="134" t="e">
        <f t="shared" si="3"/>
        <v>#DIV/0!</v>
      </c>
    </row>
    <row r="67" spans="1:32" s="128" customFormat="1" x14ac:dyDescent="0.35">
      <c r="A67" s="56">
        <v>2121131</v>
      </c>
      <c r="B67" s="57" t="s">
        <v>790</v>
      </c>
      <c r="C67" s="90"/>
      <c r="D67" s="90"/>
      <c r="E67" s="91">
        <f t="shared" ref="E67:R67" si="27">+E68+E70+E73+E76+E82+E86+E88</f>
        <v>540800000</v>
      </c>
      <c r="F67" s="91">
        <f t="shared" si="27"/>
        <v>0</v>
      </c>
      <c r="G67" s="91">
        <f t="shared" si="27"/>
        <v>125600000</v>
      </c>
      <c r="H67" s="91">
        <f t="shared" si="27"/>
        <v>67377350</v>
      </c>
      <c r="I67" s="91">
        <f t="shared" si="27"/>
        <v>64777350</v>
      </c>
      <c r="J67" s="91">
        <f t="shared" si="27"/>
        <v>65500000</v>
      </c>
      <c r="K67" s="91">
        <f t="shared" si="27"/>
        <v>70500000</v>
      </c>
      <c r="L67" s="91">
        <f t="shared" si="27"/>
        <v>61700000</v>
      </c>
      <c r="M67" s="91">
        <f t="shared" si="27"/>
        <v>34422987</v>
      </c>
      <c r="N67" s="91">
        <f t="shared" si="27"/>
        <v>15000000</v>
      </c>
      <c r="O67" s="91">
        <f t="shared" si="27"/>
        <v>35922313</v>
      </c>
      <c r="P67" s="91">
        <f t="shared" si="27"/>
        <v>0</v>
      </c>
      <c r="Q67" s="91">
        <f t="shared" si="27"/>
        <v>0</v>
      </c>
      <c r="R67" s="91">
        <f t="shared" si="27"/>
        <v>540800000</v>
      </c>
      <c r="S67" s="85">
        <v>2121131</v>
      </c>
      <c r="T67" s="85" t="s">
        <v>27</v>
      </c>
      <c r="U67" s="86">
        <v>243800000</v>
      </c>
      <c r="V67" s="87">
        <f t="shared" ref="V67:V133" si="28">+E67-U67</f>
        <v>297000000</v>
      </c>
      <c r="W67" s="89"/>
      <c r="X67" s="89"/>
      <c r="Y67" s="89"/>
      <c r="Z67" s="89"/>
      <c r="AA67" s="89"/>
      <c r="AB67" s="89"/>
      <c r="AD67" s="91">
        <v>153281000</v>
      </c>
      <c r="AF67" s="134" t="e">
        <f t="shared" ref="AF67:AF130" si="29">(AD67-F67)/F67</f>
        <v>#DIV/0!</v>
      </c>
    </row>
    <row r="68" spans="1:32" s="128" customFormat="1" x14ac:dyDescent="0.35">
      <c r="A68" s="92">
        <v>21211311</v>
      </c>
      <c r="B68" s="93" t="s">
        <v>28</v>
      </c>
      <c r="C68" s="94"/>
      <c r="D68" s="94"/>
      <c r="E68" s="95">
        <f>+E69</f>
        <v>20000000</v>
      </c>
      <c r="F68" s="95">
        <f t="shared" ref="F68:R68" si="30">+F69</f>
        <v>0</v>
      </c>
      <c r="G68" s="95">
        <f t="shared" si="30"/>
        <v>10000000</v>
      </c>
      <c r="H68" s="95">
        <f t="shared" si="30"/>
        <v>2000000</v>
      </c>
      <c r="I68" s="95">
        <f t="shared" si="30"/>
        <v>2000000</v>
      </c>
      <c r="J68" s="95">
        <f t="shared" si="30"/>
        <v>2000000</v>
      </c>
      <c r="K68" s="95">
        <f t="shared" si="30"/>
        <v>2000000</v>
      </c>
      <c r="L68" s="95">
        <f t="shared" si="30"/>
        <v>2000000</v>
      </c>
      <c r="M68" s="95">
        <f t="shared" si="30"/>
        <v>0</v>
      </c>
      <c r="N68" s="95">
        <f t="shared" si="30"/>
        <v>0</v>
      </c>
      <c r="O68" s="95">
        <f t="shared" si="30"/>
        <v>0</v>
      </c>
      <c r="P68" s="95">
        <f t="shared" si="30"/>
        <v>0</v>
      </c>
      <c r="Q68" s="95">
        <f t="shared" si="30"/>
        <v>0</v>
      </c>
      <c r="R68" s="95">
        <f t="shared" si="30"/>
        <v>20000000</v>
      </c>
      <c r="S68" s="85">
        <v>21211311</v>
      </c>
      <c r="T68" s="85" t="s">
        <v>28</v>
      </c>
      <c r="U68" s="86">
        <v>20000000</v>
      </c>
      <c r="V68" s="87">
        <f t="shared" si="28"/>
        <v>0</v>
      </c>
      <c r="W68" s="89"/>
      <c r="X68" s="89"/>
      <c r="Y68" s="89"/>
      <c r="Z68" s="89"/>
      <c r="AA68" s="89"/>
      <c r="AB68" s="89"/>
      <c r="AD68" s="95">
        <v>2500000</v>
      </c>
      <c r="AF68" s="135" t="e">
        <f t="shared" si="29"/>
        <v>#DIV/0!</v>
      </c>
    </row>
    <row r="69" spans="1:32" s="128" customFormat="1" ht="29" x14ac:dyDescent="0.35">
      <c r="A69" s="96">
        <v>212113116</v>
      </c>
      <c r="B69" s="97" t="s">
        <v>791</v>
      </c>
      <c r="C69" s="98"/>
      <c r="D69" s="98"/>
      <c r="E69" s="99">
        <v>20000000</v>
      </c>
      <c r="F69" s="99"/>
      <c r="G69" s="99">
        <v>10000000</v>
      </c>
      <c r="H69" s="99">
        <v>2000000</v>
      </c>
      <c r="I69" s="99">
        <v>2000000</v>
      </c>
      <c r="J69" s="99">
        <v>2000000</v>
      </c>
      <c r="K69" s="99">
        <v>2000000</v>
      </c>
      <c r="L69" s="99">
        <v>2000000</v>
      </c>
      <c r="M69" s="99"/>
      <c r="N69" s="99"/>
      <c r="O69" s="99"/>
      <c r="P69" s="99"/>
      <c r="Q69" s="99"/>
      <c r="R69" s="99">
        <f t="shared" si="8"/>
        <v>20000000</v>
      </c>
      <c r="S69" s="85">
        <v>212113116</v>
      </c>
      <c r="T69" s="85" t="s">
        <v>791</v>
      </c>
      <c r="U69" s="86">
        <v>20000000</v>
      </c>
      <c r="V69" s="87">
        <f t="shared" si="28"/>
        <v>0</v>
      </c>
      <c r="W69" s="89"/>
      <c r="X69" s="89"/>
      <c r="Y69" s="89"/>
      <c r="Z69" s="89"/>
      <c r="AA69" s="89"/>
      <c r="AB69" s="89"/>
      <c r="AD69" s="99">
        <v>2500000</v>
      </c>
      <c r="AF69" s="136" t="e">
        <f t="shared" si="29"/>
        <v>#DIV/0!</v>
      </c>
    </row>
    <row r="70" spans="1:32" x14ac:dyDescent="0.35">
      <c r="A70" s="92">
        <v>21211312</v>
      </c>
      <c r="B70" s="93" t="s">
        <v>29</v>
      </c>
      <c r="C70" s="94"/>
      <c r="D70" s="94"/>
      <c r="E70" s="95">
        <f>+E71+E72</f>
        <v>53000000</v>
      </c>
      <c r="F70" s="95">
        <f t="shared" ref="F70:R70" si="31">+F71+F72</f>
        <v>0</v>
      </c>
      <c r="G70" s="95">
        <f t="shared" si="31"/>
        <v>2000000</v>
      </c>
      <c r="H70" s="95">
        <f t="shared" si="31"/>
        <v>2000000</v>
      </c>
      <c r="I70" s="95">
        <f t="shared" si="31"/>
        <v>2000000</v>
      </c>
      <c r="J70" s="95">
        <f t="shared" si="31"/>
        <v>2000000</v>
      </c>
      <c r="K70" s="95">
        <f t="shared" si="31"/>
        <v>20000000</v>
      </c>
      <c r="L70" s="95">
        <f t="shared" si="31"/>
        <v>0</v>
      </c>
      <c r="M70" s="95">
        <f t="shared" si="31"/>
        <v>0</v>
      </c>
      <c r="N70" s="95">
        <f t="shared" si="31"/>
        <v>0</v>
      </c>
      <c r="O70" s="95">
        <f t="shared" si="31"/>
        <v>25000000</v>
      </c>
      <c r="P70" s="95">
        <f t="shared" si="31"/>
        <v>0</v>
      </c>
      <c r="Q70" s="95">
        <f t="shared" si="31"/>
        <v>0</v>
      </c>
      <c r="R70" s="95">
        <f t="shared" si="31"/>
        <v>53000000</v>
      </c>
      <c r="S70" s="85">
        <v>21211312</v>
      </c>
      <c r="T70" s="85" t="s">
        <v>29</v>
      </c>
      <c r="U70" s="86">
        <v>53000000</v>
      </c>
      <c r="V70" s="87">
        <f t="shared" si="28"/>
        <v>0</v>
      </c>
      <c r="AD70" s="95">
        <v>4900000</v>
      </c>
      <c r="AF70" s="135" t="e">
        <f t="shared" si="29"/>
        <v>#DIV/0!</v>
      </c>
    </row>
    <row r="71" spans="1:32" ht="29" x14ac:dyDescent="0.35">
      <c r="A71" s="96">
        <v>212113122</v>
      </c>
      <c r="B71" s="97" t="s">
        <v>792</v>
      </c>
      <c r="C71" s="98"/>
      <c r="D71" s="98" t="s">
        <v>676</v>
      </c>
      <c r="E71" s="99">
        <v>8000000</v>
      </c>
      <c r="F71" s="99">
        <v>0</v>
      </c>
      <c r="G71" s="99">
        <v>2000000</v>
      </c>
      <c r="H71" s="99">
        <v>2000000</v>
      </c>
      <c r="I71" s="99">
        <v>2000000</v>
      </c>
      <c r="J71" s="99">
        <v>2000000</v>
      </c>
      <c r="K71" s="99"/>
      <c r="L71" s="99">
        <v>0</v>
      </c>
      <c r="M71" s="99"/>
      <c r="N71" s="99">
        <v>0</v>
      </c>
      <c r="O71" s="99">
        <v>0</v>
      </c>
      <c r="P71" s="99">
        <v>0</v>
      </c>
      <c r="Q71" s="99">
        <v>0</v>
      </c>
      <c r="R71" s="99">
        <f t="shared" si="8"/>
        <v>8000000</v>
      </c>
      <c r="S71" s="85">
        <v>212113122</v>
      </c>
      <c r="T71" s="85" t="s">
        <v>793</v>
      </c>
      <c r="U71" s="86">
        <v>8000000</v>
      </c>
      <c r="V71" s="87">
        <f t="shared" si="28"/>
        <v>0</v>
      </c>
      <c r="AD71" s="99">
        <v>2200000</v>
      </c>
      <c r="AF71" s="136" t="e">
        <f t="shared" si="29"/>
        <v>#DIV/0!</v>
      </c>
    </row>
    <row r="72" spans="1:32" s="128" customFormat="1" ht="29" x14ac:dyDescent="0.35">
      <c r="A72" s="96">
        <v>212113128</v>
      </c>
      <c r="B72" s="97" t="s">
        <v>794</v>
      </c>
      <c r="C72" s="98"/>
      <c r="D72" s="98" t="s">
        <v>727</v>
      </c>
      <c r="E72" s="99">
        <v>45000000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20000000</v>
      </c>
      <c r="L72" s="99">
        <v>0</v>
      </c>
      <c r="M72" s="99">
        <v>0</v>
      </c>
      <c r="N72" s="99">
        <v>0</v>
      </c>
      <c r="O72" s="99">
        <v>25000000</v>
      </c>
      <c r="P72" s="99">
        <v>0</v>
      </c>
      <c r="Q72" s="99">
        <v>0</v>
      </c>
      <c r="R72" s="99">
        <f t="shared" si="8"/>
        <v>45000000</v>
      </c>
      <c r="S72" s="85">
        <v>212113128</v>
      </c>
      <c r="T72" s="85" t="s">
        <v>794</v>
      </c>
      <c r="U72" s="86">
        <v>45000000</v>
      </c>
      <c r="V72" s="87">
        <f t="shared" si="28"/>
        <v>0</v>
      </c>
      <c r="W72" s="89"/>
      <c r="X72" s="89"/>
      <c r="Y72" s="89"/>
      <c r="Z72" s="89"/>
      <c r="AA72" s="89"/>
      <c r="AB72" s="89"/>
      <c r="AD72" s="99">
        <v>2700000</v>
      </c>
      <c r="AF72" s="136" t="e">
        <f t="shared" si="29"/>
        <v>#DIV/0!</v>
      </c>
    </row>
    <row r="73" spans="1:32" ht="29" x14ac:dyDescent="0.35">
      <c r="A73" s="92">
        <v>21211313</v>
      </c>
      <c r="B73" s="93" t="s">
        <v>795</v>
      </c>
      <c r="C73" s="94"/>
      <c r="D73" s="94"/>
      <c r="E73" s="95">
        <f>+E74+E75</f>
        <v>222000000</v>
      </c>
      <c r="F73" s="95">
        <f t="shared" ref="F73:R73" si="32">+F74+F75</f>
        <v>0</v>
      </c>
      <c r="G73" s="95">
        <f t="shared" si="32"/>
        <v>36000000</v>
      </c>
      <c r="H73" s="95">
        <f t="shared" si="32"/>
        <v>31577350</v>
      </c>
      <c r="I73" s="95">
        <f t="shared" si="32"/>
        <v>29577350</v>
      </c>
      <c r="J73" s="95">
        <f t="shared" si="32"/>
        <v>30500000</v>
      </c>
      <c r="K73" s="95">
        <f t="shared" si="32"/>
        <v>33500000</v>
      </c>
      <c r="L73" s="95">
        <f t="shared" si="32"/>
        <v>26500000</v>
      </c>
      <c r="M73" s="95">
        <f t="shared" si="32"/>
        <v>18422987</v>
      </c>
      <c r="N73" s="95">
        <f t="shared" si="32"/>
        <v>5000000</v>
      </c>
      <c r="O73" s="95">
        <f t="shared" si="32"/>
        <v>10922313</v>
      </c>
      <c r="P73" s="95">
        <f t="shared" si="32"/>
        <v>0</v>
      </c>
      <c r="Q73" s="95">
        <f t="shared" si="32"/>
        <v>0</v>
      </c>
      <c r="R73" s="95">
        <f t="shared" si="32"/>
        <v>222000000</v>
      </c>
      <c r="S73" s="85">
        <v>21211313</v>
      </c>
      <c r="T73" s="85" t="s">
        <v>30</v>
      </c>
      <c r="U73" s="86">
        <v>100000000</v>
      </c>
      <c r="V73" s="87">
        <f t="shared" si="28"/>
        <v>122000000</v>
      </c>
      <c r="AD73" s="95">
        <v>3000000</v>
      </c>
      <c r="AF73" s="135" t="e">
        <f t="shared" si="29"/>
        <v>#DIV/0!</v>
      </c>
    </row>
    <row r="74" spans="1:32" ht="29" x14ac:dyDescent="0.35">
      <c r="A74" s="96">
        <v>212113131</v>
      </c>
      <c r="B74" s="97" t="s">
        <v>796</v>
      </c>
      <c r="C74" s="98"/>
      <c r="D74" s="98" t="s">
        <v>714</v>
      </c>
      <c r="E74" s="101">
        <v>102000000</v>
      </c>
      <c r="F74" s="99">
        <v>0</v>
      </c>
      <c r="G74" s="99">
        <v>20000000</v>
      </c>
      <c r="H74" s="99">
        <v>16577350</v>
      </c>
      <c r="I74" s="99">
        <v>15577350</v>
      </c>
      <c r="J74" s="99">
        <v>14000000</v>
      </c>
      <c r="K74" s="99">
        <v>19500000</v>
      </c>
      <c r="L74" s="99">
        <v>8500000</v>
      </c>
      <c r="M74" s="99">
        <v>7845300</v>
      </c>
      <c r="N74" s="99">
        <v>0</v>
      </c>
      <c r="O74" s="99">
        <v>0</v>
      </c>
      <c r="P74" s="99">
        <v>0</v>
      </c>
      <c r="Q74" s="99">
        <v>0</v>
      </c>
      <c r="R74" s="99">
        <v>102000000</v>
      </c>
      <c r="S74" s="85">
        <v>212113131</v>
      </c>
      <c r="T74" s="85" t="s">
        <v>797</v>
      </c>
      <c r="U74" s="86">
        <v>45000000</v>
      </c>
      <c r="V74" s="87">
        <f t="shared" si="28"/>
        <v>57000000</v>
      </c>
      <c r="W74" s="88">
        <f>5077350+3000000</f>
        <v>8077350</v>
      </c>
      <c r="X74" s="102">
        <f>+V74+W74</f>
        <v>65077350</v>
      </c>
      <c r="Y74" s="102">
        <v>5422650</v>
      </c>
      <c r="AD74" s="99">
        <v>1200000</v>
      </c>
      <c r="AF74" s="136" t="e">
        <f t="shared" si="29"/>
        <v>#DIV/0!</v>
      </c>
    </row>
    <row r="75" spans="1:32" s="128" customFormat="1" ht="29" x14ac:dyDescent="0.35">
      <c r="A75" s="96">
        <v>212113132</v>
      </c>
      <c r="B75" s="97" t="s">
        <v>798</v>
      </c>
      <c r="C75" s="98"/>
      <c r="D75" s="98" t="s">
        <v>677</v>
      </c>
      <c r="E75" s="101">
        <v>120000000</v>
      </c>
      <c r="F75" s="99">
        <v>0</v>
      </c>
      <c r="G75" s="99">
        <v>16000000</v>
      </c>
      <c r="H75" s="99">
        <v>15000000</v>
      </c>
      <c r="I75" s="99">
        <v>14000000</v>
      </c>
      <c r="J75" s="99">
        <v>16500000</v>
      </c>
      <c r="K75" s="99">
        <v>14000000</v>
      </c>
      <c r="L75" s="99">
        <v>18000000</v>
      </c>
      <c r="M75" s="99">
        <v>10577687</v>
      </c>
      <c r="N75" s="99">
        <v>5000000</v>
      </c>
      <c r="O75" s="99">
        <v>10922313</v>
      </c>
      <c r="P75" s="99">
        <v>0</v>
      </c>
      <c r="Q75" s="99">
        <v>0</v>
      </c>
      <c r="R75" s="99">
        <v>120000000</v>
      </c>
      <c r="S75" s="85">
        <v>212113132</v>
      </c>
      <c r="T75" s="85" t="s">
        <v>799</v>
      </c>
      <c r="U75" s="86">
        <v>55000000</v>
      </c>
      <c r="V75" s="87">
        <f t="shared" si="28"/>
        <v>65000000</v>
      </c>
      <c r="W75" s="89">
        <f>85000000+30000000+60000000+11000000+10000000+10000000+5794896</f>
        <v>211794896</v>
      </c>
      <c r="X75" s="87">
        <f>+V75+W75</f>
        <v>276794896</v>
      </c>
      <c r="Y75" s="103">
        <v>5922313</v>
      </c>
      <c r="Z75" s="104">
        <f>+Y75+X75</f>
        <v>282717209</v>
      </c>
      <c r="AA75" s="89"/>
      <c r="AB75" s="89"/>
      <c r="AD75" s="99">
        <v>1800000</v>
      </c>
      <c r="AF75" s="136" t="e">
        <f t="shared" si="29"/>
        <v>#DIV/0!</v>
      </c>
    </row>
    <row r="76" spans="1:32" x14ac:dyDescent="0.35">
      <c r="A76" s="92">
        <v>21211314</v>
      </c>
      <c r="B76" s="93" t="s">
        <v>31</v>
      </c>
      <c r="C76" s="94"/>
      <c r="D76" s="94"/>
      <c r="E76" s="95">
        <f t="shared" ref="E76:R76" si="33">+E78+E80+E81+E77</f>
        <v>148800000</v>
      </c>
      <c r="F76" s="95">
        <f t="shared" si="33"/>
        <v>0</v>
      </c>
      <c r="G76" s="95">
        <f t="shared" si="33"/>
        <v>46500000</v>
      </c>
      <c r="H76" s="95">
        <f t="shared" si="33"/>
        <v>23500000</v>
      </c>
      <c r="I76" s="95">
        <f t="shared" si="33"/>
        <v>22800000</v>
      </c>
      <c r="J76" s="95">
        <f t="shared" si="33"/>
        <v>22000000</v>
      </c>
      <c r="K76" s="95">
        <f t="shared" si="33"/>
        <v>10000000</v>
      </c>
      <c r="L76" s="95">
        <f t="shared" si="33"/>
        <v>11000000</v>
      </c>
      <c r="M76" s="95">
        <f t="shared" si="33"/>
        <v>8000000</v>
      </c>
      <c r="N76" s="95">
        <f t="shared" si="33"/>
        <v>5000000</v>
      </c>
      <c r="O76" s="95">
        <f t="shared" si="33"/>
        <v>0</v>
      </c>
      <c r="P76" s="95">
        <f t="shared" si="33"/>
        <v>0</v>
      </c>
      <c r="Q76" s="95">
        <f t="shared" si="33"/>
        <v>0</v>
      </c>
      <c r="R76" s="95">
        <f t="shared" si="33"/>
        <v>148800000</v>
      </c>
      <c r="S76" s="85">
        <v>21211314</v>
      </c>
      <c r="T76" s="85" t="s">
        <v>31</v>
      </c>
      <c r="U76" s="86">
        <v>18800000</v>
      </c>
      <c r="V76" s="87">
        <f t="shared" si="28"/>
        <v>130000000</v>
      </c>
      <c r="Y76" s="105"/>
      <c r="Z76" s="105"/>
      <c r="AD76" s="95">
        <v>6100000</v>
      </c>
      <c r="AF76" s="135" t="e">
        <f t="shared" si="29"/>
        <v>#DIV/0!</v>
      </c>
    </row>
    <row r="77" spans="1:32" ht="29" x14ac:dyDescent="0.35">
      <c r="A77" s="96">
        <v>212113141</v>
      </c>
      <c r="B77" s="97" t="s">
        <v>800</v>
      </c>
      <c r="C77" s="98"/>
      <c r="D77" s="98"/>
      <c r="E77" s="101">
        <v>48000000</v>
      </c>
      <c r="F77" s="99">
        <v>0</v>
      </c>
      <c r="G77" s="99">
        <v>13000000</v>
      </c>
      <c r="H77" s="99">
        <v>5000000</v>
      </c>
      <c r="I77" s="99">
        <v>5000000</v>
      </c>
      <c r="J77" s="99">
        <v>5000000</v>
      </c>
      <c r="K77" s="99">
        <v>5000000</v>
      </c>
      <c r="L77" s="99">
        <v>5000000</v>
      </c>
      <c r="M77" s="99">
        <v>5000000</v>
      </c>
      <c r="N77" s="99">
        <v>5000000</v>
      </c>
      <c r="O77" s="99">
        <v>0</v>
      </c>
      <c r="P77" s="99">
        <v>0</v>
      </c>
      <c r="Q77" s="99">
        <v>0</v>
      </c>
      <c r="R77" s="99">
        <v>48000000</v>
      </c>
      <c r="S77" s="85">
        <v>212113141</v>
      </c>
      <c r="T77" s="85" t="s">
        <v>800</v>
      </c>
      <c r="U77" s="86">
        <v>3000000</v>
      </c>
      <c r="V77" s="87">
        <f t="shared" si="28"/>
        <v>45000000</v>
      </c>
      <c r="AD77" s="99">
        <v>2300000</v>
      </c>
      <c r="AF77" s="136" t="e">
        <f t="shared" si="29"/>
        <v>#DIV/0!</v>
      </c>
    </row>
    <row r="78" spans="1:32" x14ac:dyDescent="0.35">
      <c r="A78" s="96">
        <v>212113142</v>
      </c>
      <c r="B78" s="100" t="s">
        <v>801</v>
      </c>
      <c r="C78" s="98"/>
      <c r="D78" s="98" t="s">
        <v>678</v>
      </c>
      <c r="E78" s="99">
        <v>35000000</v>
      </c>
      <c r="F78" s="99">
        <v>0</v>
      </c>
      <c r="G78" s="99">
        <v>10000000</v>
      </c>
      <c r="H78" s="99">
        <v>5000000</v>
      </c>
      <c r="I78" s="99">
        <v>5000000</v>
      </c>
      <c r="J78" s="99">
        <v>5000000</v>
      </c>
      <c r="K78" s="99">
        <v>5000000</v>
      </c>
      <c r="L78" s="99">
        <v>5000000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35000000</v>
      </c>
      <c r="S78" s="85">
        <v>212113142</v>
      </c>
      <c r="T78" s="85" t="s">
        <v>801</v>
      </c>
      <c r="U78" s="86">
        <v>0</v>
      </c>
      <c r="V78" s="87">
        <f t="shared" si="28"/>
        <v>35000000</v>
      </c>
      <c r="AD78" s="99">
        <v>3800000</v>
      </c>
      <c r="AF78" s="136" t="e">
        <f t="shared" si="29"/>
        <v>#DIV/0!</v>
      </c>
    </row>
    <row r="79" spans="1:32" s="128" customFormat="1" x14ac:dyDescent="0.35">
      <c r="A79" s="96">
        <v>212113143</v>
      </c>
      <c r="B79" s="100" t="s">
        <v>542</v>
      </c>
      <c r="C79" s="98"/>
      <c r="D79" s="98"/>
      <c r="E79" s="99">
        <v>25000000</v>
      </c>
      <c r="F79" s="99">
        <v>0</v>
      </c>
      <c r="G79" s="99">
        <v>10000000</v>
      </c>
      <c r="H79" s="99">
        <v>5000000</v>
      </c>
      <c r="I79" s="99">
        <v>5000000</v>
      </c>
      <c r="J79" s="99">
        <v>5000000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25000000</v>
      </c>
      <c r="S79" s="85"/>
      <c r="T79" s="85"/>
      <c r="U79" s="86"/>
      <c r="V79" s="87"/>
      <c r="W79" s="82"/>
      <c r="X79" s="82"/>
      <c r="Y79" s="82"/>
      <c r="Z79" s="82"/>
      <c r="AA79" s="82"/>
      <c r="AB79" s="82"/>
      <c r="AC79" s="127"/>
      <c r="AD79" s="99">
        <v>0</v>
      </c>
      <c r="AF79" s="136" t="e">
        <f t="shared" si="29"/>
        <v>#DIV/0!</v>
      </c>
    </row>
    <row r="80" spans="1:32" ht="43.5" x14ac:dyDescent="0.35">
      <c r="A80" s="96">
        <v>212113144</v>
      </c>
      <c r="B80" s="97" t="s">
        <v>802</v>
      </c>
      <c r="C80" s="98"/>
      <c r="D80" s="98" t="s">
        <v>803</v>
      </c>
      <c r="E80" s="99">
        <v>26000000</v>
      </c>
      <c r="F80" s="99">
        <v>0</v>
      </c>
      <c r="G80" s="99">
        <v>10000000</v>
      </c>
      <c r="H80" s="99">
        <v>5000000</v>
      </c>
      <c r="I80" s="99">
        <v>5000000</v>
      </c>
      <c r="J80" s="99">
        <v>5000000</v>
      </c>
      <c r="K80" s="99">
        <v>0</v>
      </c>
      <c r="L80" s="99">
        <v>1000000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26000000</v>
      </c>
      <c r="S80" s="85">
        <v>212113144</v>
      </c>
      <c r="T80" s="85" t="s">
        <v>804</v>
      </c>
      <c r="U80" s="86">
        <v>1000000</v>
      </c>
      <c r="V80" s="87">
        <f t="shared" si="28"/>
        <v>25000000</v>
      </c>
      <c r="W80" s="89"/>
      <c r="X80" s="89"/>
      <c r="Y80" s="89"/>
      <c r="Z80" s="89"/>
      <c r="AA80" s="89"/>
      <c r="AB80" s="89"/>
      <c r="AC80" s="128"/>
      <c r="AD80" s="99">
        <v>0</v>
      </c>
      <c r="AF80" s="136" t="e">
        <f t="shared" si="29"/>
        <v>#DIV/0!</v>
      </c>
    </row>
    <row r="81" spans="1:32" s="128" customFormat="1" x14ac:dyDescent="0.35">
      <c r="A81" s="96">
        <v>212113145</v>
      </c>
      <c r="B81" s="97" t="s">
        <v>801</v>
      </c>
      <c r="C81" s="98"/>
      <c r="D81" s="98" t="s">
        <v>803</v>
      </c>
      <c r="E81" s="101">
        <v>39800000</v>
      </c>
      <c r="F81" s="99">
        <v>0</v>
      </c>
      <c r="G81" s="99">
        <v>13500000</v>
      </c>
      <c r="H81" s="99">
        <v>8500000</v>
      </c>
      <c r="I81" s="99">
        <v>7800000</v>
      </c>
      <c r="J81" s="99">
        <v>7000000</v>
      </c>
      <c r="K81" s="99">
        <v>0</v>
      </c>
      <c r="L81" s="99">
        <v>0</v>
      </c>
      <c r="M81" s="99">
        <v>3000000</v>
      </c>
      <c r="N81" s="99">
        <v>0</v>
      </c>
      <c r="O81" s="99">
        <v>0</v>
      </c>
      <c r="P81" s="99">
        <v>0</v>
      </c>
      <c r="Q81" s="99">
        <v>0</v>
      </c>
      <c r="R81" s="99">
        <v>39800000</v>
      </c>
      <c r="S81" s="85">
        <v>212113145</v>
      </c>
      <c r="T81" s="85" t="s">
        <v>801</v>
      </c>
      <c r="U81" s="86">
        <v>14800000</v>
      </c>
      <c r="V81" s="87">
        <f t="shared" si="28"/>
        <v>25000000</v>
      </c>
      <c r="W81" s="82"/>
      <c r="X81" s="82"/>
      <c r="Y81" s="82"/>
      <c r="Z81" s="82"/>
      <c r="AA81" s="82"/>
      <c r="AB81" s="82"/>
      <c r="AC81" s="127"/>
      <c r="AD81" s="99">
        <v>0</v>
      </c>
      <c r="AF81" s="136" t="e">
        <f t="shared" si="29"/>
        <v>#DIV/0!</v>
      </c>
    </row>
    <row r="82" spans="1:32" s="128" customFormat="1" ht="29" x14ac:dyDescent="0.35">
      <c r="A82" s="92">
        <v>21211315</v>
      </c>
      <c r="B82" s="93" t="s">
        <v>805</v>
      </c>
      <c r="C82" s="94"/>
      <c r="D82" s="94"/>
      <c r="E82" s="95">
        <f>+E84+E83+E85</f>
        <v>17000000</v>
      </c>
      <c r="F82" s="95">
        <f t="shared" ref="F82:R82" si="34">+F84+F83+F85</f>
        <v>0</v>
      </c>
      <c r="G82" s="95">
        <f t="shared" si="34"/>
        <v>6600000</v>
      </c>
      <c r="H82" s="95">
        <f t="shared" si="34"/>
        <v>3000000</v>
      </c>
      <c r="I82" s="95">
        <f t="shared" si="34"/>
        <v>3400000</v>
      </c>
      <c r="J82" s="95">
        <f t="shared" si="34"/>
        <v>4000000</v>
      </c>
      <c r="K82" s="95">
        <f t="shared" si="34"/>
        <v>0</v>
      </c>
      <c r="L82" s="95">
        <f t="shared" si="34"/>
        <v>0</v>
      </c>
      <c r="M82" s="95">
        <f t="shared" si="34"/>
        <v>0</v>
      </c>
      <c r="N82" s="95">
        <f t="shared" si="34"/>
        <v>0</v>
      </c>
      <c r="O82" s="95">
        <f t="shared" si="34"/>
        <v>0</v>
      </c>
      <c r="P82" s="95">
        <f t="shared" si="34"/>
        <v>0</v>
      </c>
      <c r="Q82" s="95">
        <f t="shared" si="34"/>
        <v>0</v>
      </c>
      <c r="R82" s="95">
        <f t="shared" si="34"/>
        <v>17000000</v>
      </c>
      <c r="S82" s="85">
        <v>21211315</v>
      </c>
      <c r="T82" s="85" t="s">
        <v>32</v>
      </c>
      <c r="U82" s="86">
        <v>17000000</v>
      </c>
      <c r="V82" s="87">
        <f t="shared" si="28"/>
        <v>0</v>
      </c>
      <c r="W82" s="89"/>
      <c r="X82" s="89"/>
      <c r="Y82" s="89"/>
      <c r="Z82" s="89"/>
      <c r="AA82" s="89"/>
      <c r="AB82" s="89"/>
      <c r="AD82" s="95">
        <v>2200000</v>
      </c>
      <c r="AF82" s="135" t="e">
        <f t="shared" si="29"/>
        <v>#DIV/0!</v>
      </c>
    </row>
    <row r="83" spans="1:32" s="128" customFormat="1" ht="29" x14ac:dyDescent="0.35">
      <c r="A83" s="96">
        <v>212113151</v>
      </c>
      <c r="B83" s="97" t="s">
        <v>806</v>
      </c>
      <c r="C83" s="98"/>
      <c r="D83" s="98"/>
      <c r="E83" s="101">
        <v>8000000</v>
      </c>
      <c r="F83" s="99"/>
      <c r="G83" s="99">
        <v>2500000</v>
      </c>
      <c r="H83" s="99">
        <v>1500000</v>
      </c>
      <c r="I83" s="99">
        <v>2000000</v>
      </c>
      <c r="J83" s="99">
        <v>2000000</v>
      </c>
      <c r="K83" s="99"/>
      <c r="L83" s="99"/>
      <c r="M83" s="99"/>
      <c r="N83" s="99"/>
      <c r="O83" s="99"/>
      <c r="P83" s="99"/>
      <c r="Q83" s="99"/>
      <c r="R83" s="99">
        <f t="shared" ref="R83:R141" si="35">SUM(F83:Q83)</f>
        <v>8000000</v>
      </c>
      <c r="S83" s="85">
        <v>212113151</v>
      </c>
      <c r="T83" s="85" t="s">
        <v>806</v>
      </c>
      <c r="U83" s="86">
        <v>8000000</v>
      </c>
      <c r="V83" s="87">
        <f t="shared" si="28"/>
        <v>0</v>
      </c>
      <c r="W83" s="89"/>
      <c r="X83" s="89"/>
      <c r="Y83" s="89"/>
      <c r="Z83" s="89"/>
      <c r="AA83" s="89"/>
      <c r="AB83" s="89"/>
      <c r="AD83" s="99">
        <v>2200000</v>
      </c>
      <c r="AF83" s="136" t="e">
        <f t="shared" si="29"/>
        <v>#DIV/0!</v>
      </c>
    </row>
    <row r="84" spans="1:32" ht="43.5" x14ac:dyDescent="0.35">
      <c r="A84" s="96">
        <v>212113152</v>
      </c>
      <c r="B84" s="97" t="s">
        <v>807</v>
      </c>
      <c r="C84" s="98"/>
      <c r="D84" s="98" t="s">
        <v>680</v>
      </c>
      <c r="E84" s="101">
        <v>6000000</v>
      </c>
      <c r="F84" s="99">
        <v>0</v>
      </c>
      <c r="G84" s="99">
        <v>2600000</v>
      </c>
      <c r="H84" s="99">
        <v>0</v>
      </c>
      <c r="I84" s="99">
        <v>1400000</v>
      </c>
      <c r="J84" s="99">
        <v>2000000</v>
      </c>
      <c r="K84" s="99"/>
      <c r="L84" s="99"/>
      <c r="M84" s="99"/>
      <c r="N84" s="99">
        <v>0</v>
      </c>
      <c r="O84" s="99">
        <v>0</v>
      </c>
      <c r="P84" s="99">
        <v>0</v>
      </c>
      <c r="Q84" s="99">
        <v>0</v>
      </c>
      <c r="R84" s="99">
        <f t="shared" si="35"/>
        <v>6000000</v>
      </c>
      <c r="S84" s="85">
        <v>212113152</v>
      </c>
      <c r="T84" s="85" t="s">
        <v>808</v>
      </c>
      <c r="U84" s="86">
        <v>6000000</v>
      </c>
      <c r="V84" s="87">
        <f t="shared" si="28"/>
        <v>0</v>
      </c>
      <c r="W84" s="89"/>
      <c r="X84" s="89"/>
      <c r="Y84" s="89"/>
      <c r="Z84" s="89"/>
      <c r="AA84" s="89"/>
      <c r="AB84" s="89"/>
      <c r="AC84" s="128"/>
      <c r="AD84" s="99">
        <v>0</v>
      </c>
      <c r="AF84" s="136" t="e">
        <f t="shared" si="29"/>
        <v>#DIV/0!</v>
      </c>
    </row>
    <row r="85" spans="1:32" s="128" customFormat="1" ht="43.5" x14ac:dyDescent="0.35">
      <c r="A85" s="96">
        <v>212113153</v>
      </c>
      <c r="B85" s="97" t="s">
        <v>809</v>
      </c>
      <c r="C85" s="98"/>
      <c r="D85" s="98"/>
      <c r="E85" s="101">
        <v>3000000</v>
      </c>
      <c r="F85" s="99"/>
      <c r="G85" s="99">
        <v>1500000</v>
      </c>
      <c r="H85" s="99">
        <v>1500000</v>
      </c>
      <c r="I85" s="99"/>
      <c r="J85" s="99"/>
      <c r="K85" s="99"/>
      <c r="L85" s="99"/>
      <c r="M85" s="99"/>
      <c r="N85" s="99"/>
      <c r="O85" s="99"/>
      <c r="P85" s="99"/>
      <c r="Q85" s="99"/>
      <c r="R85" s="99">
        <f t="shared" si="35"/>
        <v>3000000</v>
      </c>
      <c r="S85" s="85">
        <v>212113153</v>
      </c>
      <c r="T85" s="85" t="s">
        <v>809</v>
      </c>
      <c r="U85" s="86">
        <v>3000000</v>
      </c>
      <c r="V85" s="87">
        <f t="shared" si="28"/>
        <v>0</v>
      </c>
      <c r="W85" s="82"/>
      <c r="X85" s="82"/>
      <c r="Y85" s="82"/>
      <c r="Z85" s="82"/>
      <c r="AA85" s="82"/>
      <c r="AB85" s="82"/>
      <c r="AC85" s="127"/>
      <c r="AD85" s="99">
        <v>0</v>
      </c>
      <c r="AF85" s="136" t="e">
        <f t="shared" si="29"/>
        <v>#DIV/0!</v>
      </c>
    </row>
    <row r="86" spans="1:32" s="128" customFormat="1" ht="29" x14ac:dyDescent="0.35">
      <c r="A86" s="92">
        <v>21211316</v>
      </c>
      <c r="B86" s="93" t="s">
        <v>810</v>
      </c>
      <c r="C86" s="94"/>
      <c r="D86" s="94"/>
      <c r="E86" s="95">
        <f>+E87</f>
        <v>35000000</v>
      </c>
      <c r="F86" s="95">
        <f t="shared" ref="F86:R86" si="36">+F87</f>
        <v>0</v>
      </c>
      <c r="G86" s="95">
        <f t="shared" si="36"/>
        <v>14500000</v>
      </c>
      <c r="H86" s="95">
        <f t="shared" si="36"/>
        <v>300000</v>
      </c>
      <c r="I86" s="95">
        <f t="shared" si="36"/>
        <v>0</v>
      </c>
      <c r="J86" s="95">
        <f t="shared" si="36"/>
        <v>0</v>
      </c>
      <c r="K86" s="95">
        <f t="shared" si="36"/>
        <v>0</v>
      </c>
      <c r="L86" s="95">
        <f t="shared" si="36"/>
        <v>17200000</v>
      </c>
      <c r="M86" s="95">
        <f t="shared" si="36"/>
        <v>3000000</v>
      </c>
      <c r="N86" s="95">
        <f t="shared" si="36"/>
        <v>0</v>
      </c>
      <c r="O86" s="95">
        <f t="shared" si="36"/>
        <v>0</v>
      </c>
      <c r="P86" s="95">
        <f t="shared" si="36"/>
        <v>0</v>
      </c>
      <c r="Q86" s="95">
        <f t="shared" si="36"/>
        <v>0</v>
      </c>
      <c r="R86" s="95">
        <f t="shared" si="36"/>
        <v>35000000</v>
      </c>
      <c r="S86" s="85">
        <v>21211316</v>
      </c>
      <c r="T86" s="85" t="s">
        <v>33</v>
      </c>
      <c r="U86" s="86">
        <v>35000000</v>
      </c>
      <c r="V86" s="87">
        <f t="shared" si="28"/>
        <v>0</v>
      </c>
      <c r="W86" s="89"/>
      <c r="X86" s="89"/>
      <c r="Y86" s="89"/>
      <c r="Z86" s="89"/>
      <c r="AA86" s="89"/>
      <c r="AB86" s="89"/>
      <c r="AD86" s="95">
        <v>2200000</v>
      </c>
      <c r="AF86" s="135" t="e">
        <f t="shared" si="29"/>
        <v>#DIV/0!</v>
      </c>
    </row>
    <row r="87" spans="1:32" s="128" customFormat="1" ht="72.5" x14ac:dyDescent="0.35">
      <c r="A87" s="96">
        <v>212113162</v>
      </c>
      <c r="B87" s="97" t="s">
        <v>811</v>
      </c>
      <c r="C87" s="98"/>
      <c r="D87" s="98" t="s">
        <v>812</v>
      </c>
      <c r="E87" s="101">
        <v>35000000</v>
      </c>
      <c r="F87" s="99">
        <v>0</v>
      </c>
      <c r="G87" s="99">
        <v>14500000</v>
      </c>
      <c r="H87" s="99">
        <v>300000</v>
      </c>
      <c r="I87" s="99">
        <v>0</v>
      </c>
      <c r="J87" s="99">
        <v>0</v>
      </c>
      <c r="K87" s="99">
        <v>0</v>
      </c>
      <c r="L87" s="99">
        <v>17200000</v>
      </c>
      <c r="M87" s="99">
        <v>3000000</v>
      </c>
      <c r="N87" s="99">
        <v>0</v>
      </c>
      <c r="O87" s="99">
        <v>0</v>
      </c>
      <c r="P87" s="99">
        <v>0</v>
      </c>
      <c r="Q87" s="99">
        <v>0</v>
      </c>
      <c r="R87" s="99">
        <f t="shared" si="35"/>
        <v>35000000</v>
      </c>
      <c r="S87" s="85">
        <v>212113162</v>
      </c>
      <c r="T87" s="85" t="s">
        <v>813</v>
      </c>
      <c r="U87" s="86">
        <v>35000000</v>
      </c>
      <c r="V87" s="87">
        <f t="shared" si="28"/>
        <v>0</v>
      </c>
      <c r="W87" s="89"/>
      <c r="X87" s="89"/>
      <c r="Y87" s="89"/>
      <c r="Z87" s="89"/>
      <c r="AA87" s="89"/>
      <c r="AB87" s="89"/>
      <c r="AD87" s="99">
        <v>2200000</v>
      </c>
      <c r="AF87" s="136" t="e">
        <f t="shared" si="29"/>
        <v>#DIV/0!</v>
      </c>
    </row>
    <row r="88" spans="1:32" s="128" customFormat="1" x14ac:dyDescent="0.35">
      <c r="A88" s="92">
        <v>21211317</v>
      </c>
      <c r="B88" s="93" t="s">
        <v>34</v>
      </c>
      <c r="C88" s="94"/>
      <c r="D88" s="94"/>
      <c r="E88" s="95">
        <f>+E89</f>
        <v>45000000</v>
      </c>
      <c r="F88" s="95">
        <f t="shared" ref="F88:R88" si="37">+F89</f>
        <v>0</v>
      </c>
      <c r="G88" s="95">
        <f t="shared" si="37"/>
        <v>10000000</v>
      </c>
      <c r="H88" s="95">
        <f t="shared" si="37"/>
        <v>5000000</v>
      </c>
      <c r="I88" s="95">
        <f t="shared" si="37"/>
        <v>5000000</v>
      </c>
      <c r="J88" s="95">
        <f t="shared" si="37"/>
        <v>5000000</v>
      </c>
      <c r="K88" s="95">
        <f t="shared" si="37"/>
        <v>5000000</v>
      </c>
      <c r="L88" s="95">
        <f t="shared" si="37"/>
        <v>5000000</v>
      </c>
      <c r="M88" s="95">
        <f t="shared" si="37"/>
        <v>5000000</v>
      </c>
      <c r="N88" s="95">
        <f t="shared" si="37"/>
        <v>5000000</v>
      </c>
      <c r="O88" s="95">
        <f t="shared" si="37"/>
        <v>0</v>
      </c>
      <c r="P88" s="95">
        <f t="shared" si="37"/>
        <v>0</v>
      </c>
      <c r="Q88" s="95">
        <f t="shared" si="37"/>
        <v>0</v>
      </c>
      <c r="R88" s="95">
        <f t="shared" si="37"/>
        <v>45000000</v>
      </c>
      <c r="S88" s="85">
        <v>21211317</v>
      </c>
      <c r="T88" s="85" t="s">
        <v>34</v>
      </c>
      <c r="U88" s="86">
        <v>0</v>
      </c>
      <c r="V88" s="87">
        <f t="shared" si="28"/>
        <v>45000000</v>
      </c>
      <c r="W88" s="89"/>
      <c r="X88" s="89"/>
      <c r="Y88" s="89"/>
      <c r="Z88" s="89"/>
      <c r="AA88" s="89"/>
      <c r="AB88" s="89"/>
      <c r="AD88" s="95">
        <v>132381000</v>
      </c>
      <c r="AF88" s="135" t="e">
        <f t="shared" si="29"/>
        <v>#DIV/0!</v>
      </c>
    </row>
    <row r="89" spans="1:32" s="128" customFormat="1" ht="43.5" x14ac:dyDescent="0.35">
      <c r="A89" s="96">
        <v>212113171</v>
      </c>
      <c r="B89" s="97" t="s">
        <v>814</v>
      </c>
      <c r="C89" s="98"/>
      <c r="D89" s="98"/>
      <c r="E89" s="99">
        <v>45000000</v>
      </c>
      <c r="F89" s="99">
        <v>0</v>
      </c>
      <c r="G89" s="99">
        <v>10000000</v>
      </c>
      <c r="H89" s="99">
        <v>5000000</v>
      </c>
      <c r="I89" s="99">
        <v>5000000</v>
      </c>
      <c r="J89" s="99">
        <v>5000000</v>
      </c>
      <c r="K89" s="99">
        <v>5000000</v>
      </c>
      <c r="L89" s="99">
        <v>5000000</v>
      </c>
      <c r="M89" s="99">
        <v>5000000</v>
      </c>
      <c r="N89" s="99">
        <v>5000000</v>
      </c>
      <c r="O89" s="99">
        <v>0</v>
      </c>
      <c r="P89" s="99">
        <v>0</v>
      </c>
      <c r="Q89" s="99">
        <v>0</v>
      </c>
      <c r="R89" s="99">
        <v>45000000</v>
      </c>
      <c r="S89" s="85">
        <v>212113171</v>
      </c>
      <c r="T89" s="85" t="s">
        <v>815</v>
      </c>
      <c r="U89" s="86">
        <v>0</v>
      </c>
      <c r="V89" s="87">
        <f t="shared" si="28"/>
        <v>45000000</v>
      </c>
      <c r="W89" s="89"/>
      <c r="X89" s="89"/>
      <c r="Y89" s="89"/>
      <c r="Z89" s="89"/>
      <c r="AA89" s="89"/>
      <c r="AB89" s="89"/>
      <c r="AD89" s="99">
        <v>132381000</v>
      </c>
      <c r="AF89" s="136" t="e">
        <f t="shared" si="29"/>
        <v>#DIV/0!</v>
      </c>
    </row>
    <row r="90" spans="1:32" s="128" customFormat="1" x14ac:dyDescent="0.35">
      <c r="A90" s="56">
        <v>212114</v>
      </c>
      <c r="B90" s="57" t="s">
        <v>35</v>
      </c>
      <c r="C90" s="90"/>
      <c r="D90" s="90"/>
      <c r="E90" s="91">
        <f t="shared" ref="E90:R90" si="38">+E91+E96</f>
        <v>78190348</v>
      </c>
      <c r="F90" s="91">
        <f t="shared" si="38"/>
        <v>0</v>
      </c>
      <c r="G90" s="91">
        <f t="shared" si="38"/>
        <v>5900000</v>
      </c>
      <c r="H90" s="91">
        <f t="shared" si="38"/>
        <v>15300000</v>
      </c>
      <c r="I90" s="91">
        <f t="shared" si="38"/>
        <v>11300000</v>
      </c>
      <c r="J90" s="91">
        <f t="shared" si="38"/>
        <v>13000000</v>
      </c>
      <c r="K90" s="91">
        <f t="shared" si="38"/>
        <v>7590348</v>
      </c>
      <c r="L90" s="91">
        <f t="shared" si="38"/>
        <v>1000000</v>
      </c>
      <c r="M90" s="91">
        <f t="shared" si="38"/>
        <v>22500000</v>
      </c>
      <c r="N90" s="91">
        <f t="shared" si="38"/>
        <v>1600000</v>
      </c>
      <c r="O90" s="91">
        <f t="shared" si="38"/>
        <v>0</v>
      </c>
      <c r="P90" s="91">
        <f t="shared" si="38"/>
        <v>0</v>
      </c>
      <c r="Q90" s="91">
        <f t="shared" si="38"/>
        <v>0</v>
      </c>
      <c r="R90" s="91">
        <f t="shared" si="38"/>
        <v>78190348</v>
      </c>
      <c r="S90" s="85">
        <v>212114</v>
      </c>
      <c r="T90" s="85" t="s">
        <v>35</v>
      </c>
      <c r="U90" s="86">
        <v>78190348</v>
      </c>
      <c r="V90" s="87">
        <f t="shared" si="28"/>
        <v>0</v>
      </c>
      <c r="W90" s="89"/>
      <c r="X90" s="89"/>
      <c r="Y90" s="89"/>
      <c r="Z90" s="89"/>
      <c r="AA90" s="89"/>
      <c r="AB90" s="89"/>
      <c r="AD90" s="91">
        <v>0</v>
      </c>
      <c r="AF90" s="134" t="e">
        <f t="shared" si="29"/>
        <v>#DIV/0!</v>
      </c>
    </row>
    <row r="91" spans="1:32" s="128" customFormat="1" x14ac:dyDescent="0.35">
      <c r="A91" s="92">
        <v>2121142</v>
      </c>
      <c r="B91" s="93" t="s">
        <v>36</v>
      </c>
      <c r="C91" s="94"/>
      <c r="D91" s="94"/>
      <c r="E91" s="95">
        <f t="shared" ref="E91:R91" si="39">+E92+E93</f>
        <v>0</v>
      </c>
      <c r="F91" s="95">
        <f t="shared" si="39"/>
        <v>0</v>
      </c>
      <c r="G91" s="95">
        <f t="shared" si="39"/>
        <v>0</v>
      </c>
      <c r="H91" s="95">
        <f t="shared" si="39"/>
        <v>0</v>
      </c>
      <c r="I91" s="95">
        <f t="shared" si="39"/>
        <v>0</v>
      </c>
      <c r="J91" s="95">
        <f t="shared" si="39"/>
        <v>0</v>
      </c>
      <c r="K91" s="95">
        <f t="shared" si="39"/>
        <v>0</v>
      </c>
      <c r="L91" s="95">
        <f t="shared" si="39"/>
        <v>0</v>
      </c>
      <c r="M91" s="95">
        <f t="shared" si="39"/>
        <v>0</v>
      </c>
      <c r="N91" s="95">
        <f t="shared" si="39"/>
        <v>0</v>
      </c>
      <c r="O91" s="95">
        <f t="shared" si="39"/>
        <v>0</v>
      </c>
      <c r="P91" s="95">
        <f t="shared" si="39"/>
        <v>0</v>
      </c>
      <c r="Q91" s="95">
        <f t="shared" si="39"/>
        <v>0</v>
      </c>
      <c r="R91" s="95">
        <f t="shared" si="39"/>
        <v>0</v>
      </c>
      <c r="S91" s="85">
        <v>2121142</v>
      </c>
      <c r="T91" s="85" t="s">
        <v>36</v>
      </c>
      <c r="U91" s="86">
        <v>0</v>
      </c>
      <c r="V91" s="87">
        <f t="shared" si="28"/>
        <v>0</v>
      </c>
      <c r="W91" s="89"/>
      <c r="X91" s="89"/>
      <c r="Y91" s="89"/>
      <c r="Z91" s="89"/>
      <c r="AA91" s="89"/>
      <c r="AB91" s="89"/>
      <c r="AD91" s="95">
        <v>0</v>
      </c>
      <c r="AF91" s="135" t="e">
        <f t="shared" si="29"/>
        <v>#DIV/0!</v>
      </c>
    </row>
    <row r="92" spans="1:32" s="128" customFormat="1" x14ac:dyDescent="0.35">
      <c r="A92" s="96">
        <v>21211421</v>
      </c>
      <c r="B92" s="97" t="s">
        <v>816</v>
      </c>
      <c r="C92" s="98"/>
      <c r="D92" s="98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>
        <f t="shared" si="35"/>
        <v>0</v>
      </c>
      <c r="S92" s="85">
        <v>21211423</v>
      </c>
      <c r="T92" s="85" t="s">
        <v>37</v>
      </c>
      <c r="U92" s="86">
        <v>0</v>
      </c>
      <c r="V92" s="87">
        <f t="shared" si="28"/>
        <v>0</v>
      </c>
      <c r="W92" s="89"/>
      <c r="X92" s="89"/>
      <c r="Y92" s="89"/>
      <c r="Z92" s="89"/>
      <c r="AA92" s="89"/>
      <c r="AB92" s="89"/>
      <c r="AD92" s="99"/>
      <c r="AF92" s="136" t="e">
        <f t="shared" si="29"/>
        <v>#DIV/0!</v>
      </c>
    </row>
    <row r="93" spans="1:32" s="128" customFormat="1" x14ac:dyDescent="0.35">
      <c r="A93" s="96">
        <v>21211423</v>
      </c>
      <c r="B93" s="97" t="s">
        <v>37</v>
      </c>
      <c r="C93" s="98"/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>
        <f t="shared" si="35"/>
        <v>0</v>
      </c>
      <c r="S93" s="85">
        <v>212114231</v>
      </c>
      <c r="T93" s="85" t="s">
        <v>38</v>
      </c>
      <c r="U93" s="86">
        <v>0</v>
      </c>
      <c r="V93" s="87">
        <f t="shared" si="28"/>
        <v>0</v>
      </c>
      <c r="W93" s="89"/>
      <c r="X93" s="89"/>
      <c r="Y93" s="89"/>
      <c r="Z93" s="89"/>
      <c r="AA93" s="89"/>
      <c r="AB93" s="89"/>
      <c r="AD93" s="99">
        <v>0</v>
      </c>
      <c r="AF93" s="136" t="e">
        <f t="shared" si="29"/>
        <v>#DIV/0!</v>
      </c>
    </row>
    <row r="94" spans="1:32" x14ac:dyDescent="0.35">
      <c r="A94" s="123">
        <v>212114231</v>
      </c>
      <c r="B94" s="124" t="s">
        <v>38</v>
      </c>
      <c r="C94" s="125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85"/>
      <c r="T94" s="85"/>
      <c r="U94" s="86"/>
      <c r="V94" s="87"/>
      <c r="W94" s="89"/>
      <c r="X94" s="89"/>
      <c r="Y94" s="89"/>
      <c r="Z94" s="89"/>
      <c r="AA94" s="89"/>
      <c r="AB94" s="89"/>
      <c r="AC94" s="128"/>
      <c r="AD94" s="126">
        <v>0</v>
      </c>
      <c r="AE94" s="128"/>
      <c r="AF94" s="137" t="e">
        <f t="shared" si="29"/>
        <v>#DIV/0!</v>
      </c>
    </row>
    <row r="95" spans="1:32" x14ac:dyDescent="0.35">
      <c r="A95" s="123">
        <v>2121142311</v>
      </c>
      <c r="B95" s="124" t="s">
        <v>547</v>
      </c>
      <c r="C95" s="125"/>
      <c r="D95" s="125"/>
      <c r="E95" s="126">
        <v>25000000</v>
      </c>
      <c r="F95" s="126">
        <v>0</v>
      </c>
      <c r="G95" s="126">
        <v>10000000</v>
      </c>
      <c r="H95" s="126">
        <v>5000000</v>
      </c>
      <c r="I95" s="126">
        <v>5000000</v>
      </c>
      <c r="J95" s="126">
        <v>5000000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25000000</v>
      </c>
      <c r="S95" s="85"/>
      <c r="T95" s="85"/>
      <c r="U95" s="86"/>
      <c r="V95" s="87"/>
      <c r="W95" s="89"/>
      <c r="X95" s="89"/>
      <c r="Y95" s="89"/>
      <c r="Z95" s="89"/>
      <c r="AA95" s="89"/>
      <c r="AB95" s="89"/>
      <c r="AC95" s="128"/>
      <c r="AD95" s="126">
        <v>0</v>
      </c>
      <c r="AF95" s="137" t="e">
        <f t="shared" si="29"/>
        <v>#DIV/0!</v>
      </c>
    </row>
    <row r="96" spans="1:32" ht="29" x14ac:dyDescent="0.35">
      <c r="A96" s="60">
        <v>2121143</v>
      </c>
      <c r="B96" s="61" t="s">
        <v>39</v>
      </c>
      <c r="C96" s="106"/>
      <c r="D96" s="106"/>
      <c r="E96" s="107">
        <f>+E97</f>
        <v>78190348</v>
      </c>
      <c r="F96" s="107">
        <f t="shared" ref="F96:R97" si="40">+F97</f>
        <v>0</v>
      </c>
      <c r="G96" s="107">
        <f t="shared" si="40"/>
        <v>5900000</v>
      </c>
      <c r="H96" s="107">
        <f t="shared" si="40"/>
        <v>15300000</v>
      </c>
      <c r="I96" s="107">
        <f t="shared" si="40"/>
        <v>11300000</v>
      </c>
      <c r="J96" s="107">
        <f t="shared" si="40"/>
        <v>13000000</v>
      </c>
      <c r="K96" s="107">
        <f t="shared" si="40"/>
        <v>7590348</v>
      </c>
      <c r="L96" s="107">
        <f t="shared" si="40"/>
        <v>1000000</v>
      </c>
      <c r="M96" s="107">
        <f t="shared" si="40"/>
        <v>22500000</v>
      </c>
      <c r="N96" s="107">
        <f t="shared" si="40"/>
        <v>1600000</v>
      </c>
      <c r="O96" s="107">
        <f t="shared" si="40"/>
        <v>0</v>
      </c>
      <c r="P96" s="107">
        <f t="shared" si="40"/>
        <v>0</v>
      </c>
      <c r="Q96" s="107">
        <f t="shared" si="40"/>
        <v>0</v>
      </c>
      <c r="R96" s="107">
        <f t="shared" si="40"/>
        <v>78190348</v>
      </c>
      <c r="S96" s="85">
        <v>2121143</v>
      </c>
      <c r="T96" s="85" t="s">
        <v>39</v>
      </c>
      <c r="U96" s="86">
        <v>78190348</v>
      </c>
      <c r="V96" s="87">
        <f t="shared" si="28"/>
        <v>0</v>
      </c>
      <c r="W96" s="89"/>
      <c r="X96" s="89"/>
      <c r="Y96" s="89"/>
      <c r="Z96" s="89"/>
      <c r="AA96" s="89"/>
      <c r="AB96" s="89"/>
      <c r="AC96" s="128"/>
      <c r="AD96" s="107">
        <v>0</v>
      </c>
      <c r="AF96" s="138" t="e">
        <f t="shared" si="29"/>
        <v>#DIV/0!</v>
      </c>
    </row>
    <row r="97" spans="1:32" s="128" customFormat="1" ht="29" x14ac:dyDescent="0.35">
      <c r="A97" s="60">
        <v>21211436</v>
      </c>
      <c r="B97" s="61" t="s">
        <v>817</v>
      </c>
      <c r="C97" s="106"/>
      <c r="D97" s="106"/>
      <c r="E97" s="107">
        <f>+E98</f>
        <v>78190348</v>
      </c>
      <c r="F97" s="107">
        <f t="shared" si="40"/>
        <v>0</v>
      </c>
      <c r="G97" s="107">
        <f t="shared" si="40"/>
        <v>5900000</v>
      </c>
      <c r="H97" s="107">
        <f t="shared" si="40"/>
        <v>15300000</v>
      </c>
      <c r="I97" s="107">
        <f t="shared" si="40"/>
        <v>11300000</v>
      </c>
      <c r="J97" s="107">
        <f t="shared" si="40"/>
        <v>13000000</v>
      </c>
      <c r="K97" s="107">
        <f t="shared" si="40"/>
        <v>7590348</v>
      </c>
      <c r="L97" s="107">
        <f t="shared" si="40"/>
        <v>1000000</v>
      </c>
      <c r="M97" s="107">
        <f t="shared" si="40"/>
        <v>22500000</v>
      </c>
      <c r="N97" s="107">
        <f t="shared" si="40"/>
        <v>1600000</v>
      </c>
      <c r="O97" s="107">
        <f t="shared" si="40"/>
        <v>0</v>
      </c>
      <c r="P97" s="107">
        <f t="shared" si="40"/>
        <v>0</v>
      </c>
      <c r="Q97" s="107">
        <f t="shared" si="40"/>
        <v>0</v>
      </c>
      <c r="R97" s="107">
        <f t="shared" si="40"/>
        <v>78190348</v>
      </c>
      <c r="S97" s="85">
        <v>21211436</v>
      </c>
      <c r="T97" s="85" t="s">
        <v>40</v>
      </c>
      <c r="U97" s="86">
        <v>78190348</v>
      </c>
      <c r="V97" s="87">
        <f t="shared" si="28"/>
        <v>0</v>
      </c>
      <c r="W97" s="82"/>
      <c r="X97" s="82"/>
      <c r="Y97" s="82"/>
      <c r="Z97" s="82"/>
      <c r="AA97" s="82"/>
      <c r="AB97" s="82"/>
      <c r="AC97" s="127"/>
      <c r="AD97" s="107">
        <v>0</v>
      </c>
      <c r="AE97" s="127"/>
      <c r="AF97" s="138" t="e">
        <f t="shared" si="29"/>
        <v>#DIV/0!</v>
      </c>
    </row>
    <row r="98" spans="1:32" x14ac:dyDescent="0.35">
      <c r="A98" s="92">
        <v>212114361</v>
      </c>
      <c r="B98" s="93" t="s">
        <v>41</v>
      </c>
      <c r="C98" s="94"/>
      <c r="D98" s="94"/>
      <c r="E98" s="95">
        <f>+E99+E100+E101</f>
        <v>78190348</v>
      </c>
      <c r="F98" s="95">
        <f t="shared" ref="F98:R98" si="41">+F99+F100+F101</f>
        <v>0</v>
      </c>
      <c r="G98" s="95">
        <f t="shared" si="41"/>
        <v>5900000</v>
      </c>
      <c r="H98" s="95">
        <f t="shared" si="41"/>
        <v>15300000</v>
      </c>
      <c r="I98" s="95">
        <f t="shared" si="41"/>
        <v>11300000</v>
      </c>
      <c r="J98" s="95">
        <f t="shared" si="41"/>
        <v>13000000</v>
      </c>
      <c r="K98" s="95">
        <f t="shared" si="41"/>
        <v>7590348</v>
      </c>
      <c r="L98" s="95">
        <f t="shared" si="41"/>
        <v>1000000</v>
      </c>
      <c r="M98" s="95">
        <f t="shared" si="41"/>
        <v>22500000</v>
      </c>
      <c r="N98" s="95">
        <f t="shared" si="41"/>
        <v>1600000</v>
      </c>
      <c r="O98" s="95">
        <f t="shared" si="41"/>
        <v>0</v>
      </c>
      <c r="P98" s="95">
        <f t="shared" si="41"/>
        <v>0</v>
      </c>
      <c r="Q98" s="95">
        <f t="shared" si="41"/>
        <v>0</v>
      </c>
      <c r="R98" s="95">
        <f t="shared" si="41"/>
        <v>78190348</v>
      </c>
      <c r="S98" s="85">
        <v>212114361</v>
      </c>
      <c r="T98" s="85" t="s">
        <v>41</v>
      </c>
      <c r="U98" s="86">
        <v>78190348</v>
      </c>
      <c r="V98" s="87">
        <f t="shared" si="28"/>
        <v>0</v>
      </c>
      <c r="AD98" s="95">
        <v>0</v>
      </c>
      <c r="AE98" s="128"/>
      <c r="AF98" s="135" t="e">
        <f t="shared" si="29"/>
        <v>#DIV/0!</v>
      </c>
    </row>
    <row r="99" spans="1:32" s="128" customFormat="1" x14ac:dyDescent="0.35">
      <c r="A99" s="96">
        <v>2121143611</v>
      </c>
      <c r="B99" s="97" t="s">
        <v>818</v>
      </c>
      <c r="C99" s="98"/>
      <c r="D99" s="98" t="s">
        <v>803</v>
      </c>
      <c r="E99" s="99">
        <v>15000000</v>
      </c>
      <c r="F99" s="99">
        <v>0</v>
      </c>
      <c r="G99" s="99">
        <v>4500000</v>
      </c>
      <c r="H99" s="99">
        <v>2500000</v>
      </c>
      <c r="I99" s="99">
        <v>3300000</v>
      </c>
      <c r="J99" s="99">
        <v>2000000</v>
      </c>
      <c r="K99" s="99">
        <v>2700000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f t="shared" si="35"/>
        <v>15000000</v>
      </c>
      <c r="S99" s="85">
        <v>2121143611</v>
      </c>
      <c r="T99" s="85" t="s">
        <v>818</v>
      </c>
      <c r="U99" s="86">
        <v>15000000</v>
      </c>
      <c r="V99" s="87">
        <f t="shared" si="28"/>
        <v>0</v>
      </c>
      <c r="W99" s="82"/>
      <c r="X99" s="82"/>
      <c r="Y99" s="82"/>
      <c r="Z99" s="82"/>
      <c r="AA99" s="82"/>
      <c r="AB99" s="82"/>
      <c r="AC99" s="127"/>
      <c r="AD99" s="99">
        <v>0</v>
      </c>
      <c r="AE99" s="127"/>
      <c r="AF99" s="136" t="e">
        <f t="shared" si="29"/>
        <v>#DIV/0!</v>
      </c>
    </row>
    <row r="100" spans="1:32" s="128" customFormat="1" x14ac:dyDescent="0.35">
      <c r="A100" s="96">
        <v>2121143612</v>
      </c>
      <c r="B100" s="97" t="s">
        <v>819</v>
      </c>
      <c r="C100" s="98"/>
      <c r="D100" s="98" t="s">
        <v>682</v>
      </c>
      <c r="E100" s="99">
        <v>43190348</v>
      </c>
      <c r="F100" s="99">
        <v>0</v>
      </c>
      <c r="G100" s="99">
        <v>1200000</v>
      </c>
      <c r="H100" s="99">
        <v>8800000</v>
      </c>
      <c r="I100" s="99">
        <v>5000000</v>
      </c>
      <c r="J100" s="99">
        <v>5000000</v>
      </c>
      <c r="K100" s="99">
        <v>4690348</v>
      </c>
      <c r="L100" s="99">
        <v>0</v>
      </c>
      <c r="M100" s="99">
        <v>18500000</v>
      </c>
      <c r="N100" s="99">
        <v>0</v>
      </c>
      <c r="O100" s="99">
        <v>0</v>
      </c>
      <c r="P100" s="99">
        <v>0</v>
      </c>
      <c r="Q100" s="99">
        <v>0</v>
      </c>
      <c r="R100" s="99">
        <f t="shared" si="35"/>
        <v>43190348</v>
      </c>
      <c r="S100" s="108">
        <v>2121143612</v>
      </c>
      <c r="T100" s="108" t="s">
        <v>820</v>
      </c>
      <c r="U100" s="109">
        <v>43190348</v>
      </c>
      <c r="V100" s="87">
        <f t="shared" si="28"/>
        <v>0</v>
      </c>
      <c r="W100" s="110" t="s">
        <v>821</v>
      </c>
      <c r="X100" s="110"/>
      <c r="Y100" s="110"/>
      <c r="Z100" s="110"/>
      <c r="AA100" s="110"/>
      <c r="AB100" s="110"/>
      <c r="AD100" s="99">
        <v>0</v>
      </c>
      <c r="AF100" s="136" t="e">
        <f t="shared" si="29"/>
        <v>#DIV/0!</v>
      </c>
    </row>
    <row r="101" spans="1:32" s="128" customFormat="1" x14ac:dyDescent="0.35">
      <c r="A101" s="96">
        <v>2121143614</v>
      </c>
      <c r="B101" s="97" t="s">
        <v>822</v>
      </c>
      <c r="C101" s="98"/>
      <c r="D101" s="98" t="s">
        <v>717</v>
      </c>
      <c r="E101" s="99">
        <v>20000000</v>
      </c>
      <c r="F101" s="99">
        <v>0</v>
      </c>
      <c r="G101" s="99">
        <v>200000</v>
      </c>
      <c r="H101" s="99">
        <v>4000000</v>
      </c>
      <c r="I101" s="99">
        <v>3000000</v>
      </c>
      <c r="J101" s="99">
        <v>6000000</v>
      </c>
      <c r="K101" s="99">
        <v>200000</v>
      </c>
      <c r="L101" s="99">
        <v>1000000</v>
      </c>
      <c r="M101" s="99">
        <v>4000000</v>
      </c>
      <c r="N101" s="99">
        <v>1600000</v>
      </c>
      <c r="O101" s="99">
        <v>0</v>
      </c>
      <c r="P101" s="99">
        <v>0</v>
      </c>
      <c r="Q101" s="99">
        <v>0</v>
      </c>
      <c r="R101" s="99">
        <f t="shared" si="35"/>
        <v>20000000</v>
      </c>
      <c r="S101" s="85">
        <v>2121143614</v>
      </c>
      <c r="T101" s="85" t="s">
        <v>823</v>
      </c>
      <c r="U101" s="86">
        <v>20000000</v>
      </c>
      <c r="V101" s="87">
        <f t="shared" si="28"/>
        <v>0</v>
      </c>
      <c r="W101" s="82"/>
      <c r="X101" s="82"/>
      <c r="Y101" s="82"/>
      <c r="Z101" s="82"/>
      <c r="AA101" s="82"/>
      <c r="AB101" s="82"/>
      <c r="AC101" s="127"/>
      <c r="AD101" s="99">
        <v>0</v>
      </c>
      <c r="AF101" s="136" t="e">
        <f t="shared" si="29"/>
        <v>#DIV/0!</v>
      </c>
    </row>
    <row r="102" spans="1:32" s="128" customFormat="1" x14ac:dyDescent="0.35">
      <c r="A102" s="92">
        <v>21213</v>
      </c>
      <c r="B102" s="93" t="s">
        <v>42</v>
      </c>
      <c r="C102" s="94"/>
      <c r="D102" s="94"/>
      <c r="E102" s="95">
        <f>+E103</f>
        <v>20000000</v>
      </c>
      <c r="F102" s="95">
        <f t="shared" ref="F102:R102" si="42">+F103</f>
        <v>10000000</v>
      </c>
      <c r="G102" s="95">
        <f t="shared" si="42"/>
        <v>0</v>
      </c>
      <c r="H102" s="95">
        <f t="shared" si="42"/>
        <v>0</v>
      </c>
      <c r="I102" s="95">
        <f t="shared" si="42"/>
        <v>0</v>
      </c>
      <c r="J102" s="95">
        <f t="shared" si="42"/>
        <v>0</v>
      </c>
      <c r="K102" s="95">
        <f t="shared" si="42"/>
        <v>0</v>
      </c>
      <c r="L102" s="95">
        <f t="shared" si="42"/>
        <v>10000000</v>
      </c>
      <c r="M102" s="95">
        <f t="shared" si="42"/>
        <v>0</v>
      </c>
      <c r="N102" s="95">
        <f t="shared" si="42"/>
        <v>0</v>
      </c>
      <c r="O102" s="95">
        <f t="shared" si="42"/>
        <v>0</v>
      </c>
      <c r="P102" s="95">
        <f t="shared" si="42"/>
        <v>0</v>
      </c>
      <c r="Q102" s="95">
        <f t="shared" si="42"/>
        <v>0</v>
      </c>
      <c r="R102" s="95">
        <f t="shared" si="42"/>
        <v>20000000</v>
      </c>
      <c r="S102" s="85">
        <v>21213</v>
      </c>
      <c r="T102" s="85" t="s">
        <v>42</v>
      </c>
      <c r="U102" s="86">
        <v>20000000</v>
      </c>
      <c r="V102" s="87">
        <f t="shared" si="28"/>
        <v>0</v>
      </c>
      <c r="W102" s="89"/>
      <c r="X102" s="89"/>
      <c r="Y102" s="89"/>
      <c r="Z102" s="89"/>
      <c r="AA102" s="89"/>
      <c r="AB102" s="89"/>
      <c r="AD102" s="95">
        <v>0</v>
      </c>
      <c r="AF102" s="135">
        <f t="shared" si="29"/>
        <v>-1</v>
      </c>
    </row>
    <row r="103" spans="1:32" x14ac:dyDescent="0.35">
      <c r="A103" s="96">
        <v>212131</v>
      </c>
      <c r="B103" s="97" t="s">
        <v>824</v>
      </c>
      <c r="C103" s="98"/>
      <c r="D103" s="98" t="s">
        <v>733</v>
      </c>
      <c r="E103" s="99">
        <v>20000000</v>
      </c>
      <c r="F103" s="99">
        <v>10000000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10000000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f t="shared" si="35"/>
        <v>20000000</v>
      </c>
      <c r="S103" s="85">
        <v>212131</v>
      </c>
      <c r="T103" s="85" t="s">
        <v>824</v>
      </c>
      <c r="U103" s="86">
        <v>20000000</v>
      </c>
      <c r="V103" s="87">
        <f t="shared" si="28"/>
        <v>0</v>
      </c>
      <c r="W103" s="89"/>
      <c r="X103" s="89"/>
      <c r="Y103" s="89"/>
      <c r="Z103" s="89"/>
      <c r="AA103" s="89"/>
      <c r="AB103" s="89"/>
      <c r="AC103" s="128"/>
      <c r="AD103" s="99">
        <v>0</v>
      </c>
      <c r="AE103" s="128"/>
      <c r="AF103" s="136">
        <f t="shared" si="29"/>
        <v>-1</v>
      </c>
    </row>
    <row r="104" spans="1:32" x14ac:dyDescent="0.35">
      <c r="A104" s="56">
        <v>2122</v>
      </c>
      <c r="B104" s="57" t="s">
        <v>43</v>
      </c>
      <c r="C104" s="90"/>
      <c r="D104" s="90"/>
      <c r="E104" s="91">
        <f t="shared" ref="E104:R104" si="43">+E105+E154</f>
        <v>9313107284.0200005</v>
      </c>
      <c r="F104" s="91">
        <f t="shared" si="43"/>
        <v>1924602942.5033333</v>
      </c>
      <c r="G104" s="91">
        <f t="shared" si="43"/>
        <v>2412952942.5033331</v>
      </c>
      <c r="H104" s="91">
        <f t="shared" si="43"/>
        <v>810317470.00333333</v>
      </c>
      <c r="I104" s="91">
        <f t="shared" si="43"/>
        <v>543480105.67333341</v>
      </c>
      <c r="J104" s="91">
        <f t="shared" si="43"/>
        <v>483568098.38333333</v>
      </c>
      <c r="K104" s="91">
        <f t="shared" si="43"/>
        <v>401588320.50333333</v>
      </c>
      <c r="L104" s="91">
        <f t="shared" si="43"/>
        <v>536510473.50333333</v>
      </c>
      <c r="M104" s="91">
        <f t="shared" si="43"/>
        <v>549402119.67333341</v>
      </c>
      <c r="N104" s="91">
        <f t="shared" si="43"/>
        <v>347809939.00333333</v>
      </c>
      <c r="O104" s="91">
        <f t="shared" si="43"/>
        <v>342702942.50333333</v>
      </c>
      <c r="P104" s="91">
        <f t="shared" si="43"/>
        <v>407058487.17333335</v>
      </c>
      <c r="Q104" s="91">
        <f t="shared" si="43"/>
        <v>308702942.58333337</v>
      </c>
      <c r="R104" s="91">
        <f t="shared" si="43"/>
        <v>9328107284.0200005</v>
      </c>
      <c r="S104" s="85">
        <v>2122</v>
      </c>
      <c r="T104" s="85" t="s">
        <v>43</v>
      </c>
      <c r="U104" s="86">
        <v>7853837425</v>
      </c>
      <c r="V104" s="87">
        <f t="shared" si="28"/>
        <v>1459269859.0200005</v>
      </c>
      <c r="W104" s="89"/>
      <c r="X104" s="89"/>
      <c r="Y104" s="89"/>
      <c r="Z104" s="89"/>
      <c r="AA104" s="89"/>
      <c r="AB104" s="89"/>
      <c r="AC104" s="128"/>
      <c r="AD104" s="91">
        <v>1838398437.54</v>
      </c>
      <c r="AF104" s="134">
        <f t="shared" si="29"/>
        <v>-4.4790799733064456E-2</v>
      </c>
    </row>
    <row r="105" spans="1:32" x14ac:dyDescent="0.35">
      <c r="A105" s="56">
        <v>21221</v>
      </c>
      <c r="B105" s="57" t="s">
        <v>44</v>
      </c>
      <c r="C105" s="90"/>
      <c r="D105" s="90"/>
      <c r="E105" s="91">
        <f t="shared" ref="E105:R105" si="44">+E106+E122+E126+E133</f>
        <v>2236537425.0100002</v>
      </c>
      <c r="F105" s="91">
        <f t="shared" si="44"/>
        <v>145118910.42666668</v>
      </c>
      <c r="G105" s="91">
        <f t="shared" si="44"/>
        <v>251068910.42666668</v>
      </c>
      <c r="H105" s="91">
        <f t="shared" si="44"/>
        <v>230218910.42666668</v>
      </c>
      <c r="I105" s="91">
        <f t="shared" si="44"/>
        <v>173118910.42666668</v>
      </c>
      <c r="J105" s="91">
        <f t="shared" si="44"/>
        <v>172118910.42666668</v>
      </c>
      <c r="K105" s="91">
        <f t="shared" si="44"/>
        <v>144118910.42666668</v>
      </c>
      <c r="L105" s="91">
        <f t="shared" si="44"/>
        <v>209118910.42666668</v>
      </c>
      <c r="M105" s="91">
        <f t="shared" si="44"/>
        <v>154568910.42666668</v>
      </c>
      <c r="N105" s="91">
        <f t="shared" si="44"/>
        <v>133218910.42666668</v>
      </c>
      <c r="O105" s="91">
        <f t="shared" si="44"/>
        <v>134218910.42666668</v>
      </c>
      <c r="P105" s="91">
        <f t="shared" si="44"/>
        <v>123618910.42666668</v>
      </c>
      <c r="Q105" s="91">
        <f t="shared" si="44"/>
        <v>121618910.30666667</v>
      </c>
      <c r="R105" s="91">
        <f t="shared" si="44"/>
        <v>2251537425.0100002</v>
      </c>
      <c r="S105" s="85">
        <v>21221</v>
      </c>
      <c r="T105" s="85" t="s">
        <v>44</v>
      </c>
      <c r="U105" s="86">
        <v>2086537425</v>
      </c>
      <c r="V105" s="87">
        <f t="shared" si="28"/>
        <v>150000000.01000023</v>
      </c>
      <c r="W105" s="89"/>
      <c r="X105" s="89"/>
      <c r="Y105" s="89"/>
      <c r="Z105" s="89"/>
      <c r="AA105" s="89"/>
      <c r="AB105" s="89"/>
      <c r="AC105" s="128"/>
      <c r="AD105" s="91">
        <v>160147834</v>
      </c>
      <c r="AF105" s="134">
        <f t="shared" si="29"/>
        <v>0.10356281982235478</v>
      </c>
    </row>
    <row r="106" spans="1:32" ht="29" x14ac:dyDescent="0.35">
      <c r="A106" s="56">
        <v>212210</v>
      </c>
      <c r="B106" s="57" t="s">
        <v>825</v>
      </c>
      <c r="C106" s="90"/>
      <c r="D106" s="90"/>
      <c r="E106" s="91">
        <f>+E107</f>
        <v>295400000</v>
      </c>
      <c r="F106" s="91">
        <f t="shared" ref="F106:R106" si="45">+F107</f>
        <v>35833333.340000004</v>
      </c>
      <c r="G106" s="91">
        <f t="shared" si="45"/>
        <v>34833333.340000004</v>
      </c>
      <c r="H106" s="91">
        <f t="shared" si="45"/>
        <v>34933333.340000004</v>
      </c>
      <c r="I106" s="91">
        <f t="shared" si="45"/>
        <v>24833333.340000004</v>
      </c>
      <c r="J106" s="91">
        <f t="shared" si="45"/>
        <v>14933333.34</v>
      </c>
      <c r="K106" s="91">
        <f t="shared" si="45"/>
        <v>24833333.34</v>
      </c>
      <c r="L106" s="91">
        <f t="shared" si="45"/>
        <v>39833333.340000004</v>
      </c>
      <c r="M106" s="91">
        <f t="shared" si="45"/>
        <v>24833333.34</v>
      </c>
      <c r="N106" s="91">
        <f t="shared" si="45"/>
        <v>23933333.34</v>
      </c>
      <c r="O106" s="91">
        <f t="shared" si="45"/>
        <v>24933333.34</v>
      </c>
      <c r="P106" s="91">
        <f t="shared" si="45"/>
        <v>14333333.34</v>
      </c>
      <c r="Q106" s="91">
        <f t="shared" si="45"/>
        <v>12333333.26</v>
      </c>
      <c r="R106" s="91">
        <f t="shared" si="45"/>
        <v>310400000</v>
      </c>
      <c r="S106" s="85">
        <v>212210</v>
      </c>
      <c r="T106" s="85" t="s">
        <v>45</v>
      </c>
      <c r="U106" s="86">
        <v>285400000</v>
      </c>
      <c r="V106" s="87">
        <f t="shared" si="28"/>
        <v>10000000</v>
      </c>
      <c r="AD106" s="91">
        <v>39997885</v>
      </c>
      <c r="AF106" s="134">
        <f t="shared" si="29"/>
        <v>0.11622004630395895</v>
      </c>
    </row>
    <row r="107" spans="1:32" ht="29" x14ac:dyDescent="0.35">
      <c r="A107" s="92">
        <v>2122101</v>
      </c>
      <c r="B107" s="93" t="s">
        <v>46</v>
      </c>
      <c r="C107" s="94"/>
      <c r="D107" s="94"/>
      <c r="E107" s="95">
        <f>SUM(E108:E113)</f>
        <v>295400000</v>
      </c>
      <c r="F107" s="95">
        <f t="shared" ref="F107:R107" si="46">SUM(F108:F113)</f>
        <v>35833333.340000004</v>
      </c>
      <c r="G107" s="95">
        <f t="shared" si="46"/>
        <v>34833333.340000004</v>
      </c>
      <c r="H107" s="95">
        <f t="shared" si="46"/>
        <v>34933333.340000004</v>
      </c>
      <c r="I107" s="95">
        <f t="shared" si="46"/>
        <v>24833333.340000004</v>
      </c>
      <c r="J107" s="95">
        <f t="shared" si="46"/>
        <v>14933333.34</v>
      </c>
      <c r="K107" s="95">
        <f t="shared" si="46"/>
        <v>24833333.34</v>
      </c>
      <c r="L107" s="95">
        <f t="shared" si="46"/>
        <v>39833333.340000004</v>
      </c>
      <c r="M107" s="95">
        <f t="shared" si="46"/>
        <v>24833333.34</v>
      </c>
      <c r="N107" s="95">
        <f t="shared" si="46"/>
        <v>23933333.34</v>
      </c>
      <c r="O107" s="95">
        <f t="shared" si="46"/>
        <v>24933333.34</v>
      </c>
      <c r="P107" s="95">
        <f t="shared" si="46"/>
        <v>14333333.34</v>
      </c>
      <c r="Q107" s="95">
        <f t="shared" si="46"/>
        <v>12333333.26</v>
      </c>
      <c r="R107" s="95">
        <f t="shared" si="46"/>
        <v>310400000</v>
      </c>
      <c r="S107" s="85">
        <v>2122101</v>
      </c>
      <c r="T107" s="85" t="s">
        <v>46</v>
      </c>
      <c r="U107" s="86">
        <v>285400000</v>
      </c>
      <c r="V107" s="87">
        <f t="shared" si="28"/>
        <v>10000000</v>
      </c>
      <c r="AD107" s="95">
        <v>39997885</v>
      </c>
      <c r="AF107" s="135">
        <f t="shared" si="29"/>
        <v>0.11622004630395895</v>
      </c>
    </row>
    <row r="108" spans="1:32" s="128" customFormat="1" x14ac:dyDescent="0.35">
      <c r="A108" s="96">
        <v>21221011</v>
      </c>
      <c r="B108" s="97" t="s">
        <v>47</v>
      </c>
      <c r="C108" s="98"/>
      <c r="D108" s="98" t="s">
        <v>733</v>
      </c>
      <c r="E108" s="99">
        <v>130000000</v>
      </c>
      <c r="F108" s="99">
        <v>22000000</v>
      </c>
      <c r="G108" s="99">
        <v>15000000</v>
      </c>
      <c r="H108" s="99">
        <v>20000000</v>
      </c>
      <c r="I108" s="99">
        <v>0</v>
      </c>
      <c r="J108" s="99">
        <v>0</v>
      </c>
      <c r="K108" s="99">
        <v>15000000</v>
      </c>
      <c r="L108" s="99">
        <v>20000000</v>
      </c>
      <c r="M108" s="99">
        <v>15000000</v>
      </c>
      <c r="N108" s="99">
        <v>15000000</v>
      </c>
      <c r="O108" s="99">
        <v>6000000</v>
      </c>
      <c r="P108" s="99">
        <v>2000000</v>
      </c>
      <c r="Q108" s="99">
        <v>0</v>
      </c>
      <c r="R108" s="99">
        <f t="shared" si="35"/>
        <v>130000000</v>
      </c>
      <c r="S108" s="85">
        <v>21221011</v>
      </c>
      <c r="T108" s="85" t="s">
        <v>47</v>
      </c>
      <c r="U108" s="86">
        <v>130000000</v>
      </c>
      <c r="V108" s="87">
        <f t="shared" si="28"/>
        <v>0</v>
      </c>
      <c r="W108" s="82"/>
      <c r="X108" s="82"/>
      <c r="Y108" s="82"/>
      <c r="Z108" s="82"/>
      <c r="AA108" s="82"/>
      <c r="AB108" s="82"/>
      <c r="AC108" s="127"/>
      <c r="AD108" s="99">
        <v>39997885</v>
      </c>
      <c r="AE108" s="127"/>
      <c r="AF108" s="136">
        <f t="shared" si="29"/>
        <v>0.81808568181818186</v>
      </c>
    </row>
    <row r="109" spans="1:32" x14ac:dyDescent="0.35">
      <c r="A109" s="96">
        <v>21221012</v>
      </c>
      <c r="B109" s="97" t="s">
        <v>48</v>
      </c>
      <c r="C109" s="98"/>
      <c r="D109" s="98" t="s">
        <v>733</v>
      </c>
      <c r="E109" s="99">
        <v>200000</v>
      </c>
      <c r="F109" s="99">
        <v>0</v>
      </c>
      <c r="G109" s="99">
        <v>0</v>
      </c>
      <c r="H109" s="99">
        <v>0</v>
      </c>
      <c r="I109" s="99">
        <v>0</v>
      </c>
      <c r="J109" s="99">
        <v>100000</v>
      </c>
      <c r="K109" s="99">
        <v>0</v>
      </c>
      <c r="L109" s="99">
        <v>0</v>
      </c>
      <c r="M109" s="99">
        <v>0</v>
      </c>
      <c r="N109" s="99">
        <v>100000</v>
      </c>
      <c r="O109" s="99">
        <v>0</v>
      </c>
      <c r="P109" s="99">
        <v>0</v>
      </c>
      <c r="Q109" s="99">
        <v>0</v>
      </c>
      <c r="R109" s="99">
        <f t="shared" si="35"/>
        <v>200000</v>
      </c>
      <c r="S109" s="85">
        <v>21221012</v>
      </c>
      <c r="T109" s="85" t="s">
        <v>48</v>
      </c>
      <c r="U109" s="86">
        <v>200000</v>
      </c>
      <c r="V109" s="87">
        <f t="shared" si="28"/>
        <v>0</v>
      </c>
      <c r="AD109" s="99">
        <v>0</v>
      </c>
      <c r="AE109" s="128"/>
      <c r="AF109" s="136" t="e">
        <f t="shared" si="29"/>
        <v>#DIV/0!</v>
      </c>
    </row>
    <row r="110" spans="1:32" x14ac:dyDescent="0.35">
      <c r="A110" s="96">
        <v>21221013</v>
      </c>
      <c r="B110" s="97" t="s">
        <v>49</v>
      </c>
      <c r="C110" s="98"/>
      <c r="D110" s="98" t="s">
        <v>733</v>
      </c>
      <c r="E110" s="99">
        <v>200000</v>
      </c>
      <c r="F110" s="99">
        <v>0</v>
      </c>
      <c r="G110" s="99">
        <v>0</v>
      </c>
      <c r="H110" s="99">
        <v>100000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100000</v>
      </c>
      <c r="P110" s="99">
        <v>0</v>
      </c>
      <c r="Q110" s="99">
        <v>0</v>
      </c>
      <c r="R110" s="99">
        <f t="shared" si="35"/>
        <v>200000</v>
      </c>
      <c r="S110" s="85">
        <v>21221013</v>
      </c>
      <c r="T110" s="85" t="s">
        <v>49</v>
      </c>
      <c r="U110" s="86">
        <v>200000</v>
      </c>
      <c r="V110" s="87">
        <f t="shared" si="28"/>
        <v>0</v>
      </c>
      <c r="AD110" s="99">
        <v>0</v>
      </c>
      <c r="AF110" s="136" t="e">
        <f t="shared" si="29"/>
        <v>#DIV/0!</v>
      </c>
    </row>
    <row r="111" spans="1:32" x14ac:dyDescent="0.35">
      <c r="A111" s="96">
        <v>21221014</v>
      </c>
      <c r="B111" s="97" t="s">
        <v>50</v>
      </c>
      <c r="C111" s="98"/>
      <c r="D111" s="98" t="s">
        <v>733</v>
      </c>
      <c r="E111" s="99">
        <v>7000000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3500000</v>
      </c>
      <c r="Q111" s="99">
        <v>3500000</v>
      </c>
      <c r="R111" s="99">
        <f t="shared" si="35"/>
        <v>7000000</v>
      </c>
      <c r="S111" s="85">
        <v>21221014</v>
      </c>
      <c r="T111" s="85" t="s">
        <v>50</v>
      </c>
      <c r="U111" s="86">
        <v>7000000</v>
      </c>
      <c r="V111" s="87">
        <f t="shared" si="28"/>
        <v>0</v>
      </c>
      <c r="W111" s="89"/>
      <c r="X111" s="89"/>
      <c r="Y111" s="89"/>
      <c r="Z111" s="89"/>
      <c r="AA111" s="89"/>
      <c r="AB111" s="89"/>
      <c r="AC111" s="128"/>
      <c r="AD111" s="99">
        <v>0</v>
      </c>
      <c r="AF111" s="136" t="e">
        <f t="shared" si="29"/>
        <v>#DIV/0!</v>
      </c>
    </row>
    <row r="112" spans="1:32" ht="43.5" x14ac:dyDescent="0.35">
      <c r="A112" s="96">
        <v>21221015</v>
      </c>
      <c r="B112" s="97" t="s">
        <v>734</v>
      </c>
      <c r="C112" s="98"/>
      <c r="D112" s="98" t="s">
        <v>733</v>
      </c>
      <c r="E112" s="99">
        <v>11200000</v>
      </c>
      <c r="F112" s="99">
        <v>100000</v>
      </c>
      <c r="G112" s="99">
        <v>10100000</v>
      </c>
      <c r="H112" s="99">
        <v>5100000</v>
      </c>
      <c r="I112" s="99">
        <v>5100000</v>
      </c>
      <c r="J112" s="99">
        <v>5100000</v>
      </c>
      <c r="K112" s="99">
        <v>100000</v>
      </c>
      <c r="L112" s="99">
        <v>100000</v>
      </c>
      <c r="M112" s="99">
        <v>100000</v>
      </c>
      <c r="N112" s="99">
        <v>100000</v>
      </c>
      <c r="O112" s="99">
        <v>100000</v>
      </c>
      <c r="P112" s="99">
        <v>100000</v>
      </c>
      <c r="Q112" s="99">
        <v>100000</v>
      </c>
      <c r="R112" s="99">
        <v>26200000</v>
      </c>
      <c r="S112" s="85">
        <v>21221015</v>
      </c>
      <c r="T112" s="85" t="s">
        <v>51</v>
      </c>
      <c r="U112" s="86">
        <v>1200000</v>
      </c>
      <c r="V112" s="87">
        <f t="shared" si="28"/>
        <v>10000000</v>
      </c>
      <c r="AD112" s="99">
        <v>0</v>
      </c>
      <c r="AF112" s="136">
        <f t="shared" si="29"/>
        <v>-1</v>
      </c>
    </row>
    <row r="113" spans="1:32" ht="29" x14ac:dyDescent="0.35">
      <c r="A113" s="92">
        <v>21221016</v>
      </c>
      <c r="B113" s="93" t="s">
        <v>52</v>
      </c>
      <c r="C113" s="94"/>
      <c r="D113" s="94"/>
      <c r="E113" s="95">
        <f>SUM(E114:E121)</f>
        <v>146800000</v>
      </c>
      <c r="F113" s="95">
        <f t="shared" ref="F113:R113" si="47">SUM(F114:F121)</f>
        <v>13733333.34</v>
      </c>
      <c r="G113" s="95">
        <f t="shared" si="47"/>
        <v>9733333.3399999999</v>
      </c>
      <c r="H113" s="95">
        <f t="shared" si="47"/>
        <v>9733333.3399999999</v>
      </c>
      <c r="I113" s="95">
        <f t="shared" si="47"/>
        <v>19733333.340000004</v>
      </c>
      <c r="J113" s="95">
        <f t="shared" si="47"/>
        <v>9733333.3399999999</v>
      </c>
      <c r="K113" s="95">
        <f t="shared" si="47"/>
        <v>9733333.3399999999</v>
      </c>
      <c r="L113" s="95">
        <f t="shared" si="47"/>
        <v>19733333.340000004</v>
      </c>
      <c r="M113" s="95">
        <f t="shared" si="47"/>
        <v>9733333.3399999999</v>
      </c>
      <c r="N113" s="95">
        <f t="shared" si="47"/>
        <v>8733333.3399999999</v>
      </c>
      <c r="O113" s="95">
        <f t="shared" si="47"/>
        <v>18733333.34</v>
      </c>
      <c r="P113" s="95">
        <f t="shared" si="47"/>
        <v>8733333.3399999999</v>
      </c>
      <c r="Q113" s="95">
        <f t="shared" si="47"/>
        <v>8733333.2599999998</v>
      </c>
      <c r="R113" s="95">
        <f t="shared" si="47"/>
        <v>146800000</v>
      </c>
      <c r="S113" s="85">
        <v>21221016</v>
      </c>
      <c r="T113" s="85" t="s">
        <v>52</v>
      </c>
      <c r="U113" s="86">
        <v>146800000</v>
      </c>
      <c r="V113" s="87">
        <f t="shared" si="28"/>
        <v>0</v>
      </c>
      <c r="AD113" s="95">
        <v>0</v>
      </c>
      <c r="AF113" s="135">
        <f t="shared" si="29"/>
        <v>-1</v>
      </c>
    </row>
    <row r="114" spans="1:32" x14ac:dyDescent="0.35">
      <c r="A114" s="96">
        <v>212210161</v>
      </c>
      <c r="B114" s="97" t="s">
        <v>53</v>
      </c>
      <c r="C114" s="98"/>
      <c r="D114" s="98" t="s">
        <v>733</v>
      </c>
      <c r="E114" s="99">
        <v>50000000</v>
      </c>
      <c r="F114" s="99">
        <v>4166666.67</v>
      </c>
      <c r="G114" s="99">
        <v>4166666.67</v>
      </c>
      <c r="H114" s="99">
        <v>4166666.67</v>
      </c>
      <c r="I114" s="99">
        <v>4166666.67</v>
      </c>
      <c r="J114" s="99">
        <v>4166666.67</v>
      </c>
      <c r="K114" s="99">
        <v>4166666.67</v>
      </c>
      <c r="L114" s="99">
        <v>4166666.67</v>
      </c>
      <c r="M114" s="99">
        <v>4166666.67</v>
      </c>
      <c r="N114" s="99">
        <v>4166666.67</v>
      </c>
      <c r="O114" s="99">
        <v>4166666.67</v>
      </c>
      <c r="P114" s="99">
        <v>4166666.67</v>
      </c>
      <c r="Q114" s="99">
        <v>4166666.63</v>
      </c>
      <c r="R114" s="99">
        <f t="shared" si="35"/>
        <v>50000000.000000015</v>
      </c>
      <c r="S114" s="85">
        <v>212210161</v>
      </c>
      <c r="T114" s="85" t="s">
        <v>53</v>
      </c>
      <c r="U114" s="86">
        <v>50000000</v>
      </c>
      <c r="V114" s="87">
        <f t="shared" si="28"/>
        <v>0</v>
      </c>
      <c r="AD114" s="99">
        <v>0</v>
      </c>
      <c r="AF114" s="136">
        <f t="shared" si="29"/>
        <v>-1</v>
      </c>
    </row>
    <row r="115" spans="1:32" x14ac:dyDescent="0.35">
      <c r="A115" s="96">
        <v>212210162</v>
      </c>
      <c r="B115" s="97" t="s">
        <v>54</v>
      </c>
      <c r="C115" s="98"/>
      <c r="D115" s="98" t="s">
        <v>733</v>
      </c>
      <c r="E115" s="99">
        <v>17000000</v>
      </c>
      <c r="F115" s="99">
        <v>1416666.67</v>
      </c>
      <c r="G115" s="99">
        <v>1416666.67</v>
      </c>
      <c r="H115" s="99">
        <v>1416666.67</v>
      </c>
      <c r="I115" s="99">
        <v>1416666.67</v>
      </c>
      <c r="J115" s="99">
        <v>1416666.67</v>
      </c>
      <c r="K115" s="99">
        <v>1416666.67</v>
      </c>
      <c r="L115" s="99">
        <v>1416666.67</v>
      </c>
      <c r="M115" s="99">
        <v>1416666.67</v>
      </c>
      <c r="N115" s="99">
        <v>1416666.67</v>
      </c>
      <c r="O115" s="99">
        <v>1416666.67</v>
      </c>
      <c r="P115" s="99">
        <v>1416666.67</v>
      </c>
      <c r="Q115" s="99">
        <v>1416666.63</v>
      </c>
      <c r="R115" s="99">
        <f t="shared" si="35"/>
        <v>17000000</v>
      </c>
      <c r="S115" s="85">
        <v>212210162</v>
      </c>
      <c r="T115" s="85" t="s">
        <v>54</v>
      </c>
      <c r="U115" s="86">
        <v>17000000</v>
      </c>
      <c r="V115" s="87">
        <f t="shared" si="28"/>
        <v>0</v>
      </c>
      <c r="AD115" s="99">
        <v>0</v>
      </c>
      <c r="AF115" s="136">
        <f t="shared" si="29"/>
        <v>-1</v>
      </c>
    </row>
    <row r="116" spans="1:32" x14ac:dyDescent="0.35">
      <c r="A116" s="96">
        <v>212210163</v>
      </c>
      <c r="B116" s="97" t="s">
        <v>55</v>
      </c>
      <c r="C116" s="98"/>
      <c r="D116" s="98" t="s">
        <v>733</v>
      </c>
      <c r="E116" s="99">
        <v>1200000</v>
      </c>
      <c r="F116" s="99">
        <v>100000</v>
      </c>
      <c r="G116" s="99">
        <v>100000</v>
      </c>
      <c r="H116" s="99">
        <v>100000</v>
      </c>
      <c r="I116" s="99">
        <v>100000</v>
      </c>
      <c r="J116" s="99">
        <v>100000</v>
      </c>
      <c r="K116" s="99">
        <v>100000</v>
      </c>
      <c r="L116" s="99">
        <v>100000</v>
      </c>
      <c r="M116" s="99">
        <v>100000</v>
      </c>
      <c r="N116" s="99">
        <v>100000</v>
      </c>
      <c r="O116" s="99">
        <v>100000</v>
      </c>
      <c r="P116" s="99">
        <v>100000</v>
      </c>
      <c r="Q116" s="99">
        <v>100000</v>
      </c>
      <c r="R116" s="99">
        <f t="shared" si="35"/>
        <v>1200000</v>
      </c>
      <c r="S116" s="85">
        <v>212210163</v>
      </c>
      <c r="T116" s="85" t="s">
        <v>55</v>
      </c>
      <c r="U116" s="86">
        <v>1200000</v>
      </c>
      <c r="V116" s="87">
        <f t="shared" si="28"/>
        <v>0</v>
      </c>
      <c r="AD116" s="99">
        <v>0</v>
      </c>
      <c r="AF116" s="136">
        <f t="shared" si="29"/>
        <v>-1</v>
      </c>
    </row>
    <row r="117" spans="1:32" s="128" customFormat="1" x14ac:dyDescent="0.35">
      <c r="A117" s="96">
        <v>212210164</v>
      </c>
      <c r="B117" s="97" t="s">
        <v>56</v>
      </c>
      <c r="C117" s="98"/>
      <c r="D117" s="98" t="s">
        <v>733</v>
      </c>
      <c r="E117" s="99">
        <v>600000</v>
      </c>
      <c r="F117" s="99">
        <v>50000</v>
      </c>
      <c r="G117" s="99">
        <v>50000</v>
      </c>
      <c r="H117" s="99">
        <v>50000</v>
      </c>
      <c r="I117" s="99">
        <v>50000</v>
      </c>
      <c r="J117" s="99">
        <v>50000</v>
      </c>
      <c r="K117" s="99">
        <v>50000</v>
      </c>
      <c r="L117" s="99">
        <v>50000</v>
      </c>
      <c r="M117" s="99">
        <v>50000</v>
      </c>
      <c r="N117" s="99">
        <v>50000</v>
      </c>
      <c r="O117" s="99">
        <v>50000</v>
      </c>
      <c r="P117" s="99">
        <v>50000</v>
      </c>
      <c r="Q117" s="99">
        <v>50000</v>
      </c>
      <c r="R117" s="99">
        <f t="shared" si="35"/>
        <v>600000</v>
      </c>
      <c r="S117" s="85">
        <v>212210164</v>
      </c>
      <c r="T117" s="85" t="s">
        <v>56</v>
      </c>
      <c r="U117" s="86">
        <v>600000</v>
      </c>
      <c r="V117" s="87">
        <f t="shared" si="28"/>
        <v>0</v>
      </c>
      <c r="W117" s="82"/>
      <c r="X117" s="82"/>
      <c r="Y117" s="82"/>
      <c r="Z117" s="82"/>
      <c r="AA117" s="82"/>
      <c r="AB117" s="82"/>
      <c r="AC117" s="127"/>
      <c r="AD117" s="99">
        <v>0</v>
      </c>
      <c r="AE117" s="127"/>
      <c r="AF117" s="136">
        <f t="shared" si="29"/>
        <v>-1</v>
      </c>
    </row>
    <row r="118" spans="1:32" s="128" customFormat="1" x14ac:dyDescent="0.35">
      <c r="A118" s="96">
        <v>212210165</v>
      </c>
      <c r="B118" s="97" t="s">
        <v>57</v>
      </c>
      <c r="C118" s="98"/>
      <c r="D118" s="98" t="s">
        <v>733</v>
      </c>
      <c r="E118" s="99">
        <v>12000000</v>
      </c>
      <c r="F118" s="99">
        <v>5000000</v>
      </c>
      <c r="G118" s="99">
        <v>1000000</v>
      </c>
      <c r="H118" s="99">
        <v>1000000</v>
      </c>
      <c r="I118" s="99">
        <v>1000000</v>
      </c>
      <c r="J118" s="99">
        <v>1000000</v>
      </c>
      <c r="K118" s="99">
        <v>1000000</v>
      </c>
      <c r="L118" s="99">
        <v>1000000</v>
      </c>
      <c r="M118" s="99">
        <v>1000000</v>
      </c>
      <c r="N118" s="99">
        <v>0</v>
      </c>
      <c r="O118" s="99">
        <v>0</v>
      </c>
      <c r="P118" s="99">
        <v>0</v>
      </c>
      <c r="Q118" s="99">
        <v>0</v>
      </c>
      <c r="R118" s="99">
        <f t="shared" si="35"/>
        <v>12000000</v>
      </c>
      <c r="S118" s="85">
        <v>212210165</v>
      </c>
      <c r="T118" s="85" t="s">
        <v>57</v>
      </c>
      <c r="U118" s="86">
        <v>12000000</v>
      </c>
      <c r="V118" s="87">
        <f t="shared" si="28"/>
        <v>0</v>
      </c>
      <c r="W118" s="82"/>
      <c r="X118" s="82"/>
      <c r="Y118" s="82"/>
      <c r="Z118" s="82"/>
      <c r="AA118" s="82"/>
      <c r="AB118" s="82"/>
      <c r="AC118" s="127"/>
      <c r="AD118" s="99">
        <v>0</v>
      </c>
      <c r="AF118" s="136">
        <f t="shared" si="29"/>
        <v>-1</v>
      </c>
    </row>
    <row r="119" spans="1:32" s="128" customFormat="1" x14ac:dyDescent="0.35">
      <c r="A119" s="96">
        <v>212210166</v>
      </c>
      <c r="B119" s="97" t="s">
        <v>58</v>
      </c>
      <c r="C119" s="98"/>
      <c r="D119" s="98" t="s">
        <v>733</v>
      </c>
      <c r="E119" s="99">
        <v>30000000</v>
      </c>
      <c r="F119" s="99">
        <v>0</v>
      </c>
      <c r="G119" s="99">
        <v>0</v>
      </c>
      <c r="H119" s="99">
        <v>0</v>
      </c>
      <c r="I119" s="99">
        <v>10000000</v>
      </c>
      <c r="J119" s="99">
        <v>0</v>
      </c>
      <c r="K119" s="99">
        <v>0</v>
      </c>
      <c r="L119" s="99">
        <v>10000000</v>
      </c>
      <c r="M119" s="99">
        <v>0</v>
      </c>
      <c r="N119" s="99">
        <v>0</v>
      </c>
      <c r="O119" s="99">
        <v>10000000</v>
      </c>
      <c r="P119" s="99">
        <v>0</v>
      </c>
      <c r="Q119" s="99">
        <v>0</v>
      </c>
      <c r="R119" s="99">
        <f t="shared" si="35"/>
        <v>30000000</v>
      </c>
      <c r="S119" s="85">
        <v>212210166</v>
      </c>
      <c r="T119" s="85" t="s">
        <v>58</v>
      </c>
      <c r="U119" s="86">
        <v>30000000</v>
      </c>
      <c r="V119" s="87">
        <f t="shared" si="28"/>
        <v>0</v>
      </c>
      <c r="W119" s="82"/>
      <c r="X119" s="82"/>
      <c r="Y119" s="82"/>
      <c r="Z119" s="82"/>
      <c r="AA119" s="82"/>
      <c r="AB119" s="82"/>
      <c r="AC119" s="127"/>
      <c r="AD119" s="99">
        <v>0</v>
      </c>
      <c r="AF119" s="136" t="e">
        <f t="shared" si="29"/>
        <v>#DIV/0!</v>
      </c>
    </row>
    <row r="120" spans="1:32" x14ac:dyDescent="0.35">
      <c r="A120" s="96">
        <v>212210168</v>
      </c>
      <c r="B120" s="97" t="s">
        <v>59</v>
      </c>
      <c r="C120" s="98"/>
      <c r="D120" s="98" t="s">
        <v>733</v>
      </c>
      <c r="E120" s="99">
        <v>8000000</v>
      </c>
      <c r="F120" s="99">
        <v>666666.67000000004</v>
      </c>
      <c r="G120" s="99">
        <v>666666.67000000004</v>
      </c>
      <c r="H120" s="99">
        <v>666666.67000000004</v>
      </c>
      <c r="I120" s="99">
        <v>666666.67000000004</v>
      </c>
      <c r="J120" s="99">
        <v>666666.67000000004</v>
      </c>
      <c r="K120" s="99">
        <v>666666.67000000004</v>
      </c>
      <c r="L120" s="99">
        <v>666666.67000000004</v>
      </c>
      <c r="M120" s="99">
        <v>666666.67000000004</v>
      </c>
      <c r="N120" s="99">
        <v>666666.67000000004</v>
      </c>
      <c r="O120" s="99">
        <v>666666.67000000004</v>
      </c>
      <c r="P120" s="99">
        <v>666666.67000000004</v>
      </c>
      <c r="Q120" s="99">
        <v>666666.63</v>
      </c>
      <c r="R120" s="99">
        <f t="shared" si="35"/>
        <v>8000000</v>
      </c>
      <c r="S120" s="85">
        <v>212210168</v>
      </c>
      <c r="T120" s="85" t="s">
        <v>59</v>
      </c>
      <c r="U120" s="86">
        <v>8000000</v>
      </c>
      <c r="V120" s="87">
        <f t="shared" si="28"/>
        <v>0</v>
      </c>
      <c r="W120" s="89"/>
      <c r="X120" s="89"/>
      <c r="Y120" s="89"/>
      <c r="Z120" s="89"/>
      <c r="AA120" s="89"/>
      <c r="AB120" s="89"/>
      <c r="AC120" s="128"/>
      <c r="AD120" s="99">
        <v>0</v>
      </c>
      <c r="AE120" s="128"/>
      <c r="AF120" s="136">
        <f t="shared" si="29"/>
        <v>-1</v>
      </c>
    </row>
    <row r="121" spans="1:32" ht="29" x14ac:dyDescent="0.35">
      <c r="A121" s="96">
        <v>212210169</v>
      </c>
      <c r="B121" s="97" t="s">
        <v>735</v>
      </c>
      <c r="C121" s="98"/>
      <c r="D121" s="98" t="s">
        <v>733</v>
      </c>
      <c r="E121" s="99">
        <v>28000000</v>
      </c>
      <c r="F121" s="99">
        <v>2333333.33</v>
      </c>
      <c r="G121" s="99">
        <v>2333333.33</v>
      </c>
      <c r="H121" s="99">
        <v>2333333.33</v>
      </c>
      <c r="I121" s="99">
        <v>2333333.33</v>
      </c>
      <c r="J121" s="99">
        <v>2333333.33</v>
      </c>
      <c r="K121" s="99">
        <v>2333333.33</v>
      </c>
      <c r="L121" s="99">
        <v>2333333.33</v>
      </c>
      <c r="M121" s="99">
        <v>2333333.33</v>
      </c>
      <c r="N121" s="99">
        <v>2333333.33</v>
      </c>
      <c r="O121" s="99">
        <v>2333333.33</v>
      </c>
      <c r="P121" s="99">
        <v>2333333.33</v>
      </c>
      <c r="Q121" s="99">
        <v>2333333.37</v>
      </c>
      <c r="R121" s="99">
        <f t="shared" si="35"/>
        <v>27999999.999999996</v>
      </c>
      <c r="S121" s="85">
        <v>212210169</v>
      </c>
      <c r="T121" s="85" t="s">
        <v>60</v>
      </c>
      <c r="U121" s="86">
        <v>28000000</v>
      </c>
      <c r="V121" s="87">
        <f t="shared" si="28"/>
        <v>0</v>
      </c>
      <c r="W121" s="89"/>
      <c r="X121" s="89"/>
      <c r="Y121" s="89"/>
      <c r="Z121" s="89"/>
      <c r="AA121" s="89"/>
      <c r="AB121" s="89"/>
      <c r="AC121" s="128"/>
      <c r="AD121" s="99">
        <v>0</v>
      </c>
      <c r="AF121" s="136">
        <f t="shared" si="29"/>
        <v>-1</v>
      </c>
    </row>
    <row r="122" spans="1:32" s="128" customFormat="1" x14ac:dyDescent="0.35">
      <c r="A122" s="56">
        <v>212211</v>
      </c>
      <c r="B122" s="57" t="s">
        <v>826</v>
      </c>
      <c r="C122" s="90"/>
      <c r="D122" s="90"/>
      <c r="E122" s="91">
        <f>+E123</f>
        <v>975426925</v>
      </c>
      <c r="F122" s="91">
        <f t="shared" ref="F122:R122" si="48">+F123</f>
        <v>81285577.079999998</v>
      </c>
      <c r="G122" s="91">
        <f t="shared" si="48"/>
        <v>81285577.079999998</v>
      </c>
      <c r="H122" s="91">
        <f t="shared" si="48"/>
        <v>81285577.079999998</v>
      </c>
      <c r="I122" s="91">
        <f t="shared" si="48"/>
        <v>81285577.079999998</v>
      </c>
      <c r="J122" s="91">
        <f t="shared" si="48"/>
        <v>81285577.079999998</v>
      </c>
      <c r="K122" s="91">
        <f t="shared" si="48"/>
        <v>81285577.079999998</v>
      </c>
      <c r="L122" s="91">
        <f t="shared" si="48"/>
        <v>81285577.079999998</v>
      </c>
      <c r="M122" s="91">
        <f t="shared" si="48"/>
        <v>81285577.079999998</v>
      </c>
      <c r="N122" s="91">
        <f t="shared" si="48"/>
        <v>81285577.079999998</v>
      </c>
      <c r="O122" s="91">
        <f t="shared" si="48"/>
        <v>81285577.079999998</v>
      </c>
      <c r="P122" s="91">
        <f t="shared" si="48"/>
        <v>81285577.079999998</v>
      </c>
      <c r="Q122" s="91">
        <f t="shared" si="48"/>
        <v>81285577.120000005</v>
      </c>
      <c r="R122" s="91">
        <f t="shared" si="48"/>
        <v>975426925</v>
      </c>
      <c r="S122" s="85">
        <v>212211</v>
      </c>
      <c r="T122" s="85" t="s">
        <v>61</v>
      </c>
      <c r="U122" s="86">
        <v>975426925</v>
      </c>
      <c r="V122" s="87">
        <f t="shared" si="28"/>
        <v>0</v>
      </c>
      <c r="W122" s="89"/>
      <c r="X122" s="89"/>
      <c r="Y122" s="89"/>
      <c r="Z122" s="89"/>
      <c r="AA122" s="89"/>
      <c r="AB122" s="89"/>
      <c r="AD122" s="91">
        <v>105949949</v>
      </c>
      <c r="AE122" s="127"/>
      <c r="AF122" s="134">
        <f t="shared" si="29"/>
        <v>0.3034286377240788</v>
      </c>
    </row>
    <row r="123" spans="1:32" s="128" customFormat="1" ht="29" x14ac:dyDescent="0.35">
      <c r="A123" s="92">
        <v>2122112</v>
      </c>
      <c r="B123" s="93" t="s">
        <v>827</v>
      </c>
      <c r="C123" s="94"/>
      <c r="D123" s="94"/>
      <c r="E123" s="95">
        <f>+E124+E125</f>
        <v>975426925</v>
      </c>
      <c r="F123" s="95">
        <f t="shared" ref="F123:R123" si="49">+F124+F125</f>
        <v>81285577.079999998</v>
      </c>
      <c r="G123" s="95">
        <f t="shared" si="49"/>
        <v>81285577.079999998</v>
      </c>
      <c r="H123" s="95">
        <f t="shared" si="49"/>
        <v>81285577.079999998</v>
      </c>
      <c r="I123" s="95">
        <f t="shared" si="49"/>
        <v>81285577.079999998</v>
      </c>
      <c r="J123" s="95">
        <f t="shared" si="49"/>
        <v>81285577.079999998</v>
      </c>
      <c r="K123" s="95">
        <f t="shared" si="49"/>
        <v>81285577.079999998</v>
      </c>
      <c r="L123" s="95">
        <f t="shared" si="49"/>
        <v>81285577.079999998</v>
      </c>
      <c r="M123" s="95">
        <f t="shared" si="49"/>
        <v>81285577.079999998</v>
      </c>
      <c r="N123" s="95">
        <f t="shared" si="49"/>
        <v>81285577.079999998</v>
      </c>
      <c r="O123" s="95">
        <f t="shared" si="49"/>
        <v>81285577.079999998</v>
      </c>
      <c r="P123" s="95">
        <f t="shared" si="49"/>
        <v>81285577.079999998</v>
      </c>
      <c r="Q123" s="95">
        <f t="shared" si="49"/>
        <v>81285577.120000005</v>
      </c>
      <c r="R123" s="95">
        <f t="shared" si="49"/>
        <v>975426925</v>
      </c>
      <c r="S123" s="85">
        <v>2122112</v>
      </c>
      <c r="T123" s="85" t="s">
        <v>62</v>
      </c>
      <c r="U123" s="86">
        <v>975426925</v>
      </c>
      <c r="V123" s="87">
        <f t="shared" si="28"/>
        <v>0</v>
      </c>
      <c r="W123" s="82"/>
      <c r="X123" s="82"/>
      <c r="Y123" s="82"/>
      <c r="Z123" s="82"/>
      <c r="AA123" s="82"/>
      <c r="AB123" s="82"/>
      <c r="AC123" s="127"/>
      <c r="AD123" s="95">
        <v>105949949</v>
      </c>
      <c r="AF123" s="135">
        <f t="shared" si="29"/>
        <v>0.3034286377240788</v>
      </c>
    </row>
    <row r="124" spans="1:32" x14ac:dyDescent="0.35">
      <c r="A124" s="96">
        <v>21221121</v>
      </c>
      <c r="B124" s="97" t="s">
        <v>828</v>
      </c>
      <c r="C124" s="98"/>
      <c r="D124" s="98" t="s">
        <v>754</v>
      </c>
      <c r="E124" s="99">
        <v>772497771</v>
      </c>
      <c r="F124" s="99">
        <v>64374814.25</v>
      </c>
      <c r="G124" s="99">
        <v>64374814.25</v>
      </c>
      <c r="H124" s="99">
        <v>64374814.25</v>
      </c>
      <c r="I124" s="99">
        <v>64374814.25</v>
      </c>
      <c r="J124" s="99">
        <v>64374814.25</v>
      </c>
      <c r="K124" s="99">
        <v>64374814.25</v>
      </c>
      <c r="L124" s="99">
        <v>64374814.25</v>
      </c>
      <c r="M124" s="99">
        <v>64374814.25</v>
      </c>
      <c r="N124" s="99">
        <v>64374814.25</v>
      </c>
      <c r="O124" s="99">
        <v>64374814.25</v>
      </c>
      <c r="P124" s="99">
        <v>64374814.25</v>
      </c>
      <c r="Q124" s="99">
        <v>64374814.25</v>
      </c>
      <c r="R124" s="99">
        <f t="shared" si="35"/>
        <v>772497771</v>
      </c>
      <c r="S124" s="85">
        <v>21221121</v>
      </c>
      <c r="T124" s="85" t="s">
        <v>828</v>
      </c>
      <c r="U124" s="86">
        <v>772497771</v>
      </c>
      <c r="V124" s="87">
        <f t="shared" si="28"/>
        <v>0</v>
      </c>
      <c r="AD124" s="99">
        <v>86701849</v>
      </c>
      <c r="AE124" s="128"/>
      <c r="AF124" s="136">
        <f t="shared" si="29"/>
        <v>0.34682872502424344</v>
      </c>
    </row>
    <row r="125" spans="1:32" x14ac:dyDescent="0.35">
      <c r="A125" s="96">
        <v>21221122</v>
      </c>
      <c r="B125" s="97" t="s">
        <v>829</v>
      </c>
      <c r="C125" s="98"/>
      <c r="D125" s="98" t="s">
        <v>754</v>
      </c>
      <c r="E125" s="99">
        <v>202929154</v>
      </c>
      <c r="F125" s="99">
        <v>16910762.829999998</v>
      </c>
      <c r="G125" s="99">
        <v>16910762.829999998</v>
      </c>
      <c r="H125" s="99">
        <v>16910762.829999998</v>
      </c>
      <c r="I125" s="99">
        <v>16910762.829999998</v>
      </c>
      <c r="J125" s="99">
        <v>16910762.829999998</v>
      </c>
      <c r="K125" s="99">
        <v>16910762.829999998</v>
      </c>
      <c r="L125" s="99">
        <v>16910762.829999998</v>
      </c>
      <c r="M125" s="99">
        <v>16910762.829999998</v>
      </c>
      <c r="N125" s="99">
        <v>16910762.829999998</v>
      </c>
      <c r="O125" s="99">
        <v>16910762.829999998</v>
      </c>
      <c r="P125" s="99">
        <v>16910762.829999998</v>
      </c>
      <c r="Q125" s="99">
        <v>16910762.870000001</v>
      </c>
      <c r="R125" s="99">
        <f t="shared" si="35"/>
        <v>202929153.99999994</v>
      </c>
      <c r="S125" s="85">
        <v>21221122</v>
      </c>
      <c r="T125" s="85" t="s">
        <v>829</v>
      </c>
      <c r="U125" s="86">
        <v>202929154</v>
      </c>
      <c r="V125" s="87">
        <f t="shared" si="28"/>
        <v>0</v>
      </c>
      <c r="W125" s="89"/>
      <c r="X125" s="89"/>
      <c r="Y125" s="89"/>
      <c r="Z125" s="89"/>
      <c r="AA125" s="89"/>
      <c r="AB125" s="89"/>
      <c r="AC125" s="128"/>
      <c r="AD125" s="99">
        <v>19248100</v>
      </c>
      <c r="AF125" s="136">
        <f t="shared" si="29"/>
        <v>0.13821595119609409</v>
      </c>
    </row>
    <row r="126" spans="1:32" ht="43.5" x14ac:dyDescent="0.35">
      <c r="A126" s="56">
        <v>212212</v>
      </c>
      <c r="B126" s="57" t="s">
        <v>830</v>
      </c>
      <c r="C126" s="90"/>
      <c r="D126" s="90"/>
      <c r="E126" s="91">
        <f>+E127+E131</f>
        <v>270310500.00999999</v>
      </c>
      <c r="F126" s="91">
        <f t="shared" ref="F126:R126" si="50">+F127+F131</f>
        <v>0</v>
      </c>
      <c r="G126" s="91">
        <f t="shared" si="50"/>
        <v>5450000</v>
      </c>
      <c r="H126" s="91">
        <f t="shared" si="50"/>
        <v>0</v>
      </c>
      <c r="I126" s="91">
        <f t="shared" si="50"/>
        <v>0</v>
      </c>
      <c r="J126" s="91">
        <f t="shared" si="50"/>
        <v>0</v>
      </c>
      <c r="K126" s="91">
        <f t="shared" si="50"/>
        <v>0</v>
      </c>
      <c r="L126" s="91">
        <f t="shared" si="50"/>
        <v>0</v>
      </c>
      <c r="M126" s="91">
        <f t="shared" si="50"/>
        <v>5450000</v>
      </c>
      <c r="N126" s="91">
        <f t="shared" si="50"/>
        <v>0</v>
      </c>
      <c r="O126" s="91">
        <f t="shared" si="50"/>
        <v>0</v>
      </c>
      <c r="P126" s="91">
        <f t="shared" si="50"/>
        <v>0</v>
      </c>
      <c r="Q126" s="91">
        <f t="shared" si="50"/>
        <v>0</v>
      </c>
      <c r="R126" s="91">
        <f t="shared" si="50"/>
        <v>270310500.00999999</v>
      </c>
      <c r="S126" s="85">
        <v>212212</v>
      </c>
      <c r="T126" s="85" t="s">
        <v>63</v>
      </c>
      <c r="U126" s="86">
        <v>270310500</v>
      </c>
      <c r="V126" s="87">
        <f t="shared" si="28"/>
        <v>9.9999904632568359E-3</v>
      </c>
      <c r="W126" s="89"/>
      <c r="X126" s="89"/>
      <c r="Y126" s="89"/>
      <c r="Z126" s="89"/>
      <c r="AA126" s="89"/>
      <c r="AB126" s="89"/>
      <c r="AC126" s="128"/>
      <c r="AD126" s="91">
        <v>1700000</v>
      </c>
      <c r="AF126" s="134" t="e">
        <f t="shared" si="29"/>
        <v>#DIV/0!</v>
      </c>
    </row>
    <row r="127" spans="1:32" ht="43.5" x14ac:dyDescent="0.35">
      <c r="A127" s="92">
        <v>2122122</v>
      </c>
      <c r="B127" s="93" t="s">
        <v>831</v>
      </c>
      <c r="C127" s="94"/>
      <c r="D127" s="94"/>
      <c r="E127" s="95">
        <f>+E128+E129+E130</f>
        <v>10900000</v>
      </c>
      <c r="F127" s="95">
        <f t="shared" ref="F127:R127" si="51">+F128+F129+F130</f>
        <v>0</v>
      </c>
      <c r="G127" s="95">
        <f t="shared" si="51"/>
        <v>5450000</v>
      </c>
      <c r="H127" s="95">
        <f t="shared" si="51"/>
        <v>0</v>
      </c>
      <c r="I127" s="95">
        <f t="shared" si="51"/>
        <v>0</v>
      </c>
      <c r="J127" s="95">
        <f t="shared" si="51"/>
        <v>0</v>
      </c>
      <c r="K127" s="95">
        <f t="shared" si="51"/>
        <v>0</v>
      </c>
      <c r="L127" s="95">
        <f t="shared" si="51"/>
        <v>0</v>
      </c>
      <c r="M127" s="95">
        <f t="shared" si="51"/>
        <v>5450000</v>
      </c>
      <c r="N127" s="95">
        <f t="shared" si="51"/>
        <v>0</v>
      </c>
      <c r="O127" s="95">
        <f t="shared" si="51"/>
        <v>0</v>
      </c>
      <c r="P127" s="95">
        <f t="shared" si="51"/>
        <v>0</v>
      </c>
      <c r="Q127" s="95">
        <f t="shared" si="51"/>
        <v>0</v>
      </c>
      <c r="R127" s="95">
        <f t="shared" si="51"/>
        <v>10900000</v>
      </c>
      <c r="S127" s="85">
        <v>2122122</v>
      </c>
      <c r="T127" s="85" t="s">
        <v>64</v>
      </c>
      <c r="U127" s="86">
        <v>10900000</v>
      </c>
      <c r="V127" s="87">
        <f t="shared" si="28"/>
        <v>0</v>
      </c>
      <c r="AD127" s="95">
        <v>1700000</v>
      </c>
      <c r="AF127" s="135" t="e">
        <f t="shared" si="29"/>
        <v>#DIV/0!</v>
      </c>
    </row>
    <row r="128" spans="1:32" x14ac:dyDescent="0.35">
      <c r="A128" s="96">
        <v>21221225</v>
      </c>
      <c r="B128" s="97" t="s">
        <v>832</v>
      </c>
      <c r="C128" s="98"/>
      <c r="D128" s="98" t="s">
        <v>754</v>
      </c>
      <c r="E128" s="99">
        <v>5000000</v>
      </c>
      <c r="F128" s="99">
        <v>0</v>
      </c>
      <c r="G128" s="99">
        <v>2500000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2500000</v>
      </c>
      <c r="N128" s="99">
        <v>0</v>
      </c>
      <c r="O128" s="99">
        <v>0</v>
      </c>
      <c r="P128" s="99">
        <v>0</v>
      </c>
      <c r="Q128" s="99">
        <v>0</v>
      </c>
      <c r="R128" s="99">
        <f t="shared" si="35"/>
        <v>5000000</v>
      </c>
      <c r="S128" s="85">
        <v>21221225</v>
      </c>
      <c r="T128" s="85" t="s">
        <v>832</v>
      </c>
      <c r="U128" s="86">
        <v>5000000</v>
      </c>
      <c r="V128" s="87">
        <f t="shared" si="28"/>
        <v>0</v>
      </c>
      <c r="AD128" s="99">
        <v>400000</v>
      </c>
      <c r="AF128" s="136" t="e">
        <f t="shared" si="29"/>
        <v>#DIV/0!</v>
      </c>
    </row>
    <row r="129" spans="1:32" s="128" customFormat="1" x14ac:dyDescent="0.35">
      <c r="A129" s="96">
        <v>21221228</v>
      </c>
      <c r="B129" s="97" t="s">
        <v>833</v>
      </c>
      <c r="C129" s="98"/>
      <c r="D129" s="98" t="s">
        <v>754</v>
      </c>
      <c r="E129" s="99">
        <v>5000000</v>
      </c>
      <c r="F129" s="99">
        <v>0</v>
      </c>
      <c r="G129" s="99">
        <v>2500000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2500000</v>
      </c>
      <c r="N129" s="99">
        <v>0</v>
      </c>
      <c r="O129" s="99">
        <v>0</v>
      </c>
      <c r="P129" s="99">
        <v>0</v>
      </c>
      <c r="Q129" s="99">
        <v>0</v>
      </c>
      <c r="R129" s="99">
        <f t="shared" si="35"/>
        <v>5000000</v>
      </c>
      <c r="S129" s="85">
        <v>21221228</v>
      </c>
      <c r="T129" s="85" t="s">
        <v>833</v>
      </c>
      <c r="U129" s="86">
        <v>5000000</v>
      </c>
      <c r="V129" s="87">
        <f t="shared" si="28"/>
        <v>0</v>
      </c>
      <c r="W129" s="82"/>
      <c r="X129" s="82"/>
      <c r="Y129" s="82"/>
      <c r="Z129" s="82"/>
      <c r="AA129" s="82"/>
      <c r="AB129" s="82"/>
      <c r="AC129" s="127"/>
      <c r="AD129" s="99">
        <v>800000</v>
      </c>
      <c r="AE129" s="127"/>
      <c r="AF129" s="136" t="e">
        <f t="shared" si="29"/>
        <v>#DIV/0!</v>
      </c>
    </row>
    <row r="130" spans="1:32" s="128" customFormat="1" x14ac:dyDescent="0.35">
      <c r="A130" s="96">
        <v>21221229</v>
      </c>
      <c r="B130" s="97" t="s">
        <v>834</v>
      </c>
      <c r="C130" s="98"/>
      <c r="D130" s="98" t="s">
        <v>754</v>
      </c>
      <c r="E130" s="99">
        <v>900000</v>
      </c>
      <c r="F130" s="99">
        <v>0</v>
      </c>
      <c r="G130" s="99">
        <v>450000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450000</v>
      </c>
      <c r="N130" s="99">
        <v>0</v>
      </c>
      <c r="O130" s="99">
        <v>0</v>
      </c>
      <c r="P130" s="99">
        <v>0</v>
      </c>
      <c r="Q130" s="99">
        <v>0</v>
      </c>
      <c r="R130" s="99">
        <f t="shared" si="35"/>
        <v>900000</v>
      </c>
      <c r="S130" s="85">
        <v>21221229</v>
      </c>
      <c r="T130" s="85" t="s">
        <v>835</v>
      </c>
      <c r="U130" s="86">
        <v>900000</v>
      </c>
      <c r="V130" s="87">
        <f t="shared" si="28"/>
        <v>0</v>
      </c>
      <c r="W130" s="82"/>
      <c r="X130" s="82"/>
      <c r="Y130" s="82"/>
      <c r="Z130" s="82"/>
      <c r="AA130" s="82"/>
      <c r="AB130" s="82"/>
      <c r="AC130" s="127"/>
      <c r="AD130" s="99">
        <v>500000</v>
      </c>
      <c r="AF130" s="136" t="e">
        <f t="shared" si="29"/>
        <v>#DIV/0!</v>
      </c>
    </row>
    <row r="131" spans="1:32" x14ac:dyDescent="0.35">
      <c r="A131" s="92">
        <v>2122123</v>
      </c>
      <c r="B131" s="93" t="s">
        <v>65</v>
      </c>
      <c r="C131" s="94"/>
      <c r="D131" s="94"/>
      <c r="E131" s="95">
        <f>+E132</f>
        <v>259410500.00999999</v>
      </c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>
        <f>+R132</f>
        <v>259410500.00999999</v>
      </c>
      <c r="S131" s="85">
        <v>2122123</v>
      </c>
      <c r="T131" s="85" t="s">
        <v>65</v>
      </c>
      <c r="U131" s="86">
        <v>259410500</v>
      </c>
      <c r="V131" s="87">
        <f t="shared" si="28"/>
        <v>9.9999904632568359E-3</v>
      </c>
      <c r="AD131" s="95">
        <v>0</v>
      </c>
      <c r="AE131" s="128"/>
      <c r="AF131" s="135" t="e">
        <f t="shared" ref="AF131:AF194" si="52">(AD131-F131)/F131</f>
        <v>#DIV/0!</v>
      </c>
    </row>
    <row r="132" spans="1:32" x14ac:dyDescent="0.35">
      <c r="A132" s="96">
        <v>21221238</v>
      </c>
      <c r="B132" s="97" t="s">
        <v>65</v>
      </c>
      <c r="C132" s="98"/>
      <c r="D132" s="98" t="s">
        <v>754</v>
      </c>
      <c r="E132" s="99">
        <v>259410500.00999999</v>
      </c>
      <c r="F132" s="99">
        <v>0</v>
      </c>
      <c r="G132" s="99">
        <v>0</v>
      </c>
      <c r="H132" s="99">
        <v>0</v>
      </c>
      <c r="I132" s="99">
        <v>86470166.670000002</v>
      </c>
      <c r="J132" s="99">
        <v>0</v>
      </c>
      <c r="K132" s="99">
        <v>0</v>
      </c>
      <c r="L132" s="99">
        <v>0</v>
      </c>
      <c r="M132" s="99">
        <v>86470166.670000002</v>
      </c>
      <c r="N132" s="99">
        <v>0</v>
      </c>
      <c r="O132" s="99">
        <v>0</v>
      </c>
      <c r="P132" s="99">
        <v>86470166.670000002</v>
      </c>
      <c r="Q132" s="99">
        <v>0</v>
      </c>
      <c r="R132" s="99">
        <f t="shared" si="35"/>
        <v>259410500.00999999</v>
      </c>
      <c r="S132" s="85">
        <v>21221238</v>
      </c>
      <c r="T132" s="85" t="s">
        <v>65</v>
      </c>
      <c r="U132" s="86">
        <v>259410500</v>
      </c>
      <c r="V132" s="87">
        <f t="shared" si="28"/>
        <v>9.9999904632568359E-3</v>
      </c>
      <c r="W132" s="89"/>
      <c r="X132" s="89"/>
      <c r="Y132" s="89"/>
      <c r="Z132" s="89"/>
      <c r="AA132" s="89"/>
      <c r="AB132" s="89"/>
      <c r="AC132" s="128"/>
      <c r="AD132" s="99">
        <v>0</v>
      </c>
      <c r="AF132" s="136" t="e">
        <f t="shared" si="52"/>
        <v>#DIV/0!</v>
      </c>
    </row>
    <row r="133" spans="1:32" ht="29" x14ac:dyDescent="0.35">
      <c r="A133" s="56">
        <v>212213</v>
      </c>
      <c r="B133" s="57" t="s">
        <v>836</v>
      </c>
      <c r="C133" s="90"/>
      <c r="D133" s="90"/>
      <c r="E133" s="91">
        <f>+E134+E142+E144</f>
        <v>695400000</v>
      </c>
      <c r="F133" s="91">
        <f t="shared" ref="F133:R133" si="53">+F134+F142+F144</f>
        <v>28000000.006666668</v>
      </c>
      <c r="G133" s="91">
        <f t="shared" si="53"/>
        <v>129500000.00666668</v>
      </c>
      <c r="H133" s="91">
        <f t="shared" si="53"/>
        <v>114000000.00666668</v>
      </c>
      <c r="I133" s="91">
        <f t="shared" si="53"/>
        <v>67000000.006666675</v>
      </c>
      <c r="J133" s="91">
        <f t="shared" si="53"/>
        <v>75900000.006666675</v>
      </c>
      <c r="K133" s="91">
        <f t="shared" si="53"/>
        <v>38000000.006666668</v>
      </c>
      <c r="L133" s="91">
        <f t="shared" si="53"/>
        <v>88000000.006666675</v>
      </c>
      <c r="M133" s="91">
        <f t="shared" si="53"/>
        <v>43000000.006666675</v>
      </c>
      <c r="N133" s="91">
        <f t="shared" si="53"/>
        <v>28000000.006666668</v>
      </c>
      <c r="O133" s="91">
        <f t="shared" si="53"/>
        <v>28000000.006666668</v>
      </c>
      <c r="P133" s="91">
        <f t="shared" si="53"/>
        <v>28000000.006666668</v>
      </c>
      <c r="Q133" s="91">
        <f t="shared" si="53"/>
        <v>27999999.92666667</v>
      </c>
      <c r="R133" s="91">
        <f t="shared" si="53"/>
        <v>695400000</v>
      </c>
      <c r="S133" s="85">
        <v>212213</v>
      </c>
      <c r="T133" s="85" t="s">
        <v>66</v>
      </c>
      <c r="U133" s="86">
        <v>555400000</v>
      </c>
      <c r="V133" s="87">
        <f t="shared" si="28"/>
        <v>140000000</v>
      </c>
      <c r="W133" s="89"/>
      <c r="X133" s="89"/>
      <c r="Y133" s="89"/>
      <c r="Z133" s="89"/>
      <c r="AA133" s="89"/>
      <c r="AB133" s="89"/>
      <c r="AC133" s="128"/>
      <c r="AD133" s="91">
        <v>12500000</v>
      </c>
      <c r="AF133" s="134">
        <f t="shared" si="52"/>
        <v>-0.55357142867772113</v>
      </c>
    </row>
    <row r="134" spans="1:32" ht="29" x14ac:dyDescent="0.35">
      <c r="A134" s="92">
        <v>2122132</v>
      </c>
      <c r="B134" s="93" t="s">
        <v>837</v>
      </c>
      <c r="C134" s="94"/>
      <c r="D134" s="94"/>
      <c r="E134" s="95">
        <f>+E135+E136+E137+E139+E141+E138+E140</f>
        <v>172500000</v>
      </c>
      <c r="F134" s="95">
        <f t="shared" ref="F134:R134" si="54">+F135+F136+F137+F139+F141+F138+F140</f>
        <v>12083333.333333334</v>
      </c>
      <c r="G134" s="95">
        <f t="shared" si="54"/>
        <v>24083333.333333336</v>
      </c>
      <c r="H134" s="95">
        <f t="shared" si="54"/>
        <v>17083333.333333336</v>
      </c>
      <c r="I134" s="95">
        <f t="shared" si="54"/>
        <v>15583333.333333334</v>
      </c>
      <c r="J134" s="95">
        <f t="shared" si="54"/>
        <v>19083333.333333336</v>
      </c>
      <c r="K134" s="95">
        <f t="shared" si="54"/>
        <v>12083333.333333334</v>
      </c>
      <c r="L134" s="95">
        <f t="shared" si="54"/>
        <v>12083333.333333334</v>
      </c>
      <c r="M134" s="95">
        <f t="shared" si="54"/>
        <v>12083333.333333334</v>
      </c>
      <c r="N134" s="95">
        <f t="shared" si="54"/>
        <v>12083333.333333334</v>
      </c>
      <c r="O134" s="95">
        <f t="shared" si="54"/>
        <v>12083333.333333334</v>
      </c>
      <c r="P134" s="95">
        <f t="shared" si="54"/>
        <v>12083333.333333334</v>
      </c>
      <c r="Q134" s="95">
        <f t="shared" si="54"/>
        <v>12083333.333333334</v>
      </c>
      <c r="R134" s="95">
        <f t="shared" si="54"/>
        <v>172500000</v>
      </c>
      <c r="S134" s="85">
        <v>2122132</v>
      </c>
      <c r="T134" s="85" t="s">
        <v>67</v>
      </c>
      <c r="U134" s="86">
        <v>172500000</v>
      </c>
      <c r="V134" s="87">
        <f t="shared" ref="V134:V200" si="55">+E134-U134</f>
        <v>0</v>
      </c>
      <c r="AD134" s="95">
        <v>3300000</v>
      </c>
      <c r="AF134" s="135">
        <f t="shared" si="52"/>
        <v>-0.72689655172413792</v>
      </c>
    </row>
    <row r="135" spans="1:32" x14ac:dyDescent="0.35">
      <c r="A135" s="96">
        <v>21221321</v>
      </c>
      <c r="B135" s="97" t="s">
        <v>838</v>
      </c>
      <c r="C135" s="98"/>
      <c r="D135" s="98" t="s">
        <v>754</v>
      </c>
      <c r="E135" s="101">
        <v>80000000</v>
      </c>
      <c r="F135" s="99">
        <v>6666666.6699999999</v>
      </c>
      <c r="G135" s="99">
        <v>6666666.6699999999</v>
      </c>
      <c r="H135" s="99">
        <v>6666666.6699999999</v>
      </c>
      <c r="I135" s="99">
        <v>6666666.6699999999</v>
      </c>
      <c r="J135" s="99">
        <v>6666666.6699999999</v>
      </c>
      <c r="K135" s="99">
        <v>6666666.6699999999</v>
      </c>
      <c r="L135" s="99">
        <v>6666666.6699999999</v>
      </c>
      <c r="M135" s="99">
        <v>6666666.6699999999</v>
      </c>
      <c r="N135" s="99">
        <v>6666666.6699999999</v>
      </c>
      <c r="O135" s="99">
        <v>6666666.6699999999</v>
      </c>
      <c r="P135" s="99">
        <v>6666666.6699999999</v>
      </c>
      <c r="Q135" s="99">
        <v>6666666.6299999999</v>
      </c>
      <c r="R135" s="99">
        <f t="shared" si="35"/>
        <v>80000000</v>
      </c>
      <c r="S135" s="85">
        <v>21221321</v>
      </c>
      <c r="T135" s="85" t="s">
        <v>839</v>
      </c>
      <c r="U135" s="86">
        <v>80000000</v>
      </c>
      <c r="V135" s="87">
        <f t="shared" si="55"/>
        <v>0</v>
      </c>
      <c r="AD135" s="99">
        <v>700000</v>
      </c>
      <c r="AF135" s="136">
        <f t="shared" si="52"/>
        <v>-0.89500000005250002</v>
      </c>
    </row>
    <row r="136" spans="1:32" s="128" customFormat="1" x14ac:dyDescent="0.35">
      <c r="A136" s="96">
        <v>21221322</v>
      </c>
      <c r="B136" s="97" t="s">
        <v>840</v>
      </c>
      <c r="C136" s="98"/>
      <c r="D136" s="98" t="s">
        <v>754</v>
      </c>
      <c r="E136" s="101">
        <v>25000000</v>
      </c>
      <c r="F136" s="99">
        <v>2083333.33</v>
      </c>
      <c r="G136" s="99">
        <v>2083333.33</v>
      </c>
      <c r="H136" s="99">
        <v>2083333.33</v>
      </c>
      <c r="I136" s="99">
        <v>2083333.33</v>
      </c>
      <c r="J136" s="99">
        <v>2083333.33</v>
      </c>
      <c r="K136" s="99">
        <v>2083333.33</v>
      </c>
      <c r="L136" s="99">
        <v>2083333.33</v>
      </c>
      <c r="M136" s="99">
        <v>2083333.33</v>
      </c>
      <c r="N136" s="99">
        <v>2083333.33</v>
      </c>
      <c r="O136" s="99">
        <v>2083333.33</v>
      </c>
      <c r="P136" s="99">
        <v>2083333.33</v>
      </c>
      <c r="Q136" s="99">
        <v>2083333.37</v>
      </c>
      <c r="R136" s="99">
        <f t="shared" si="35"/>
        <v>24999999.999999996</v>
      </c>
      <c r="S136" s="85">
        <v>21221322</v>
      </c>
      <c r="T136" s="85" t="s">
        <v>841</v>
      </c>
      <c r="U136" s="86">
        <v>25000000</v>
      </c>
      <c r="V136" s="87">
        <f t="shared" si="55"/>
        <v>0</v>
      </c>
      <c r="W136" s="82"/>
      <c r="X136" s="82"/>
      <c r="Y136" s="82"/>
      <c r="Z136" s="82"/>
      <c r="AA136" s="82"/>
      <c r="AB136" s="82"/>
      <c r="AC136" s="127"/>
      <c r="AD136" s="99">
        <v>0</v>
      </c>
      <c r="AE136" s="127"/>
      <c r="AF136" s="136">
        <f t="shared" si="52"/>
        <v>-1</v>
      </c>
    </row>
    <row r="137" spans="1:32" ht="43.5" x14ac:dyDescent="0.35">
      <c r="A137" s="96">
        <v>21221323</v>
      </c>
      <c r="B137" s="97" t="s">
        <v>842</v>
      </c>
      <c r="C137" s="98"/>
      <c r="D137" s="98" t="s">
        <v>754</v>
      </c>
      <c r="E137" s="101">
        <v>8000000</v>
      </c>
      <c r="F137" s="99">
        <v>0</v>
      </c>
      <c r="G137" s="99">
        <v>4000000</v>
      </c>
      <c r="H137" s="99">
        <v>0</v>
      </c>
      <c r="I137" s="99">
        <v>0</v>
      </c>
      <c r="J137" s="99">
        <v>4000000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f t="shared" si="35"/>
        <v>8000000</v>
      </c>
      <c r="S137" s="85">
        <v>21221323</v>
      </c>
      <c r="T137" s="85" t="s">
        <v>843</v>
      </c>
      <c r="U137" s="86">
        <v>8000000</v>
      </c>
      <c r="V137" s="87">
        <f t="shared" si="55"/>
        <v>0</v>
      </c>
      <c r="AD137" s="99">
        <v>0</v>
      </c>
      <c r="AE137" s="128"/>
      <c r="AF137" s="136" t="e">
        <f t="shared" si="52"/>
        <v>#DIV/0!</v>
      </c>
    </row>
    <row r="138" spans="1:32" s="128" customFormat="1" ht="43.5" x14ac:dyDescent="0.35">
      <c r="A138" s="111">
        <v>21221324</v>
      </c>
      <c r="B138" s="112" t="s">
        <v>844</v>
      </c>
      <c r="C138" s="98"/>
      <c r="D138" s="98"/>
      <c r="E138" s="101">
        <v>15000000</v>
      </c>
      <c r="F138" s="99"/>
      <c r="G138" s="99">
        <v>5000000</v>
      </c>
      <c r="H138" s="99">
        <v>3500000</v>
      </c>
      <c r="I138" s="99">
        <v>3500000</v>
      </c>
      <c r="J138" s="99">
        <v>3000000</v>
      </c>
      <c r="K138" s="99"/>
      <c r="L138" s="99"/>
      <c r="M138" s="99"/>
      <c r="N138" s="99"/>
      <c r="O138" s="99"/>
      <c r="P138" s="99"/>
      <c r="Q138" s="99"/>
      <c r="R138" s="99">
        <f t="shared" si="35"/>
        <v>15000000</v>
      </c>
      <c r="S138" s="85">
        <v>21221324</v>
      </c>
      <c r="T138" s="85" t="s">
        <v>844</v>
      </c>
      <c r="U138" s="86">
        <v>15000000</v>
      </c>
      <c r="V138" s="87">
        <f t="shared" si="55"/>
        <v>0</v>
      </c>
      <c r="W138" s="82"/>
      <c r="X138" s="82"/>
      <c r="Y138" s="82"/>
      <c r="Z138" s="82"/>
      <c r="AA138" s="82"/>
      <c r="AB138" s="82"/>
      <c r="AC138" s="127"/>
      <c r="AD138" s="99">
        <v>500000</v>
      </c>
      <c r="AE138" s="127"/>
      <c r="AF138" s="136" t="e">
        <f t="shared" si="52"/>
        <v>#DIV/0!</v>
      </c>
    </row>
    <row r="139" spans="1:32" ht="58" x14ac:dyDescent="0.35">
      <c r="A139" s="96">
        <v>21221326</v>
      </c>
      <c r="B139" s="97" t="s">
        <v>845</v>
      </c>
      <c r="C139" s="98"/>
      <c r="D139" s="98" t="s">
        <v>754</v>
      </c>
      <c r="E139" s="101">
        <v>40000000</v>
      </c>
      <c r="F139" s="99">
        <v>3333333.3333333335</v>
      </c>
      <c r="G139" s="99">
        <v>3333333.3333333335</v>
      </c>
      <c r="H139" s="99">
        <v>3333333.3333333335</v>
      </c>
      <c r="I139" s="99">
        <v>3333333.3333333335</v>
      </c>
      <c r="J139" s="99">
        <v>3333333.3333333335</v>
      </c>
      <c r="K139" s="99">
        <v>3333333.3333333335</v>
      </c>
      <c r="L139" s="99">
        <v>3333333.3333333335</v>
      </c>
      <c r="M139" s="99">
        <v>3333333.3333333335</v>
      </c>
      <c r="N139" s="99">
        <v>3333333.3333333335</v>
      </c>
      <c r="O139" s="99">
        <v>3333333.3333333335</v>
      </c>
      <c r="P139" s="99">
        <v>3333333.3333333335</v>
      </c>
      <c r="Q139" s="99">
        <v>3333333.3333333335</v>
      </c>
      <c r="R139" s="99">
        <f t="shared" si="35"/>
        <v>40000000</v>
      </c>
      <c r="S139" s="85">
        <v>21221326</v>
      </c>
      <c r="T139" s="85" t="s">
        <v>846</v>
      </c>
      <c r="U139" s="86">
        <v>40000000</v>
      </c>
      <c r="V139" s="87">
        <f t="shared" si="55"/>
        <v>0</v>
      </c>
      <c r="W139" s="89"/>
      <c r="X139" s="89"/>
      <c r="Y139" s="89"/>
      <c r="Z139" s="89"/>
      <c r="AA139" s="89"/>
      <c r="AB139" s="89"/>
      <c r="AC139" s="128"/>
      <c r="AD139" s="99">
        <v>900000</v>
      </c>
      <c r="AE139" s="128"/>
      <c r="AF139" s="136">
        <f t="shared" si="52"/>
        <v>-0.73</v>
      </c>
    </row>
    <row r="140" spans="1:32" ht="43.5" x14ac:dyDescent="0.35">
      <c r="A140" s="111">
        <v>21221327</v>
      </c>
      <c r="B140" s="112" t="s">
        <v>847</v>
      </c>
      <c r="C140" s="98"/>
      <c r="D140" s="98"/>
      <c r="E140" s="101">
        <v>3000000</v>
      </c>
      <c r="F140" s="99"/>
      <c r="G140" s="99">
        <v>3000000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>
        <f t="shared" si="35"/>
        <v>3000000</v>
      </c>
      <c r="S140" s="85">
        <v>21221327</v>
      </c>
      <c r="T140" s="85" t="s">
        <v>847</v>
      </c>
      <c r="U140" s="86">
        <v>3000000</v>
      </c>
      <c r="V140" s="87">
        <f t="shared" si="55"/>
        <v>0</v>
      </c>
      <c r="AD140" s="99">
        <v>800000</v>
      </c>
      <c r="AF140" s="136" t="e">
        <f t="shared" si="52"/>
        <v>#DIV/0!</v>
      </c>
    </row>
    <row r="141" spans="1:32" s="128" customFormat="1" ht="58" x14ac:dyDescent="0.35">
      <c r="A141" s="96">
        <v>21221328</v>
      </c>
      <c r="B141" s="97" t="s">
        <v>848</v>
      </c>
      <c r="C141" s="98"/>
      <c r="D141" s="98" t="s">
        <v>754</v>
      </c>
      <c r="E141" s="101">
        <v>1500000</v>
      </c>
      <c r="F141" s="99">
        <v>0</v>
      </c>
      <c r="G141" s="99">
        <v>0</v>
      </c>
      <c r="H141" s="99">
        <v>1500000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f t="shared" si="35"/>
        <v>1500000</v>
      </c>
      <c r="S141" s="85">
        <v>21221328</v>
      </c>
      <c r="T141" s="85" t="s">
        <v>849</v>
      </c>
      <c r="U141" s="86">
        <v>1500000</v>
      </c>
      <c r="V141" s="87">
        <f t="shared" si="55"/>
        <v>0</v>
      </c>
      <c r="W141" s="89"/>
      <c r="X141" s="89"/>
      <c r="Y141" s="89"/>
      <c r="Z141" s="89"/>
      <c r="AA141" s="89"/>
      <c r="AB141" s="89"/>
      <c r="AD141" s="99">
        <v>400000</v>
      </c>
      <c r="AE141" s="127"/>
      <c r="AF141" s="136" t="e">
        <f t="shared" si="52"/>
        <v>#DIV/0!</v>
      </c>
    </row>
    <row r="142" spans="1:32" ht="43.5" x14ac:dyDescent="0.35">
      <c r="A142" s="92">
        <v>2122133</v>
      </c>
      <c r="B142" s="93" t="s">
        <v>68</v>
      </c>
      <c r="C142" s="94"/>
      <c r="D142" s="94"/>
      <c r="E142" s="95">
        <f>+E143</f>
        <v>16000000</v>
      </c>
      <c r="F142" s="95">
        <f t="shared" ref="F142:R142" si="56">+F143</f>
        <v>1333333.3333333333</v>
      </c>
      <c r="G142" s="95">
        <f t="shared" si="56"/>
        <v>1333333.3333333333</v>
      </c>
      <c r="H142" s="95">
        <f t="shared" si="56"/>
        <v>1333333.3333333333</v>
      </c>
      <c r="I142" s="95">
        <f t="shared" si="56"/>
        <v>1333333.3333333333</v>
      </c>
      <c r="J142" s="95">
        <f t="shared" si="56"/>
        <v>1333333.3333333333</v>
      </c>
      <c r="K142" s="95">
        <f t="shared" si="56"/>
        <v>1333333.3333333333</v>
      </c>
      <c r="L142" s="95">
        <f t="shared" si="56"/>
        <v>1333333.3333333333</v>
      </c>
      <c r="M142" s="95">
        <f t="shared" si="56"/>
        <v>1333333.3333333333</v>
      </c>
      <c r="N142" s="95">
        <f t="shared" si="56"/>
        <v>1333333.3333333333</v>
      </c>
      <c r="O142" s="95">
        <f t="shared" si="56"/>
        <v>1333333.3333333333</v>
      </c>
      <c r="P142" s="95">
        <f t="shared" si="56"/>
        <v>1333333.3333333333</v>
      </c>
      <c r="Q142" s="95">
        <f t="shared" si="56"/>
        <v>1333333.3333333333</v>
      </c>
      <c r="R142" s="95">
        <f t="shared" si="56"/>
        <v>16000000.000000002</v>
      </c>
      <c r="S142" s="85">
        <v>2122133</v>
      </c>
      <c r="T142" s="85" t="s">
        <v>68</v>
      </c>
      <c r="U142" s="86">
        <v>16000000</v>
      </c>
      <c r="V142" s="87">
        <f t="shared" si="55"/>
        <v>0</v>
      </c>
      <c r="AD142" s="95">
        <v>0</v>
      </c>
      <c r="AE142" s="128"/>
      <c r="AF142" s="135">
        <f t="shared" si="52"/>
        <v>-1</v>
      </c>
    </row>
    <row r="143" spans="1:32" s="128" customFormat="1" ht="29" x14ac:dyDescent="0.35">
      <c r="A143" s="96">
        <v>21221334</v>
      </c>
      <c r="B143" s="97" t="s">
        <v>850</v>
      </c>
      <c r="C143" s="98"/>
      <c r="D143" s="98" t="s">
        <v>748</v>
      </c>
      <c r="E143" s="101">
        <v>16000000</v>
      </c>
      <c r="F143" s="99">
        <v>1333333.3333333333</v>
      </c>
      <c r="G143" s="99">
        <v>1333333.3333333333</v>
      </c>
      <c r="H143" s="99">
        <v>1333333.3333333333</v>
      </c>
      <c r="I143" s="99">
        <v>1333333.3333333333</v>
      </c>
      <c r="J143" s="99">
        <v>1333333.3333333333</v>
      </c>
      <c r="K143" s="99">
        <v>1333333.3333333333</v>
      </c>
      <c r="L143" s="99">
        <v>1333333.3333333333</v>
      </c>
      <c r="M143" s="99">
        <v>1333333.3333333333</v>
      </c>
      <c r="N143" s="99">
        <v>1333333.3333333333</v>
      </c>
      <c r="O143" s="99">
        <v>1333333.3333333333</v>
      </c>
      <c r="P143" s="99">
        <v>1333333.3333333333</v>
      </c>
      <c r="Q143" s="99">
        <v>1333333.3333333333</v>
      </c>
      <c r="R143" s="99">
        <f t="shared" ref="R143:R222" si="57">SUM(F143:Q143)</f>
        <v>16000000.000000002</v>
      </c>
      <c r="S143" s="85">
        <v>21221334</v>
      </c>
      <c r="T143" s="85" t="s">
        <v>850</v>
      </c>
      <c r="U143" s="86">
        <v>16000000</v>
      </c>
      <c r="V143" s="87">
        <f t="shared" si="55"/>
        <v>0</v>
      </c>
      <c r="W143" s="82"/>
      <c r="X143" s="82"/>
      <c r="Y143" s="82"/>
      <c r="Z143" s="82"/>
      <c r="AA143" s="82"/>
      <c r="AB143" s="82"/>
      <c r="AC143" s="127"/>
      <c r="AD143" s="99">
        <v>0</v>
      </c>
      <c r="AE143" s="127"/>
      <c r="AF143" s="136">
        <f t="shared" si="52"/>
        <v>-1</v>
      </c>
    </row>
    <row r="144" spans="1:32" s="128" customFormat="1" x14ac:dyDescent="0.35">
      <c r="A144" s="92">
        <v>2122134</v>
      </c>
      <c r="B144" s="93" t="s">
        <v>69</v>
      </c>
      <c r="C144" s="94"/>
      <c r="D144" s="94"/>
      <c r="E144" s="95">
        <f>+E145+E146+E147+E148</f>
        <v>506900000</v>
      </c>
      <c r="F144" s="95">
        <f t="shared" ref="F144:R144" si="58">+F145+F146+F147+F148</f>
        <v>14583333.34</v>
      </c>
      <c r="G144" s="95">
        <f t="shared" si="58"/>
        <v>104083333.34</v>
      </c>
      <c r="H144" s="95">
        <f t="shared" si="58"/>
        <v>95583333.340000004</v>
      </c>
      <c r="I144" s="95">
        <f t="shared" si="58"/>
        <v>50083333.340000004</v>
      </c>
      <c r="J144" s="95">
        <f t="shared" si="58"/>
        <v>55483333.340000004</v>
      </c>
      <c r="K144" s="95">
        <f t="shared" si="58"/>
        <v>24583333.34</v>
      </c>
      <c r="L144" s="95">
        <f t="shared" si="58"/>
        <v>74583333.340000004</v>
      </c>
      <c r="M144" s="95">
        <f t="shared" si="58"/>
        <v>29583333.340000004</v>
      </c>
      <c r="N144" s="95">
        <f t="shared" si="58"/>
        <v>14583333.34</v>
      </c>
      <c r="O144" s="95">
        <f t="shared" si="58"/>
        <v>14583333.34</v>
      </c>
      <c r="P144" s="95">
        <f t="shared" si="58"/>
        <v>14583333.34</v>
      </c>
      <c r="Q144" s="95">
        <f t="shared" si="58"/>
        <v>14583333.260000002</v>
      </c>
      <c r="R144" s="95">
        <f t="shared" si="58"/>
        <v>506900000</v>
      </c>
      <c r="S144" s="85">
        <v>2122134</v>
      </c>
      <c r="T144" s="85" t="s">
        <v>69</v>
      </c>
      <c r="U144" s="86">
        <v>366900000</v>
      </c>
      <c r="V144" s="87">
        <f t="shared" si="55"/>
        <v>140000000</v>
      </c>
      <c r="W144" s="89"/>
      <c r="X144" s="89"/>
      <c r="Y144" s="89"/>
      <c r="Z144" s="89"/>
      <c r="AA144" s="89"/>
      <c r="AB144" s="89"/>
      <c r="AD144" s="95">
        <v>9200000</v>
      </c>
      <c r="AF144" s="135">
        <f t="shared" si="52"/>
        <v>-0.36914285743124897</v>
      </c>
    </row>
    <row r="145" spans="1:32" s="128" customFormat="1" x14ac:dyDescent="0.35">
      <c r="A145" s="96">
        <v>21221341</v>
      </c>
      <c r="B145" s="97" t="s">
        <v>851</v>
      </c>
      <c r="C145" s="98"/>
      <c r="D145" s="98" t="s">
        <v>754</v>
      </c>
      <c r="E145" s="99">
        <v>155000000</v>
      </c>
      <c r="F145" s="99">
        <v>0</v>
      </c>
      <c r="G145" s="99">
        <v>25000000</v>
      </c>
      <c r="H145" s="99">
        <v>60000000</v>
      </c>
      <c r="I145" s="99">
        <v>15000000</v>
      </c>
      <c r="J145" s="99">
        <v>10000000</v>
      </c>
      <c r="K145" s="99">
        <v>5000000</v>
      </c>
      <c r="L145" s="99">
        <v>40000000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155000000</v>
      </c>
      <c r="S145" s="85">
        <v>21221341</v>
      </c>
      <c r="T145" s="85" t="s">
        <v>852</v>
      </c>
      <c r="U145" s="86">
        <v>85000000</v>
      </c>
      <c r="V145" s="87">
        <f t="shared" si="55"/>
        <v>70000000</v>
      </c>
      <c r="W145" s="82"/>
      <c r="X145" s="82"/>
      <c r="Y145" s="82"/>
      <c r="Z145" s="82"/>
      <c r="AA145" s="82"/>
      <c r="AB145" s="82"/>
      <c r="AC145" s="127"/>
      <c r="AD145" s="99">
        <v>1500000</v>
      </c>
      <c r="AF145" s="136" t="e">
        <f t="shared" si="52"/>
        <v>#DIV/0!</v>
      </c>
    </row>
    <row r="146" spans="1:32" s="128" customFormat="1" x14ac:dyDescent="0.35">
      <c r="A146" s="96">
        <v>21221342</v>
      </c>
      <c r="B146" s="97" t="s">
        <v>853</v>
      </c>
      <c r="C146" s="98"/>
      <c r="D146" s="98" t="s">
        <v>679</v>
      </c>
      <c r="E146" s="101">
        <v>18000000</v>
      </c>
      <c r="F146" s="99">
        <v>0</v>
      </c>
      <c r="G146" s="99">
        <v>4000000</v>
      </c>
      <c r="H146" s="99">
        <v>2000000</v>
      </c>
      <c r="I146" s="99">
        <v>2000000</v>
      </c>
      <c r="J146" s="99">
        <v>10000000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f t="shared" si="57"/>
        <v>18000000</v>
      </c>
      <c r="S146" s="85">
        <v>21221342</v>
      </c>
      <c r="T146" s="85" t="s">
        <v>854</v>
      </c>
      <c r="U146" s="86">
        <v>18000000</v>
      </c>
      <c r="V146" s="87">
        <f t="shared" si="55"/>
        <v>0</v>
      </c>
      <c r="W146" s="89"/>
      <c r="X146" s="89"/>
      <c r="Y146" s="89"/>
      <c r="Z146" s="89"/>
      <c r="AA146" s="89"/>
      <c r="AB146" s="89"/>
      <c r="AD146" s="99">
        <v>0</v>
      </c>
      <c r="AF146" s="136" t="e">
        <f t="shared" si="52"/>
        <v>#DIV/0!</v>
      </c>
    </row>
    <row r="147" spans="1:32" x14ac:dyDescent="0.35">
      <c r="A147" s="111">
        <v>21221345</v>
      </c>
      <c r="B147" s="112" t="s">
        <v>855</v>
      </c>
      <c r="C147" s="98"/>
      <c r="D147" s="98"/>
      <c r="E147" s="101">
        <v>77000000</v>
      </c>
      <c r="F147" s="99">
        <v>0</v>
      </c>
      <c r="G147" s="99">
        <v>28000000</v>
      </c>
      <c r="H147" s="99">
        <v>17000000</v>
      </c>
      <c r="I147" s="99">
        <v>17000000</v>
      </c>
      <c r="J147" s="99">
        <v>10000000</v>
      </c>
      <c r="K147" s="99">
        <v>5000000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77000000</v>
      </c>
      <c r="S147" s="85">
        <v>21221345</v>
      </c>
      <c r="T147" s="85" t="s">
        <v>855</v>
      </c>
      <c r="U147" s="86">
        <v>7000000</v>
      </c>
      <c r="V147" s="87">
        <f t="shared" si="55"/>
        <v>70000000</v>
      </c>
      <c r="W147" s="89"/>
      <c r="X147" s="89"/>
      <c r="Y147" s="89"/>
      <c r="Z147" s="89"/>
      <c r="AA147" s="89"/>
      <c r="AB147" s="89"/>
      <c r="AC147" s="128"/>
      <c r="AD147" s="99">
        <v>0</v>
      </c>
      <c r="AE147" s="128"/>
      <c r="AF147" s="136" t="e">
        <f t="shared" si="52"/>
        <v>#DIV/0!</v>
      </c>
    </row>
    <row r="148" spans="1:32" ht="43.5" x14ac:dyDescent="0.35">
      <c r="A148" s="92">
        <v>21221349</v>
      </c>
      <c r="B148" s="93" t="s">
        <v>70</v>
      </c>
      <c r="C148" s="94"/>
      <c r="D148" s="94"/>
      <c r="E148" s="95">
        <f>+E150+E149</f>
        <v>256900000</v>
      </c>
      <c r="F148" s="95">
        <f t="shared" ref="F148:R148" si="59">+F150+F149</f>
        <v>14583333.34</v>
      </c>
      <c r="G148" s="95">
        <f t="shared" si="59"/>
        <v>47083333.340000004</v>
      </c>
      <c r="H148" s="95">
        <f t="shared" si="59"/>
        <v>16583333.34</v>
      </c>
      <c r="I148" s="95">
        <f t="shared" si="59"/>
        <v>16083333.34</v>
      </c>
      <c r="J148" s="95">
        <f t="shared" si="59"/>
        <v>25483333.340000004</v>
      </c>
      <c r="K148" s="95">
        <f t="shared" si="59"/>
        <v>14583333.34</v>
      </c>
      <c r="L148" s="95">
        <f t="shared" si="59"/>
        <v>34583333.340000004</v>
      </c>
      <c r="M148" s="95">
        <f t="shared" si="59"/>
        <v>29583333.340000004</v>
      </c>
      <c r="N148" s="95">
        <f t="shared" si="59"/>
        <v>14583333.34</v>
      </c>
      <c r="O148" s="95">
        <f t="shared" si="59"/>
        <v>14583333.34</v>
      </c>
      <c r="P148" s="95">
        <f t="shared" si="59"/>
        <v>14583333.34</v>
      </c>
      <c r="Q148" s="95">
        <f t="shared" si="59"/>
        <v>14583333.260000002</v>
      </c>
      <c r="R148" s="95">
        <f t="shared" si="59"/>
        <v>256900000.00000003</v>
      </c>
      <c r="S148" s="85">
        <v>21221349</v>
      </c>
      <c r="T148" s="85" t="s">
        <v>70</v>
      </c>
      <c r="U148" s="86">
        <v>256900000</v>
      </c>
      <c r="V148" s="87">
        <f t="shared" si="55"/>
        <v>0</v>
      </c>
      <c r="W148" s="89"/>
      <c r="X148" s="89"/>
      <c r="Y148" s="89"/>
      <c r="Z148" s="89"/>
      <c r="AA148" s="89"/>
      <c r="AB148" s="89"/>
      <c r="AC148" s="128"/>
      <c r="AD148" s="95">
        <v>7700000</v>
      </c>
      <c r="AF148" s="135">
        <f t="shared" si="52"/>
        <v>-0.4720000002413714</v>
      </c>
    </row>
    <row r="149" spans="1:32" ht="43.5" x14ac:dyDescent="0.35">
      <c r="A149" s="111">
        <v>212213491</v>
      </c>
      <c r="B149" s="112" t="s">
        <v>856</v>
      </c>
      <c r="C149" s="98"/>
      <c r="D149" s="98"/>
      <c r="E149" s="101">
        <v>6900000</v>
      </c>
      <c r="F149" s="99"/>
      <c r="G149" s="99">
        <v>2500000</v>
      </c>
      <c r="H149" s="99">
        <v>2000000</v>
      </c>
      <c r="I149" s="99">
        <v>1500000</v>
      </c>
      <c r="J149" s="99">
        <v>900000</v>
      </c>
      <c r="K149" s="99"/>
      <c r="L149" s="99"/>
      <c r="M149" s="99"/>
      <c r="N149" s="99"/>
      <c r="O149" s="99"/>
      <c r="P149" s="99"/>
      <c r="Q149" s="99"/>
      <c r="R149" s="99">
        <f t="shared" si="57"/>
        <v>6900000</v>
      </c>
      <c r="S149" s="85">
        <v>212213491</v>
      </c>
      <c r="T149" s="85" t="s">
        <v>856</v>
      </c>
      <c r="U149" s="86">
        <v>6900000</v>
      </c>
      <c r="V149" s="87">
        <f t="shared" si="55"/>
        <v>0</v>
      </c>
      <c r="W149" s="89"/>
      <c r="X149" s="89"/>
      <c r="Y149" s="89"/>
      <c r="Z149" s="89"/>
      <c r="AA149" s="89"/>
      <c r="AB149" s="89"/>
      <c r="AC149" s="128"/>
      <c r="AD149" s="99">
        <v>0</v>
      </c>
      <c r="AF149" s="136" t="e">
        <f t="shared" si="52"/>
        <v>#DIV/0!</v>
      </c>
    </row>
    <row r="150" spans="1:32" s="128" customFormat="1" x14ac:dyDescent="0.35">
      <c r="A150" s="96">
        <v>212213492</v>
      </c>
      <c r="B150" s="97" t="s">
        <v>857</v>
      </c>
      <c r="C150" s="98"/>
      <c r="D150" s="98" t="s">
        <v>749</v>
      </c>
      <c r="E150" s="99">
        <v>250000000</v>
      </c>
      <c r="F150" s="99">
        <v>14583333.34</v>
      </c>
      <c r="G150" s="99">
        <v>44583333.340000004</v>
      </c>
      <c r="H150" s="99">
        <v>14583333.34</v>
      </c>
      <c r="I150" s="99">
        <v>14583333.34</v>
      </c>
      <c r="J150" s="99">
        <v>24583333.340000004</v>
      </c>
      <c r="K150" s="99">
        <v>14583333.34</v>
      </c>
      <c r="L150" s="99">
        <v>34583333.340000004</v>
      </c>
      <c r="M150" s="99">
        <v>29583333.340000004</v>
      </c>
      <c r="N150" s="99">
        <v>14583333.34</v>
      </c>
      <c r="O150" s="99">
        <v>14583333.34</v>
      </c>
      <c r="P150" s="99">
        <v>14583333.34</v>
      </c>
      <c r="Q150" s="99">
        <v>14583333.260000002</v>
      </c>
      <c r="R150" s="99">
        <f t="shared" si="57"/>
        <v>250000000.00000003</v>
      </c>
      <c r="S150" s="85">
        <v>212213492</v>
      </c>
      <c r="T150" s="85" t="s">
        <v>857</v>
      </c>
      <c r="U150" s="86">
        <v>250000000</v>
      </c>
      <c r="V150" s="87">
        <f t="shared" si="55"/>
        <v>0</v>
      </c>
      <c r="W150" s="82"/>
      <c r="X150" s="82"/>
      <c r="Y150" s="82"/>
      <c r="Z150" s="82"/>
      <c r="AA150" s="82"/>
      <c r="AB150" s="82"/>
      <c r="AC150" s="127"/>
      <c r="AD150" s="99">
        <v>5700000</v>
      </c>
      <c r="AE150" s="127"/>
      <c r="AF150" s="136">
        <f t="shared" si="52"/>
        <v>-0.60914285732153473</v>
      </c>
    </row>
    <row r="151" spans="1:32" s="128" customFormat="1" x14ac:dyDescent="0.35">
      <c r="A151" s="123">
        <v>212213496</v>
      </c>
      <c r="B151" s="124" t="s">
        <v>71</v>
      </c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85"/>
      <c r="T151" s="85"/>
      <c r="U151" s="86"/>
      <c r="V151" s="87"/>
      <c r="W151" s="82"/>
      <c r="X151" s="82"/>
      <c r="Y151" s="82"/>
      <c r="Z151" s="82"/>
      <c r="AA151" s="82"/>
      <c r="AB151" s="82"/>
      <c r="AC151" s="127"/>
      <c r="AD151" s="126">
        <v>2000000</v>
      </c>
      <c r="AF151" s="137" t="e">
        <f t="shared" si="52"/>
        <v>#DIV/0!</v>
      </c>
    </row>
    <row r="152" spans="1:32" s="128" customFormat="1" x14ac:dyDescent="0.35">
      <c r="A152" s="123">
        <v>2122134962</v>
      </c>
      <c r="B152" s="124" t="s">
        <v>580</v>
      </c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85"/>
      <c r="T152" s="85"/>
      <c r="U152" s="86"/>
      <c r="V152" s="87"/>
      <c r="W152" s="82"/>
      <c r="X152" s="82"/>
      <c r="Y152" s="82"/>
      <c r="Z152" s="82"/>
      <c r="AA152" s="82"/>
      <c r="AB152" s="82"/>
      <c r="AC152" s="127"/>
      <c r="AD152" s="126">
        <v>1000000</v>
      </c>
      <c r="AF152" s="137" t="e">
        <f t="shared" si="52"/>
        <v>#DIV/0!</v>
      </c>
    </row>
    <row r="153" spans="1:32" s="128" customFormat="1" x14ac:dyDescent="0.35">
      <c r="A153" s="123">
        <v>2122134963</v>
      </c>
      <c r="B153" s="124" t="s">
        <v>581</v>
      </c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85"/>
      <c r="T153" s="85"/>
      <c r="U153" s="86"/>
      <c r="V153" s="87"/>
      <c r="W153" s="82"/>
      <c r="X153" s="82"/>
      <c r="Y153" s="82"/>
      <c r="Z153" s="82"/>
      <c r="AA153" s="82"/>
      <c r="AB153" s="82"/>
      <c r="AC153" s="127"/>
      <c r="AD153" s="126">
        <v>1000000</v>
      </c>
      <c r="AF153" s="137" t="e">
        <f t="shared" si="52"/>
        <v>#DIV/0!</v>
      </c>
    </row>
    <row r="154" spans="1:32" s="128" customFormat="1" x14ac:dyDescent="0.35">
      <c r="A154" s="60">
        <v>21222</v>
      </c>
      <c r="B154" s="61" t="s">
        <v>72</v>
      </c>
      <c r="C154" s="106"/>
      <c r="D154" s="106"/>
      <c r="E154" s="107">
        <f t="shared" ref="E154:R154" si="60">+E155+E162+E177+E201+E216</f>
        <v>7076569859.0100002</v>
      </c>
      <c r="F154" s="107">
        <f t="shared" si="60"/>
        <v>1779484032.0766666</v>
      </c>
      <c r="G154" s="107">
        <f t="shared" si="60"/>
        <v>2161884032.0766664</v>
      </c>
      <c r="H154" s="107">
        <f t="shared" si="60"/>
        <v>580098559.57666671</v>
      </c>
      <c r="I154" s="107">
        <f t="shared" si="60"/>
        <v>370361195.24666667</v>
      </c>
      <c r="J154" s="107">
        <f t="shared" si="60"/>
        <v>311449187.95666665</v>
      </c>
      <c r="K154" s="107">
        <f t="shared" si="60"/>
        <v>257469410.07666665</v>
      </c>
      <c r="L154" s="107">
        <f t="shared" si="60"/>
        <v>327391563.07666665</v>
      </c>
      <c r="M154" s="107">
        <f t="shared" si="60"/>
        <v>394833209.24666667</v>
      </c>
      <c r="N154" s="107">
        <f t="shared" si="60"/>
        <v>214591028.57666665</v>
      </c>
      <c r="O154" s="107">
        <f t="shared" si="60"/>
        <v>208484032.07666665</v>
      </c>
      <c r="P154" s="107">
        <f t="shared" si="60"/>
        <v>283439576.74666667</v>
      </c>
      <c r="Q154" s="107">
        <f t="shared" si="60"/>
        <v>187084032.27666667</v>
      </c>
      <c r="R154" s="107">
        <f t="shared" si="60"/>
        <v>7076569859.0100002</v>
      </c>
      <c r="S154" s="85">
        <v>21222</v>
      </c>
      <c r="T154" s="85" t="s">
        <v>72</v>
      </c>
      <c r="U154" s="86">
        <v>5767300000</v>
      </c>
      <c r="V154" s="87">
        <f t="shared" si="55"/>
        <v>1309269859.0100002</v>
      </c>
      <c r="W154" s="82"/>
      <c r="X154" s="82"/>
      <c r="Y154" s="82"/>
      <c r="Z154" s="82"/>
      <c r="AA154" s="82"/>
      <c r="AB154" s="82"/>
      <c r="AC154" s="127"/>
      <c r="AD154" s="107">
        <v>1663901312.54</v>
      </c>
      <c r="AF154" s="138">
        <f t="shared" si="52"/>
        <v>-6.4952939983272021E-2</v>
      </c>
    </row>
    <row r="155" spans="1:32" ht="58" x14ac:dyDescent="0.35">
      <c r="A155" s="60">
        <v>212226</v>
      </c>
      <c r="B155" s="61" t="s">
        <v>858</v>
      </c>
      <c r="C155" s="106"/>
      <c r="D155" s="106"/>
      <c r="E155" s="107">
        <f t="shared" ref="E155:R155" si="61">+E156+E160+E161</f>
        <v>470000000</v>
      </c>
      <c r="F155" s="107">
        <f t="shared" si="61"/>
        <v>103083333.33</v>
      </c>
      <c r="G155" s="107">
        <f t="shared" si="61"/>
        <v>298083333.32999998</v>
      </c>
      <c r="H155" s="107">
        <f t="shared" si="61"/>
        <v>8583333.3300000001</v>
      </c>
      <c r="I155" s="107">
        <f t="shared" si="61"/>
        <v>6083333.3300000001</v>
      </c>
      <c r="J155" s="107">
        <f t="shared" si="61"/>
        <v>6083333.3300000001</v>
      </c>
      <c r="K155" s="107">
        <f t="shared" si="61"/>
        <v>9083333.3300000001</v>
      </c>
      <c r="L155" s="107">
        <f t="shared" si="61"/>
        <v>6083333.3300000001</v>
      </c>
      <c r="M155" s="107">
        <f t="shared" si="61"/>
        <v>8583333.3300000001</v>
      </c>
      <c r="N155" s="107">
        <f t="shared" si="61"/>
        <v>6083333.3300000001</v>
      </c>
      <c r="O155" s="107">
        <f t="shared" si="61"/>
        <v>6083333.3300000001</v>
      </c>
      <c r="P155" s="107">
        <f t="shared" si="61"/>
        <v>6083333.3300000001</v>
      </c>
      <c r="Q155" s="107">
        <f t="shared" si="61"/>
        <v>6083333.3700000001</v>
      </c>
      <c r="R155" s="107">
        <f t="shared" si="61"/>
        <v>470000000</v>
      </c>
      <c r="S155" s="85">
        <v>212226</v>
      </c>
      <c r="T155" s="85" t="s">
        <v>74</v>
      </c>
      <c r="U155" s="86">
        <v>470000000</v>
      </c>
      <c r="V155" s="87">
        <f t="shared" si="55"/>
        <v>0</v>
      </c>
      <c r="AD155" s="107">
        <v>77345302</v>
      </c>
      <c r="AE155" s="128"/>
      <c r="AF155" s="138">
        <f t="shared" si="52"/>
        <v>-0.24968179140661864</v>
      </c>
    </row>
    <row r="156" spans="1:32" s="128" customFormat="1" ht="29" x14ac:dyDescent="0.35">
      <c r="A156" s="92">
        <v>2122261</v>
      </c>
      <c r="B156" s="93" t="s">
        <v>75</v>
      </c>
      <c r="C156" s="94"/>
      <c r="D156" s="94"/>
      <c r="E156" s="95">
        <f>+E158+E159+E157</f>
        <v>97000000</v>
      </c>
      <c r="F156" s="95">
        <f t="shared" ref="F156:R156" si="62">+F158+F159+F157</f>
        <v>97000000</v>
      </c>
      <c r="G156" s="95">
        <f t="shared" si="62"/>
        <v>0</v>
      </c>
      <c r="H156" s="95">
        <f t="shared" si="62"/>
        <v>0</v>
      </c>
      <c r="I156" s="95">
        <f t="shared" si="62"/>
        <v>0</v>
      </c>
      <c r="J156" s="95">
        <f t="shared" si="62"/>
        <v>0</v>
      </c>
      <c r="K156" s="95">
        <f t="shared" si="62"/>
        <v>0</v>
      </c>
      <c r="L156" s="95">
        <f t="shared" si="62"/>
        <v>0</v>
      </c>
      <c r="M156" s="95">
        <f t="shared" si="62"/>
        <v>0</v>
      </c>
      <c r="N156" s="95">
        <f t="shared" si="62"/>
        <v>0</v>
      </c>
      <c r="O156" s="95">
        <f t="shared" si="62"/>
        <v>0</v>
      </c>
      <c r="P156" s="95">
        <f t="shared" si="62"/>
        <v>0</v>
      </c>
      <c r="Q156" s="95">
        <f t="shared" si="62"/>
        <v>0</v>
      </c>
      <c r="R156" s="95">
        <f t="shared" si="62"/>
        <v>97000000</v>
      </c>
      <c r="S156" s="85">
        <v>2122261</v>
      </c>
      <c r="T156" s="85" t="s">
        <v>75</v>
      </c>
      <c r="U156" s="86">
        <v>97000000</v>
      </c>
      <c r="V156" s="87">
        <f t="shared" si="55"/>
        <v>0</v>
      </c>
      <c r="W156" s="89"/>
      <c r="X156" s="89"/>
      <c r="Y156" s="89"/>
      <c r="Z156" s="89"/>
      <c r="AA156" s="89"/>
      <c r="AB156" s="89"/>
      <c r="AD156" s="95">
        <v>77000000</v>
      </c>
      <c r="AE156" s="127"/>
      <c r="AF156" s="135">
        <f t="shared" si="52"/>
        <v>-0.20618556701030927</v>
      </c>
    </row>
    <row r="157" spans="1:32" ht="29" x14ac:dyDescent="0.35">
      <c r="A157" s="111">
        <v>21222611</v>
      </c>
      <c r="B157" s="112" t="s">
        <v>859</v>
      </c>
      <c r="C157" s="98"/>
      <c r="D157" s="98"/>
      <c r="E157" s="101">
        <v>37000000</v>
      </c>
      <c r="F157" s="99">
        <v>37000000</v>
      </c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>
        <f t="shared" si="57"/>
        <v>37000000</v>
      </c>
      <c r="S157" s="85">
        <v>21222611</v>
      </c>
      <c r="T157" s="85" t="s">
        <v>859</v>
      </c>
      <c r="U157" s="86">
        <v>37000000</v>
      </c>
      <c r="V157" s="87">
        <f t="shared" si="55"/>
        <v>0</v>
      </c>
      <c r="W157" s="89"/>
      <c r="X157" s="89"/>
      <c r="Y157" s="89"/>
      <c r="Z157" s="89"/>
      <c r="AA157" s="89"/>
      <c r="AB157" s="89"/>
      <c r="AC157" s="128"/>
      <c r="AD157" s="99">
        <v>37000000</v>
      </c>
      <c r="AE157" s="128"/>
      <c r="AF157" s="136">
        <f t="shared" si="52"/>
        <v>0</v>
      </c>
    </row>
    <row r="158" spans="1:32" s="128" customFormat="1" x14ac:dyDescent="0.35">
      <c r="A158" s="96">
        <v>21222612</v>
      </c>
      <c r="B158" s="97" t="s">
        <v>860</v>
      </c>
      <c r="C158" s="98"/>
      <c r="D158" s="98" t="s">
        <v>774</v>
      </c>
      <c r="E158" s="101">
        <v>25000000</v>
      </c>
      <c r="F158" s="99">
        <v>25000000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f t="shared" si="57"/>
        <v>25000000</v>
      </c>
      <c r="S158" s="85">
        <v>21222612</v>
      </c>
      <c r="T158" s="85" t="s">
        <v>860</v>
      </c>
      <c r="U158" s="86">
        <v>25000000</v>
      </c>
      <c r="V158" s="87">
        <f t="shared" si="55"/>
        <v>0</v>
      </c>
      <c r="W158" s="89"/>
      <c r="X158" s="89"/>
      <c r="Y158" s="89"/>
      <c r="Z158" s="89"/>
      <c r="AA158" s="89"/>
      <c r="AB158" s="89"/>
      <c r="AD158" s="99">
        <v>25000000</v>
      </c>
      <c r="AE158" s="127"/>
      <c r="AF158" s="136">
        <f t="shared" si="52"/>
        <v>0</v>
      </c>
    </row>
    <row r="159" spans="1:32" s="128" customFormat="1" x14ac:dyDescent="0.35">
      <c r="A159" s="96">
        <v>21222613</v>
      </c>
      <c r="B159" s="97" t="s">
        <v>861</v>
      </c>
      <c r="C159" s="98"/>
      <c r="D159" s="98" t="s">
        <v>754</v>
      </c>
      <c r="E159" s="101">
        <v>35000000</v>
      </c>
      <c r="F159" s="99">
        <v>35000000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f t="shared" si="57"/>
        <v>35000000</v>
      </c>
      <c r="S159" s="85">
        <v>21222613</v>
      </c>
      <c r="T159" s="85" t="s">
        <v>861</v>
      </c>
      <c r="U159" s="86">
        <v>35000000</v>
      </c>
      <c r="V159" s="87">
        <f t="shared" si="55"/>
        <v>0</v>
      </c>
      <c r="W159" s="89"/>
      <c r="X159" s="89"/>
      <c r="Y159" s="89"/>
      <c r="Z159" s="89"/>
      <c r="AA159" s="89"/>
      <c r="AB159" s="89"/>
      <c r="AD159" s="99">
        <v>15000000</v>
      </c>
      <c r="AF159" s="136">
        <f t="shared" si="52"/>
        <v>-0.5714285714285714</v>
      </c>
    </row>
    <row r="160" spans="1:32" x14ac:dyDescent="0.35">
      <c r="A160" s="96">
        <v>2122262</v>
      </c>
      <c r="B160" s="97" t="s">
        <v>862</v>
      </c>
      <c r="C160" s="98"/>
      <c r="D160" s="98" t="s">
        <v>684</v>
      </c>
      <c r="E160" s="101">
        <v>300000000</v>
      </c>
      <c r="F160" s="99">
        <v>0</v>
      </c>
      <c r="G160" s="99">
        <v>292000000</v>
      </c>
      <c r="H160" s="99">
        <v>2500000</v>
      </c>
      <c r="I160" s="99">
        <v>0</v>
      </c>
      <c r="J160" s="99">
        <v>0</v>
      </c>
      <c r="K160" s="99">
        <v>3000000</v>
      </c>
      <c r="L160" s="99">
        <v>0</v>
      </c>
      <c r="M160" s="99">
        <v>2500000</v>
      </c>
      <c r="N160" s="99">
        <v>0</v>
      </c>
      <c r="O160" s="99">
        <v>0</v>
      </c>
      <c r="P160" s="99">
        <v>0</v>
      </c>
      <c r="Q160" s="99">
        <v>0</v>
      </c>
      <c r="R160" s="99">
        <f t="shared" si="57"/>
        <v>300000000</v>
      </c>
      <c r="S160" s="85">
        <v>2122262</v>
      </c>
      <c r="T160" s="85" t="s">
        <v>862</v>
      </c>
      <c r="U160" s="86">
        <v>300000000</v>
      </c>
      <c r="V160" s="87">
        <f t="shared" si="55"/>
        <v>0</v>
      </c>
      <c r="W160" s="89"/>
      <c r="X160" s="89"/>
      <c r="Y160" s="89"/>
      <c r="Z160" s="89"/>
      <c r="AA160" s="89"/>
      <c r="AB160" s="89"/>
      <c r="AC160" s="128"/>
      <c r="AD160" s="99">
        <v>345302</v>
      </c>
      <c r="AE160" s="128"/>
      <c r="AF160" s="136" t="e">
        <f t="shared" si="52"/>
        <v>#DIV/0!</v>
      </c>
    </row>
    <row r="161" spans="1:32" s="128" customFormat="1" x14ac:dyDescent="0.35">
      <c r="A161" s="96">
        <v>2122266</v>
      </c>
      <c r="B161" s="97" t="s">
        <v>863</v>
      </c>
      <c r="C161" s="98"/>
      <c r="D161" s="98" t="s">
        <v>754</v>
      </c>
      <c r="E161" s="101">
        <v>73000000</v>
      </c>
      <c r="F161" s="99">
        <v>6083333.3300000001</v>
      </c>
      <c r="G161" s="99">
        <v>6083333.3300000001</v>
      </c>
      <c r="H161" s="99">
        <v>6083333.3300000001</v>
      </c>
      <c r="I161" s="99">
        <v>6083333.3300000001</v>
      </c>
      <c r="J161" s="99">
        <v>6083333.3300000001</v>
      </c>
      <c r="K161" s="99">
        <v>6083333.3300000001</v>
      </c>
      <c r="L161" s="99">
        <v>6083333.3300000001</v>
      </c>
      <c r="M161" s="99">
        <v>6083333.3300000001</v>
      </c>
      <c r="N161" s="99">
        <v>6083333.3300000001</v>
      </c>
      <c r="O161" s="99">
        <v>6083333.3300000001</v>
      </c>
      <c r="P161" s="99">
        <v>6083333.3300000001</v>
      </c>
      <c r="Q161" s="99">
        <v>6083333.3700000001</v>
      </c>
      <c r="R161" s="99">
        <f t="shared" si="57"/>
        <v>72999999.999999985</v>
      </c>
      <c r="S161" s="85">
        <v>2122266</v>
      </c>
      <c r="T161" s="85" t="s">
        <v>863</v>
      </c>
      <c r="U161" s="86">
        <v>73000000</v>
      </c>
      <c r="V161" s="87">
        <f t="shared" si="55"/>
        <v>0</v>
      </c>
      <c r="W161" s="82"/>
      <c r="X161" s="82"/>
      <c r="Y161" s="82"/>
      <c r="Z161" s="82"/>
      <c r="AA161" s="82"/>
      <c r="AB161" s="82"/>
      <c r="AC161" s="127"/>
      <c r="AD161" s="99">
        <v>0</v>
      </c>
      <c r="AE161" s="127"/>
      <c r="AF161" s="136">
        <f t="shared" si="52"/>
        <v>-1</v>
      </c>
    </row>
    <row r="162" spans="1:32" ht="29" x14ac:dyDescent="0.35">
      <c r="A162" s="60">
        <v>212227</v>
      </c>
      <c r="B162" s="61" t="s">
        <v>864</v>
      </c>
      <c r="C162" s="106"/>
      <c r="D162" s="106"/>
      <c r="E162" s="107">
        <f t="shared" ref="E162:R162" si="63">+E163+E171</f>
        <v>2213000000</v>
      </c>
      <c r="F162" s="107">
        <f t="shared" si="63"/>
        <v>1228333333.3333333</v>
      </c>
      <c r="G162" s="107">
        <f t="shared" si="63"/>
        <v>869333333.33333337</v>
      </c>
      <c r="H162" s="107">
        <f t="shared" si="63"/>
        <v>23333333.333333332</v>
      </c>
      <c r="I162" s="107">
        <f t="shared" si="63"/>
        <v>18333333.333333332</v>
      </c>
      <c r="J162" s="107">
        <f t="shared" si="63"/>
        <v>15333333.333333332</v>
      </c>
      <c r="K162" s="107">
        <f t="shared" si="63"/>
        <v>8333333.333333333</v>
      </c>
      <c r="L162" s="107">
        <f t="shared" si="63"/>
        <v>8333333.333333333</v>
      </c>
      <c r="M162" s="107">
        <f t="shared" si="63"/>
        <v>8333333.333333333</v>
      </c>
      <c r="N162" s="107">
        <f t="shared" si="63"/>
        <v>8333333.333333333</v>
      </c>
      <c r="O162" s="107">
        <f t="shared" si="63"/>
        <v>8333333.333333333</v>
      </c>
      <c r="P162" s="107">
        <f t="shared" si="63"/>
        <v>8333333.333333333</v>
      </c>
      <c r="Q162" s="107">
        <f t="shared" si="63"/>
        <v>8333333.333333333</v>
      </c>
      <c r="R162" s="107">
        <f t="shared" si="63"/>
        <v>2213000000</v>
      </c>
      <c r="S162" s="85">
        <v>212227</v>
      </c>
      <c r="T162" s="85" t="s">
        <v>76</v>
      </c>
      <c r="U162" s="86">
        <v>2213000000</v>
      </c>
      <c r="V162" s="87">
        <f t="shared" si="55"/>
        <v>0</v>
      </c>
      <c r="W162" s="89"/>
      <c r="X162" s="89"/>
      <c r="Y162" s="89"/>
      <c r="Z162" s="89"/>
      <c r="AA162" s="89"/>
      <c r="AB162" s="89"/>
      <c r="AC162" s="128"/>
      <c r="AD162" s="107">
        <v>633726053.53999996</v>
      </c>
      <c r="AE162" s="128"/>
      <c r="AF162" s="138">
        <f t="shared" si="52"/>
        <v>-0.48407648287109906</v>
      </c>
    </row>
    <row r="163" spans="1:32" s="128" customFormat="1" x14ac:dyDescent="0.35">
      <c r="A163" s="60">
        <v>2122271</v>
      </c>
      <c r="B163" s="61" t="s">
        <v>77</v>
      </c>
      <c r="C163" s="106"/>
      <c r="D163" s="106"/>
      <c r="E163" s="107">
        <f>+E164+E166+E168+E170</f>
        <v>926000000</v>
      </c>
      <c r="F163" s="107">
        <f t="shared" ref="F163:R163" si="64">+F164+F166+F168+F170</f>
        <v>8333333.333333333</v>
      </c>
      <c r="G163" s="107">
        <f t="shared" si="64"/>
        <v>834333333.33333337</v>
      </c>
      <c r="H163" s="107">
        <f t="shared" si="64"/>
        <v>8333333.333333333</v>
      </c>
      <c r="I163" s="107">
        <f t="shared" si="64"/>
        <v>8333333.333333333</v>
      </c>
      <c r="J163" s="107">
        <f t="shared" si="64"/>
        <v>8333333.333333333</v>
      </c>
      <c r="K163" s="107">
        <f t="shared" si="64"/>
        <v>8333333.333333333</v>
      </c>
      <c r="L163" s="107">
        <f t="shared" si="64"/>
        <v>8333333.333333333</v>
      </c>
      <c r="M163" s="107">
        <f t="shared" si="64"/>
        <v>8333333.333333333</v>
      </c>
      <c r="N163" s="107">
        <f t="shared" si="64"/>
        <v>8333333.333333333</v>
      </c>
      <c r="O163" s="107">
        <f t="shared" si="64"/>
        <v>8333333.333333333</v>
      </c>
      <c r="P163" s="107">
        <f t="shared" si="64"/>
        <v>8333333.333333333</v>
      </c>
      <c r="Q163" s="107">
        <f t="shared" si="64"/>
        <v>8333333.333333333</v>
      </c>
      <c r="R163" s="107">
        <f t="shared" si="64"/>
        <v>926000000</v>
      </c>
      <c r="S163" s="85">
        <v>2122271</v>
      </c>
      <c r="T163" s="85" t="s">
        <v>77</v>
      </c>
      <c r="U163" s="86">
        <v>826000000</v>
      </c>
      <c r="V163" s="87">
        <f t="shared" si="55"/>
        <v>100000000</v>
      </c>
      <c r="W163" s="82"/>
      <c r="X163" s="82"/>
      <c r="Y163" s="82"/>
      <c r="Z163" s="82"/>
      <c r="AA163" s="82"/>
      <c r="AB163" s="82"/>
      <c r="AC163" s="127"/>
      <c r="AD163" s="107">
        <v>247959006</v>
      </c>
      <c r="AE163" s="127"/>
      <c r="AF163" s="138">
        <f t="shared" si="52"/>
        <v>28.755080719999999</v>
      </c>
    </row>
    <row r="164" spans="1:32" s="128" customFormat="1" ht="43.5" x14ac:dyDescent="0.35">
      <c r="A164" s="92">
        <v>21222711</v>
      </c>
      <c r="B164" s="93" t="s">
        <v>865</v>
      </c>
      <c r="C164" s="94"/>
      <c r="D164" s="94"/>
      <c r="E164" s="95">
        <f>+E165</f>
        <v>5000000</v>
      </c>
      <c r="F164" s="95">
        <f t="shared" ref="F164:R164" si="65">+F165</f>
        <v>0</v>
      </c>
      <c r="G164" s="95">
        <f t="shared" si="65"/>
        <v>5000000</v>
      </c>
      <c r="H164" s="95">
        <f t="shared" si="65"/>
        <v>0</v>
      </c>
      <c r="I164" s="95">
        <f t="shared" si="65"/>
        <v>0</v>
      </c>
      <c r="J164" s="95">
        <f t="shared" si="65"/>
        <v>0</v>
      </c>
      <c r="K164" s="95">
        <f t="shared" si="65"/>
        <v>0</v>
      </c>
      <c r="L164" s="95">
        <f t="shared" si="65"/>
        <v>0</v>
      </c>
      <c r="M164" s="95">
        <f t="shared" si="65"/>
        <v>0</v>
      </c>
      <c r="N164" s="95">
        <f t="shared" si="65"/>
        <v>0</v>
      </c>
      <c r="O164" s="95">
        <f t="shared" si="65"/>
        <v>0</v>
      </c>
      <c r="P164" s="95">
        <f t="shared" si="65"/>
        <v>0</v>
      </c>
      <c r="Q164" s="95">
        <f t="shared" si="65"/>
        <v>0</v>
      </c>
      <c r="R164" s="95">
        <f t="shared" si="65"/>
        <v>5000000</v>
      </c>
      <c r="S164" s="85">
        <v>21222711</v>
      </c>
      <c r="T164" s="85" t="s">
        <v>78</v>
      </c>
      <c r="U164" s="86">
        <v>5000000</v>
      </c>
      <c r="V164" s="87">
        <f t="shared" si="55"/>
        <v>0</v>
      </c>
      <c r="W164" s="89"/>
      <c r="X164" s="89"/>
      <c r="Y164" s="89"/>
      <c r="Z164" s="89"/>
      <c r="AA164" s="89"/>
      <c r="AB164" s="89"/>
      <c r="AD164" s="95">
        <v>0</v>
      </c>
      <c r="AF164" s="135" t="e">
        <f t="shared" si="52"/>
        <v>#DIV/0!</v>
      </c>
    </row>
    <row r="165" spans="1:32" s="128" customFormat="1" ht="43.5" x14ac:dyDescent="0.35">
      <c r="A165" s="96">
        <v>212227111</v>
      </c>
      <c r="B165" s="97" t="s">
        <v>866</v>
      </c>
      <c r="C165" s="98"/>
      <c r="D165" s="98"/>
      <c r="E165" s="99">
        <v>5000000</v>
      </c>
      <c r="F165" s="99"/>
      <c r="G165" s="99">
        <v>5000000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>
        <f t="shared" si="57"/>
        <v>5000000</v>
      </c>
      <c r="S165" s="85">
        <v>212227111</v>
      </c>
      <c r="T165" s="85" t="s">
        <v>867</v>
      </c>
      <c r="U165" s="86">
        <v>5000000</v>
      </c>
      <c r="V165" s="87">
        <f t="shared" si="55"/>
        <v>0</v>
      </c>
      <c r="W165" s="89"/>
      <c r="X165" s="89"/>
      <c r="Y165" s="89"/>
      <c r="Z165" s="89"/>
      <c r="AA165" s="89"/>
      <c r="AB165" s="89"/>
      <c r="AD165" s="99">
        <v>0</v>
      </c>
      <c r="AF165" s="136" t="e">
        <f t="shared" si="52"/>
        <v>#DIV/0!</v>
      </c>
    </row>
    <row r="166" spans="1:32" s="128" customFormat="1" ht="43.5" x14ac:dyDescent="0.35">
      <c r="A166" s="92">
        <v>21222712</v>
      </c>
      <c r="B166" s="93" t="s">
        <v>868</v>
      </c>
      <c r="C166" s="94"/>
      <c r="D166" s="94"/>
      <c r="E166" s="95">
        <f>+E167</f>
        <v>265000000</v>
      </c>
      <c r="F166" s="95">
        <f t="shared" ref="F166:R166" si="66">+F167</f>
        <v>0</v>
      </c>
      <c r="G166" s="95">
        <f t="shared" si="66"/>
        <v>265000000</v>
      </c>
      <c r="H166" s="95">
        <f t="shared" si="66"/>
        <v>0</v>
      </c>
      <c r="I166" s="95">
        <f t="shared" si="66"/>
        <v>0</v>
      </c>
      <c r="J166" s="95">
        <f t="shared" si="66"/>
        <v>0</v>
      </c>
      <c r="K166" s="95">
        <f t="shared" si="66"/>
        <v>0</v>
      </c>
      <c r="L166" s="95">
        <f t="shared" si="66"/>
        <v>0</v>
      </c>
      <c r="M166" s="95">
        <f t="shared" si="66"/>
        <v>0</v>
      </c>
      <c r="N166" s="95">
        <f t="shared" si="66"/>
        <v>0</v>
      </c>
      <c r="O166" s="95">
        <f t="shared" si="66"/>
        <v>0</v>
      </c>
      <c r="P166" s="95">
        <f t="shared" si="66"/>
        <v>0</v>
      </c>
      <c r="Q166" s="95">
        <f t="shared" si="66"/>
        <v>0</v>
      </c>
      <c r="R166" s="95">
        <f t="shared" si="66"/>
        <v>265000000</v>
      </c>
      <c r="S166" s="85">
        <v>21222712</v>
      </c>
      <c r="T166" s="85" t="s">
        <v>79</v>
      </c>
      <c r="U166" s="86">
        <v>265000000</v>
      </c>
      <c r="V166" s="87">
        <f t="shared" si="55"/>
        <v>0</v>
      </c>
      <c r="W166" s="82"/>
      <c r="X166" s="82"/>
      <c r="Y166" s="82"/>
      <c r="Z166" s="82"/>
      <c r="AA166" s="82"/>
      <c r="AB166" s="82"/>
      <c r="AC166" s="127"/>
      <c r="AD166" s="95">
        <v>0</v>
      </c>
      <c r="AF166" s="135" t="e">
        <f t="shared" si="52"/>
        <v>#DIV/0!</v>
      </c>
    </row>
    <row r="167" spans="1:32" ht="29" x14ac:dyDescent="0.35">
      <c r="A167" s="96">
        <v>212227121</v>
      </c>
      <c r="B167" s="97" t="s">
        <v>869</v>
      </c>
      <c r="C167" s="98"/>
      <c r="D167" s="98" t="s">
        <v>754</v>
      </c>
      <c r="E167" s="99">
        <v>265000000</v>
      </c>
      <c r="F167" s="99">
        <v>0</v>
      </c>
      <c r="G167" s="99">
        <v>265000000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f t="shared" si="57"/>
        <v>265000000</v>
      </c>
      <c r="S167" s="85">
        <v>212227121</v>
      </c>
      <c r="T167" s="85" t="s">
        <v>869</v>
      </c>
      <c r="U167" s="86">
        <v>265000000</v>
      </c>
      <c r="V167" s="87">
        <f t="shared" si="55"/>
        <v>0</v>
      </c>
      <c r="W167" s="89"/>
      <c r="X167" s="89"/>
      <c r="Y167" s="89"/>
      <c r="Z167" s="89"/>
      <c r="AA167" s="89"/>
      <c r="AB167" s="89"/>
      <c r="AC167" s="128"/>
      <c r="AD167" s="99">
        <v>0</v>
      </c>
      <c r="AE167" s="128"/>
      <c r="AF167" s="136" t="e">
        <f t="shared" si="52"/>
        <v>#DIV/0!</v>
      </c>
    </row>
    <row r="168" spans="1:32" ht="43.5" x14ac:dyDescent="0.35">
      <c r="A168" s="92">
        <v>21222713</v>
      </c>
      <c r="B168" s="93" t="s">
        <v>870</v>
      </c>
      <c r="C168" s="94"/>
      <c r="D168" s="94"/>
      <c r="E168" s="95">
        <f>+E169</f>
        <v>556000000</v>
      </c>
      <c r="F168" s="95">
        <f t="shared" ref="F168:R168" si="67">+F169</f>
        <v>0</v>
      </c>
      <c r="G168" s="95">
        <f t="shared" si="67"/>
        <v>556000000</v>
      </c>
      <c r="H168" s="95">
        <f t="shared" si="67"/>
        <v>0</v>
      </c>
      <c r="I168" s="95">
        <f t="shared" si="67"/>
        <v>0</v>
      </c>
      <c r="J168" s="95">
        <f t="shared" si="67"/>
        <v>0</v>
      </c>
      <c r="K168" s="95">
        <f t="shared" si="67"/>
        <v>0</v>
      </c>
      <c r="L168" s="95">
        <f t="shared" si="67"/>
        <v>0</v>
      </c>
      <c r="M168" s="95">
        <f t="shared" si="67"/>
        <v>0</v>
      </c>
      <c r="N168" s="95">
        <f t="shared" si="67"/>
        <v>0</v>
      </c>
      <c r="O168" s="95">
        <f t="shared" si="67"/>
        <v>0</v>
      </c>
      <c r="P168" s="95">
        <f t="shared" si="67"/>
        <v>0</v>
      </c>
      <c r="Q168" s="95">
        <f t="shared" si="67"/>
        <v>0</v>
      </c>
      <c r="R168" s="95">
        <f t="shared" si="67"/>
        <v>556000000</v>
      </c>
      <c r="S168" s="85">
        <v>21222713</v>
      </c>
      <c r="T168" s="85" t="s">
        <v>80</v>
      </c>
      <c r="U168" s="86">
        <v>556000000</v>
      </c>
      <c r="V168" s="87">
        <f t="shared" si="55"/>
        <v>0</v>
      </c>
      <c r="AD168" s="95">
        <v>247959006</v>
      </c>
      <c r="AF168" s="135" t="e">
        <f t="shared" si="52"/>
        <v>#DIV/0!</v>
      </c>
    </row>
    <row r="169" spans="1:32" ht="29" x14ac:dyDescent="0.35">
      <c r="A169" s="96">
        <v>212227138</v>
      </c>
      <c r="B169" s="97" t="s">
        <v>871</v>
      </c>
      <c r="C169" s="98"/>
      <c r="D169" s="98" t="s">
        <v>754</v>
      </c>
      <c r="E169" s="101">
        <v>556000000</v>
      </c>
      <c r="F169" s="99">
        <v>0</v>
      </c>
      <c r="G169" s="101">
        <v>556000000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f t="shared" si="57"/>
        <v>556000000</v>
      </c>
      <c r="S169" s="85">
        <v>212227138</v>
      </c>
      <c r="T169" s="85" t="s">
        <v>872</v>
      </c>
      <c r="U169" s="86">
        <v>556000000</v>
      </c>
      <c r="V169" s="87">
        <f t="shared" si="55"/>
        <v>0</v>
      </c>
      <c r="W169" s="89"/>
      <c r="X169" s="89"/>
      <c r="Y169" s="89"/>
      <c r="Z169" s="89"/>
      <c r="AA169" s="89"/>
      <c r="AB169" s="89"/>
      <c r="AC169" s="128"/>
      <c r="AD169" s="99">
        <v>247959006</v>
      </c>
      <c r="AF169" s="136" t="e">
        <f t="shared" si="52"/>
        <v>#DIV/0!</v>
      </c>
    </row>
    <row r="170" spans="1:32" x14ac:dyDescent="0.35">
      <c r="A170" s="96">
        <v>21222714</v>
      </c>
      <c r="B170" s="97" t="s">
        <v>873</v>
      </c>
      <c r="C170" s="98"/>
      <c r="D170" s="98"/>
      <c r="E170" s="101">
        <v>100000000</v>
      </c>
      <c r="F170" s="99">
        <v>8333333.333333333</v>
      </c>
      <c r="G170" s="99">
        <v>8333333.333333333</v>
      </c>
      <c r="H170" s="99">
        <v>8333333.333333333</v>
      </c>
      <c r="I170" s="99">
        <v>8333333.333333333</v>
      </c>
      <c r="J170" s="99">
        <v>8333333.333333333</v>
      </c>
      <c r="K170" s="99">
        <v>8333333.333333333</v>
      </c>
      <c r="L170" s="99">
        <v>8333333.333333333</v>
      </c>
      <c r="M170" s="99">
        <v>8333333.333333333</v>
      </c>
      <c r="N170" s="99">
        <v>8333333.333333333</v>
      </c>
      <c r="O170" s="99">
        <v>8333333.333333333</v>
      </c>
      <c r="P170" s="99">
        <v>8333333.333333333</v>
      </c>
      <c r="Q170" s="99">
        <v>8333333.333333333</v>
      </c>
      <c r="R170" s="99">
        <f t="shared" si="57"/>
        <v>99999999.999999985</v>
      </c>
      <c r="S170" s="85">
        <v>21222714</v>
      </c>
      <c r="T170" s="85" t="s">
        <v>873</v>
      </c>
      <c r="U170" s="86">
        <v>100000000</v>
      </c>
      <c r="V170" s="87">
        <f t="shared" si="55"/>
        <v>0</v>
      </c>
      <c r="W170" s="89"/>
      <c r="X170" s="89"/>
      <c r="Y170" s="89"/>
      <c r="Z170" s="89"/>
      <c r="AA170" s="89"/>
      <c r="AB170" s="89"/>
      <c r="AC170" s="128"/>
      <c r="AD170" s="99">
        <v>13467047.539999999</v>
      </c>
      <c r="AF170" s="136">
        <f t="shared" si="52"/>
        <v>0.61604570479999998</v>
      </c>
    </row>
    <row r="171" spans="1:32" s="128" customFormat="1" x14ac:dyDescent="0.35">
      <c r="A171" s="60">
        <v>2122272</v>
      </c>
      <c r="B171" s="61" t="s">
        <v>81</v>
      </c>
      <c r="C171" s="106"/>
      <c r="D171" s="106"/>
      <c r="E171" s="107">
        <f>+E172+E174</f>
        <v>1287000000</v>
      </c>
      <c r="F171" s="107">
        <f t="shared" ref="F171:R171" si="68">+F172+F174</f>
        <v>1220000000</v>
      </c>
      <c r="G171" s="107">
        <f t="shared" si="68"/>
        <v>35000000</v>
      </c>
      <c r="H171" s="107">
        <f t="shared" si="68"/>
        <v>15000000</v>
      </c>
      <c r="I171" s="107">
        <f t="shared" si="68"/>
        <v>10000000</v>
      </c>
      <c r="J171" s="107">
        <f t="shared" si="68"/>
        <v>7000000</v>
      </c>
      <c r="K171" s="107">
        <f t="shared" si="68"/>
        <v>0</v>
      </c>
      <c r="L171" s="107">
        <f t="shared" si="68"/>
        <v>0</v>
      </c>
      <c r="M171" s="107">
        <f t="shared" si="68"/>
        <v>0</v>
      </c>
      <c r="N171" s="107">
        <f t="shared" si="68"/>
        <v>0</v>
      </c>
      <c r="O171" s="107">
        <f t="shared" si="68"/>
        <v>0</v>
      </c>
      <c r="P171" s="107">
        <f t="shared" si="68"/>
        <v>0</v>
      </c>
      <c r="Q171" s="107">
        <f t="shared" si="68"/>
        <v>0</v>
      </c>
      <c r="R171" s="107">
        <f t="shared" si="68"/>
        <v>1287000000</v>
      </c>
      <c r="S171" s="85">
        <v>2122272</v>
      </c>
      <c r="T171" s="85" t="s">
        <v>81</v>
      </c>
      <c r="U171" s="86">
        <v>1287000000</v>
      </c>
      <c r="V171" s="87">
        <f t="shared" si="55"/>
        <v>0</v>
      </c>
      <c r="W171" s="89"/>
      <c r="X171" s="89"/>
      <c r="Y171" s="89"/>
      <c r="Z171" s="89"/>
      <c r="AA171" s="89"/>
      <c r="AB171" s="89"/>
      <c r="AD171" s="107">
        <v>372300000</v>
      </c>
      <c r="AE171" s="127"/>
      <c r="AF171" s="138">
        <f t="shared" si="52"/>
        <v>-0.69483606557377053</v>
      </c>
    </row>
    <row r="172" spans="1:32" ht="29" x14ac:dyDescent="0.35">
      <c r="A172" s="92">
        <v>21222721</v>
      </c>
      <c r="B172" s="93" t="s">
        <v>82</v>
      </c>
      <c r="C172" s="94"/>
      <c r="D172" s="94"/>
      <c r="E172" s="95">
        <f>+E173</f>
        <v>85000000</v>
      </c>
      <c r="F172" s="95">
        <f t="shared" ref="F172:R172" si="69">+F173</f>
        <v>20000000</v>
      </c>
      <c r="G172" s="95">
        <f t="shared" si="69"/>
        <v>35000000</v>
      </c>
      <c r="H172" s="95">
        <f t="shared" si="69"/>
        <v>15000000</v>
      </c>
      <c r="I172" s="95">
        <f t="shared" si="69"/>
        <v>10000000</v>
      </c>
      <c r="J172" s="95">
        <f t="shared" si="69"/>
        <v>5000000</v>
      </c>
      <c r="K172" s="95">
        <f t="shared" si="69"/>
        <v>0</v>
      </c>
      <c r="L172" s="95">
        <f t="shared" si="69"/>
        <v>0</v>
      </c>
      <c r="M172" s="95">
        <f t="shared" si="69"/>
        <v>0</v>
      </c>
      <c r="N172" s="95">
        <f t="shared" si="69"/>
        <v>0</v>
      </c>
      <c r="O172" s="95">
        <f t="shared" si="69"/>
        <v>0</v>
      </c>
      <c r="P172" s="95">
        <f t="shared" si="69"/>
        <v>0</v>
      </c>
      <c r="Q172" s="95">
        <f t="shared" si="69"/>
        <v>0</v>
      </c>
      <c r="R172" s="95">
        <f t="shared" si="69"/>
        <v>85000000</v>
      </c>
      <c r="S172" s="85">
        <v>21222721</v>
      </c>
      <c r="T172" s="85" t="s">
        <v>82</v>
      </c>
      <c r="U172" s="86">
        <v>85000000</v>
      </c>
      <c r="V172" s="87">
        <f t="shared" si="55"/>
        <v>0</v>
      </c>
      <c r="W172" s="89"/>
      <c r="X172" s="89"/>
      <c r="Y172" s="89"/>
      <c r="Z172" s="89"/>
      <c r="AA172" s="89"/>
      <c r="AB172" s="89"/>
      <c r="AC172" s="128"/>
      <c r="AD172" s="95">
        <v>0</v>
      </c>
      <c r="AE172" s="128"/>
      <c r="AF172" s="135">
        <f t="shared" si="52"/>
        <v>-1</v>
      </c>
    </row>
    <row r="173" spans="1:32" ht="43.5" x14ac:dyDescent="0.35">
      <c r="A173" s="96">
        <v>212227211</v>
      </c>
      <c r="B173" s="97" t="s">
        <v>874</v>
      </c>
      <c r="C173" s="98"/>
      <c r="D173" s="98" t="s">
        <v>754</v>
      </c>
      <c r="E173" s="101">
        <v>85000000</v>
      </c>
      <c r="F173" s="99">
        <v>20000000</v>
      </c>
      <c r="G173" s="99">
        <v>35000000</v>
      </c>
      <c r="H173" s="99">
        <v>15000000</v>
      </c>
      <c r="I173" s="99">
        <v>10000000</v>
      </c>
      <c r="J173" s="99">
        <v>5000000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f t="shared" si="57"/>
        <v>85000000</v>
      </c>
      <c r="S173" s="85">
        <v>212227211</v>
      </c>
      <c r="T173" s="85" t="s">
        <v>875</v>
      </c>
      <c r="U173" s="86">
        <v>85000000</v>
      </c>
      <c r="V173" s="87">
        <f t="shared" si="55"/>
        <v>0</v>
      </c>
      <c r="AD173" s="99">
        <v>0</v>
      </c>
      <c r="AF173" s="136">
        <f t="shared" si="52"/>
        <v>-1</v>
      </c>
    </row>
    <row r="174" spans="1:32" ht="29" x14ac:dyDescent="0.35">
      <c r="A174" s="92">
        <v>21222722</v>
      </c>
      <c r="B174" s="93" t="s">
        <v>83</v>
      </c>
      <c r="C174" s="94"/>
      <c r="D174" s="94"/>
      <c r="E174" s="95">
        <f>+E175+E176</f>
        <v>1202000000</v>
      </c>
      <c r="F174" s="95">
        <f t="shared" ref="F174:R174" si="70">+F175+F176</f>
        <v>1200000000</v>
      </c>
      <c r="G174" s="95">
        <f t="shared" si="70"/>
        <v>0</v>
      </c>
      <c r="H174" s="95">
        <f t="shared" si="70"/>
        <v>0</v>
      </c>
      <c r="I174" s="95">
        <f t="shared" si="70"/>
        <v>0</v>
      </c>
      <c r="J174" s="95">
        <f t="shared" si="70"/>
        <v>2000000</v>
      </c>
      <c r="K174" s="95">
        <f t="shared" si="70"/>
        <v>0</v>
      </c>
      <c r="L174" s="95">
        <f t="shared" si="70"/>
        <v>0</v>
      </c>
      <c r="M174" s="95">
        <f t="shared" si="70"/>
        <v>0</v>
      </c>
      <c r="N174" s="95">
        <f t="shared" si="70"/>
        <v>0</v>
      </c>
      <c r="O174" s="95">
        <f t="shared" si="70"/>
        <v>0</v>
      </c>
      <c r="P174" s="95">
        <f t="shared" si="70"/>
        <v>0</v>
      </c>
      <c r="Q174" s="95">
        <f t="shared" si="70"/>
        <v>0</v>
      </c>
      <c r="R174" s="95">
        <f t="shared" si="70"/>
        <v>1202000000</v>
      </c>
      <c r="S174" s="85">
        <v>21222722</v>
      </c>
      <c r="T174" s="85" t="s">
        <v>83</v>
      </c>
      <c r="U174" s="86">
        <v>1202000000</v>
      </c>
      <c r="V174" s="87">
        <f t="shared" si="55"/>
        <v>0</v>
      </c>
      <c r="AD174" s="95">
        <v>372300000</v>
      </c>
      <c r="AF174" s="135">
        <f t="shared" si="52"/>
        <v>-0.68974999999999997</v>
      </c>
    </row>
    <row r="175" spans="1:32" s="128" customFormat="1" ht="29" x14ac:dyDescent="0.35">
      <c r="A175" s="96">
        <v>212227222</v>
      </c>
      <c r="B175" s="97" t="s">
        <v>876</v>
      </c>
      <c r="C175" s="98"/>
      <c r="D175" s="98" t="s">
        <v>877</v>
      </c>
      <c r="E175" s="101">
        <v>1200000000</v>
      </c>
      <c r="F175" s="99">
        <v>1200000000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f t="shared" si="57"/>
        <v>1200000000</v>
      </c>
      <c r="S175" s="85">
        <v>212227222</v>
      </c>
      <c r="T175" s="85" t="s">
        <v>878</v>
      </c>
      <c r="U175" s="86">
        <v>1200000000</v>
      </c>
      <c r="V175" s="87">
        <f t="shared" si="55"/>
        <v>0</v>
      </c>
      <c r="W175" s="82"/>
      <c r="X175" s="82"/>
      <c r="Y175" s="82"/>
      <c r="Z175" s="82"/>
      <c r="AA175" s="82"/>
      <c r="AB175" s="82"/>
      <c r="AC175" s="127"/>
      <c r="AD175" s="99">
        <v>372300000</v>
      </c>
      <c r="AE175" s="127"/>
      <c r="AF175" s="136">
        <f t="shared" si="52"/>
        <v>-0.68974999999999997</v>
      </c>
    </row>
    <row r="176" spans="1:32" s="128" customFormat="1" ht="29" x14ac:dyDescent="0.35">
      <c r="A176" s="111">
        <v>212227223</v>
      </c>
      <c r="B176" s="112" t="s">
        <v>879</v>
      </c>
      <c r="C176" s="98"/>
      <c r="D176" s="98"/>
      <c r="E176" s="101">
        <v>2000000</v>
      </c>
      <c r="F176" s="99"/>
      <c r="G176" s="99"/>
      <c r="H176" s="99"/>
      <c r="I176" s="99"/>
      <c r="J176" s="99">
        <v>2000000</v>
      </c>
      <c r="K176" s="99"/>
      <c r="L176" s="99"/>
      <c r="M176" s="99"/>
      <c r="N176" s="99"/>
      <c r="O176" s="99"/>
      <c r="P176" s="99"/>
      <c r="Q176" s="99"/>
      <c r="R176" s="99">
        <f t="shared" si="57"/>
        <v>2000000</v>
      </c>
      <c r="S176" s="85">
        <v>212227223</v>
      </c>
      <c r="T176" s="85" t="s">
        <v>879</v>
      </c>
      <c r="U176" s="86">
        <v>2000000</v>
      </c>
      <c r="V176" s="87">
        <f t="shared" si="55"/>
        <v>0</v>
      </c>
      <c r="W176" s="82"/>
      <c r="X176" s="82"/>
      <c r="Y176" s="82"/>
      <c r="Z176" s="82"/>
      <c r="AA176" s="82"/>
      <c r="AB176" s="82"/>
      <c r="AC176" s="127"/>
      <c r="AD176" s="99">
        <v>0</v>
      </c>
      <c r="AF176" s="136" t="e">
        <f t="shared" si="52"/>
        <v>#DIV/0!</v>
      </c>
    </row>
    <row r="177" spans="1:32" s="128" customFormat="1" ht="29" x14ac:dyDescent="0.35">
      <c r="A177" s="60">
        <v>212228</v>
      </c>
      <c r="B177" s="61" t="s">
        <v>84</v>
      </c>
      <c r="C177" s="106"/>
      <c r="D177" s="106"/>
      <c r="E177" s="107">
        <f t="shared" ref="E177:R177" si="71">+E178+E180+E186+E190+E192+E194+E199</f>
        <v>3034800000</v>
      </c>
      <c r="F177" s="107">
        <f t="shared" si="71"/>
        <v>348316666.66000003</v>
      </c>
      <c r="G177" s="107">
        <f t="shared" si="71"/>
        <v>880716666.65999997</v>
      </c>
      <c r="H177" s="107">
        <f t="shared" si="71"/>
        <v>438523663.16000003</v>
      </c>
      <c r="I177" s="107">
        <f t="shared" si="71"/>
        <v>164023663.16</v>
      </c>
      <c r="J177" s="107">
        <f t="shared" si="71"/>
        <v>184116666.66</v>
      </c>
      <c r="K177" s="107">
        <f t="shared" si="71"/>
        <v>157816666.66</v>
      </c>
      <c r="L177" s="107">
        <f t="shared" si="71"/>
        <v>220316666.66</v>
      </c>
      <c r="M177" s="107">
        <f t="shared" si="71"/>
        <v>208695677.16</v>
      </c>
      <c r="N177" s="107">
        <f t="shared" si="71"/>
        <v>116723663.16</v>
      </c>
      <c r="O177" s="107">
        <f t="shared" si="71"/>
        <v>110316666.66</v>
      </c>
      <c r="P177" s="107">
        <f t="shared" si="71"/>
        <v>104316666.66</v>
      </c>
      <c r="Q177" s="107">
        <f t="shared" si="71"/>
        <v>100916666.73999999</v>
      </c>
      <c r="R177" s="107">
        <f t="shared" si="71"/>
        <v>3034800000</v>
      </c>
      <c r="S177" s="85">
        <v>212228</v>
      </c>
      <c r="T177" s="85" t="s">
        <v>84</v>
      </c>
      <c r="U177" s="86">
        <v>2359300000</v>
      </c>
      <c r="V177" s="87">
        <f t="shared" si="55"/>
        <v>675500000</v>
      </c>
      <c r="W177" s="89"/>
      <c r="X177" s="89"/>
      <c r="Y177" s="89"/>
      <c r="Z177" s="89"/>
      <c r="AA177" s="89"/>
      <c r="AB177" s="89"/>
      <c r="AD177" s="107">
        <v>892453323</v>
      </c>
      <c r="AF177" s="138">
        <f t="shared" si="52"/>
        <v>1.5621895488312776</v>
      </c>
    </row>
    <row r="178" spans="1:32" s="128" customFormat="1" x14ac:dyDescent="0.35">
      <c r="A178" s="92">
        <v>2122281</v>
      </c>
      <c r="B178" s="93" t="s">
        <v>85</v>
      </c>
      <c r="C178" s="94"/>
      <c r="D178" s="94"/>
      <c r="E178" s="95">
        <f>+E179</f>
        <v>318000000</v>
      </c>
      <c r="F178" s="95">
        <f t="shared" ref="F178:R178" si="72">+F179</f>
        <v>250000000</v>
      </c>
      <c r="G178" s="95">
        <f t="shared" si="72"/>
        <v>68000000</v>
      </c>
      <c r="H178" s="95">
        <f t="shared" si="72"/>
        <v>0</v>
      </c>
      <c r="I178" s="95">
        <f t="shared" si="72"/>
        <v>0</v>
      </c>
      <c r="J178" s="95">
        <f t="shared" si="72"/>
        <v>0</v>
      </c>
      <c r="K178" s="95">
        <f t="shared" si="72"/>
        <v>0</v>
      </c>
      <c r="L178" s="95">
        <f t="shared" si="72"/>
        <v>0</v>
      </c>
      <c r="M178" s="95">
        <f t="shared" si="72"/>
        <v>0</v>
      </c>
      <c r="N178" s="95">
        <f t="shared" si="72"/>
        <v>0</v>
      </c>
      <c r="O178" s="95">
        <f t="shared" si="72"/>
        <v>0</v>
      </c>
      <c r="P178" s="95">
        <f t="shared" si="72"/>
        <v>0</v>
      </c>
      <c r="Q178" s="95">
        <f t="shared" si="72"/>
        <v>0</v>
      </c>
      <c r="R178" s="95">
        <f t="shared" si="72"/>
        <v>318000000</v>
      </c>
      <c r="S178" s="85">
        <v>2122281</v>
      </c>
      <c r="T178" s="85" t="s">
        <v>85</v>
      </c>
      <c r="U178" s="86">
        <v>250000000</v>
      </c>
      <c r="V178" s="87">
        <f t="shared" si="55"/>
        <v>68000000</v>
      </c>
      <c r="W178" s="82"/>
      <c r="X178" s="82"/>
      <c r="Y178" s="82"/>
      <c r="Z178" s="82"/>
      <c r="AA178" s="82"/>
      <c r="AB178" s="82"/>
      <c r="AC178" s="127"/>
      <c r="AD178" s="95">
        <v>532763000</v>
      </c>
      <c r="AF178" s="135">
        <f t="shared" si="52"/>
        <v>1.1310519999999999</v>
      </c>
    </row>
    <row r="179" spans="1:32" x14ac:dyDescent="0.35">
      <c r="A179" s="111">
        <v>21222811</v>
      </c>
      <c r="B179" s="112" t="s">
        <v>880</v>
      </c>
      <c r="C179" s="98"/>
      <c r="D179" s="98"/>
      <c r="E179" s="101">
        <v>318000000</v>
      </c>
      <c r="F179" s="99">
        <v>250000000</v>
      </c>
      <c r="G179" s="99">
        <v>68000000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318000000</v>
      </c>
      <c r="S179" s="85">
        <v>21222811</v>
      </c>
      <c r="T179" s="85" t="s">
        <v>880</v>
      </c>
      <c r="U179" s="86">
        <v>250000000</v>
      </c>
      <c r="V179" s="87">
        <f t="shared" si="55"/>
        <v>68000000</v>
      </c>
      <c r="AD179" s="99">
        <v>532763000</v>
      </c>
      <c r="AE179" s="128"/>
      <c r="AF179" s="136">
        <f t="shared" si="52"/>
        <v>1.1310519999999999</v>
      </c>
    </row>
    <row r="180" spans="1:32" ht="29" x14ac:dyDescent="0.35">
      <c r="A180" s="60">
        <v>2122282</v>
      </c>
      <c r="B180" s="61" t="s">
        <v>881</v>
      </c>
      <c r="C180" s="106"/>
      <c r="D180" s="106"/>
      <c r="E180" s="107">
        <f>+E181+E183+E184+E185</f>
        <v>1487500000</v>
      </c>
      <c r="F180" s="107">
        <f t="shared" ref="F180:R180" si="73">+F181+F183+F184+F185</f>
        <v>2500000</v>
      </c>
      <c r="G180" s="107">
        <f t="shared" si="73"/>
        <v>705900000</v>
      </c>
      <c r="H180" s="107">
        <f t="shared" si="73"/>
        <v>326206996.5</v>
      </c>
      <c r="I180" s="107">
        <f t="shared" si="73"/>
        <v>63206996.5</v>
      </c>
      <c r="J180" s="107">
        <f t="shared" si="73"/>
        <v>71800000</v>
      </c>
      <c r="K180" s="107">
        <f t="shared" si="73"/>
        <v>59500000</v>
      </c>
      <c r="L180" s="107">
        <f t="shared" si="73"/>
        <v>122000000</v>
      </c>
      <c r="M180" s="107">
        <f t="shared" si="73"/>
        <v>91379010.5</v>
      </c>
      <c r="N180" s="107">
        <f t="shared" si="73"/>
        <v>18906996.5</v>
      </c>
      <c r="O180" s="107">
        <f t="shared" si="73"/>
        <v>10500000</v>
      </c>
      <c r="P180" s="107">
        <f t="shared" si="73"/>
        <v>9500000</v>
      </c>
      <c r="Q180" s="107">
        <f t="shared" si="73"/>
        <v>6100000</v>
      </c>
      <c r="R180" s="107">
        <f t="shared" si="73"/>
        <v>1487500000</v>
      </c>
      <c r="S180" s="85">
        <v>2122282</v>
      </c>
      <c r="T180" s="85" t="s">
        <v>86</v>
      </c>
      <c r="U180" s="86">
        <v>880000000</v>
      </c>
      <c r="V180" s="87">
        <f t="shared" si="55"/>
        <v>607500000</v>
      </c>
      <c r="AD180" s="107">
        <v>346155833</v>
      </c>
      <c r="AF180" s="138">
        <f t="shared" si="52"/>
        <v>137.46233319999999</v>
      </c>
    </row>
    <row r="181" spans="1:32" s="128" customFormat="1" ht="43.5" x14ac:dyDescent="0.35">
      <c r="A181" s="92">
        <v>21222821</v>
      </c>
      <c r="B181" s="93" t="s">
        <v>882</v>
      </c>
      <c r="C181" s="94"/>
      <c r="D181" s="94"/>
      <c r="E181" s="95">
        <f>+E182</f>
        <v>100000000</v>
      </c>
      <c r="F181" s="95">
        <f t="shared" ref="F181:R181" si="74">+F182</f>
        <v>0</v>
      </c>
      <c r="G181" s="95">
        <f t="shared" si="74"/>
        <v>100000000</v>
      </c>
      <c r="H181" s="95">
        <f t="shared" si="74"/>
        <v>0</v>
      </c>
      <c r="I181" s="95">
        <f t="shared" si="74"/>
        <v>0</v>
      </c>
      <c r="J181" s="95">
        <f t="shared" si="74"/>
        <v>0</v>
      </c>
      <c r="K181" s="95">
        <f t="shared" si="74"/>
        <v>0</v>
      </c>
      <c r="L181" s="95">
        <f t="shared" si="74"/>
        <v>0</v>
      </c>
      <c r="M181" s="95">
        <f t="shared" si="74"/>
        <v>0</v>
      </c>
      <c r="N181" s="95">
        <f t="shared" si="74"/>
        <v>0</v>
      </c>
      <c r="O181" s="95">
        <f t="shared" si="74"/>
        <v>0</v>
      </c>
      <c r="P181" s="95">
        <f t="shared" si="74"/>
        <v>0</v>
      </c>
      <c r="Q181" s="95">
        <f t="shared" si="74"/>
        <v>0</v>
      </c>
      <c r="R181" s="95">
        <f t="shared" si="74"/>
        <v>100000000</v>
      </c>
      <c r="S181" s="85">
        <v>21222821</v>
      </c>
      <c r="T181" s="85" t="s">
        <v>87</v>
      </c>
      <c r="U181" s="86">
        <v>100000000</v>
      </c>
      <c r="V181" s="87">
        <f t="shared" si="55"/>
        <v>0</v>
      </c>
      <c r="W181" s="89"/>
      <c r="X181" s="89"/>
      <c r="Y181" s="89"/>
      <c r="Z181" s="89"/>
      <c r="AA181" s="89"/>
      <c r="AB181" s="89"/>
      <c r="AD181" s="95">
        <v>0</v>
      </c>
      <c r="AE181" s="127"/>
      <c r="AF181" s="135" t="e">
        <f t="shared" si="52"/>
        <v>#DIV/0!</v>
      </c>
    </row>
    <row r="182" spans="1:32" ht="43.5" x14ac:dyDescent="0.35">
      <c r="A182" s="96">
        <v>212228211</v>
      </c>
      <c r="B182" s="97" t="s">
        <v>883</v>
      </c>
      <c r="C182" s="98"/>
      <c r="D182" s="98" t="s">
        <v>754</v>
      </c>
      <c r="E182" s="101">
        <v>100000000</v>
      </c>
      <c r="F182" s="99">
        <v>0</v>
      </c>
      <c r="G182" s="99">
        <v>100000000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f t="shared" si="57"/>
        <v>100000000</v>
      </c>
      <c r="S182" s="85">
        <v>212228211</v>
      </c>
      <c r="T182" s="85" t="s">
        <v>884</v>
      </c>
      <c r="U182" s="86">
        <v>100000000</v>
      </c>
      <c r="V182" s="87">
        <f t="shared" si="55"/>
        <v>0</v>
      </c>
      <c r="W182" s="89"/>
      <c r="X182" s="89"/>
      <c r="Y182" s="89"/>
      <c r="Z182" s="89"/>
      <c r="AA182" s="89"/>
      <c r="AB182" s="89"/>
      <c r="AC182" s="128"/>
      <c r="AD182" s="99">
        <v>0</v>
      </c>
      <c r="AE182" s="128"/>
      <c r="AF182" s="136" t="e">
        <f t="shared" si="52"/>
        <v>#DIV/0!</v>
      </c>
    </row>
    <row r="183" spans="1:32" s="128" customFormat="1" x14ac:dyDescent="0.35">
      <c r="A183" s="96">
        <v>21222822</v>
      </c>
      <c r="B183" s="97" t="s">
        <v>885</v>
      </c>
      <c r="C183" s="98"/>
      <c r="D183" s="98" t="s">
        <v>688</v>
      </c>
      <c r="E183" s="101">
        <v>480000000</v>
      </c>
      <c r="F183" s="99">
        <v>0</v>
      </c>
      <c r="G183" s="99">
        <v>205000000</v>
      </c>
      <c r="H183" s="99">
        <v>155000000</v>
      </c>
      <c r="I183" s="99">
        <v>0</v>
      </c>
      <c r="J183" s="99">
        <v>0</v>
      </c>
      <c r="K183" s="99">
        <v>0</v>
      </c>
      <c r="L183" s="99">
        <v>60000000</v>
      </c>
      <c r="M183" s="99">
        <v>60000000</v>
      </c>
      <c r="N183" s="99">
        <v>0</v>
      </c>
      <c r="O183" s="99">
        <v>0</v>
      </c>
      <c r="P183" s="99">
        <v>0</v>
      </c>
      <c r="Q183" s="99">
        <v>0</v>
      </c>
      <c r="R183" s="99">
        <f t="shared" si="57"/>
        <v>480000000</v>
      </c>
      <c r="S183" s="85">
        <v>21222822</v>
      </c>
      <c r="T183" s="85" t="s">
        <v>885</v>
      </c>
      <c r="U183" s="86">
        <v>480000000</v>
      </c>
      <c r="V183" s="87">
        <f t="shared" si="55"/>
        <v>0</v>
      </c>
      <c r="W183" s="89"/>
      <c r="X183" s="89"/>
      <c r="Y183" s="89"/>
      <c r="Z183" s="89"/>
      <c r="AA183" s="89"/>
      <c r="AB183" s="89"/>
      <c r="AD183" s="99">
        <v>0</v>
      </c>
      <c r="AE183" s="127"/>
      <c r="AF183" s="136" t="e">
        <f t="shared" si="52"/>
        <v>#DIV/0!</v>
      </c>
    </row>
    <row r="184" spans="1:32" s="128" customFormat="1" ht="29" x14ac:dyDescent="0.35">
      <c r="A184" s="96">
        <v>21222823</v>
      </c>
      <c r="B184" s="97" t="s">
        <v>886</v>
      </c>
      <c r="C184" s="98"/>
      <c r="D184" s="98" t="s">
        <v>741</v>
      </c>
      <c r="E184" s="101">
        <v>80000000</v>
      </c>
      <c r="F184" s="99">
        <v>2500000</v>
      </c>
      <c r="G184" s="99">
        <v>9500000</v>
      </c>
      <c r="H184" s="99">
        <v>8206996.5</v>
      </c>
      <c r="I184" s="99">
        <v>6206996.5</v>
      </c>
      <c r="J184" s="99">
        <v>7300000</v>
      </c>
      <c r="K184" s="99">
        <v>2500000</v>
      </c>
      <c r="L184" s="99">
        <v>2500000</v>
      </c>
      <c r="M184" s="99">
        <f>21906996.5-1027986</f>
        <v>20879010.5</v>
      </c>
      <c r="N184" s="99">
        <v>11906996.5</v>
      </c>
      <c r="O184" s="99">
        <v>3500000</v>
      </c>
      <c r="P184" s="99">
        <v>2500000</v>
      </c>
      <c r="Q184" s="99">
        <v>2500000</v>
      </c>
      <c r="R184" s="99">
        <f t="shared" si="57"/>
        <v>80000000</v>
      </c>
      <c r="S184" s="85">
        <v>21222823</v>
      </c>
      <c r="T184" s="85" t="s">
        <v>886</v>
      </c>
      <c r="U184" s="86">
        <v>80000000</v>
      </c>
      <c r="V184" s="87">
        <f t="shared" si="55"/>
        <v>0</v>
      </c>
      <c r="W184" s="89"/>
      <c r="X184" s="89"/>
      <c r="Y184" s="89"/>
      <c r="Z184" s="89"/>
      <c r="AA184" s="89"/>
      <c r="AB184" s="89"/>
      <c r="AD184" s="99">
        <v>755833</v>
      </c>
      <c r="AF184" s="136">
        <f t="shared" si="52"/>
        <v>-0.69766680000000003</v>
      </c>
    </row>
    <row r="185" spans="1:32" x14ac:dyDescent="0.35">
      <c r="A185" s="96">
        <v>21222824</v>
      </c>
      <c r="B185" s="97" t="s">
        <v>887</v>
      </c>
      <c r="C185" s="98"/>
      <c r="D185" s="98" t="s">
        <v>710</v>
      </c>
      <c r="E185" s="101">
        <v>827500000</v>
      </c>
      <c r="F185" s="99">
        <v>0</v>
      </c>
      <c r="G185" s="99">
        <v>391400000</v>
      </c>
      <c r="H185" s="99">
        <v>163000000</v>
      </c>
      <c r="I185" s="99">
        <v>57000000</v>
      </c>
      <c r="J185" s="99">
        <v>64500000</v>
      </c>
      <c r="K185" s="99">
        <v>57000000</v>
      </c>
      <c r="L185" s="99">
        <v>59500000</v>
      </c>
      <c r="M185" s="99">
        <v>10500000</v>
      </c>
      <c r="N185" s="99">
        <v>7000000</v>
      </c>
      <c r="O185" s="99">
        <v>7000000</v>
      </c>
      <c r="P185" s="99">
        <v>7000000</v>
      </c>
      <c r="Q185" s="99">
        <v>3600000</v>
      </c>
      <c r="R185" s="99">
        <v>827500000</v>
      </c>
      <c r="S185" s="85">
        <v>21222824</v>
      </c>
      <c r="T185" s="85" t="s">
        <v>888</v>
      </c>
      <c r="U185" s="86">
        <v>220000000</v>
      </c>
      <c r="V185" s="87">
        <f t="shared" si="55"/>
        <v>607500000</v>
      </c>
      <c r="AD185" s="99">
        <v>345400000</v>
      </c>
      <c r="AE185" s="128"/>
      <c r="AF185" s="136" t="e">
        <f t="shared" si="52"/>
        <v>#DIV/0!</v>
      </c>
    </row>
    <row r="186" spans="1:32" s="128" customFormat="1" ht="29" x14ac:dyDescent="0.35">
      <c r="A186" s="92">
        <v>2122283</v>
      </c>
      <c r="B186" s="93" t="s">
        <v>889</v>
      </c>
      <c r="C186" s="94"/>
      <c r="D186" s="94"/>
      <c r="E186" s="95">
        <f>+E187+E188+E189</f>
        <v>379000000</v>
      </c>
      <c r="F186" s="95">
        <f t="shared" ref="F186:R186" si="75">+F187+F188+F189</f>
        <v>28083333.333333332</v>
      </c>
      <c r="G186" s="95">
        <f t="shared" si="75"/>
        <v>30083333.333333332</v>
      </c>
      <c r="H186" s="95">
        <f t="shared" si="75"/>
        <v>43083333.333333328</v>
      </c>
      <c r="I186" s="95">
        <f t="shared" si="75"/>
        <v>28083333.333333332</v>
      </c>
      <c r="J186" s="95">
        <f t="shared" si="75"/>
        <v>43083333.333333328</v>
      </c>
      <c r="K186" s="95">
        <f t="shared" si="75"/>
        <v>28083333.333333332</v>
      </c>
      <c r="L186" s="95">
        <f t="shared" si="75"/>
        <v>28083333.333333332</v>
      </c>
      <c r="M186" s="95">
        <f t="shared" si="75"/>
        <v>38083333.333333328</v>
      </c>
      <c r="N186" s="95">
        <f t="shared" si="75"/>
        <v>28083333.333333332</v>
      </c>
      <c r="O186" s="95">
        <f t="shared" si="75"/>
        <v>28083333.333333332</v>
      </c>
      <c r="P186" s="95">
        <f t="shared" si="75"/>
        <v>28083333.333333332</v>
      </c>
      <c r="Q186" s="95">
        <f t="shared" si="75"/>
        <v>28083333.333333332</v>
      </c>
      <c r="R186" s="95">
        <f t="shared" si="75"/>
        <v>379000000</v>
      </c>
      <c r="S186" s="85">
        <v>2122283</v>
      </c>
      <c r="T186" s="85" t="s">
        <v>88</v>
      </c>
      <c r="U186" s="86">
        <v>379000000</v>
      </c>
      <c r="V186" s="87">
        <f t="shared" si="55"/>
        <v>0</v>
      </c>
      <c r="W186" s="82"/>
      <c r="X186" s="82"/>
      <c r="Y186" s="82"/>
      <c r="Z186" s="82"/>
      <c r="AA186" s="82"/>
      <c r="AB186" s="82"/>
      <c r="AC186" s="127"/>
      <c r="AD186" s="95">
        <v>11534490</v>
      </c>
      <c r="AE186" s="127"/>
      <c r="AF186" s="135">
        <f t="shared" si="52"/>
        <v>-0.5892763204747774</v>
      </c>
    </row>
    <row r="187" spans="1:32" ht="29" x14ac:dyDescent="0.35">
      <c r="A187" s="96">
        <v>21222831</v>
      </c>
      <c r="B187" s="97" t="s">
        <v>886</v>
      </c>
      <c r="C187" s="98"/>
      <c r="D187" s="98" t="s">
        <v>683</v>
      </c>
      <c r="E187" s="101">
        <v>2000000</v>
      </c>
      <c r="F187" s="99">
        <v>0</v>
      </c>
      <c r="G187" s="101">
        <v>2000000</v>
      </c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>
        <f t="shared" si="57"/>
        <v>2000000</v>
      </c>
      <c r="S187" s="85">
        <v>21222831</v>
      </c>
      <c r="T187" s="85" t="s">
        <v>886</v>
      </c>
      <c r="U187" s="86">
        <v>2000000</v>
      </c>
      <c r="V187" s="87">
        <f t="shared" si="55"/>
        <v>0</v>
      </c>
      <c r="W187" s="89"/>
      <c r="X187" s="89"/>
      <c r="Y187" s="89"/>
      <c r="Z187" s="89"/>
      <c r="AA187" s="89"/>
      <c r="AB187" s="89"/>
      <c r="AC187" s="128"/>
      <c r="AD187" s="99">
        <v>500000</v>
      </c>
      <c r="AE187" s="128"/>
      <c r="AF187" s="136" t="e">
        <f t="shared" si="52"/>
        <v>#DIV/0!</v>
      </c>
    </row>
    <row r="188" spans="1:32" ht="29" x14ac:dyDescent="0.35">
      <c r="A188" s="111">
        <v>21222832</v>
      </c>
      <c r="B188" s="112" t="s">
        <v>890</v>
      </c>
      <c r="C188" s="98"/>
      <c r="D188" s="98"/>
      <c r="E188" s="101">
        <v>337000000</v>
      </c>
      <c r="F188" s="99">
        <v>28083333.333333332</v>
      </c>
      <c r="G188" s="99">
        <v>28083333.333333332</v>
      </c>
      <c r="H188" s="99">
        <v>28083333.333333332</v>
      </c>
      <c r="I188" s="99">
        <v>28083333.333333332</v>
      </c>
      <c r="J188" s="99">
        <v>28083333.333333332</v>
      </c>
      <c r="K188" s="99">
        <v>28083333.333333332</v>
      </c>
      <c r="L188" s="99">
        <v>28083333.333333332</v>
      </c>
      <c r="M188" s="99">
        <v>28083333.333333332</v>
      </c>
      <c r="N188" s="99">
        <v>28083333.333333332</v>
      </c>
      <c r="O188" s="99">
        <v>28083333.333333332</v>
      </c>
      <c r="P188" s="99">
        <v>28083333.333333332</v>
      </c>
      <c r="Q188" s="99">
        <v>28083333.333333332</v>
      </c>
      <c r="R188" s="99">
        <f t="shared" si="57"/>
        <v>337000000</v>
      </c>
      <c r="S188" s="85">
        <v>21222832</v>
      </c>
      <c r="T188" s="85" t="s">
        <v>890</v>
      </c>
      <c r="U188" s="86">
        <v>337000000</v>
      </c>
      <c r="V188" s="87">
        <f t="shared" si="55"/>
        <v>0</v>
      </c>
      <c r="AD188" s="99">
        <v>11034490</v>
      </c>
      <c r="AF188" s="136">
        <f t="shared" si="52"/>
        <v>-0.60708047477744809</v>
      </c>
    </row>
    <row r="189" spans="1:32" x14ac:dyDescent="0.35">
      <c r="A189" s="111">
        <v>21222833</v>
      </c>
      <c r="B189" s="112" t="s">
        <v>891</v>
      </c>
      <c r="C189" s="98"/>
      <c r="D189" s="98"/>
      <c r="E189" s="101">
        <v>40000000</v>
      </c>
      <c r="F189" s="99"/>
      <c r="G189" s="99"/>
      <c r="H189" s="99">
        <v>15000000</v>
      </c>
      <c r="I189" s="99"/>
      <c r="J189" s="99">
        <v>15000000</v>
      </c>
      <c r="K189" s="99"/>
      <c r="L189" s="99"/>
      <c r="M189" s="99">
        <v>10000000</v>
      </c>
      <c r="N189" s="99"/>
      <c r="O189" s="99"/>
      <c r="P189" s="99"/>
      <c r="Q189" s="99"/>
      <c r="R189" s="99">
        <f t="shared" si="57"/>
        <v>40000000</v>
      </c>
      <c r="S189" s="85">
        <v>21222833</v>
      </c>
      <c r="T189" s="85" t="s">
        <v>891</v>
      </c>
      <c r="U189" s="86">
        <v>40000000</v>
      </c>
      <c r="V189" s="87">
        <f t="shared" si="55"/>
        <v>0</v>
      </c>
      <c r="W189" s="89"/>
      <c r="X189" s="89"/>
      <c r="Y189" s="89"/>
      <c r="Z189" s="89"/>
      <c r="AA189" s="89"/>
      <c r="AB189" s="89"/>
      <c r="AC189" s="128"/>
      <c r="AD189" s="99">
        <v>0</v>
      </c>
      <c r="AF189" s="136" t="e">
        <f t="shared" si="52"/>
        <v>#DIV/0!</v>
      </c>
    </row>
    <row r="190" spans="1:32" s="128" customFormat="1" x14ac:dyDescent="0.35">
      <c r="A190" s="92">
        <v>2122284</v>
      </c>
      <c r="B190" s="93" t="s">
        <v>89</v>
      </c>
      <c r="C190" s="94"/>
      <c r="D190" s="94"/>
      <c r="E190" s="95">
        <f>+E191</f>
        <v>651800000</v>
      </c>
      <c r="F190" s="95">
        <f t="shared" ref="F190:R190" si="76">+F191</f>
        <v>54316666.659999996</v>
      </c>
      <c r="G190" s="95">
        <f t="shared" si="76"/>
        <v>54316666.659999996</v>
      </c>
      <c r="H190" s="95">
        <f t="shared" si="76"/>
        <v>54316666.659999996</v>
      </c>
      <c r="I190" s="95">
        <f t="shared" si="76"/>
        <v>54316666.659999996</v>
      </c>
      <c r="J190" s="95">
        <f t="shared" si="76"/>
        <v>54316666.659999996</v>
      </c>
      <c r="K190" s="95">
        <f t="shared" si="76"/>
        <v>54316666.659999996</v>
      </c>
      <c r="L190" s="95">
        <f t="shared" si="76"/>
        <v>54316666.659999996</v>
      </c>
      <c r="M190" s="95">
        <f t="shared" si="76"/>
        <v>54316666.659999996</v>
      </c>
      <c r="N190" s="95">
        <f t="shared" si="76"/>
        <v>54316666.659999996</v>
      </c>
      <c r="O190" s="95">
        <f t="shared" si="76"/>
        <v>54316666.659999996</v>
      </c>
      <c r="P190" s="95">
        <f t="shared" si="76"/>
        <v>54316666.659999996</v>
      </c>
      <c r="Q190" s="95">
        <f t="shared" si="76"/>
        <v>54316666.740000002</v>
      </c>
      <c r="R190" s="95">
        <f t="shared" si="76"/>
        <v>651799999.99999976</v>
      </c>
      <c r="S190" s="85">
        <v>2122284</v>
      </c>
      <c r="T190" s="85" t="s">
        <v>89</v>
      </c>
      <c r="U190" s="86">
        <v>651800000</v>
      </c>
      <c r="V190" s="87">
        <f t="shared" si="55"/>
        <v>0</v>
      </c>
      <c r="W190" s="89"/>
      <c r="X190" s="89"/>
      <c r="Y190" s="89"/>
      <c r="Z190" s="89"/>
      <c r="AA190" s="89"/>
      <c r="AB190" s="89"/>
      <c r="AD190" s="95">
        <v>500000</v>
      </c>
      <c r="AE190" s="127"/>
      <c r="AF190" s="135">
        <f t="shared" si="52"/>
        <v>-0.99079472230632648</v>
      </c>
    </row>
    <row r="191" spans="1:32" x14ac:dyDescent="0.35">
      <c r="A191" s="96">
        <v>21222841</v>
      </c>
      <c r="B191" s="97" t="s">
        <v>892</v>
      </c>
      <c r="C191" s="98"/>
      <c r="D191" s="98" t="s">
        <v>754</v>
      </c>
      <c r="E191" s="99">
        <v>651800000</v>
      </c>
      <c r="F191" s="99">
        <v>54316666.659999996</v>
      </c>
      <c r="G191" s="99">
        <v>54316666.659999996</v>
      </c>
      <c r="H191" s="99">
        <v>54316666.659999996</v>
      </c>
      <c r="I191" s="99">
        <v>54316666.659999996</v>
      </c>
      <c r="J191" s="99">
        <v>54316666.659999996</v>
      </c>
      <c r="K191" s="99">
        <v>54316666.659999996</v>
      </c>
      <c r="L191" s="99">
        <v>54316666.659999996</v>
      </c>
      <c r="M191" s="99">
        <v>54316666.659999996</v>
      </c>
      <c r="N191" s="99">
        <v>54316666.659999996</v>
      </c>
      <c r="O191" s="99">
        <v>54316666.659999996</v>
      </c>
      <c r="P191" s="99">
        <v>54316666.659999996</v>
      </c>
      <c r="Q191" s="99">
        <v>54316666.740000002</v>
      </c>
      <c r="R191" s="99">
        <f t="shared" si="57"/>
        <v>651799999.99999976</v>
      </c>
      <c r="S191" s="85">
        <v>21222841</v>
      </c>
      <c r="T191" s="85" t="s">
        <v>892</v>
      </c>
      <c r="U191" s="86">
        <v>651800000</v>
      </c>
      <c r="V191" s="87">
        <f t="shared" si="55"/>
        <v>0</v>
      </c>
      <c r="AD191" s="99">
        <v>500000</v>
      </c>
      <c r="AE191" s="128"/>
      <c r="AF191" s="136">
        <f t="shared" si="52"/>
        <v>-0.99079472230632648</v>
      </c>
    </row>
    <row r="192" spans="1:32" s="128" customFormat="1" ht="43.5" x14ac:dyDescent="0.35">
      <c r="A192" s="92">
        <v>2122285</v>
      </c>
      <c r="B192" s="93" t="s">
        <v>893</v>
      </c>
      <c r="C192" s="94"/>
      <c r="D192" s="94"/>
      <c r="E192" s="95">
        <f>+E193</f>
        <v>119000000</v>
      </c>
      <c r="F192" s="95">
        <f t="shared" ref="F192:R192" si="77">+F193</f>
        <v>9916666.666666666</v>
      </c>
      <c r="G192" s="95">
        <f t="shared" si="77"/>
        <v>9916666.666666666</v>
      </c>
      <c r="H192" s="95">
        <f t="shared" si="77"/>
        <v>9916666.666666666</v>
      </c>
      <c r="I192" s="95">
        <f t="shared" si="77"/>
        <v>9916666.666666666</v>
      </c>
      <c r="J192" s="95">
        <f t="shared" si="77"/>
        <v>9916666.666666666</v>
      </c>
      <c r="K192" s="95">
        <f t="shared" si="77"/>
        <v>9916666.666666666</v>
      </c>
      <c r="L192" s="95">
        <f t="shared" si="77"/>
        <v>9916666.666666666</v>
      </c>
      <c r="M192" s="95">
        <f t="shared" si="77"/>
        <v>9916666.666666666</v>
      </c>
      <c r="N192" s="95">
        <f t="shared" si="77"/>
        <v>9916666.666666666</v>
      </c>
      <c r="O192" s="95">
        <f t="shared" si="77"/>
        <v>9916666.666666666</v>
      </c>
      <c r="P192" s="95">
        <f t="shared" si="77"/>
        <v>9916666.666666666</v>
      </c>
      <c r="Q192" s="95">
        <f t="shared" si="77"/>
        <v>9916666.666666666</v>
      </c>
      <c r="R192" s="95">
        <f t="shared" si="77"/>
        <v>119000000.00000001</v>
      </c>
      <c r="S192" s="85">
        <v>2122285</v>
      </c>
      <c r="T192" s="85" t="s">
        <v>90</v>
      </c>
      <c r="U192" s="86">
        <v>119000000</v>
      </c>
      <c r="V192" s="87">
        <f t="shared" si="55"/>
        <v>0</v>
      </c>
      <c r="W192" s="89"/>
      <c r="X192" s="89"/>
      <c r="Y192" s="89"/>
      <c r="Z192" s="89"/>
      <c r="AA192" s="89"/>
      <c r="AB192" s="89"/>
      <c r="AD192" s="95">
        <v>0</v>
      </c>
      <c r="AE192" s="127"/>
      <c r="AF192" s="135">
        <f t="shared" si="52"/>
        <v>-1</v>
      </c>
    </row>
    <row r="193" spans="1:32" ht="29" x14ac:dyDescent="0.35">
      <c r="A193" s="96">
        <v>21222851</v>
      </c>
      <c r="B193" s="97" t="s">
        <v>894</v>
      </c>
      <c r="C193" s="98"/>
      <c r="D193" s="98"/>
      <c r="E193" s="99">
        <v>119000000</v>
      </c>
      <c r="F193" s="99">
        <v>9916666.666666666</v>
      </c>
      <c r="G193" s="99">
        <v>9916666.666666666</v>
      </c>
      <c r="H193" s="99">
        <v>9916666.666666666</v>
      </c>
      <c r="I193" s="99">
        <v>9916666.666666666</v>
      </c>
      <c r="J193" s="99">
        <v>9916666.666666666</v>
      </c>
      <c r="K193" s="99">
        <v>9916666.666666666</v>
      </c>
      <c r="L193" s="99">
        <v>9916666.666666666</v>
      </c>
      <c r="M193" s="99">
        <v>9916666.666666666</v>
      </c>
      <c r="N193" s="99">
        <v>9916666.666666666</v>
      </c>
      <c r="O193" s="99">
        <v>9916666.666666666</v>
      </c>
      <c r="P193" s="99">
        <v>9916666.666666666</v>
      </c>
      <c r="Q193" s="99">
        <v>9916666.666666666</v>
      </c>
      <c r="R193" s="99">
        <f t="shared" si="57"/>
        <v>119000000.00000001</v>
      </c>
      <c r="S193" s="85">
        <v>21222851</v>
      </c>
      <c r="T193" s="85" t="s">
        <v>895</v>
      </c>
      <c r="U193" s="86">
        <v>119000000</v>
      </c>
      <c r="V193" s="87">
        <f t="shared" si="55"/>
        <v>0</v>
      </c>
      <c r="AD193" s="99">
        <v>0</v>
      </c>
      <c r="AE193" s="128"/>
      <c r="AF193" s="136">
        <f t="shared" si="52"/>
        <v>-1</v>
      </c>
    </row>
    <row r="194" spans="1:32" ht="43.5" x14ac:dyDescent="0.35">
      <c r="A194" s="60">
        <v>2122286</v>
      </c>
      <c r="B194" s="61" t="s">
        <v>896</v>
      </c>
      <c r="C194" s="106"/>
      <c r="D194" s="106"/>
      <c r="E194" s="107">
        <f>+E195+E197+E198</f>
        <v>49500000</v>
      </c>
      <c r="F194" s="107">
        <f t="shared" ref="F194:R194" si="78">+F195+F197+F198</f>
        <v>1000000</v>
      </c>
      <c r="G194" s="107">
        <f t="shared" si="78"/>
        <v>10000000</v>
      </c>
      <c r="H194" s="107">
        <f t="shared" si="78"/>
        <v>2500000</v>
      </c>
      <c r="I194" s="107">
        <f t="shared" si="78"/>
        <v>6000000</v>
      </c>
      <c r="J194" s="107">
        <f t="shared" si="78"/>
        <v>2500000</v>
      </c>
      <c r="K194" s="107">
        <f t="shared" si="78"/>
        <v>3500000</v>
      </c>
      <c r="L194" s="107">
        <f t="shared" si="78"/>
        <v>3500000</v>
      </c>
      <c r="M194" s="107">
        <f t="shared" si="78"/>
        <v>12500000</v>
      </c>
      <c r="N194" s="107">
        <f t="shared" si="78"/>
        <v>3000000</v>
      </c>
      <c r="O194" s="107">
        <f t="shared" si="78"/>
        <v>5000000</v>
      </c>
      <c r="P194" s="107">
        <f t="shared" si="78"/>
        <v>0</v>
      </c>
      <c r="Q194" s="107">
        <f t="shared" si="78"/>
        <v>0</v>
      </c>
      <c r="R194" s="107">
        <f t="shared" si="78"/>
        <v>49500000</v>
      </c>
      <c r="S194" s="85">
        <v>2122286</v>
      </c>
      <c r="T194" s="85" t="s">
        <v>91</v>
      </c>
      <c r="U194" s="86">
        <v>31500000</v>
      </c>
      <c r="V194" s="87">
        <f t="shared" si="55"/>
        <v>18000000</v>
      </c>
      <c r="AD194" s="107">
        <v>700000</v>
      </c>
      <c r="AF194" s="138">
        <f t="shared" si="52"/>
        <v>-0.3</v>
      </c>
    </row>
    <row r="195" spans="1:32" s="128" customFormat="1" ht="29" x14ac:dyDescent="0.35">
      <c r="A195" s="92">
        <v>21222861</v>
      </c>
      <c r="B195" s="93" t="s">
        <v>92</v>
      </c>
      <c r="C195" s="94"/>
      <c r="D195" s="94"/>
      <c r="E195" s="95">
        <f>+E196</f>
        <v>30000000</v>
      </c>
      <c r="F195" s="95">
        <f t="shared" ref="F195:R195" si="79">+F196</f>
        <v>1000000</v>
      </c>
      <c r="G195" s="95">
        <f t="shared" si="79"/>
        <v>5000000</v>
      </c>
      <c r="H195" s="95">
        <f t="shared" si="79"/>
        <v>0</v>
      </c>
      <c r="I195" s="95">
        <f t="shared" si="79"/>
        <v>3500000</v>
      </c>
      <c r="J195" s="95">
        <f t="shared" si="79"/>
        <v>0</v>
      </c>
      <c r="K195" s="95">
        <f t="shared" si="79"/>
        <v>1000000</v>
      </c>
      <c r="L195" s="95">
        <f t="shared" si="79"/>
        <v>1000000</v>
      </c>
      <c r="M195" s="95">
        <f t="shared" si="79"/>
        <v>10500000</v>
      </c>
      <c r="N195" s="95">
        <f t="shared" si="79"/>
        <v>3000000</v>
      </c>
      <c r="O195" s="95">
        <f t="shared" si="79"/>
        <v>5000000</v>
      </c>
      <c r="P195" s="95">
        <f t="shared" si="79"/>
        <v>0</v>
      </c>
      <c r="Q195" s="95">
        <f t="shared" si="79"/>
        <v>0</v>
      </c>
      <c r="R195" s="95">
        <f t="shared" si="79"/>
        <v>30000000</v>
      </c>
      <c r="S195" s="85">
        <v>21222861</v>
      </c>
      <c r="T195" s="85" t="s">
        <v>92</v>
      </c>
      <c r="U195" s="86">
        <v>30000000</v>
      </c>
      <c r="V195" s="87">
        <f t="shared" si="55"/>
        <v>0</v>
      </c>
      <c r="W195" s="82"/>
      <c r="X195" s="82"/>
      <c r="Y195" s="82"/>
      <c r="Z195" s="82"/>
      <c r="AA195" s="82"/>
      <c r="AB195" s="82"/>
      <c r="AC195" s="127"/>
      <c r="AD195" s="95">
        <v>0</v>
      </c>
      <c r="AE195" s="127"/>
      <c r="AF195" s="135">
        <f t="shared" ref="AF195:AF258" si="80">(AD195-F195)/F195</f>
        <v>-1</v>
      </c>
    </row>
    <row r="196" spans="1:32" s="128" customFormat="1" ht="29" x14ac:dyDescent="0.35">
      <c r="A196" s="96">
        <v>212228611</v>
      </c>
      <c r="B196" s="97" t="s">
        <v>897</v>
      </c>
      <c r="C196" s="98"/>
      <c r="D196" s="98" t="s">
        <v>710</v>
      </c>
      <c r="E196" s="101">
        <v>30000000</v>
      </c>
      <c r="F196" s="99">
        <v>1000000</v>
      </c>
      <c r="G196" s="99">
        <v>5000000</v>
      </c>
      <c r="H196" s="99">
        <v>0</v>
      </c>
      <c r="I196" s="99">
        <v>3500000</v>
      </c>
      <c r="J196" s="99">
        <v>0</v>
      </c>
      <c r="K196" s="99">
        <v>1000000</v>
      </c>
      <c r="L196" s="99">
        <v>1000000</v>
      </c>
      <c r="M196" s="99">
        <v>10500000</v>
      </c>
      <c r="N196" s="99">
        <v>3000000</v>
      </c>
      <c r="O196" s="99">
        <v>5000000</v>
      </c>
      <c r="P196" s="99">
        <v>0</v>
      </c>
      <c r="Q196" s="99">
        <v>0</v>
      </c>
      <c r="R196" s="99">
        <f t="shared" si="57"/>
        <v>30000000</v>
      </c>
      <c r="S196" s="85">
        <v>212228611</v>
      </c>
      <c r="T196" s="85" t="s">
        <v>897</v>
      </c>
      <c r="U196" s="86">
        <v>30000000</v>
      </c>
      <c r="V196" s="87">
        <f t="shared" si="55"/>
        <v>0</v>
      </c>
      <c r="W196" s="89"/>
      <c r="X196" s="89"/>
      <c r="Y196" s="89"/>
      <c r="Z196" s="89"/>
      <c r="AA196" s="89"/>
      <c r="AB196" s="89"/>
      <c r="AD196" s="99">
        <v>0</v>
      </c>
      <c r="AF196" s="136">
        <f t="shared" si="80"/>
        <v>-1</v>
      </c>
    </row>
    <row r="197" spans="1:32" ht="29" x14ac:dyDescent="0.35">
      <c r="A197" s="96">
        <v>21222862</v>
      </c>
      <c r="B197" s="97" t="s">
        <v>898</v>
      </c>
      <c r="C197" s="98"/>
      <c r="D197" s="98" t="s">
        <v>741</v>
      </c>
      <c r="E197" s="101">
        <v>1500000</v>
      </c>
      <c r="F197" s="99">
        <v>0</v>
      </c>
      <c r="G197" s="99">
        <v>1500000</v>
      </c>
      <c r="H197" s="99"/>
      <c r="I197" s="99"/>
      <c r="J197" s="99"/>
      <c r="K197" s="99"/>
      <c r="L197" s="99"/>
      <c r="M197" s="99">
        <v>0</v>
      </c>
      <c r="N197" s="99"/>
      <c r="O197" s="99">
        <v>0</v>
      </c>
      <c r="P197" s="99">
        <v>0</v>
      </c>
      <c r="Q197" s="99">
        <v>0</v>
      </c>
      <c r="R197" s="99">
        <f t="shared" si="57"/>
        <v>1500000</v>
      </c>
      <c r="S197" s="85">
        <v>21222862</v>
      </c>
      <c r="T197" s="85" t="s">
        <v>899</v>
      </c>
      <c r="U197" s="86">
        <v>1500000</v>
      </c>
      <c r="V197" s="87">
        <f t="shared" si="55"/>
        <v>0</v>
      </c>
      <c r="AD197" s="99">
        <v>700000</v>
      </c>
      <c r="AE197" s="128"/>
      <c r="AF197" s="136" t="e">
        <f t="shared" si="80"/>
        <v>#DIV/0!</v>
      </c>
    </row>
    <row r="198" spans="1:32" s="128" customFormat="1" ht="29" x14ac:dyDescent="0.35">
      <c r="A198" s="111">
        <v>21222863</v>
      </c>
      <c r="B198" s="112" t="s">
        <v>900</v>
      </c>
      <c r="C198" s="98"/>
      <c r="D198" s="98"/>
      <c r="E198" s="101">
        <v>18000000</v>
      </c>
      <c r="F198" s="99"/>
      <c r="G198" s="99">
        <v>3500000</v>
      </c>
      <c r="H198" s="99">
        <v>2500000</v>
      </c>
      <c r="I198" s="99">
        <v>2500000</v>
      </c>
      <c r="J198" s="99">
        <v>2500000</v>
      </c>
      <c r="K198" s="99">
        <v>2500000</v>
      </c>
      <c r="L198" s="99">
        <v>2500000</v>
      </c>
      <c r="M198" s="99">
        <v>2000000</v>
      </c>
      <c r="N198" s="99"/>
      <c r="O198" s="99"/>
      <c r="P198" s="99"/>
      <c r="Q198" s="99"/>
      <c r="R198" s="99">
        <f t="shared" si="57"/>
        <v>18000000</v>
      </c>
      <c r="S198" s="108">
        <v>21222863</v>
      </c>
      <c r="T198" s="108" t="s">
        <v>900</v>
      </c>
      <c r="U198" s="109">
        <v>18000000</v>
      </c>
      <c r="V198" s="87">
        <f t="shared" si="55"/>
        <v>0</v>
      </c>
      <c r="W198" s="89"/>
      <c r="X198" s="89"/>
      <c r="Y198" s="89"/>
      <c r="Z198" s="89"/>
      <c r="AA198" s="89"/>
      <c r="AB198" s="89"/>
      <c r="AD198" s="99">
        <v>0</v>
      </c>
      <c r="AE198" s="127"/>
      <c r="AF198" s="136" t="e">
        <f t="shared" si="80"/>
        <v>#DIV/0!</v>
      </c>
    </row>
    <row r="199" spans="1:32" s="128" customFormat="1" ht="43.5" x14ac:dyDescent="0.35">
      <c r="A199" s="92">
        <v>2122287</v>
      </c>
      <c r="B199" s="93" t="s">
        <v>901</v>
      </c>
      <c r="C199" s="94"/>
      <c r="D199" s="94"/>
      <c r="E199" s="95">
        <f>+E200</f>
        <v>30000000</v>
      </c>
      <c r="F199" s="95">
        <f t="shared" ref="F199:R199" si="81">+F200</f>
        <v>2500000</v>
      </c>
      <c r="G199" s="95">
        <f t="shared" si="81"/>
        <v>2500000</v>
      </c>
      <c r="H199" s="95">
        <f t="shared" si="81"/>
        <v>2500000</v>
      </c>
      <c r="I199" s="95">
        <f t="shared" si="81"/>
        <v>2500000</v>
      </c>
      <c r="J199" s="95">
        <f t="shared" si="81"/>
        <v>2500000</v>
      </c>
      <c r="K199" s="95">
        <f t="shared" si="81"/>
        <v>2500000</v>
      </c>
      <c r="L199" s="95">
        <f t="shared" si="81"/>
        <v>2500000</v>
      </c>
      <c r="M199" s="95">
        <f t="shared" si="81"/>
        <v>2500000</v>
      </c>
      <c r="N199" s="95">
        <f t="shared" si="81"/>
        <v>2500000</v>
      </c>
      <c r="O199" s="95">
        <f t="shared" si="81"/>
        <v>2500000</v>
      </c>
      <c r="P199" s="95">
        <f t="shared" si="81"/>
        <v>2500000</v>
      </c>
      <c r="Q199" s="95">
        <f t="shared" si="81"/>
        <v>2500000</v>
      </c>
      <c r="R199" s="95">
        <f t="shared" si="81"/>
        <v>30000000</v>
      </c>
      <c r="S199" s="85">
        <v>2122287</v>
      </c>
      <c r="T199" s="85" t="s">
        <v>93</v>
      </c>
      <c r="U199" s="86">
        <v>30000000</v>
      </c>
      <c r="V199" s="87">
        <f t="shared" si="55"/>
        <v>0</v>
      </c>
      <c r="W199" s="82"/>
      <c r="X199" s="82"/>
      <c r="Y199" s="82"/>
      <c r="Z199" s="82"/>
      <c r="AA199" s="82"/>
      <c r="AB199" s="82"/>
      <c r="AC199" s="127"/>
      <c r="AD199" s="95">
        <v>800000</v>
      </c>
      <c r="AF199" s="135">
        <f t="shared" si="80"/>
        <v>-0.68</v>
      </c>
    </row>
    <row r="200" spans="1:32" s="128" customFormat="1" ht="29" x14ac:dyDescent="0.35">
      <c r="A200" s="96">
        <v>21222871</v>
      </c>
      <c r="B200" s="97" t="s">
        <v>902</v>
      </c>
      <c r="C200" s="98"/>
      <c r="D200" s="98" t="s">
        <v>680</v>
      </c>
      <c r="E200" s="101">
        <v>30000000</v>
      </c>
      <c r="F200" s="99">
        <v>2500000</v>
      </c>
      <c r="G200" s="99">
        <v>2500000</v>
      </c>
      <c r="H200" s="99">
        <v>2500000</v>
      </c>
      <c r="I200" s="99">
        <v>2500000</v>
      </c>
      <c r="J200" s="99">
        <v>2500000</v>
      </c>
      <c r="K200" s="99">
        <v>2500000</v>
      </c>
      <c r="L200" s="99">
        <v>2500000</v>
      </c>
      <c r="M200" s="99">
        <v>2500000</v>
      </c>
      <c r="N200" s="99">
        <v>2500000</v>
      </c>
      <c r="O200" s="99">
        <v>2500000</v>
      </c>
      <c r="P200" s="99">
        <v>2500000</v>
      </c>
      <c r="Q200" s="99">
        <v>2500000</v>
      </c>
      <c r="R200" s="99">
        <f t="shared" si="57"/>
        <v>30000000</v>
      </c>
      <c r="S200" s="85">
        <v>21222871</v>
      </c>
      <c r="T200" s="85" t="s">
        <v>903</v>
      </c>
      <c r="U200" s="86">
        <v>30000000</v>
      </c>
      <c r="V200" s="87">
        <f t="shared" si="55"/>
        <v>0</v>
      </c>
      <c r="W200" s="82"/>
      <c r="X200" s="82"/>
      <c r="Y200" s="82"/>
      <c r="Z200" s="82"/>
      <c r="AA200" s="82"/>
      <c r="AB200" s="82"/>
      <c r="AC200" s="127"/>
      <c r="AD200" s="99">
        <v>800000</v>
      </c>
      <c r="AF200" s="136">
        <f t="shared" si="80"/>
        <v>-0.68</v>
      </c>
    </row>
    <row r="201" spans="1:32" s="128" customFormat="1" ht="29" x14ac:dyDescent="0.35">
      <c r="A201" s="60">
        <v>212229</v>
      </c>
      <c r="B201" s="61" t="s">
        <v>904</v>
      </c>
      <c r="C201" s="106"/>
      <c r="D201" s="106"/>
      <c r="E201" s="107">
        <f t="shared" ref="E201:R201" si="82">+E202+E205+E208+E211</f>
        <v>1008769859.01</v>
      </c>
      <c r="F201" s="107">
        <f t="shared" si="82"/>
        <v>80758477.843333334</v>
      </c>
      <c r="G201" s="107">
        <f t="shared" si="82"/>
        <v>87758477.843333334</v>
      </c>
      <c r="H201" s="107">
        <f t="shared" si="82"/>
        <v>72758477.843333334</v>
      </c>
      <c r="I201" s="107">
        <f t="shared" si="82"/>
        <v>154228644.51333332</v>
      </c>
      <c r="J201" s="107">
        <f t="shared" si="82"/>
        <v>71016102.723333329</v>
      </c>
      <c r="K201" s="107">
        <f t="shared" si="82"/>
        <v>52758477.843333334</v>
      </c>
      <c r="L201" s="107">
        <f t="shared" si="82"/>
        <v>52758477.843333334</v>
      </c>
      <c r="M201" s="107">
        <f t="shared" si="82"/>
        <v>139228644.51333332</v>
      </c>
      <c r="N201" s="107">
        <f t="shared" si="82"/>
        <v>52758477.843333334</v>
      </c>
      <c r="O201" s="107">
        <f t="shared" si="82"/>
        <v>52758477.843333334</v>
      </c>
      <c r="P201" s="107">
        <f t="shared" si="82"/>
        <v>139228644.51333332</v>
      </c>
      <c r="Q201" s="107">
        <f t="shared" si="82"/>
        <v>52758477.843333334</v>
      </c>
      <c r="R201" s="107">
        <f t="shared" si="82"/>
        <v>1008769859.01</v>
      </c>
      <c r="S201" s="85">
        <v>212229</v>
      </c>
      <c r="T201" s="85" t="s">
        <v>94</v>
      </c>
      <c r="U201" s="86">
        <v>725000000</v>
      </c>
      <c r="V201" s="87">
        <f t="shared" ref="V201:V269" si="83">+E201-U201</f>
        <v>283769859.00999999</v>
      </c>
      <c r="W201" s="89"/>
      <c r="X201" s="89"/>
      <c r="Y201" s="89"/>
      <c r="Z201" s="89"/>
      <c r="AA201" s="89"/>
      <c r="AB201" s="89"/>
      <c r="AD201" s="107">
        <v>60376634</v>
      </c>
      <c r="AF201" s="138">
        <f t="shared" si="80"/>
        <v>-0.25238023781073371</v>
      </c>
    </row>
    <row r="202" spans="1:32" s="128" customFormat="1" x14ac:dyDescent="0.35">
      <c r="A202" s="92">
        <v>2122291</v>
      </c>
      <c r="B202" s="93" t="s">
        <v>95</v>
      </c>
      <c r="C202" s="94"/>
      <c r="D202" s="94"/>
      <c r="E202" s="95">
        <f>+E204+E203</f>
        <v>723769859.00999999</v>
      </c>
      <c r="F202" s="95">
        <f t="shared" ref="F202:R202" si="84">+F204+F203</f>
        <v>38008477.843333334</v>
      </c>
      <c r="G202" s="95">
        <f t="shared" si="84"/>
        <v>38008477.843333334</v>
      </c>
      <c r="H202" s="95">
        <f t="shared" si="84"/>
        <v>38008477.843333334</v>
      </c>
      <c r="I202" s="95">
        <f t="shared" si="84"/>
        <v>124478644.51333334</v>
      </c>
      <c r="J202" s="95">
        <f t="shared" si="84"/>
        <v>46266102.723333336</v>
      </c>
      <c r="K202" s="95">
        <f t="shared" si="84"/>
        <v>38008477.843333334</v>
      </c>
      <c r="L202" s="95">
        <f t="shared" si="84"/>
        <v>38008477.843333334</v>
      </c>
      <c r="M202" s="95">
        <f t="shared" si="84"/>
        <v>124478644.51333334</v>
      </c>
      <c r="N202" s="95">
        <f t="shared" si="84"/>
        <v>38008477.843333334</v>
      </c>
      <c r="O202" s="95">
        <f t="shared" si="84"/>
        <v>38008477.843333334</v>
      </c>
      <c r="P202" s="95">
        <f t="shared" si="84"/>
        <v>124478644.51333334</v>
      </c>
      <c r="Q202" s="95">
        <f t="shared" si="84"/>
        <v>38008477.843333334</v>
      </c>
      <c r="R202" s="95">
        <f t="shared" si="84"/>
        <v>723769859.00999999</v>
      </c>
      <c r="S202" s="85">
        <v>2122291</v>
      </c>
      <c r="T202" s="85" t="s">
        <v>95</v>
      </c>
      <c r="U202" s="86">
        <v>440000000</v>
      </c>
      <c r="V202" s="87">
        <f t="shared" si="83"/>
        <v>283769859.00999999</v>
      </c>
      <c r="W202" s="89"/>
      <c r="X202" s="89"/>
      <c r="Y202" s="89"/>
      <c r="Z202" s="89"/>
      <c r="AA202" s="89"/>
      <c r="AB202" s="89"/>
      <c r="AD202" s="95">
        <v>0</v>
      </c>
      <c r="AF202" s="135">
        <f t="shared" si="80"/>
        <v>-1</v>
      </c>
    </row>
    <row r="203" spans="1:32" s="128" customFormat="1" x14ac:dyDescent="0.35">
      <c r="A203" s="96">
        <v>21222911</v>
      </c>
      <c r="B203" s="97" t="s">
        <v>905</v>
      </c>
      <c r="C203" s="98"/>
      <c r="D203" s="98"/>
      <c r="E203" s="101">
        <v>190000000</v>
      </c>
      <c r="F203" s="99">
        <v>15833333.333333334</v>
      </c>
      <c r="G203" s="99">
        <v>15833333.333333334</v>
      </c>
      <c r="H203" s="99">
        <v>15833333.333333334</v>
      </c>
      <c r="I203" s="99">
        <v>15833333.333333334</v>
      </c>
      <c r="J203" s="99">
        <v>15833333.333333334</v>
      </c>
      <c r="K203" s="99">
        <v>15833333.333333334</v>
      </c>
      <c r="L203" s="99">
        <v>15833333.333333334</v>
      </c>
      <c r="M203" s="99">
        <v>15833333.333333334</v>
      </c>
      <c r="N203" s="99">
        <v>15833333.333333334</v>
      </c>
      <c r="O203" s="99">
        <v>15833333.333333334</v>
      </c>
      <c r="P203" s="99">
        <v>15833333.333333334</v>
      </c>
      <c r="Q203" s="99">
        <v>15833333.333333334</v>
      </c>
      <c r="R203" s="99">
        <f t="shared" si="57"/>
        <v>190000000.00000003</v>
      </c>
      <c r="S203" s="85">
        <v>21222911</v>
      </c>
      <c r="T203" s="85" t="s">
        <v>905</v>
      </c>
      <c r="U203" s="86">
        <v>190000000</v>
      </c>
      <c r="V203" s="87">
        <f t="shared" si="83"/>
        <v>0</v>
      </c>
      <c r="W203" s="82"/>
      <c r="X203" s="82"/>
      <c r="Y203" s="82"/>
      <c r="Z203" s="82"/>
      <c r="AA203" s="82"/>
      <c r="AB203" s="82"/>
      <c r="AC203" s="127"/>
      <c r="AD203" s="99">
        <v>0</v>
      </c>
      <c r="AF203" s="136">
        <f t="shared" si="80"/>
        <v>-1</v>
      </c>
    </row>
    <row r="204" spans="1:32" s="128" customFormat="1" ht="29" x14ac:dyDescent="0.35">
      <c r="A204" s="96">
        <v>21222912</v>
      </c>
      <c r="B204" s="97" t="s">
        <v>906</v>
      </c>
      <c r="C204" s="98"/>
      <c r="D204" s="98" t="s">
        <v>683</v>
      </c>
      <c r="E204" s="102">
        <f>+E132+E18</f>
        <v>533769859.00999999</v>
      </c>
      <c r="F204" s="102">
        <f t="shared" ref="F204:R204" si="85">+F132+F18</f>
        <v>22175144.510000002</v>
      </c>
      <c r="G204" s="102">
        <f t="shared" si="85"/>
        <v>22175144.510000002</v>
      </c>
      <c r="H204" s="102">
        <f t="shared" si="85"/>
        <v>22175144.510000002</v>
      </c>
      <c r="I204" s="102">
        <f t="shared" si="85"/>
        <v>108645311.18000001</v>
      </c>
      <c r="J204" s="102">
        <f t="shared" si="85"/>
        <v>30432769.390000001</v>
      </c>
      <c r="K204" s="102">
        <f t="shared" si="85"/>
        <v>22175144.510000002</v>
      </c>
      <c r="L204" s="102">
        <f t="shared" si="85"/>
        <v>22175144.510000002</v>
      </c>
      <c r="M204" s="102">
        <f t="shared" si="85"/>
        <v>108645311.18000001</v>
      </c>
      <c r="N204" s="102">
        <f t="shared" si="85"/>
        <v>22175144.510000002</v>
      </c>
      <c r="O204" s="102">
        <f t="shared" si="85"/>
        <v>22175144.510000002</v>
      </c>
      <c r="P204" s="102">
        <f t="shared" si="85"/>
        <v>108645311.18000001</v>
      </c>
      <c r="Q204" s="102">
        <f t="shared" si="85"/>
        <v>22175144.510000002</v>
      </c>
      <c r="R204" s="102">
        <f t="shared" si="85"/>
        <v>533769859.00999993</v>
      </c>
      <c r="S204" s="85">
        <v>21222912</v>
      </c>
      <c r="T204" s="85" t="s">
        <v>906</v>
      </c>
      <c r="U204" s="86">
        <v>250000000</v>
      </c>
      <c r="V204" s="87">
        <f t="shared" si="83"/>
        <v>283769859.00999999</v>
      </c>
      <c r="W204" s="89"/>
      <c r="X204" s="89"/>
      <c r="Y204" s="89"/>
      <c r="Z204" s="89"/>
      <c r="AA204" s="89"/>
      <c r="AB204" s="89"/>
      <c r="AD204" s="102">
        <v>0</v>
      </c>
      <c r="AF204" s="139">
        <f t="shared" si="80"/>
        <v>-1</v>
      </c>
    </row>
    <row r="205" spans="1:32" s="128" customFormat="1" ht="43.5" x14ac:dyDescent="0.35">
      <c r="A205" s="92">
        <v>2122293</v>
      </c>
      <c r="B205" s="93" t="s">
        <v>907</v>
      </c>
      <c r="C205" s="94"/>
      <c r="D205" s="94"/>
      <c r="E205" s="95">
        <f>+E206+E207</f>
        <v>93000000</v>
      </c>
      <c r="F205" s="95">
        <f t="shared" ref="F205:R205" si="86">+F206+F207</f>
        <v>7750000</v>
      </c>
      <c r="G205" s="95">
        <f t="shared" si="86"/>
        <v>7750000</v>
      </c>
      <c r="H205" s="95">
        <f t="shared" si="86"/>
        <v>7750000</v>
      </c>
      <c r="I205" s="95">
        <f t="shared" si="86"/>
        <v>7750000</v>
      </c>
      <c r="J205" s="95">
        <f t="shared" si="86"/>
        <v>7750000</v>
      </c>
      <c r="K205" s="95">
        <f t="shared" si="86"/>
        <v>7750000</v>
      </c>
      <c r="L205" s="95">
        <f t="shared" si="86"/>
        <v>7750000</v>
      </c>
      <c r="M205" s="95">
        <f t="shared" si="86"/>
        <v>7750000</v>
      </c>
      <c r="N205" s="95">
        <f t="shared" si="86"/>
        <v>7750000</v>
      </c>
      <c r="O205" s="95">
        <f t="shared" si="86"/>
        <v>7750000</v>
      </c>
      <c r="P205" s="95">
        <f t="shared" si="86"/>
        <v>7750000</v>
      </c>
      <c r="Q205" s="95">
        <f t="shared" si="86"/>
        <v>7750000</v>
      </c>
      <c r="R205" s="95">
        <f t="shared" si="86"/>
        <v>93000000</v>
      </c>
      <c r="S205" s="85">
        <v>2122293</v>
      </c>
      <c r="T205" s="85" t="s">
        <v>96</v>
      </c>
      <c r="U205" s="86">
        <v>93000000</v>
      </c>
      <c r="V205" s="87">
        <f t="shared" si="83"/>
        <v>0</v>
      </c>
      <c r="W205" s="89"/>
      <c r="X205" s="89"/>
      <c r="Y205" s="89"/>
      <c r="Z205" s="89"/>
      <c r="AA205" s="89"/>
      <c r="AB205" s="89"/>
      <c r="AD205" s="95">
        <v>23794540</v>
      </c>
      <c r="AF205" s="135">
        <f t="shared" si="80"/>
        <v>2.0702632258064515</v>
      </c>
    </row>
    <row r="206" spans="1:32" s="128" customFormat="1" ht="43.5" x14ac:dyDescent="0.35">
      <c r="A206" s="96">
        <v>21222931</v>
      </c>
      <c r="B206" s="97" t="s">
        <v>908</v>
      </c>
      <c r="C206" s="98"/>
      <c r="D206" s="98" t="s">
        <v>754</v>
      </c>
      <c r="E206" s="99">
        <v>57000000</v>
      </c>
      <c r="F206" s="99">
        <v>4750000</v>
      </c>
      <c r="G206" s="99">
        <v>4750000</v>
      </c>
      <c r="H206" s="99">
        <v>4750000</v>
      </c>
      <c r="I206" s="99">
        <v>4750000</v>
      </c>
      <c r="J206" s="99">
        <v>4750000</v>
      </c>
      <c r="K206" s="99">
        <v>4750000</v>
      </c>
      <c r="L206" s="99">
        <v>4750000</v>
      </c>
      <c r="M206" s="99">
        <v>4750000</v>
      </c>
      <c r="N206" s="99">
        <v>4750000</v>
      </c>
      <c r="O206" s="99">
        <v>4750000</v>
      </c>
      <c r="P206" s="99">
        <v>4750000</v>
      </c>
      <c r="Q206" s="99">
        <v>4750000</v>
      </c>
      <c r="R206" s="99">
        <f t="shared" si="57"/>
        <v>57000000</v>
      </c>
      <c r="S206" s="85">
        <v>21222931</v>
      </c>
      <c r="T206" s="85" t="s">
        <v>909</v>
      </c>
      <c r="U206" s="86">
        <v>57000000</v>
      </c>
      <c r="V206" s="87">
        <f t="shared" si="83"/>
        <v>0</v>
      </c>
      <c r="W206" s="89"/>
      <c r="X206" s="89"/>
      <c r="Y206" s="89"/>
      <c r="Z206" s="89"/>
      <c r="AA206" s="89"/>
      <c r="AB206" s="89"/>
      <c r="AD206" s="99">
        <v>8719040</v>
      </c>
      <c r="AF206" s="136">
        <f t="shared" si="80"/>
        <v>0.83558736842105263</v>
      </c>
    </row>
    <row r="207" spans="1:32" s="128" customFormat="1" ht="29" x14ac:dyDescent="0.35">
      <c r="A207" s="96">
        <v>21222936</v>
      </c>
      <c r="B207" s="97" t="s">
        <v>910</v>
      </c>
      <c r="C207" s="98"/>
      <c r="D207" s="98" t="s">
        <v>754</v>
      </c>
      <c r="E207" s="99">
        <v>36000000</v>
      </c>
      <c r="F207" s="99">
        <v>3000000</v>
      </c>
      <c r="G207" s="99">
        <v>3000000</v>
      </c>
      <c r="H207" s="99">
        <v>3000000</v>
      </c>
      <c r="I207" s="99">
        <v>3000000</v>
      </c>
      <c r="J207" s="99">
        <v>3000000</v>
      </c>
      <c r="K207" s="99">
        <v>3000000</v>
      </c>
      <c r="L207" s="99">
        <v>3000000</v>
      </c>
      <c r="M207" s="99">
        <v>3000000</v>
      </c>
      <c r="N207" s="99">
        <v>3000000</v>
      </c>
      <c r="O207" s="99">
        <v>3000000</v>
      </c>
      <c r="P207" s="99">
        <v>3000000</v>
      </c>
      <c r="Q207" s="99">
        <v>3000000</v>
      </c>
      <c r="R207" s="99">
        <f t="shared" si="57"/>
        <v>36000000</v>
      </c>
      <c r="S207" s="85">
        <v>21222936</v>
      </c>
      <c r="T207" s="85" t="s">
        <v>911</v>
      </c>
      <c r="U207" s="86">
        <v>36000000</v>
      </c>
      <c r="V207" s="87">
        <f t="shared" si="83"/>
        <v>0</v>
      </c>
      <c r="W207" s="89"/>
      <c r="X207" s="89"/>
      <c r="Y207" s="89"/>
      <c r="Z207" s="89"/>
      <c r="AA207" s="89"/>
      <c r="AB207" s="89"/>
      <c r="AD207" s="99">
        <v>15075500</v>
      </c>
      <c r="AF207" s="136">
        <f t="shared" si="80"/>
        <v>4.0251666666666663</v>
      </c>
    </row>
    <row r="208" spans="1:32" s="128" customFormat="1" x14ac:dyDescent="0.35">
      <c r="A208" s="92">
        <v>2122294</v>
      </c>
      <c r="B208" s="93" t="s">
        <v>97</v>
      </c>
      <c r="C208" s="94"/>
      <c r="D208" s="94"/>
      <c r="E208" s="95">
        <f>+E210+E209</f>
        <v>115000000</v>
      </c>
      <c r="F208" s="95">
        <f t="shared" ref="F208:R208" si="87">+F210+F209</f>
        <v>35000000</v>
      </c>
      <c r="G208" s="95">
        <f t="shared" si="87"/>
        <v>35000000</v>
      </c>
      <c r="H208" s="95">
        <f t="shared" si="87"/>
        <v>20000000</v>
      </c>
      <c r="I208" s="95">
        <f t="shared" si="87"/>
        <v>15000000</v>
      </c>
      <c r="J208" s="95">
        <f t="shared" si="87"/>
        <v>10000000</v>
      </c>
      <c r="K208" s="95">
        <f t="shared" si="87"/>
        <v>0</v>
      </c>
      <c r="L208" s="95">
        <f t="shared" si="87"/>
        <v>0</v>
      </c>
      <c r="M208" s="95">
        <f t="shared" si="87"/>
        <v>0</v>
      </c>
      <c r="N208" s="95">
        <f t="shared" si="87"/>
        <v>0</v>
      </c>
      <c r="O208" s="95">
        <f t="shared" si="87"/>
        <v>0</v>
      </c>
      <c r="P208" s="95">
        <f t="shared" si="87"/>
        <v>0</v>
      </c>
      <c r="Q208" s="95">
        <f t="shared" si="87"/>
        <v>0</v>
      </c>
      <c r="R208" s="95">
        <f t="shared" si="87"/>
        <v>115000000</v>
      </c>
      <c r="S208" s="85">
        <v>2122294</v>
      </c>
      <c r="T208" s="85" t="s">
        <v>97</v>
      </c>
      <c r="U208" s="86">
        <v>115000000</v>
      </c>
      <c r="V208" s="87">
        <f t="shared" si="83"/>
        <v>0</v>
      </c>
      <c r="W208" s="89"/>
      <c r="X208" s="89"/>
      <c r="Y208" s="89"/>
      <c r="Z208" s="89"/>
      <c r="AA208" s="89"/>
      <c r="AB208" s="89"/>
      <c r="AD208" s="95">
        <v>35521094</v>
      </c>
      <c r="AF208" s="135">
        <f t="shared" si="80"/>
        <v>1.48884E-2</v>
      </c>
    </row>
    <row r="209" spans="1:32" s="128" customFormat="1" ht="43.5" x14ac:dyDescent="0.35">
      <c r="A209" s="96">
        <v>21222941</v>
      </c>
      <c r="B209" s="97" t="s">
        <v>912</v>
      </c>
      <c r="C209" s="98"/>
      <c r="D209" s="98"/>
      <c r="E209" s="101">
        <v>30000000</v>
      </c>
      <c r="F209" s="99">
        <v>10000000</v>
      </c>
      <c r="G209" s="99">
        <v>10000000</v>
      </c>
      <c r="H209" s="99">
        <v>5000000</v>
      </c>
      <c r="I209" s="99">
        <v>5000000</v>
      </c>
      <c r="J209" s="99"/>
      <c r="K209" s="99"/>
      <c r="L209" s="99"/>
      <c r="M209" s="99"/>
      <c r="N209" s="99"/>
      <c r="O209" s="99"/>
      <c r="P209" s="99"/>
      <c r="Q209" s="99"/>
      <c r="R209" s="99">
        <f t="shared" si="57"/>
        <v>30000000</v>
      </c>
      <c r="S209" s="85">
        <v>21222941</v>
      </c>
      <c r="T209" s="85" t="s">
        <v>912</v>
      </c>
      <c r="U209" s="86">
        <v>30000000</v>
      </c>
      <c r="V209" s="87">
        <f t="shared" si="83"/>
        <v>0</v>
      </c>
      <c r="W209" s="89"/>
      <c r="X209" s="89"/>
      <c r="Y209" s="89"/>
      <c r="Z209" s="89"/>
      <c r="AA209" s="89"/>
      <c r="AB209" s="89"/>
      <c r="AD209" s="99">
        <v>0</v>
      </c>
      <c r="AF209" s="136">
        <f t="shared" si="80"/>
        <v>-1</v>
      </c>
    </row>
    <row r="210" spans="1:32" s="128" customFormat="1" ht="29" x14ac:dyDescent="0.35">
      <c r="A210" s="96">
        <v>21222942</v>
      </c>
      <c r="B210" s="97" t="s">
        <v>913</v>
      </c>
      <c r="C210" s="98"/>
      <c r="D210" s="98" t="s">
        <v>676</v>
      </c>
      <c r="E210" s="101">
        <v>85000000</v>
      </c>
      <c r="F210" s="99">
        <v>25000000</v>
      </c>
      <c r="G210" s="99">
        <v>25000000</v>
      </c>
      <c r="H210" s="99">
        <v>15000000</v>
      </c>
      <c r="I210" s="99">
        <v>10000000</v>
      </c>
      <c r="J210" s="99">
        <v>10000000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f t="shared" si="57"/>
        <v>85000000</v>
      </c>
      <c r="S210" s="85">
        <v>21222942</v>
      </c>
      <c r="T210" s="85" t="s">
        <v>913</v>
      </c>
      <c r="U210" s="86">
        <v>85000000</v>
      </c>
      <c r="V210" s="87">
        <f t="shared" si="83"/>
        <v>0</v>
      </c>
      <c r="W210" s="89"/>
      <c r="X210" s="89"/>
      <c r="Y210" s="89"/>
      <c r="Z210" s="89"/>
      <c r="AA210" s="89"/>
      <c r="AB210" s="89"/>
      <c r="AD210" s="99">
        <v>35521094</v>
      </c>
      <c r="AF210" s="136">
        <f t="shared" si="80"/>
        <v>0.42084376000000001</v>
      </c>
    </row>
    <row r="211" spans="1:32" x14ac:dyDescent="0.35">
      <c r="A211" s="92">
        <v>2122296</v>
      </c>
      <c r="B211" s="93" t="s">
        <v>98</v>
      </c>
      <c r="C211" s="94"/>
      <c r="D211" s="94"/>
      <c r="E211" s="95">
        <f>+E215+E214+E213+E212</f>
        <v>77000000</v>
      </c>
      <c r="F211" s="95">
        <f t="shared" ref="F211:R211" si="88">+F215+F214+F213+F212</f>
        <v>0</v>
      </c>
      <c r="G211" s="95">
        <f t="shared" si="88"/>
        <v>7000000</v>
      </c>
      <c r="H211" s="95">
        <f t="shared" si="88"/>
        <v>7000000</v>
      </c>
      <c r="I211" s="95">
        <f t="shared" si="88"/>
        <v>7000000</v>
      </c>
      <c r="J211" s="95">
        <f t="shared" si="88"/>
        <v>7000000</v>
      </c>
      <c r="K211" s="95">
        <f t="shared" si="88"/>
        <v>7000000</v>
      </c>
      <c r="L211" s="95">
        <f t="shared" si="88"/>
        <v>7000000</v>
      </c>
      <c r="M211" s="95">
        <f t="shared" si="88"/>
        <v>7000000</v>
      </c>
      <c r="N211" s="95">
        <f t="shared" si="88"/>
        <v>7000000</v>
      </c>
      <c r="O211" s="95">
        <f t="shared" si="88"/>
        <v>7000000</v>
      </c>
      <c r="P211" s="95">
        <f t="shared" si="88"/>
        <v>7000000</v>
      </c>
      <c r="Q211" s="95">
        <f t="shared" si="88"/>
        <v>7000000</v>
      </c>
      <c r="R211" s="95">
        <f t="shared" si="88"/>
        <v>77000000</v>
      </c>
      <c r="S211" s="85">
        <v>2122296</v>
      </c>
      <c r="T211" s="85" t="s">
        <v>98</v>
      </c>
      <c r="U211" s="86">
        <v>77000000</v>
      </c>
      <c r="V211" s="87">
        <f t="shared" si="83"/>
        <v>0</v>
      </c>
      <c r="W211" s="89"/>
      <c r="X211" s="89"/>
      <c r="Y211" s="89"/>
      <c r="Z211" s="89"/>
      <c r="AA211" s="89"/>
      <c r="AB211" s="89"/>
      <c r="AC211" s="128"/>
      <c r="AD211" s="95">
        <v>1061000</v>
      </c>
      <c r="AE211" s="128"/>
      <c r="AF211" s="135" t="e">
        <f t="shared" si="80"/>
        <v>#DIV/0!</v>
      </c>
    </row>
    <row r="212" spans="1:32" s="128" customFormat="1" x14ac:dyDescent="0.35">
      <c r="A212" s="96">
        <v>21222961</v>
      </c>
      <c r="B212" s="97" t="s">
        <v>914</v>
      </c>
      <c r="C212" s="98"/>
      <c r="D212" s="98"/>
      <c r="E212" s="101">
        <v>50000000</v>
      </c>
      <c r="F212" s="99"/>
      <c r="G212" s="99">
        <v>4545454.5454545459</v>
      </c>
      <c r="H212" s="99">
        <v>4545454.5454545459</v>
      </c>
      <c r="I212" s="99">
        <v>4545454.5454545459</v>
      </c>
      <c r="J212" s="99">
        <v>4545454.5454545459</v>
      </c>
      <c r="K212" s="99">
        <v>4545454.5454545459</v>
      </c>
      <c r="L212" s="99">
        <v>4545454.5454545459</v>
      </c>
      <c r="M212" s="99">
        <v>4545454.5454545459</v>
      </c>
      <c r="N212" s="99">
        <v>4545454.5454545459</v>
      </c>
      <c r="O212" s="99">
        <v>4545454.5454545459</v>
      </c>
      <c r="P212" s="99">
        <v>4545454.5454545459</v>
      </c>
      <c r="Q212" s="99">
        <v>4545454.5454545459</v>
      </c>
      <c r="R212" s="99">
        <f t="shared" si="57"/>
        <v>50000000.000000007</v>
      </c>
      <c r="S212" s="85">
        <v>21222961</v>
      </c>
      <c r="T212" s="85" t="s">
        <v>914</v>
      </c>
      <c r="U212" s="86">
        <v>50000000</v>
      </c>
      <c r="V212" s="87">
        <f t="shared" si="83"/>
        <v>0</v>
      </c>
      <c r="W212" s="89"/>
      <c r="X212" s="89"/>
      <c r="Y212" s="89"/>
      <c r="Z212" s="89"/>
      <c r="AA212" s="89"/>
      <c r="AB212" s="89"/>
      <c r="AD212" s="99">
        <v>650000</v>
      </c>
      <c r="AE212" s="127"/>
      <c r="AF212" s="136" t="e">
        <f t="shared" si="80"/>
        <v>#DIV/0!</v>
      </c>
    </row>
    <row r="213" spans="1:32" s="128" customFormat="1" ht="29" x14ac:dyDescent="0.35">
      <c r="A213" s="96">
        <v>21222962</v>
      </c>
      <c r="B213" s="97" t="s">
        <v>915</v>
      </c>
      <c r="C213" s="98"/>
      <c r="D213" s="98"/>
      <c r="E213" s="101">
        <v>9000000</v>
      </c>
      <c r="F213" s="99"/>
      <c r="G213" s="99">
        <v>818181.81818181823</v>
      </c>
      <c r="H213" s="99">
        <v>818181.81818181823</v>
      </c>
      <c r="I213" s="99">
        <v>818181.81818181823</v>
      </c>
      <c r="J213" s="99">
        <v>818181.81818181823</v>
      </c>
      <c r="K213" s="99">
        <v>818181.81818181823</v>
      </c>
      <c r="L213" s="99">
        <v>818181.81818181823</v>
      </c>
      <c r="M213" s="99">
        <v>818181.81818181823</v>
      </c>
      <c r="N213" s="99">
        <v>818181.81818181823</v>
      </c>
      <c r="O213" s="99">
        <v>818181.81818181823</v>
      </c>
      <c r="P213" s="99">
        <v>818181.81818181823</v>
      </c>
      <c r="Q213" s="99">
        <v>818181.81818181823</v>
      </c>
      <c r="R213" s="99">
        <f t="shared" si="57"/>
        <v>9000000</v>
      </c>
      <c r="S213" s="85">
        <v>21222962</v>
      </c>
      <c r="T213" s="85" t="s">
        <v>915</v>
      </c>
      <c r="U213" s="86">
        <v>9000000</v>
      </c>
      <c r="V213" s="87">
        <f t="shared" si="83"/>
        <v>0</v>
      </c>
      <c r="W213" s="89"/>
      <c r="X213" s="89"/>
      <c r="Y213" s="89"/>
      <c r="Z213" s="89"/>
      <c r="AA213" s="89"/>
      <c r="AB213" s="89"/>
      <c r="AD213" s="99">
        <v>0</v>
      </c>
      <c r="AF213" s="136" t="e">
        <f t="shared" si="80"/>
        <v>#DIV/0!</v>
      </c>
    </row>
    <row r="214" spans="1:32" s="128" customFormat="1" ht="29" x14ac:dyDescent="0.35">
      <c r="A214" s="96">
        <v>21222963</v>
      </c>
      <c r="B214" s="97" t="s">
        <v>916</v>
      </c>
      <c r="C214" s="98"/>
      <c r="D214" s="98"/>
      <c r="E214" s="101">
        <v>8000000</v>
      </c>
      <c r="F214" s="99"/>
      <c r="G214" s="99">
        <v>727272.72727272729</v>
      </c>
      <c r="H214" s="99">
        <v>727272.72727272729</v>
      </c>
      <c r="I214" s="99">
        <v>727272.72727272729</v>
      </c>
      <c r="J214" s="99">
        <v>727272.72727272729</v>
      </c>
      <c r="K214" s="99">
        <v>727272.72727272729</v>
      </c>
      <c r="L214" s="99">
        <v>727272.72727272729</v>
      </c>
      <c r="M214" s="99">
        <v>727272.72727272729</v>
      </c>
      <c r="N214" s="99">
        <v>727272.72727272729</v>
      </c>
      <c r="O214" s="99">
        <v>727272.72727272729</v>
      </c>
      <c r="P214" s="99">
        <v>727272.72727272729</v>
      </c>
      <c r="Q214" s="99">
        <v>727272.72727272729</v>
      </c>
      <c r="R214" s="99">
        <f t="shared" si="57"/>
        <v>8000000.0000000019</v>
      </c>
      <c r="S214" s="85">
        <v>21222963</v>
      </c>
      <c r="T214" s="85" t="s">
        <v>916</v>
      </c>
      <c r="U214" s="86">
        <v>8000000</v>
      </c>
      <c r="V214" s="87">
        <f t="shared" si="83"/>
        <v>0</v>
      </c>
      <c r="W214" s="89"/>
      <c r="X214" s="89"/>
      <c r="Y214" s="89"/>
      <c r="Z214" s="89"/>
      <c r="AA214" s="89"/>
      <c r="AB214" s="89"/>
      <c r="AD214" s="99">
        <v>300000</v>
      </c>
      <c r="AF214" s="136" t="e">
        <f t="shared" si="80"/>
        <v>#DIV/0!</v>
      </c>
    </row>
    <row r="215" spans="1:32" s="128" customFormat="1" x14ac:dyDescent="0.35">
      <c r="A215" s="96">
        <v>21222964</v>
      </c>
      <c r="B215" s="97" t="s">
        <v>917</v>
      </c>
      <c r="C215" s="98"/>
      <c r="D215" s="98" t="s">
        <v>678</v>
      </c>
      <c r="E215" s="101">
        <v>10000000</v>
      </c>
      <c r="F215" s="99">
        <v>0</v>
      </c>
      <c r="G215" s="99">
        <v>909090.90909090906</v>
      </c>
      <c r="H215" s="99">
        <v>909090.90909090906</v>
      </c>
      <c r="I215" s="99">
        <v>909090.90909090906</v>
      </c>
      <c r="J215" s="99">
        <v>909090.90909090906</v>
      </c>
      <c r="K215" s="99">
        <v>909090.90909090906</v>
      </c>
      <c r="L215" s="99">
        <v>909090.90909090906</v>
      </c>
      <c r="M215" s="99">
        <v>909090.90909090906</v>
      </c>
      <c r="N215" s="99">
        <v>909090.90909090906</v>
      </c>
      <c r="O215" s="99">
        <v>909090.90909090906</v>
      </c>
      <c r="P215" s="99">
        <v>909090.90909090906</v>
      </c>
      <c r="Q215" s="99">
        <v>909090.90909090906</v>
      </c>
      <c r="R215" s="99">
        <f t="shared" si="57"/>
        <v>9999999.9999999981</v>
      </c>
      <c r="S215" s="85">
        <v>21222964</v>
      </c>
      <c r="T215" s="85" t="s">
        <v>918</v>
      </c>
      <c r="U215" s="86">
        <v>10000000</v>
      </c>
      <c r="V215" s="87">
        <f t="shared" si="83"/>
        <v>0</v>
      </c>
      <c r="W215" s="89"/>
      <c r="X215" s="89"/>
      <c r="Y215" s="89"/>
      <c r="Z215" s="89"/>
      <c r="AA215" s="89"/>
      <c r="AB215" s="89"/>
      <c r="AD215" s="99">
        <v>111000</v>
      </c>
      <c r="AF215" s="136" t="e">
        <f t="shared" si="80"/>
        <v>#DIV/0!</v>
      </c>
    </row>
    <row r="216" spans="1:32" s="128" customFormat="1" x14ac:dyDescent="0.35">
      <c r="A216" s="96">
        <v>2122211</v>
      </c>
      <c r="B216" s="97" t="s">
        <v>20</v>
      </c>
      <c r="C216" s="98"/>
      <c r="D216" s="98" t="s">
        <v>677</v>
      </c>
      <c r="E216" s="99">
        <v>350000000</v>
      </c>
      <c r="F216" s="99">
        <v>18992220.91</v>
      </c>
      <c r="G216" s="99">
        <v>25992220.910000004</v>
      </c>
      <c r="H216" s="99">
        <v>36899751.910000004</v>
      </c>
      <c r="I216" s="99">
        <v>27692220.910000004</v>
      </c>
      <c r="J216" s="99">
        <v>34899751.910000004</v>
      </c>
      <c r="K216" s="99">
        <v>29477598.910000004</v>
      </c>
      <c r="L216" s="99">
        <v>39899751.910000004</v>
      </c>
      <c r="M216" s="99">
        <v>29992220.910000004</v>
      </c>
      <c r="N216" s="99">
        <v>30692220.910000004</v>
      </c>
      <c r="O216" s="99">
        <v>30992220.910000004</v>
      </c>
      <c r="P216" s="99">
        <v>25477598.910000004</v>
      </c>
      <c r="Q216" s="99">
        <v>18992220.990000002</v>
      </c>
      <c r="R216" s="99">
        <f t="shared" si="57"/>
        <v>350000000.00000006</v>
      </c>
      <c r="S216" s="85">
        <v>2122211</v>
      </c>
      <c r="T216" s="85" t="s">
        <v>20</v>
      </c>
      <c r="U216" s="86">
        <v>350000000</v>
      </c>
      <c r="V216" s="87">
        <f t="shared" si="83"/>
        <v>0</v>
      </c>
      <c r="W216" s="89"/>
      <c r="X216" s="89"/>
      <c r="Y216" s="89"/>
      <c r="Z216" s="89"/>
      <c r="AA216" s="89"/>
      <c r="AB216" s="89"/>
      <c r="AD216" s="99">
        <v>14349291</v>
      </c>
      <c r="AF216" s="136">
        <f t="shared" si="80"/>
        <v>-0.24446482230813521</v>
      </c>
    </row>
    <row r="217" spans="1:32" s="128" customFormat="1" x14ac:dyDescent="0.35">
      <c r="A217" s="50">
        <v>217</v>
      </c>
      <c r="B217" s="51" t="s">
        <v>99</v>
      </c>
      <c r="C217" s="83"/>
      <c r="D217" s="83"/>
      <c r="E217" s="84">
        <f>+E218</f>
        <v>4366488983</v>
      </c>
      <c r="F217" s="84">
        <f t="shared" ref="F217:R217" si="89">+F218</f>
        <v>0</v>
      </c>
      <c r="G217" s="84">
        <f t="shared" si="89"/>
        <v>4366488983</v>
      </c>
      <c r="H217" s="84">
        <f t="shared" si="89"/>
        <v>0</v>
      </c>
      <c r="I217" s="84">
        <f t="shared" si="89"/>
        <v>0</v>
      </c>
      <c r="J217" s="84">
        <f t="shared" si="89"/>
        <v>0</v>
      </c>
      <c r="K217" s="84">
        <f t="shared" si="89"/>
        <v>0</v>
      </c>
      <c r="L217" s="84">
        <f t="shared" si="89"/>
        <v>0</v>
      </c>
      <c r="M217" s="84">
        <f t="shared" si="89"/>
        <v>0</v>
      </c>
      <c r="N217" s="84">
        <f t="shared" si="89"/>
        <v>0</v>
      </c>
      <c r="O217" s="84">
        <f t="shared" si="89"/>
        <v>0</v>
      </c>
      <c r="P217" s="84">
        <f t="shared" si="89"/>
        <v>0</v>
      </c>
      <c r="Q217" s="84">
        <f t="shared" si="89"/>
        <v>0</v>
      </c>
      <c r="R217" s="84">
        <f t="shared" si="89"/>
        <v>4366488983</v>
      </c>
      <c r="S217" s="85">
        <v>217</v>
      </c>
      <c r="T217" s="85" t="s">
        <v>99</v>
      </c>
      <c r="U217" s="86">
        <v>4366488983</v>
      </c>
      <c r="V217" s="87">
        <f t="shared" si="83"/>
        <v>0</v>
      </c>
      <c r="W217" s="82"/>
      <c r="X217" s="82"/>
      <c r="Y217" s="82"/>
      <c r="Z217" s="82"/>
      <c r="AA217" s="82"/>
      <c r="AB217" s="82"/>
      <c r="AC217" s="127"/>
      <c r="AD217" s="84">
        <v>4148874</v>
      </c>
      <c r="AF217" s="133" t="e">
        <f t="shared" si="80"/>
        <v>#DIV/0!</v>
      </c>
    </row>
    <row r="218" spans="1:32" s="128" customFormat="1" x14ac:dyDescent="0.35">
      <c r="A218" s="96">
        <v>2171</v>
      </c>
      <c r="B218" s="97" t="s">
        <v>919</v>
      </c>
      <c r="C218" s="98"/>
      <c r="D218" s="98"/>
      <c r="E218" s="101">
        <v>4366488983</v>
      </c>
      <c r="F218" s="99"/>
      <c r="G218" s="101">
        <v>4366488983</v>
      </c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>
        <f t="shared" si="57"/>
        <v>4366488983</v>
      </c>
      <c r="S218" s="85">
        <v>2171</v>
      </c>
      <c r="T218" s="85" t="s">
        <v>919</v>
      </c>
      <c r="U218" s="86">
        <v>4366488983</v>
      </c>
      <c r="V218" s="87">
        <f t="shared" si="83"/>
        <v>0</v>
      </c>
      <c r="W218" s="89"/>
      <c r="X218" s="89"/>
      <c r="Y218" s="89"/>
      <c r="Z218" s="89"/>
      <c r="AA218" s="89"/>
      <c r="AB218" s="89"/>
      <c r="AD218" s="99">
        <v>4148874</v>
      </c>
      <c r="AF218" s="136" t="e">
        <f t="shared" si="80"/>
        <v>#DIV/0!</v>
      </c>
    </row>
    <row r="219" spans="1:32" s="128" customFormat="1" ht="29" x14ac:dyDescent="0.35">
      <c r="A219" s="50">
        <v>218</v>
      </c>
      <c r="B219" s="51" t="s">
        <v>920</v>
      </c>
      <c r="C219" s="83"/>
      <c r="D219" s="83"/>
      <c r="E219" s="84">
        <f>+E220</f>
        <v>748133878</v>
      </c>
      <c r="F219" s="84">
        <f t="shared" ref="F219:R219" si="90">+F220</f>
        <v>91033469.5</v>
      </c>
      <c r="G219" s="84">
        <f t="shared" si="90"/>
        <v>25000000</v>
      </c>
      <c r="H219" s="84">
        <f t="shared" si="90"/>
        <v>359000000</v>
      </c>
      <c r="I219" s="84">
        <f t="shared" si="90"/>
        <v>0</v>
      </c>
      <c r="J219" s="84">
        <f t="shared" si="90"/>
        <v>91033469.5</v>
      </c>
      <c r="K219" s="84">
        <f t="shared" si="90"/>
        <v>0</v>
      </c>
      <c r="L219" s="84">
        <f t="shared" si="90"/>
        <v>0</v>
      </c>
      <c r="M219" s="84">
        <f t="shared" si="90"/>
        <v>0</v>
      </c>
      <c r="N219" s="84">
        <f t="shared" si="90"/>
        <v>91033469.5</v>
      </c>
      <c r="O219" s="84">
        <f t="shared" si="90"/>
        <v>0</v>
      </c>
      <c r="P219" s="84">
        <f t="shared" si="90"/>
        <v>0</v>
      </c>
      <c r="Q219" s="84">
        <f t="shared" si="90"/>
        <v>91033469.5</v>
      </c>
      <c r="R219" s="84">
        <f t="shared" si="90"/>
        <v>748133878</v>
      </c>
      <c r="S219" s="85">
        <v>218</v>
      </c>
      <c r="T219" s="85" t="s">
        <v>100</v>
      </c>
      <c r="U219" s="86">
        <v>748133878</v>
      </c>
      <c r="V219" s="87">
        <f t="shared" si="83"/>
        <v>0</v>
      </c>
      <c r="W219" s="89"/>
      <c r="X219" s="89"/>
      <c r="Y219" s="89"/>
      <c r="Z219" s="89"/>
      <c r="AA219" s="89"/>
      <c r="AB219" s="89"/>
      <c r="AD219" s="84">
        <v>85167552</v>
      </c>
      <c r="AF219" s="133">
        <f t="shared" si="80"/>
        <v>-6.4436932176906644E-2</v>
      </c>
    </row>
    <row r="220" spans="1:32" x14ac:dyDescent="0.35">
      <c r="A220" s="56">
        <v>2181</v>
      </c>
      <c r="B220" s="57" t="s">
        <v>101</v>
      </c>
      <c r="C220" s="90"/>
      <c r="D220" s="90"/>
      <c r="E220" s="91">
        <f>+E221+E223</f>
        <v>748133878</v>
      </c>
      <c r="F220" s="91">
        <f t="shared" ref="F220:R220" si="91">+F221+F223</f>
        <v>91033469.5</v>
      </c>
      <c r="G220" s="91">
        <f t="shared" si="91"/>
        <v>25000000</v>
      </c>
      <c r="H220" s="91">
        <f t="shared" si="91"/>
        <v>359000000</v>
      </c>
      <c r="I220" s="91">
        <f t="shared" si="91"/>
        <v>0</v>
      </c>
      <c r="J220" s="91">
        <f t="shared" si="91"/>
        <v>91033469.5</v>
      </c>
      <c r="K220" s="91">
        <f t="shared" si="91"/>
        <v>0</v>
      </c>
      <c r="L220" s="91">
        <f t="shared" si="91"/>
        <v>0</v>
      </c>
      <c r="M220" s="91">
        <f t="shared" si="91"/>
        <v>0</v>
      </c>
      <c r="N220" s="91">
        <f t="shared" si="91"/>
        <v>91033469.5</v>
      </c>
      <c r="O220" s="91">
        <f t="shared" si="91"/>
        <v>0</v>
      </c>
      <c r="P220" s="91">
        <f t="shared" si="91"/>
        <v>0</v>
      </c>
      <c r="Q220" s="91">
        <f t="shared" si="91"/>
        <v>91033469.5</v>
      </c>
      <c r="R220" s="91">
        <f t="shared" si="91"/>
        <v>748133878</v>
      </c>
      <c r="S220" s="85">
        <v>2181</v>
      </c>
      <c r="T220" s="85" t="s">
        <v>101</v>
      </c>
      <c r="U220" s="86">
        <v>748133878</v>
      </c>
      <c r="V220" s="87">
        <f t="shared" si="83"/>
        <v>0</v>
      </c>
      <c r="W220" s="89"/>
      <c r="X220" s="89"/>
      <c r="Y220" s="89"/>
      <c r="Z220" s="89"/>
      <c r="AA220" s="89"/>
      <c r="AB220" s="89"/>
      <c r="AC220" s="128"/>
      <c r="AD220" s="91">
        <v>85167552</v>
      </c>
      <c r="AE220" s="128"/>
      <c r="AF220" s="134">
        <f t="shared" si="80"/>
        <v>-6.4436932176906644E-2</v>
      </c>
    </row>
    <row r="221" spans="1:32" s="128" customFormat="1" x14ac:dyDescent="0.35">
      <c r="A221" s="92">
        <v>21811</v>
      </c>
      <c r="B221" s="93" t="s">
        <v>102</v>
      </c>
      <c r="C221" s="94"/>
      <c r="D221" s="94"/>
      <c r="E221" s="95">
        <f>+E222</f>
        <v>384000000</v>
      </c>
      <c r="F221" s="95">
        <f t="shared" ref="F221:R221" si="92">+F222</f>
        <v>0</v>
      </c>
      <c r="G221" s="95">
        <f t="shared" si="92"/>
        <v>25000000</v>
      </c>
      <c r="H221" s="95">
        <f t="shared" si="92"/>
        <v>359000000</v>
      </c>
      <c r="I221" s="95">
        <f t="shared" si="92"/>
        <v>0</v>
      </c>
      <c r="J221" s="95">
        <f t="shared" si="92"/>
        <v>0</v>
      </c>
      <c r="K221" s="95">
        <f t="shared" si="92"/>
        <v>0</v>
      </c>
      <c r="L221" s="95">
        <f t="shared" si="92"/>
        <v>0</v>
      </c>
      <c r="M221" s="95">
        <f t="shared" si="92"/>
        <v>0</v>
      </c>
      <c r="N221" s="95">
        <f t="shared" si="92"/>
        <v>0</v>
      </c>
      <c r="O221" s="95">
        <f t="shared" si="92"/>
        <v>0</v>
      </c>
      <c r="P221" s="95">
        <f t="shared" si="92"/>
        <v>0</v>
      </c>
      <c r="Q221" s="95">
        <f t="shared" si="92"/>
        <v>0</v>
      </c>
      <c r="R221" s="95">
        <f t="shared" si="92"/>
        <v>384000000</v>
      </c>
      <c r="S221" s="85">
        <v>21811</v>
      </c>
      <c r="T221" s="85" t="s">
        <v>102</v>
      </c>
      <c r="U221" s="86">
        <v>384000000</v>
      </c>
      <c r="V221" s="87">
        <f t="shared" si="83"/>
        <v>0</v>
      </c>
      <c r="W221" s="89"/>
      <c r="X221" s="89"/>
      <c r="Y221" s="89"/>
      <c r="Z221" s="89"/>
      <c r="AA221" s="89"/>
      <c r="AB221" s="89"/>
      <c r="AD221" s="95">
        <v>24724200</v>
      </c>
      <c r="AE221" s="127"/>
      <c r="AF221" s="135" t="e">
        <f t="shared" si="80"/>
        <v>#DIV/0!</v>
      </c>
    </row>
    <row r="222" spans="1:32" s="128" customFormat="1" x14ac:dyDescent="0.35">
      <c r="A222" s="96">
        <v>218111</v>
      </c>
      <c r="B222" s="97" t="s">
        <v>921</v>
      </c>
      <c r="C222" s="98"/>
      <c r="D222" s="98"/>
      <c r="E222" s="101">
        <v>384000000</v>
      </c>
      <c r="F222" s="99"/>
      <c r="G222" s="99">
        <v>25000000</v>
      </c>
      <c r="H222" s="99">
        <f>+E222-G222</f>
        <v>359000000</v>
      </c>
      <c r="I222" s="99"/>
      <c r="J222" s="99"/>
      <c r="K222" s="99"/>
      <c r="L222" s="99"/>
      <c r="M222" s="99"/>
      <c r="N222" s="99"/>
      <c r="O222" s="99"/>
      <c r="P222" s="99"/>
      <c r="Q222" s="99"/>
      <c r="R222" s="99">
        <f t="shared" si="57"/>
        <v>384000000</v>
      </c>
      <c r="S222" s="85">
        <v>218111</v>
      </c>
      <c r="T222" s="85" t="s">
        <v>921</v>
      </c>
      <c r="U222" s="86">
        <v>384000000</v>
      </c>
      <c r="V222" s="87">
        <f t="shared" si="83"/>
        <v>0</v>
      </c>
      <c r="W222" s="89"/>
      <c r="X222" s="89"/>
      <c r="Y222" s="89"/>
      <c r="Z222" s="89"/>
      <c r="AA222" s="89"/>
      <c r="AB222" s="89"/>
      <c r="AD222" s="99">
        <v>24724200</v>
      </c>
      <c r="AF222" s="136" t="e">
        <f t="shared" si="80"/>
        <v>#DIV/0!</v>
      </c>
    </row>
    <row r="223" spans="1:32" s="128" customFormat="1" x14ac:dyDescent="0.35">
      <c r="A223" s="92">
        <v>21812</v>
      </c>
      <c r="B223" s="93" t="s">
        <v>103</v>
      </c>
      <c r="C223" s="94"/>
      <c r="D223" s="94"/>
      <c r="E223" s="95">
        <f>+E224</f>
        <v>364133878</v>
      </c>
      <c r="F223" s="95">
        <f t="shared" ref="F223:R223" si="93">+F224</f>
        <v>91033469.5</v>
      </c>
      <c r="G223" s="95">
        <f t="shared" si="93"/>
        <v>0</v>
      </c>
      <c r="H223" s="95">
        <f t="shared" si="93"/>
        <v>0</v>
      </c>
      <c r="I223" s="95">
        <f t="shared" si="93"/>
        <v>0</v>
      </c>
      <c r="J223" s="95">
        <f t="shared" si="93"/>
        <v>91033469.5</v>
      </c>
      <c r="K223" s="95">
        <f t="shared" si="93"/>
        <v>0</v>
      </c>
      <c r="L223" s="95">
        <f t="shared" si="93"/>
        <v>0</v>
      </c>
      <c r="M223" s="95">
        <f t="shared" si="93"/>
        <v>0</v>
      </c>
      <c r="N223" s="95">
        <f t="shared" si="93"/>
        <v>91033469.5</v>
      </c>
      <c r="O223" s="95">
        <f t="shared" si="93"/>
        <v>0</v>
      </c>
      <c r="P223" s="95">
        <f t="shared" si="93"/>
        <v>0</v>
      </c>
      <c r="Q223" s="95">
        <f t="shared" si="93"/>
        <v>91033469.5</v>
      </c>
      <c r="R223" s="95">
        <f t="shared" si="93"/>
        <v>364133878</v>
      </c>
      <c r="S223" s="85">
        <v>21812</v>
      </c>
      <c r="T223" s="85" t="s">
        <v>103</v>
      </c>
      <c r="U223" s="86">
        <v>364133878</v>
      </c>
      <c r="V223" s="87">
        <f t="shared" si="83"/>
        <v>0</v>
      </c>
      <c r="W223" s="89"/>
      <c r="X223" s="89"/>
      <c r="Y223" s="89"/>
      <c r="Z223" s="89"/>
      <c r="AA223" s="89"/>
      <c r="AB223" s="89"/>
      <c r="AD223" s="95">
        <v>60443352</v>
      </c>
      <c r="AF223" s="135">
        <f t="shared" si="80"/>
        <v>-0.33603154606778995</v>
      </c>
    </row>
    <row r="224" spans="1:32" x14ac:dyDescent="0.35">
      <c r="A224" s="96">
        <v>218121</v>
      </c>
      <c r="B224" s="97" t="s">
        <v>922</v>
      </c>
      <c r="C224" s="98"/>
      <c r="D224" s="98"/>
      <c r="E224" s="101">
        <v>364133878</v>
      </c>
      <c r="F224" s="99">
        <f>+E224/4</f>
        <v>91033469.5</v>
      </c>
      <c r="G224" s="99"/>
      <c r="H224" s="99"/>
      <c r="I224" s="99"/>
      <c r="J224" s="99">
        <v>91033469.5</v>
      </c>
      <c r="K224" s="99"/>
      <c r="L224" s="99"/>
      <c r="M224" s="99"/>
      <c r="N224" s="99">
        <v>91033469.5</v>
      </c>
      <c r="O224" s="99"/>
      <c r="P224" s="99"/>
      <c r="Q224" s="99">
        <v>91033469.5</v>
      </c>
      <c r="R224" s="99">
        <f>SUM(F224:Q224)</f>
        <v>364133878</v>
      </c>
      <c r="S224" s="85">
        <v>218121</v>
      </c>
      <c r="T224" s="85" t="s">
        <v>922</v>
      </c>
      <c r="U224" s="86">
        <v>364133878</v>
      </c>
      <c r="V224" s="87">
        <f t="shared" si="83"/>
        <v>0</v>
      </c>
      <c r="W224" s="89"/>
      <c r="X224" s="89"/>
      <c r="Y224" s="89"/>
      <c r="Z224" s="89"/>
      <c r="AA224" s="89"/>
      <c r="AB224" s="89"/>
      <c r="AC224" s="128"/>
      <c r="AD224" s="99">
        <v>60443352</v>
      </c>
      <c r="AE224" s="128"/>
      <c r="AF224" s="136">
        <f t="shared" si="80"/>
        <v>-0.33603154606778995</v>
      </c>
    </row>
    <row r="225" spans="1:32" x14ac:dyDescent="0.35">
      <c r="A225" s="50">
        <v>23</v>
      </c>
      <c r="B225" s="51" t="s">
        <v>104</v>
      </c>
      <c r="C225" s="83"/>
      <c r="D225" s="83"/>
      <c r="E225" s="84">
        <f t="shared" ref="E225:R225" si="94">+E226+E255+E290+E295</f>
        <v>12089809240</v>
      </c>
      <c r="F225" s="84">
        <f t="shared" si="94"/>
        <v>1007517983.1533334</v>
      </c>
      <c r="G225" s="84">
        <f t="shared" si="94"/>
        <v>1536963175.0927272</v>
      </c>
      <c r="H225" s="84">
        <f t="shared" si="94"/>
        <v>1798647377.0927272</v>
      </c>
      <c r="I225" s="84">
        <f t="shared" si="94"/>
        <v>950957377.09272718</v>
      </c>
      <c r="J225" s="84">
        <f t="shared" si="94"/>
        <v>1222290710.4260607</v>
      </c>
      <c r="K225" s="84">
        <f t="shared" si="94"/>
        <v>865790710.42606068</v>
      </c>
      <c r="L225" s="84">
        <f t="shared" si="94"/>
        <v>478290710.42606068</v>
      </c>
      <c r="M225" s="84">
        <f t="shared" si="94"/>
        <v>2498099950.4260607</v>
      </c>
      <c r="N225" s="84">
        <f t="shared" si="94"/>
        <v>578290710.42606056</v>
      </c>
      <c r="O225" s="84">
        <f t="shared" si="94"/>
        <v>508290710.42606068</v>
      </c>
      <c r="P225" s="84">
        <f t="shared" si="94"/>
        <v>348290710.42606062</v>
      </c>
      <c r="Q225" s="84">
        <f t="shared" si="94"/>
        <v>296379114.58606064</v>
      </c>
      <c r="R225" s="84">
        <f t="shared" si="94"/>
        <v>12089809240</v>
      </c>
      <c r="S225" s="85">
        <v>23</v>
      </c>
      <c r="T225" s="85" t="s">
        <v>104</v>
      </c>
      <c r="U225" s="86">
        <v>10950809240</v>
      </c>
      <c r="V225" s="87">
        <f t="shared" si="83"/>
        <v>1139000000</v>
      </c>
      <c r="W225" s="89"/>
      <c r="X225" s="89"/>
      <c r="Y225" s="89"/>
      <c r="Z225" s="89"/>
      <c r="AA225" s="89"/>
      <c r="AB225" s="89"/>
      <c r="AC225" s="128"/>
      <c r="AD225" s="84">
        <v>493745452</v>
      </c>
      <c r="AF225" s="133">
        <f t="shared" si="80"/>
        <v>-0.50993881969761601</v>
      </c>
    </row>
    <row r="226" spans="1:32" x14ac:dyDescent="0.35">
      <c r="A226" s="50">
        <v>231</v>
      </c>
      <c r="B226" s="51" t="s">
        <v>105</v>
      </c>
      <c r="C226" s="83"/>
      <c r="D226" s="83"/>
      <c r="E226" s="84">
        <f t="shared" ref="E226:R226" si="95">+E227+E230+E250+E253+E234</f>
        <v>4485000000</v>
      </c>
      <c r="F226" s="84">
        <f t="shared" si="95"/>
        <v>650416666.66333342</v>
      </c>
      <c r="G226" s="84">
        <f t="shared" si="95"/>
        <v>425416666.6633333</v>
      </c>
      <c r="H226" s="84">
        <f t="shared" si="95"/>
        <v>418916666.6633333</v>
      </c>
      <c r="I226" s="84">
        <f t="shared" si="95"/>
        <v>328916666.6633333</v>
      </c>
      <c r="J226" s="84">
        <f t="shared" si="95"/>
        <v>828916666.6633333</v>
      </c>
      <c r="K226" s="84">
        <f t="shared" si="95"/>
        <v>488916666.6633333</v>
      </c>
      <c r="L226" s="84">
        <f t="shared" si="95"/>
        <v>143916666.66333333</v>
      </c>
      <c r="M226" s="84">
        <f t="shared" si="95"/>
        <v>293916666.66333336</v>
      </c>
      <c r="N226" s="84">
        <f t="shared" si="95"/>
        <v>383916666.6633333</v>
      </c>
      <c r="O226" s="84">
        <f t="shared" si="95"/>
        <v>313916666.66333336</v>
      </c>
      <c r="P226" s="84">
        <f t="shared" si="95"/>
        <v>103916666.66333333</v>
      </c>
      <c r="Q226" s="84">
        <f t="shared" si="95"/>
        <v>103916666.70333333</v>
      </c>
      <c r="R226" s="84">
        <f t="shared" si="95"/>
        <v>4485000000</v>
      </c>
      <c r="S226" s="85">
        <v>231</v>
      </c>
      <c r="T226" s="85" t="s">
        <v>105</v>
      </c>
      <c r="U226" s="86">
        <v>4085000000</v>
      </c>
      <c r="V226" s="87">
        <f t="shared" si="83"/>
        <v>400000000</v>
      </c>
      <c r="AD226" s="84">
        <v>83176081</v>
      </c>
      <c r="AF226" s="133">
        <f t="shared" si="80"/>
        <v>-0.87211877360600698</v>
      </c>
    </row>
    <row r="227" spans="1:32" ht="29" x14ac:dyDescent="0.35">
      <c r="A227" s="92">
        <v>2311</v>
      </c>
      <c r="B227" s="93" t="s">
        <v>106</v>
      </c>
      <c r="C227" s="94"/>
      <c r="D227" s="94"/>
      <c r="E227" s="95">
        <f>+E228+E229</f>
        <v>515000000</v>
      </c>
      <c r="F227" s="95">
        <f t="shared" ref="F227:R227" si="96">+F228+F229</f>
        <v>27083333.333333332</v>
      </c>
      <c r="G227" s="95">
        <f t="shared" si="96"/>
        <v>27083333.333333332</v>
      </c>
      <c r="H227" s="95">
        <f t="shared" si="96"/>
        <v>62083333.333333328</v>
      </c>
      <c r="I227" s="95">
        <f t="shared" si="96"/>
        <v>62083333.333333328</v>
      </c>
      <c r="J227" s="95">
        <f t="shared" si="96"/>
        <v>62083333.333333328</v>
      </c>
      <c r="K227" s="95">
        <f t="shared" si="96"/>
        <v>72083333.333333328</v>
      </c>
      <c r="L227" s="95">
        <f t="shared" si="96"/>
        <v>67083333.333333328</v>
      </c>
      <c r="M227" s="95">
        <f t="shared" si="96"/>
        <v>27083333.333333332</v>
      </c>
      <c r="N227" s="95">
        <f t="shared" si="96"/>
        <v>27083333.333333332</v>
      </c>
      <c r="O227" s="95">
        <f t="shared" si="96"/>
        <v>27083333.333333332</v>
      </c>
      <c r="P227" s="95">
        <f t="shared" si="96"/>
        <v>27083333.333333332</v>
      </c>
      <c r="Q227" s="95">
        <f t="shared" si="96"/>
        <v>27083333.333333332</v>
      </c>
      <c r="R227" s="95">
        <f t="shared" si="96"/>
        <v>515000000</v>
      </c>
      <c r="S227" s="85">
        <v>2311</v>
      </c>
      <c r="T227" s="85" t="s">
        <v>106</v>
      </c>
      <c r="U227" s="86">
        <v>515000000</v>
      </c>
      <c r="V227" s="87">
        <f t="shared" si="83"/>
        <v>0</v>
      </c>
      <c r="W227" s="89"/>
      <c r="X227" s="89"/>
      <c r="Y227" s="89"/>
      <c r="Z227" s="89"/>
      <c r="AA227" s="89"/>
      <c r="AB227" s="89"/>
      <c r="AC227" s="128"/>
      <c r="AD227" s="95">
        <v>40704000</v>
      </c>
      <c r="AF227" s="135">
        <f t="shared" si="80"/>
        <v>0.50291692307692315</v>
      </c>
    </row>
    <row r="228" spans="1:32" x14ac:dyDescent="0.35">
      <c r="A228" s="96">
        <v>23112</v>
      </c>
      <c r="B228" s="97" t="s">
        <v>923</v>
      </c>
      <c r="C228" s="98"/>
      <c r="D228" s="98"/>
      <c r="E228" s="101">
        <v>190000000</v>
      </c>
      <c r="F228" s="99"/>
      <c r="G228" s="99"/>
      <c r="H228" s="99">
        <v>35000000</v>
      </c>
      <c r="I228" s="99">
        <v>35000000</v>
      </c>
      <c r="J228" s="99">
        <v>35000000</v>
      </c>
      <c r="K228" s="99">
        <v>45000000</v>
      </c>
      <c r="L228" s="99">
        <v>40000000</v>
      </c>
      <c r="M228" s="99"/>
      <c r="N228" s="99"/>
      <c r="O228" s="99"/>
      <c r="P228" s="99"/>
      <c r="Q228" s="99"/>
      <c r="R228" s="99">
        <f>SUM(F228:Q228)</f>
        <v>190000000</v>
      </c>
      <c r="S228" s="85">
        <v>23112</v>
      </c>
      <c r="T228" s="85" t="s">
        <v>923</v>
      </c>
      <c r="U228" s="86">
        <v>190000000</v>
      </c>
      <c r="V228" s="87">
        <f t="shared" si="83"/>
        <v>0</v>
      </c>
      <c r="W228" s="89"/>
      <c r="X228" s="89"/>
      <c r="Y228" s="89"/>
      <c r="Z228" s="89"/>
      <c r="AA228" s="89"/>
      <c r="AB228" s="89"/>
      <c r="AC228" s="128"/>
      <c r="AD228" s="99">
        <v>0</v>
      </c>
      <c r="AF228" s="136" t="e">
        <f t="shared" si="80"/>
        <v>#DIV/0!</v>
      </c>
    </row>
    <row r="229" spans="1:32" x14ac:dyDescent="0.35">
      <c r="A229" s="96">
        <v>23113</v>
      </c>
      <c r="B229" s="97" t="s">
        <v>924</v>
      </c>
      <c r="C229" s="98"/>
      <c r="D229" s="98"/>
      <c r="E229" s="101">
        <v>325000000</v>
      </c>
      <c r="F229" s="99">
        <v>27083333.333333332</v>
      </c>
      <c r="G229" s="99">
        <v>27083333.333333332</v>
      </c>
      <c r="H229" s="99">
        <v>27083333.333333332</v>
      </c>
      <c r="I229" s="99">
        <v>27083333.333333332</v>
      </c>
      <c r="J229" s="99">
        <v>27083333.333333332</v>
      </c>
      <c r="K229" s="99">
        <v>27083333.333333332</v>
      </c>
      <c r="L229" s="99">
        <v>27083333.333333332</v>
      </c>
      <c r="M229" s="99">
        <v>27083333.333333332</v>
      </c>
      <c r="N229" s="99">
        <v>27083333.333333332</v>
      </c>
      <c r="O229" s="99">
        <v>27083333.333333332</v>
      </c>
      <c r="P229" s="99">
        <v>27083333.333333332</v>
      </c>
      <c r="Q229" s="99">
        <v>27083333.333333332</v>
      </c>
      <c r="R229" s="99">
        <f>SUM(F229:Q229)</f>
        <v>325000000</v>
      </c>
      <c r="S229" s="85">
        <v>23113</v>
      </c>
      <c r="T229" s="85" t="s">
        <v>924</v>
      </c>
      <c r="U229" s="86">
        <v>325000000</v>
      </c>
      <c r="V229" s="87">
        <f t="shared" si="83"/>
        <v>0</v>
      </c>
      <c r="W229" s="89"/>
      <c r="X229" s="89"/>
      <c r="Y229" s="89"/>
      <c r="Z229" s="89"/>
      <c r="AA229" s="89"/>
      <c r="AB229" s="89"/>
      <c r="AC229" s="128"/>
      <c r="AD229" s="99">
        <v>40704000</v>
      </c>
      <c r="AF229" s="136">
        <f t="shared" si="80"/>
        <v>0.50291692307692315</v>
      </c>
    </row>
    <row r="230" spans="1:32" x14ac:dyDescent="0.35">
      <c r="A230" s="60">
        <v>2312</v>
      </c>
      <c r="B230" s="61" t="s">
        <v>107</v>
      </c>
      <c r="C230" s="106"/>
      <c r="D230" s="106"/>
      <c r="E230" s="107">
        <f>+E231+E233</f>
        <v>2250000000</v>
      </c>
      <c r="F230" s="107">
        <f t="shared" ref="F230:R230" si="97">+F231+F233</f>
        <v>140000000</v>
      </c>
      <c r="G230" s="107">
        <f t="shared" si="97"/>
        <v>15000000</v>
      </c>
      <c r="H230" s="107">
        <f t="shared" si="97"/>
        <v>323500000</v>
      </c>
      <c r="I230" s="107">
        <f t="shared" si="97"/>
        <v>183500000</v>
      </c>
      <c r="J230" s="107">
        <f t="shared" si="97"/>
        <v>433500000</v>
      </c>
      <c r="K230" s="107">
        <f t="shared" si="97"/>
        <v>333500000</v>
      </c>
      <c r="L230" s="107">
        <f t="shared" si="97"/>
        <v>43500000</v>
      </c>
      <c r="M230" s="107">
        <f t="shared" si="97"/>
        <v>183500000</v>
      </c>
      <c r="N230" s="107">
        <f t="shared" si="97"/>
        <v>323500000</v>
      </c>
      <c r="O230" s="107">
        <f t="shared" si="97"/>
        <v>183500000</v>
      </c>
      <c r="P230" s="107">
        <f t="shared" si="97"/>
        <v>43500000</v>
      </c>
      <c r="Q230" s="107">
        <f t="shared" si="97"/>
        <v>43500000</v>
      </c>
      <c r="R230" s="107">
        <f t="shared" si="97"/>
        <v>2250000000</v>
      </c>
      <c r="S230" s="85">
        <v>2312</v>
      </c>
      <c r="T230" s="85" t="s">
        <v>107</v>
      </c>
      <c r="U230" s="86">
        <v>1850000000</v>
      </c>
      <c r="V230" s="87">
        <f t="shared" si="83"/>
        <v>400000000</v>
      </c>
      <c r="AD230" s="107">
        <v>23972081</v>
      </c>
      <c r="AF230" s="138">
        <f t="shared" si="80"/>
        <v>-0.82877084999999995</v>
      </c>
    </row>
    <row r="231" spans="1:32" x14ac:dyDescent="0.35">
      <c r="A231" s="92">
        <v>23122</v>
      </c>
      <c r="B231" s="93" t="s">
        <v>108</v>
      </c>
      <c r="C231" s="94"/>
      <c r="D231" s="94"/>
      <c r="E231" s="95">
        <f>+E232</f>
        <v>1800000000</v>
      </c>
      <c r="F231" s="95">
        <f t="shared" ref="F231:R231" si="98">+F232</f>
        <v>140000000</v>
      </c>
      <c r="G231" s="95">
        <f t="shared" si="98"/>
        <v>0</v>
      </c>
      <c r="H231" s="95">
        <f t="shared" si="98"/>
        <v>280000000</v>
      </c>
      <c r="I231" s="95">
        <f t="shared" si="98"/>
        <v>140000000</v>
      </c>
      <c r="J231" s="95">
        <f t="shared" si="98"/>
        <v>390000000</v>
      </c>
      <c r="K231" s="95">
        <f t="shared" si="98"/>
        <v>290000000</v>
      </c>
      <c r="L231" s="95">
        <f t="shared" si="98"/>
        <v>0</v>
      </c>
      <c r="M231" s="95">
        <f t="shared" si="98"/>
        <v>140000000</v>
      </c>
      <c r="N231" s="95">
        <f t="shared" si="98"/>
        <v>280000000</v>
      </c>
      <c r="O231" s="95">
        <f t="shared" si="98"/>
        <v>140000000</v>
      </c>
      <c r="P231" s="95">
        <f t="shared" si="98"/>
        <v>0</v>
      </c>
      <c r="Q231" s="95">
        <f t="shared" si="98"/>
        <v>0</v>
      </c>
      <c r="R231" s="95">
        <f t="shared" si="98"/>
        <v>1800000000</v>
      </c>
      <c r="S231" s="85">
        <v>23122</v>
      </c>
      <c r="T231" s="85" t="s">
        <v>108</v>
      </c>
      <c r="U231" s="86">
        <v>1400000000</v>
      </c>
      <c r="V231" s="87">
        <f t="shared" si="83"/>
        <v>400000000</v>
      </c>
      <c r="AD231" s="95">
        <v>23972081</v>
      </c>
      <c r="AF231" s="135">
        <f t="shared" si="80"/>
        <v>-0.82877084999999995</v>
      </c>
    </row>
    <row r="232" spans="1:32" x14ac:dyDescent="0.35">
      <c r="A232" s="96">
        <v>231221</v>
      </c>
      <c r="B232" s="97" t="s">
        <v>925</v>
      </c>
      <c r="C232" s="98"/>
      <c r="D232" s="98" t="s">
        <v>926</v>
      </c>
      <c r="E232" s="99">
        <v>1800000000</v>
      </c>
      <c r="F232" s="99">
        <v>140000000</v>
      </c>
      <c r="G232" s="99">
        <v>0</v>
      </c>
      <c r="H232" s="99">
        <v>280000000</v>
      </c>
      <c r="I232" s="99">
        <v>140000000</v>
      </c>
      <c r="J232" s="99">
        <v>390000000</v>
      </c>
      <c r="K232" s="99">
        <v>290000000</v>
      </c>
      <c r="L232" s="99">
        <v>0</v>
      </c>
      <c r="M232" s="99">
        <v>140000000</v>
      </c>
      <c r="N232" s="99">
        <v>280000000</v>
      </c>
      <c r="O232" s="99">
        <v>140000000</v>
      </c>
      <c r="P232" s="99">
        <v>0</v>
      </c>
      <c r="Q232" s="99">
        <v>0</v>
      </c>
      <c r="R232" s="99">
        <v>1800000000</v>
      </c>
      <c r="S232" s="85">
        <v>231221</v>
      </c>
      <c r="T232" s="85" t="s">
        <v>109</v>
      </c>
      <c r="U232" s="86">
        <v>1400000000</v>
      </c>
      <c r="V232" s="87">
        <f t="shared" si="83"/>
        <v>400000000</v>
      </c>
      <c r="AD232" s="99">
        <v>23972081</v>
      </c>
      <c r="AF232" s="136">
        <f t="shared" si="80"/>
        <v>-0.82877084999999995</v>
      </c>
    </row>
    <row r="233" spans="1:32" ht="29" x14ac:dyDescent="0.35">
      <c r="A233" s="96">
        <v>23123</v>
      </c>
      <c r="B233" s="97" t="s">
        <v>927</v>
      </c>
      <c r="C233" s="98"/>
      <c r="D233" s="98"/>
      <c r="E233" s="99">
        <v>450000000</v>
      </c>
      <c r="F233" s="99"/>
      <c r="G233" s="99">
        <v>15000000</v>
      </c>
      <c r="H233" s="99">
        <v>43500000</v>
      </c>
      <c r="I233" s="99">
        <v>43500000</v>
      </c>
      <c r="J233" s="99">
        <v>43500000</v>
      </c>
      <c r="K233" s="99">
        <v>43500000</v>
      </c>
      <c r="L233" s="99">
        <v>43500000</v>
      </c>
      <c r="M233" s="99">
        <v>43500000</v>
      </c>
      <c r="N233" s="99">
        <v>43500000</v>
      </c>
      <c r="O233" s="99">
        <v>43500000</v>
      </c>
      <c r="P233" s="99">
        <v>43500000</v>
      </c>
      <c r="Q233" s="99">
        <v>43500000</v>
      </c>
      <c r="R233" s="99">
        <f>SUM(F233:Q233)</f>
        <v>450000000</v>
      </c>
      <c r="S233" s="85">
        <v>23123</v>
      </c>
      <c r="T233" s="85" t="s">
        <v>927</v>
      </c>
      <c r="U233" s="86">
        <v>450000000</v>
      </c>
      <c r="V233" s="87">
        <f t="shared" si="83"/>
        <v>0</v>
      </c>
      <c r="AD233" s="99">
        <v>0</v>
      </c>
      <c r="AF233" s="136" t="e">
        <f t="shared" si="80"/>
        <v>#DIV/0!</v>
      </c>
    </row>
    <row r="234" spans="1:32" x14ac:dyDescent="0.35">
      <c r="A234" s="92">
        <v>2315</v>
      </c>
      <c r="B234" s="93" t="s">
        <v>928</v>
      </c>
      <c r="C234" s="94"/>
      <c r="D234" s="94"/>
      <c r="E234" s="95">
        <f>+E235</f>
        <v>650000000</v>
      </c>
      <c r="F234" s="95">
        <f t="shared" ref="F234:R234" si="99">+F235</f>
        <v>0</v>
      </c>
      <c r="G234" s="95">
        <f t="shared" si="99"/>
        <v>350000000</v>
      </c>
      <c r="H234" s="95">
        <f t="shared" si="99"/>
        <v>0</v>
      </c>
      <c r="I234" s="95">
        <f t="shared" si="99"/>
        <v>0</v>
      </c>
      <c r="J234" s="95">
        <f t="shared" si="99"/>
        <v>300000000</v>
      </c>
      <c r="K234" s="95">
        <f t="shared" si="99"/>
        <v>0</v>
      </c>
      <c r="L234" s="95">
        <f t="shared" si="99"/>
        <v>0</v>
      </c>
      <c r="M234" s="95">
        <f t="shared" si="99"/>
        <v>0</v>
      </c>
      <c r="N234" s="95">
        <f t="shared" si="99"/>
        <v>0</v>
      </c>
      <c r="O234" s="95">
        <f t="shared" si="99"/>
        <v>0</v>
      </c>
      <c r="P234" s="95">
        <f t="shared" si="99"/>
        <v>0</v>
      </c>
      <c r="Q234" s="95">
        <f t="shared" si="99"/>
        <v>0</v>
      </c>
      <c r="R234" s="95">
        <f t="shared" si="99"/>
        <v>650000000</v>
      </c>
      <c r="S234" s="85"/>
      <c r="T234" s="85"/>
      <c r="U234" s="86"/>
      <c r="V234" s="87"/>
      <c r="AD234" s="95"/>
      <c r="AF234" s="135" t="e">
        <f t="shared" si="80"/>
        <v>#DIV/0!</v>
      </c>
    </row>
    <row r="235" spans="1:32" ht="29" x14ac:dyDescent="0.35">
      <c r="A235" s="96">
        <v>23152</v>
      </c>
      <c r="B235" s="97" t="s">
        <v>110</v>
      </c>
      <c r="C235" s="98"/>
      <c r="D235" s="98"/>
      <c r="E235" s="99">
        <v>650000000</v>
      </c>
      <c r="F235" s="99"/>
      <c r="G235" s="99">
        <v>350000000</v>
      </c>
      <c r="H235" s="99"/>
      <c r="I235" s="99"/>
      <c r="J235" s="99">
        <v>300000000</v>
      </c>
      <c r="K235" s="99"/>
      <c r="L235" s="99"/>
      <c r="M235" s="99"/>
      <c r="N235" s="99"/>
      <c r="O235" s="99"/>
      <c r="P235" s="99"/>
      <c r="Q235" s="99"/>
      <c r="R235" s="99">
        <f>SUM(F235:Q235)</f>
        <v>650000000</v>
      </c>
      <c r="S235" s="85">
        <v>23152</v>
      </c>
      <c r="T235" s="85" t="s">
        <v>110</v>
      </c>
      <c r="U235" s="86">
        <v>650000000</v>
      </c>
      <c r="V235" s="87">
        <f t="shared" si="83"/>
        <v>0</v>
      </c>
      <c r="AD235" s="99">
        <v>0</v>
      </c>
      <c r="AF235" s="136" t="e">
        <f t="shared" si="80"/>
        <v>#DIV/0!</v>
      </c>
    </row>
    <row r="236" spans="1:32" x14ac:dyDescent="0.35">
      <c r="A236" s="123">
        <v>2315201</v>
      </c>
      <c r="B236" s="124" t="s">
        <v>111</v>
      </c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85"/>
      <c r="T236" s="85"/>
      <c r="U236" s="86"/>
      <c r="V236" s="87"/>
      <c r="AD236" s="126">
        <v>0</v>
      </c>
      <c r="AF236" s="137" t="e">
        <f t="shared" si="80"/>
        <v>#DIV/0!</v>
      </c>
    </row>
    <row r="237" spans="1:32" s="128" customFormat="1" x14ac:dyDescent="0.35">
      <c r="A237" s="123">
        <v>2315202</v>
      </c>
      <c r="B237" s="124" t="s">
        <v>618</v>
      </c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85"/>
      <c r="T237" s="85"/>
      <c r="U237" s="86"/>
      <c r="V237" s="87"/>
      <c r="W237" s="82"/>
      <c r="X237" s="82"/>
      <c r="Y237" s="82"/>
      <c r="Z237" s="82"/>
      <c r="AA237" s="82"/>
      <c r="AB237" s="82"/>
      <c r="AC237" s="127"/>
      <c r="AD237" s="126">
        <v>0</v>
      </c>
      <c r="AE237" s="127"/>
      <c r="AF237" s="137" t="e">
        <f t="shared" si="80"/>
        <v>#DIV/0!</v>
      </c>
    </row>
    <row r="238" spans="1:32" x14ac:dyDescent="0.35">
      <c r="A238" s="123">
        <v>2315203</v>
      </c>
      <c r="B238" s="124" t="s">
        <v>112</v>
      </c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85"/>
      <c r="T238" s="85"/>
      <c r="U238" s="86"/>
      <c r="V238" s="87"/>
      <c r="AD238" s="126">
        <v>0</v>
      </c>
      <c r="AF238" s="137" t="e">
        <f t="shared" si="80"/>
        <v>#DIV/0!</v>
      </c>
    </row>
    <row r="239" spans="1:32" x14ac:dyDescent="0.35">
      <c r="A239" s="123">
        <v>2315204</v>
      </c>
      <c r="B239" s="124" t="s">
        <v>619</v>
      </c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85"/>
      <c r="T239" s="85"/>
      <c r="U239" s="86"/>
      <c r="V239" s="87"/>
      <c r="AD239" s="126">
        <v>0</v>
      </c>
      <c r="AE239" s="128"/>
      <c r="AF239" s="137" t="e">
        <f t="shared" si="80"/>
        <v>#DIV/0!</v>
      </c>
    </row>
    <row r="240" spans="1:32" x14ac:dyDescent="0.35">
      <c r="A240" s="123">
        <v>2315205</v>
      </c>
      <c r="B240" s="124" t="s">
        <v>620</v>
      </c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85"/>
      <c r="T240" s="85"/>
      <c r="U240" s="86"/>
      <c r="V240" s="87"/>
      <c r="AD240" s="126">
        <v>0</v>
      </c>
      <c r="AF240" s="137" t="e">
        <f t="shared" si="80"/>
        <v>#DIV/0!</v>
      </c>
    </row>
    <row r="241" spans="1:32" s="128" customFormat="1" x14ac:dyDescent="0.35">
      <c r="A241" s="123">
        <v>2315206</v>
      </c>
      <c r="B241" s="124" t="s">
        <v>621</v>
      </c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85"/>
      <c r="T241" s="85"/>
      <c r="U241" s="86"/>
      <c r="V241" s="87"/>
      <c r="W241" s="82"/>
      <c r="X241" s="82"/>
      <c r="Y241" s="82"/>
      <c r="Z241" s="82"/>
      <c r="AA241" s="82"/>
      <c r="AB241" s="82"/>
      <c r="AC241" s="127"/>
      <c r="AD241" s="126">
        <v>0</v>
      </c>
      <c r="AE241" s="127"/>
      <c r="AF241" s="137" t="e">
        <f t="shared" si="80"/>
        <v>#DIV/0!</v>
      </c>
    </row>
    <row r="242" spans="1:32" ht="29" x14ac:dyDescent="0.35">
      <c r="A242" s="123">
        <v>2315207</v>
      </c>
      <c r="B242" s="124" t="s">
        <v>622</v>
      </c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85"/>
      <c r="T242" s="85"/>
      <c r="U242" s="86"/>
      <c r="V242" s="87"/>
      <c r="AD242" s="126">
        <v>0</v>
      </c>
      <c r="AF242" s="137" t="e">
        <f t="shared" si="80"/>
        <v>#DIV/0!</v>
      </c>
    </row>
    <row r="243" spans="1:32" x14ac:dyDescent="0.35">
      <c r="A243" s="123">
        <v>2315208</v>
      </c>
      <c r="B243" s="124" t="s">
        <v>643</v>
      </c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85"/>
      <c r="T243" s="85"/>
      <c r="U243" s="86"/>
      <c r="V243" s="87"/>
      <c r="AD243" s="126">
        <v>0</v>
      </c>
      <c r="AE243" s="128"/>
      <c r="AF243" s="137" t="e">
        <f t="shared" si="80"/>
        <v>#DIV/0!</v>
      </c>
    </row>
    <row r="244" spans="1:32" x14ac:dyDescent="0.35">
      <c r="A244" s="123">
        <v>2315209</v>
      </c>
      <c r="B244" s="124" t="s">
        <v>644</v>
      </c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85"/>
      <c r="T244" s="85"/>
      <c r="U244" s="86"/>
      <c r="V244" s="87"/>
      <c r="AD244" s="126">
        <v>0</v>
      </c>
      <c r="AF244" s="137" t="e">
        <f t="shared" si="80"/>
        <v>#DIV/0!</v>
      </c>
    </row>
    <row r="245" spans="1:32" x14ac:dyDescent="0.35">
      <c r="A245" s="123">
        <v>2315210</v>
      </c>
      <c r="B245" s="124" t="s">
        <v>645</v>
      </c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85"/>
      <c r="T245" s="85"/>
      <c r="U245" s="86"/>
      <c r="V245" s="87"/>
      <c r="AD245" s="126">
        <v>0</v>
      </c>
      <c r="AF245" s="137" t="e">
        <f t="shared" si="80"/>
        <v>#DIV/0!</v>
      </c>
    </row>
    <row r="246" spans="1:32" s="128" customFormat="1" ht="29" x14ac:dyDescent="0.35">
      <c r="A246" s="123">
        <v>2315211</v>
      </c>
      <c r="B246" s="124" t="s">
        <v>646</v>
      </c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85"/>
      <c r="T246" s="85"/>
      <c r="U246" s="86"/>
      <c r="V246" s="87"/>
      <c r="W246" s="82"/>
      <c r="X246" s="82"/>
      <c r="Y246" s="82"/>
      <c r="Z246" s="82"/>
      <c r="AA246" s="82"/>
      <c r="AB246" s="82"/>
      <c r="AC246" s="127"/>
      <c r="AD246" s="126">
        <v>0</v>
      </c>
      <c r="AE246" s="127"/>
      <c r="AF246" s="137" t="e">
        <f t="shared" si="80"/>
        <v>#DIV/0!</v>
      </c>
    </row>
    <row r="247" spans="1:32" x14ac:dyDescent="0.35">
      <c r="A247" s="123">
        <v>2315212</v>
      </c>
      <c r="B247" s="124" t="s">
        <v>113</v>
      </c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85"/>
      <c r="T247" s="85"/>
      <c r="U247" s="86"/>
      <c r="V247" s="87"/>
      <c r="AD247" s="126">
        <v>0</v>
      </c>
      <c r="AF247" s="137" t="e">
        <f t="shared" si="80"/>
        <v>#DIV/0!</v>
      </c>
    </row>
    <row r="248" spans="1:32" x14ac:dyDescent="0.35">
      <c r="A248" s="123">
        <v>2315213</v>
      </c>
      <c r="B248" s="124" t="s">
        <v>647</v>
      </c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85"/>
      <c r="T248" s="85"/>
      <c r="U248" s="86"/>
      <c r="V248" s="87"/>
      <c r="AD248" s="126">
        <v>0</v>
      </c>
      <c r="AE248" s="128"/>
      <c r="AF248" s="137" t="e">
        <f t="shared" si="80"/>
        <v>#DIV/0!</v>
      </c>
    </row>
    <row r="249" spans="1:32" x14ac:dyDescent="0.35">
      <c r="A249" s="123">
        <v>2315214</v>
      </c>
      <c r="B249" s="124" t="s">
        <v>114</v>
      </c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85"/>
      <c r="T249" s="85"/>
      <c r="U249" s="86"/>
      <c r="V249" s="87"/>
      <c r="AD249" s="126">
        <v>0</v>
      </c>
      <c r="AF249" s="137" t="e">
        <f t="shared" si="80"/>
        <v>#DIV/0!</v>
      </c>
    </row>
    <row r="250" spans="1:32" ht="43.5" x14ac:dyDescent="0.35">
      <c r="A250" s="60">
        <v>2316</v>
      </c>
      <c r="B250" s="61" t="s">
        <v>929</v>
      </c>
      <c r="C250" s="106"/>
      <c r="D250" s="106"/>
      <c r="E250" s="107">
        <f>+E251</f>
        <v>670000000</v>
      </c>
      <c r="F250" s="107">
        <f t="shared" ref="F250:R251" si="100">+F251</f>
        <v>450000000</v>
      </c>
      <c r="G250" s="107">
        <f t="shared" si="100"/>
        <v>0</v>
      </c>
      <c r="H250" s="107">
        <f t="shared" si="100"/>
        <v>0</v>
      </c>
      <c r="I250" s="107">
        <f t="shared" si="100"/>
        <v>50000000</v>
      </c>
      <c r="J250" s="107">
        <f t="shared" si="100"/>
        <v>0</v>
      </c>
      <c r="K250" s="107">
        <f t="shared" si="100"/>
        <v>50000000</v>
      </c>
      <c r="L250" s="107">
        <f t="shared" si="100"/>
        <v>0</v>
      </c>
      <c r="M250" s="107">
        <f t="shared" si="100"/>
        <v>50000000</v>
      </c>
      <c r="N250" s="107">
        <f t="shared" si="100"/>
        <v>0</v>
      </c>
      <c r="O250" s="107">
        <f t="shared" si="100"/>
        <v>70000000</v>
      </c>
      <c r="P250" s="107">
        <f t="shared" si="100"/>
        <v>0</v>
      </c>
      <c r="Q250" s="107">
        <f t="shared" si="100"/>
        <v>0</v>
      </c>
      <c r="R250" s="107">
        <f t="shared" si="100"/>
        <v>670000000</v>
      </c>
      <c r="S250" s="85">
        <v>2315201</v>
      </c>
      <c r="T250" s="85" t="s">
        <v>111</v>
      </c>
      <c r="U250" s="86">
        <v>0</v>
      </c>
      <c r="V250" s="87">
        <f t="shared" si="83"/>
        <v>670000000</v>
      </c>
      <c r="AD250" s="107">
        <v>0</v>
      </c>
      <c r="AF250" s="138">
        <f t="shared" si="80"/>
        <v>-1</v>
      </c>
    </row>
    <row r="251" spans="1:32" s="128" customFormat="1" x14ac:dyDescent="0.35">
      <c r="A251" s="92">
        <v>23161</v>
      </c>
      <c r="B251" s="93" t="s">
        <v>116</v>
      </c>
      <c r="C251" s="94"/>
      <c r="D251" s="94"/>
      <c r="E251" s="95">
        <f>+E252</f>
        <v>670000000</v>
      </c>
      <c r="F251" s="95">
        <f t="shared" si="100"/>
        <v>450000000</v>
      </c>
      <c r="G251" s="95">
        <f t="shared" si="100"/>
        <v>0</v>
      </c>
      <c r="H251" s="95">
        <f t="shared" si="100"/>
        <v>0</v>
      </c>
      <c r="I251" s="95">
        <f t="shared" si="100"/>
        <v>50000000</v>
      </c>
      <c r="J251" s="95">
        <f t="shared" si="100"/>
        <v>0</v>
      </c>
      <c r="K251" s="95">
        <f t="shared" si="100"/>
        <v>50000000</v>
      </c>
      <c r="L251" s="95">
        <f t="shared" si="100"/>
        <v>0</v>
      </c>
      <c r="M251" s="95">
        <f t="shared" si="100"/>
        <v>50000000</v>
      </c>
      <c r="N251" s="95">
        <f t="shared" si="100"/>
        <v>0</v>
      </c>
      <c r="O251" s="95">
        <f t="shared" si="100"/>
        <v>70000000</v>
      </c>
      <c r="P251" s="95">
        <f t="shared" si="100"/>
        <v>0</v>
      </c>
      <c r="Q251" s="95">
        <f t="shared" si="100"/>
        <v>0</v>
      </c>
      <c r="R251" s="95">
        <f t="shared" si="100"/>
        <v>670000000</v>
      </c>
      <c r="S251" s="85">
        <v>2315202</v>
      </c>
      <c r="T251" s="85" t="s">
        <v>930</v>
      </c>
      <c r="U251" s="86">
        <v>0</v>
      </c>
      <c r="V251" s="87">
        <f t="shared" si="83"/>
        <v>670000000</v>
      </c>
      <c r="W251" s="82"/>
      <c r="X251" s="82"/>
      <c r="Y251" s="82"/>
      <c r="Z251" s="82"/>
      <c r="AA251" s="82"/>
      <c r="AB251" s="82"/>
      <c r="AC251" s="127"/>
      <c r="AD251" s="95">
        <v>0</v>
      </c>
      <c r="AE251" s="127"/>
      <c r="AF251" s="135">
        <f t="shared" si="80"/>
        <v>-1</v>
      </c>
    </row>
    <row r="252" spans="1:32" ht="29" x14ac:dyDescent="0.35">
      <c r="A252" s="96">
        <v>231614</v>
      </c>
      <c r="B252" s="97" t="s">
        <v>931</v>
      </c>
      <c r="C252" s="98"/>
      <c r="D252" s="98" t="s">
        <v>932</v>
      </c>
      <c r="E252" s="99">
        <v>670000000</v>
      </c>
      <c r="F252" s="99">
        <v>450000000</v>
      </c>
      <c r="G252" s="99">
        <v>0</v>
      </c>
      <c r="H252" s="99">
        <v>0</v>
      </c>
      <c r="I252" s="99">
        <v>50000000</v>
      </c>
      <c r="J252" s="99">
        <v>0</v>
      </c>
      <c r="K252" s="99">
        <v>50000000</v>
      </c>
      <c r="L252" s="99">
        <v>0</v>
      </c>
      <c r="M252" s="99">
        <v>50000000</v>
      </c>
      <c r="N252" s="99">
        <v>0</v>
      </c>
      <c r="O252" s="99">
        <v>70000000</v>
      </c>
      <c r="P252" s="99">
        <v>0</v>
      </c>
      <c r="Q252" s="99">
        <v>0</v>
      </c>
      <c r="R252" s="99">
        <f>SUM(F252:Q252)</f>
        <v>670000000</v>
      </c>
      <c r="S252" s="85">
        <v>2315203</v>
      </c>
      <c r="T252" s="85" t="s">
        <v>112</v>
      </c>
      <c r="U252" s="86">
        <v>0</v>
      </c>
      <c r="V252" s="87">
        <f t="shared" si="83"/>
        <v>670000000</v>
      </c>
      <c r="AD252" s="99">
        <v>0</v>
      </c>
      <c r="AF252" s="136">
        <f t="shared" si="80"/>
        <v>-1</v>
      </c>
    </row>
    <row r="253" spans="1:32" x14ac:dyDescent="0.35">
      <c r="A253" s="92">
        <v>2319</v>
      </c>
      <c r="B253" s="93" t="s">
        <v>118</v>
      </c>
      <c r="C253" s="94"/>
      <c r="D253" s="94"/>
      <c r="E253" s="95">
        <f>+E254</f>
        <v>400000000</v>
      </c>
      <c r="F253" s="95">
        <f t="shared" ref="F253:R253" si="101">+F254</f>
        <v>33333333.329999998</v>
      </c>
      <c r="G253" s="95">
        <f t="shared" si="101"/>
        <v>33333333.329999998</v>
      </c>
      <c r="H253" s="95">
        <f t="shared" si="101"/>
        <v>33333333.329999998</v>
      </c>
      <c r="I253" s="95">
        <f t="shared" si="101"/>
        <v>33333333.329999998</v>
      </c>
      <c r="J253" s="95">
        <f t="shared" si="101"/>
        <v>33333333.329999998</v>
      </c>
      <c r="K253" s="95">
        <f t="shared" si="101"/>
        <v>33333333.329999998</v>
      </c>
      <c r="L253" s="95">
        <f t="shared" si="101"/>
        <v>33333333.329999998</v>
      </c>
      <c r="M253" s="95">
        <f t="shared" si="101"/>
        <v>33333333.329999998</v>
      </c>
      <c r="N253" s="95">
        <f t="shared" si="101"/>
        <v>33333333.329999998</v>
      </c>
      <c r="O253" s="95">
        <f t="shared" si="101"/>
        <v>33333333.329999998</v>
      </c>
      <c r="P253" s="95">
        <f t="shared" si="101"/>
        <v>33333333.329999998</v>
      </c>
      <c r="Q253" s="95">
        <f t="shared" si="101"/>
        <v>33333333.370000001</v>
      </c>
      <c r="R253" s="95">
        <f t="shared" si="101"/>
        <v>399999999.99999988</v>
      </c>
      <c r="S253" s="85">
        <v>2315204</v>
      </c>
      <c r="T253" s="85" t="s">
        <v>933</v>
      </c>
      <c r="U253" s="86">
        <v>0</v>
      </c>
      <c r="V253" s="87">
        <f t="shared" si="83"/>
        <v>400000000</v>
      </c>
      <c r="AD253" s="95">
        <v>18500000</v>
      </c>
      <c r="AE253" s="128"/>
      <c r="AF253" s="135">
        <f t="shared" si="80"/>
        <v>-0.44499999994449996</v>
      </c>
    </row>
    <row r="254" spans="1:32" s="128" customFormat="1" x14ac:dyDescent="0.35">
      <c r="A254" s="96">
        <v>23191</v>
      </c>
      <c r="B254" s="97" t="s">
        <v>934</v>
      </c>
      <c r="C254" s="98"/>
      <c r="D254" s="98" t="s">
        <v>926</v>
      </c>
      <c r="E254" s="99">
        <v>400000000</v>
      </c>
      <c r="F254" s="99">
        <v>33333333.329999998</v>
      </c>
      <c r="G254" s="99">
        <v>33333333.329999998</v>
      </c>
      <c r="H254" s="99">
        <v>33333333.329999998</v>
      </c>
      <c r="I254" s="99">
        <v>33333333.329999998</v>
      </c>
      <c r="J254" s="99">
        <v>33333333.329999998</v>
      </c>
      <c r="K254" s="99">
        <v>33333333.329999998</v>
      </c>
      <c r="L254" s="99">
        <v>33333333.329999998</v>
      </c>
      <c r="M254" s="99">
        <v>33333333.329999998</v>
      </c>
      <c r="N254" s="99">
        <v>33333333.329999998</v>
      </c>
      <c r="O254" s="99">
        <v>33333333.329999998</v>
      </c>
      <c r="P254" s="99">
        <v>33333333.329999998</v>
      </c>
      <c r="Q254" s="99">
        <v>33333333.370000001</v>
      </c>
      <c r="R254" s="99">
        <f>SUM(F254:Q254)</f>
        <v>399999999.99999988</v>
      </c>
      <c r="S254" s="85">
        <v>2315205</v>
      </c>
      <c r="T254" s="85" t="s">
        <v>935</v>
      </c>
      <c r="U254" s="86">
        <v>0</v>
      </c>
      <c r="V254" s="87">
        <f t="shared" si="83"/>
        <v>400000000</v>
      </c>
      <c r="W254" s="82"/>
      <c r="X254" s="82"/>
      <c r="Y254" s="82"/>
      <c r="Z254" s="82"/>
      <c r="AA254" s="82"/>
      <c r="AB254" s="82"/>
      <c r="AC254" s="127"/>
      <c r="AD254" s="99">
        <v>18500000</v>
      </c>
      <c r="AE254" s="127"/>
      <c r="AF254" s="136">
        <f t="shared" si="80"/>
        <v>-0.44499999994449996</v>
      </c>
    </row>
    <row r="255" spans="1:32" x14ac:dyDescent="0.35">
      <c r="A255" s="50">
        <v>232</v>
      </c>
      <c r="B255" s="51" t="s">
        <v>119</v>
      </c>
      <c r="C255" s="83"/>
      <c r="D255" s="83"/>
      <c r="E255" s="84">
        <f t="shared" ref="E255:R255" si="102">+E256+E285+E288</f>
        <v>5390804202</v>
      </c>
      <c r="F255" s="84">
        <f t="shared" si="102"/>
        <v>357101316.49000001</v>
      </c>
      <c r="G255" s="84">
        <f t="shared" si="102"/>
        <v>931546508.42939401</v>
      </c>
      <c r="H255" s="84">
        <f t="shared" si="102"/>
        <v>1081534912.429394</v>
      </c>
      <c r="I255" s="84">
        <f t="shared" si="102"/>
        <v>612040710.42939389</v>
      </c>
      <c r="J255" s="84">
        <f t="shared" si="102"/>
        <v>233374043.76272729</v>
      </c>
      <c r="K255" s="84">
        <f t="shared" si="102"/>
        <v>366874043.76272732</v>
      </c>
      <c r="L255" s="84">
        <f t="shared" si="102"/>
        <v>334374043.76272732</v>
      </c>
      <c r="M255" s="84">
        <f t="shared" si="102"/>
        <v>678374043.76272726</v>
      </c>
      <c r="N255" s="84">
        <f t="shared" si="102"/>
        <v>184374043.76272729</v>
      </c>
      <c r="O255" s="84">
        <f t="shared" si="102"/>
        <v>184374043.76272729</v>
      </c>
      <c r="P255" s="84">
        <f t="shared" si="102"/>
        <v>234374043.76272729</v>
      </c>
      <c r="Q255" s="84">
        <f t="shared" si="102"/>
        <v>192462447.8827273</v>
      </c>
      <c r="R255" s="84">
        <f t="shared" si="102"/>
        <v>5390804202</v>
      </c>
      <c r="S255" s="85">
        <v>2315206</v>
      </c>
      <c r="T255" s="85" t="s">
        <v>936</v>
      </c>
      <c r="U255" s="86">
        <v>0</v>
      </c>
      <c r="V255" s="87">
        <f t="shared" si="83"/>
        <v>5390804202</v>
      </c>
      <c r="AD255" s="84">
        <v>409795871</v>
      </c>
      <c r="AF255" s="133">
        <f t="shared" si="80"/>
        <v>0.14756191611933081</v>
      </c>
    </row>
    <row r="256" spans="1:32" s="128" customFormat="1" x14ac:dyDescent="0.35">
      <c r="A256" s="60">
        <v>2321</v>
      </c>
      <c r="B256" s="61" t="s">
        <v>120</v>
      </c>
      <c r="C256" s="106"/>
      <c r="D256" s="106"/>
      <c r="E256" s="107">
        <f t="shared" ref="E256:R256" si="103">+E257+E271+E275+E280</f>
        <v>5170804202</v>
      </c>
      <c r="F256" s="107">
        <f t="shared" si="103"/>
        <v>357101316.49000001</v>
      </c>
      <c r="G256" s="107">
        <f t="shared" si="103"/>
        <v>931546508.42939401</v>
      </c>
      <c r="H256" s="107">
        <f t="shared" si="103"/>
        <v>1021534912.429394</v>
      </c>
      <c r="I256" s="107">
        <f t="shared" si="103"/>
        <v>612040710.42939389</v>
      </c>
      <c r="J256" s="107">
        <f t="shared" si="103"/>
        <v>233374043.76272729</v>
      </c>
      <c r="K256" s="107">
        <f t="shared" si="103"/>
        <v>316874043.76272732</v>
      </c>
      <c r="L256" s="107">
        <f t="shared" si="103"/>
        <v>334374043.76272732</v>
      </c>
      <c r="M256" s="107">
        <f t="shared" si="103"/>
        <v>618374043.76272726</v>
      </c>
      <c r="N256" s="107">
        <f t="shared" si="103"/>
        <v>184374043.76272729</v>
      </c>
      <c r="O256" s="107">
        <f t="shared" si="103"/>
        <v>184374043.76272729</v>
      </c>
      <c r="P256" s="107">
        <f t="shared" si="103"/>
        <v>184374043.76272729</v>
      </c>
      <c r="Q256" s="107">
        <f t="shared" si="103"/>
        <v>192462447.8827273</v>
      </c>
      <c r="R256" s="107">
        <f t="shared" si="103"/>
        <v>5170804202</v>
      </c>
      <c r="S256" s="85">
        <v>2315207</v>
      </c>
      <c r="T256" s="85" t="s">
        <v>937</v>
      </c>
      <c r="U256" s="86">
        <v>0</v>
      </c>
      <c r="V256" s="87">
        <f t="shared" si="83"/>
        <v>5170804202</v>
      </c>
      <c r="W256" s="82"/>
      <c r="X256" s="82"/>
      <c r="Y256" s="82"/>
      <c r="Z256" s="82"/>
      <c r="AA256" s="82"/>
      <c r="AB256" s="82"/>
      <c r="AC256" s="127"/>
      <c r="AD256" s="107">
        <v>409786707</v>
      </c>
      <c r="AF256" s="138">
        <f t="shared" si="80"/>
        <v>0.14753625393446387</v>
      </c>
    </row>
    <row r="257" spans="1:32" s="128" customFormat="1" x14ac:dyDescent="0.35">
      <c r="A257" s="92">
        <v>23211</v>
      </c>
      <c r="B257" s="93" t="s">
        <v>121</v>
      </c>
      <c r="C257" s="94"/>
      <c r="D257" s="94"/>
      <c r="E257" s="95">
        <f>SUM(E258:E269)</f>
        <v>4169810000</v>
      </c>
      <c r="F257" s="95">
        <f t="shared" ref="F257:R257" si="104">SUM(F258:F269)</f>
        <v>267101316.49000001</v>
      </c>
      <c r="G257" s="95">
        <f t="shared" si="104"/>
        <v>815273781.15666676</v>
      </c>
      <c r="H257" s="95">
        <f t="shared" si="104"/>
        <v>685767983.15666676</v>
      </c>
      <c r="I257" s="95">
        <f t="shared" si="104"/>
        <v>565767983.15666664</v>
      </c>
      <c r="J257" s="95">
        <f t="shared" si="104"/>
        <v>197101316.49000001</v>
      </c>
      <c r="K257" s="95">
        <f t="shared" si="104"/>
        <v>305601316.49000007</v>
      </c>
      <c r="L257" s="95">
        <f t="shared" si="104"/>
        <v>327101316.49000007</v>
      </c>
      <c r="M257" s="95">
        <f t="shared" si="104"/>
        <v>289601316.49000001</v>
      </c>
      <c r="N257" s="95">
        <f t="shared" si="104"/>
        <v>177101316.49000001</v>
      </c>
      <c r="O257" s="95">
        <f t="shared" si="104"/>
        <v>177101316.49000001</v>
      </c>
      <c r="P257" s="95">
        <f t="shared" si="104"/>
        <v>177101316.49000001</v>
      </c>
      <c r="Q257" s="95">
        <f t="shared" si="104"/>
        <v>185189720.61000001</v>
      </c>
      <c r="R257" s="95">
        <f t="shared" si="104"/>
        <v>4169810000</v>
      </c>
      <c r="S257" s="85">
        <v>2315208</v>
      </c>
      <c r="T257" s="85" t="s">
        <v>938</v>
      </c>
      <c r="U257" s="86">
        <v>0</v>
      </c>
      <c r="V257" s="87">
        <f t="shared" si="83"/>
        <v>4169810000</v>
      </c>
      <c r="W257" s="89"/>
      <c r="X257" s="89"/>
      <c r="Y257" s="89"/>
      <c r="Z257" s="89"/>
      <c r="AA257" s="89"/>
      <c r="AB257" s="89"/>
      <c r="AD257" s="95">
        <v>348233086</v>
      </c>
      <c r="AE257" s="127"/>
      <c r="AF257" s="135">
        <f t="shared" si="80"/>
        <v>0.30374904390648139</v>
      </c>
    </row>
    <row r="258" spans="1:32" x14ac:dyDescent="0.35">
      <c r="A258" s="96">
        <v>2321101</v>
      </c>
      <c r="B258" s="97" t="s">
        <v>939</v>
      </c>
      <c r="C258" s="98"/>
      <c r="D258" s="98" t="s">
        <v>932</v>
      </c>
      <c r="E258" s="99">
        <v>90000000</v>
      </c>
      <c r="F258" s="99">
        <v>30000000</v>
      </c>
      <c r="G258" s="99">
        <v>30000000</v>
      </c>
      <c r="H258" s="99">
        <v>30000000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f>SUM(F258:Q258)</f>
        <v>90000000</v>
      </c>
      <c r="S258" s="85">
        <v>2315209</v>
      </c>
      <c r="T258" s="85" t="s">
        <v>940</v>
      </c>
      <c r="U258" s="86">
        <v>0</v>
      </c>
      <c r="V258" s="87">
        <f t="shared" si="83"/>
        <v>90000000</v>
      </c>
      <c r="AD258" s="99">
        <v>0</v>
      </c>
      <c r="AE258" s="128"/>
      <c r="AF258" s="136">
        <f t="shared" si="80"/>
        <v>-1</v>
      </c>
    </row>
    <row r="259" spans="1:32" s="128" customFormat="1" x14ac:dyDescent="0.35">
      <c r="A259" s="96">
        <v>2321102</v>
      </c>
      <c r="B259" s="97" t="s">
        <v>941</v>
      </c>
      <c r="C259" s="98"/>
      <c r="D259" s="98" t="s">
        <v>932</v>
      </c>
      <c r="E259" s="99">
        <v>240000000</v>
      </c>
      <c r="F259" s="99">
        <v>30000000</v>
      </c>
      <c r="G259" s="99">
        <v>46666666.666666664</v>
      </c>
      <c r="H259" s="99">
        <v>146666666.66666666</v>
      </c>
      <c r="I259" s="99">
        <v>16666666.666666666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240000000</v>
      </c>
      <c r="S259" s="85">
        <v>2315210</v>
      </c>
      <c r="T259" s="85" t="s">
        <v>942</v>
      </c>
      <c r="U259" s="86">
        <v>0</v>
      </c>
      <c r="V259" s="87">
        <f t="shared" si="83"/>
        <v>240000000</v>
      </c>
      <c r="W259" s="82"/>
      <c r="X259" s="82"/>
      <c r="Y259" s="82"/>
      <c r="Z259" s="82"/>
      <c r="AA259" s="82"/>
      <c r="AB259" s="82"/>
      <c r="AC259" s="127"/>
      <c r="AD259" s="99">
        <v>0</v>
      </c>
      <c r="AF259" s="136">
        <f t="shared" ref="AF259:AF322" si="105">(AD259-F259)/F259</f>
        <v>-1</v>
      </c>
    </row>
    <row r="260" spans="1:32" x14ac:dyDescent="0.35">
      <c r="A260" s="96">
        <v>2321103</v>
      </c>
      <c r="B260" s="97" t="s">
        <v>943</v>
      </c>
      <c r="C260" s="98"/>
      <c r="D260" s="98" t="s">
        <v>932</v>
      </c>
      <c r="E260" s="99">
        <v>1900000000</v>
      </c>
      <c r="F260" s="99">
        <v>148333333.33000001</v>
      </c>
      <c r="G260" s="99">
        <v>188333333.33000001</v>
      </c>
      <c r="H260" s="99">
        <v>188333333.33000001</v>
      </c>
      <c r="I260" s="99">
        <v>188333333.33000001</v>
      </c>
      <c r="J260" s="99">
        <v>148333333.33000001</v>
      </c>
      <c r="K260" s="99">
        <v>148333333.33000001</v>
      </c>
      <c r="L260" s="99">
        <v>148333333.33000001</v>
      </c>
      <c r="M260" s="99">
        <v>148333333.33000001</v>
      </c>
      <c r="N260" s="99">
        <v>148333333.33000001</v>
      </c>
      <c r="O260" s="99">
        <v>148333333.33000001</v>
      </c>
      <c r="P260" s="99">
        <v>148333333.33000001</v>
      </c>
      <c r="Q260" s="99">
        <v>148333333.37</v>
      </c>
      <c r="R260" s="99">
        <v>1900000000</v>
      </c>
      <c r="S260" s="85">
        <v>2315211</v>
      </c>
      <c r="T260" s="85" t="s">
        <v>944</v>
      </c>
      <c r="U260" s="86">
        <v>0</v>
      </c>
      <c r="V260" s="87">
        <f t="shared" si="83"/>
        <v>1900000000</v>
      </c>
      <c r="AD260" s="99">
        <v>337683064</v>
      </c>
      <c r="AF260" s="136">
        <f t="shared" si="105"/>
        <v>1.2765150382534047</v>
      </c>
    </row>
    <row r="261" spans="1:32" s="128" customFormat="1" x14ac:dyDescent="0.35">
      <c r="A261" s="96">
        <v>2321104</v>
      </c>
      <c r="B261" s="97" t="s">
        <v>945</v>
      </c>
      <c r="C261" s="98"/>
      <c r="D261" s="98" t="s">
        <v>932</v>
      </c>
      <c r="E261" s="99">
        <v>75000000</v>
      </c>
      <c r="F261" s="99">
        <v>30000000</v>
      </c>
      <c r="G261" s="99">
        <v>15000000</v>
      </c>
      <c r="H261" s="99">
        <v>15000000</v>
      </c>
      <c r="I261" s="99">
        <v>15000000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75000000</v>
      </c>
      <c r="S261" s="85">
        <v>2315212</v>
      </c>
      <c r="T261" s="85" t="s">
        <v>113</v>
      </c>
      <c r="U261" s="86">
        <v>0</v>
      </c>
      <c r="V261" s="87">
        <f t="shared" si="83"/>
        <v>75000000</v>
      </c>
      <c r="W261" s="89"/>
      <c r="X261" s="89"/>
      <c r="Y261" s="89"/>
      <c r="Z261" s="89"/>
      <c r="AA261" s="89"/>
      <c r="AB261" s="89"/>
      <c r="AD261" s="99">
        <v>8450022</v>
      </c>
      <c r="AF261" s="136">
        <f t="shared" si="105"/>
        <v>-0.71833259999999999</v>
      </c>
    </row>
    <row r="262" spans="1:32" s="128" customFormat="1" x14ac:dyDescent="0.35">
      <c r="A262" s="96">
        <v>2321105</v>
      </c>
      <c r="B262" s="97" t="s">
        <v>946</v>
      </c>
      <c r="C262" s="98"/>
      <c r="D262" s="98" t="s">
        <v>932</v>
      </c>
      <c r="E262" s="101">
        <v>128000000</v>
      </c>
      <c r="F262" s="99">
        <v>0</v>
      </c>
      <c r="G262" s="99">
        <v>8000000</v>
      </c>
      <c r="H262" s="99">
        <v>0</v>
      </c>
      <c r="I262" s="99">
        <v>0</v>
      </c>
      <c r="J262" s="99">
        <v>0</v>
      </c>
      <c r="K262" s="99">
        <v>120000000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f>SUM(F262:Q262)</f>
        <v>128000000</v>
      </c>
      <c r="S262" s="85">
        <v>2315213</v>
      </c>
      <c r="T262" s="85" t="s">
        <v>947</v>
      </c>
      <c r="U262" s="86">
        <v>0</v>
      </c>
      <c r="V262" s="87">
        <f t="shared" si="83"/>
        <v>128000000</v>
      </c>
      <c r="W262" s="82"/>
      <c r="X262" s="82"/>
      <c r="Y262" s="82"/>
      <c r="Z262" s="82"/>
      <c r="AA262" s="82"/>
      <c r="AB262" s="82"/>
      <c r="AC262" s="127"/>
      <c r="AD262" s="99">
        <v>0</v>
      </c>
      <c r="AE262" s="127"/>
      <c r="AF262" s="136" t="e">
        <f t="shared" si="105"/>
        <v>#DIV/0!</v>
      </c>
    </row>
    <row r="263" spans="1:32" ht="29" x14ac:dyDescent="0.35">
      <c r="A263" s="96">
        <v>2321106</v>
      </c>
      <c r="B263" s="97" t="s">
        <v>948</v>
      </c>
      <c r="C263" s="98"/>
      <c r="D263" s="98" t="s">
        <v>932</v>
      </c>
      <c r="E263" s="99">
        <v>110000000</v>
      </c>
      <c r="F263" s="99">
        <v>7500000</v>
      </c>
      <c r="G263" s="99">
        <v>14166666.666666668</v>
      </c>
      <c r="H263" s="99">
        <v>14166666.666666668</v>
      </c>
      <c r="I263" s="99">
        <v>14166666.666666668</v>
      </c>
      <c r="J263" s="99">
        <v>7500000</v>
      </c>
      <c r="K263" s="99">
        <v>7500000</v>
      </c>
      <c r="L263" s="99">
        <v>7500000</v>
      </c>
      <c r="M263" s="99">
        <v>7500000</v>
      </c>
      <c r="N263" s="99">
        <v>7500000</v>
      </c>
      <c r="O263" s="99">
        <v>7500000</v>
      </c>
      <c r="P263" s="99">
        <v>7500000</v>
      </c>
      <c r="Q263" s="99">
        <v>7500000</v>
      </c>
      <c r="R263" s="99">
        <v>110000000</v>
      </c>
      <c r="S263" s="85">
        <v>2315214</v>
      </c>
      <c r="T263" s="85" t="s">
        <v>114</v>
      </c>
      <c r="U263" s="86">
        <v>0</v>
      </c>
      <c r="V263" s="87">
        <f t="shared" si="83"/>
        <v>110000000</v>
      </c>
      <c r="AD263" s="99">
        <v>0</v>
      </c>
      <c r="AE263" s="128"/>
      <c r="AF263" s="136">
        <f t="shared" si="105"/>
        <v>-1</v>
      </c>
    </row>
    <row r="264" spans="1:32" x14ac:dyDescent="0.35">
      <c r="A264" s="96">
        <v>2321107</v>
      </c>
      <c r="B264" s="97" t="s">
        <v>949</v>
      </c>
      <c r="C264" s="98"/>
      <c r="D264" s="98" t="s">
        <v>932</v>
      </c>
      <c r="E264" s="99">
        <v>470000000</v>
      </c>
      <c r="F264" s="99">
        <v>0</v>
      </c>
      <c r="G264" s="99">
        <v>50000000</v>
      </c>
      <c r="H264" s="99">
        <v>200000000</v>
      </c>
      <c r="I264" s="99">
        <v>200000000</v>
      </c>
      <c r="J264" s="99">
        <v>20000000</v>
      </c>
      <c r="K264" s="99">
        <v>0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470000000</v>
      </c>
      <c r="S264" s="85">
        <v>2316</v>
      </c>
      <c r="T264" s="85" t="s">
        <v>115</v>
      </c>
      <c r="U264" s="86">
        <v>670000000</v>
      </c>
      <c r="V264" s="87">
        <f t="shared" si="83"/>
        <v>-200000000</v>
      </c>
      <c r="AD264" s="99">
        <v>0</v>
      </c>
      <c r="AE264" s="128"/>
      <c r="AF264" s="136" t="e">
        <f t="shared" si="105"/>
        <v>#DIV/0!</v>
      </c>
    </row>
    <row r="265" spans="1:32" x14ac:dyDescent="0.35">
      <c r="A265" s="96">
        <v>2321108</v>
      </c>
      <c r="B265" s="97" t="s">
        <v>950</v>
      </c>
      <c r="C265" s="98"/>
      <c r="D265" s="98" t="s">
        <v>932</v>
      </c>
      <c r="E265" s="99">
        <v>16588404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8500000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8088404</v>
      </c>
      <c r="R265" s="99">
        <f>SUM(F265:Q265)</f>
        <v>16588404</v>
      </c>
      <c r="S265" s="85">
        <v>23161</v>
      </c>
      <c r="T265" s="85" t="s">
        <v>116</v>
      </c>
      <c r="U265" s="86">
        <v>670000000</v>
      </c>
      <c r="V265" s="87">
        <f t="shared" si="83"/>
        <v>-653411596</v>
      </c>
      <c r="AD265" s="99">
        <v>0</v>
      </c>
      <c r="AF265" s="136" t="e">
        <f t="shared" si="105"/>
        <v>#DIV/0!</v>
      </c>
    </row>
    <row r="266" spans="1:32" ht="29" x14ac:dyDescent="0.35">
      <c r="A266" s="96">
        <v>2321109</v>
      </c>
      <c r="B266" s="97" t="s">
        <v>951</v>
      </c>
      <c r="C266" s="98"/>
      <c r="D266" s="98" t="s">
        <v>932</v>
      </c>
      <c r="E266" s="99">
        <v>29005798</v>
      </c>
      <c r="F266" s="99">
        <v>0</v>
      </c>
      <c r="G266" s="99">
        <v>19005798</v>
      </c>
      <c r="H266" s="99">
        <v>10000000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f>SUM(F266:Q266)</f>
        <v>29005798</v>
      </c>
      <c r="S266" s="85">
        <v>231614</v>
      </c>
      <c r="T266" s="85" t="s">
        <v>117</v>
      </c>
      <c r="U266" s="86">
        <v>670000000</v>
      </c>
      <c r="V266" s="87">
        <f t="shared" si="83"/>
        <v>-640994202</v>
      </c>
      <c r="W266" s="89"/>
      <c r="X266" s="89"/>
      <c r="Y266" s="89"/>
      <c r="Z266" s="89"/>
      <c r="AA266" s="89"/>
      <c r="AB266" s="89"/>
      <c r="AC266" s="128"/>
      <c r="AD266" s="99">
        <v>0</v>
      </c>
      <c r="AF266" s="136" t="e">
        <f t="shared" si="105"/>
        <v>#DIV/0!</v>
      </c>
    </row>
    <row r="267" spans="1:32" s="128" customFormat="1" x14ac:dyDescent="0.35">
      <c r="A267" s="96">
        <v>2321110</v>
      </c>
      <c r="B267" s="97" t="s">
        <v>952</v>
      </c>
      <c r="C267" s="98"/>
      <c r="D267" s="98" t="s">
        <v>932</v>
      </c>
      <c r="E267" s="99">
        <v>25000000</v>
      </c>
      <c r="F267" s="99">
        <v>0</v>
      </c>
      <c r="G267" s="99">
        <v>12500000</v>
      </c>
      <c r="H267" s="99">
        <v>0</v>
      </c>
      <c r="I267" s="99">
        <v>0</v>
      </c>
      <c r="J267" s="99">
        <v>0</v>
      </c>
      <c r="K267" s="99">
        <v>0</v>
      </c>
      <c r="L267" s="99">
        <v>0</v>
      </c>
      <c r="M267" s="99">
        <v>12500000</v>
      </c>
      <c r="N267" s="99">
        <v>0</v>
      </c>
      <c r="O267" s="99">
        <v>0</v>
      </c>
      <c r="P267" s="99">
        <v>0</v>
      </c>
      <c r="Q267" s="99">
        <v>0</v>
      </c>
      <c r="R267" s="99">
        <f>SUM(F267:Q267)</f>
        <v>25000000</v>
      </c>
      <c r="S267" s="85">
        <v>2319</v>
      </c>
      <c r="T267" s="85" t="s">
        <v>118</v>
      </c>
      <c r="U267" s="86">
        <v>400000000</v>
      </c>
      <c r="V267" s="87">
        <f t="shared" si="83"/>
        <v>-375000000</v>
      </c>
      <c r="W267" s="82"/>
      <c r="X267" s="82"/>
      <c r="Y267" s="82"/>
      <c r="Z267" s="82"/>
      <c r="AA267" s="82"/>
      <c r="AB267" s="82"/>
      <c r="AC267" s="127"/>
      <c r="AD267" s="99">
        <v>0</v>
      </c>
      <c r="AE267" s="127"/>
      <c r="AF267" s="136" t="e">
        <f t="shared" si="105"/>
        <v>#DIV/0!</v>
      </c>
    </row>
    <row r="268" spans="1:32" x14ac:dyDescent="0.35">
      <c r="A268" s="96">
        <v>2321111</v>
      </c>
      <c r="B268" s="97" t="s">
        <v>953</v>
      </c>
      <c r="C268" s="98"/>
      <c r="D268" s="98" t="s">
        <v>932</v>
      </c>
      <c r="E268" s="99">
        <v>650000000</v>
      </c>
      <c r="F268" s="99">
        <v>0</v>
      </c>
      <c r="G268" s="99">
        <v>350000000</v>
      </c>
      <c r="H268" s="99">
        <v>0</v>
      </c>
      <c r="I268" s="99">
        <v>50000000</v>
      </c>
      <c r="J268" s="99">
        <v>0</v>
      </c>
      <c r="K268" s="99">
        <v>0</v>
      </c>
      <c r="L268" s="99">
        <v>150000000</v>
      </c>
      <c r="M268" s="99">
        <v>100000000</v>
      </c>
      <c r="N268" s="99">
        <v>0</v>
      </c>
      <c r="O268" s="99">
        <v>0</v>
      </c>
      <c r="P268" s="99">
        <v>0</v>
      </c>
      <c r="Q268" s="99">
        <v>0</v>
      </c>
      <c r="R268" s="99">
        <f>SUM(F268:Q268)</f>
        <v>650000000</v>
      </c>
      <c r="S268" s="85">
        <v>23191</v>
      </c>
      <c r="T268" s="85" t="s">
        <v>934</v>
      </c>
      <c r="U268" s="86">
        <v>400000000</v>
      </c>
      <c r="V268" s="87">
        <f t="shared" si="83"/>
        <v>250000000</v>
      </c>
      <c r="AD268" s="99"/>
      <c r="AF268" s="136" t="e">
        <f t="shared" si="105"/>
        <v>#DIV/0!</v>
      </c>
    </row>
    <row r="269" spans="1:32" x14ac:dyDescent="0.35">
      <c r="A269" s="96">
        <v>2321112</v>
      </c>
      <c r="B269" s="97" t="s">
        <v>954</v>
      </c>
      <c r="C269" s="98"/>
      <c r="D269" s="98" t="s">
        <v>932</v>
      </c>
      <c r="E269" s="99">
        <v>436215798</v>
      </c>
      <c r="F269" s="99">
        <v>21267983.16</v>
      </c>
      <c r="G269" s="99">
        <v>81601316.49333334</v>
      </c>
      <c r="H269" s="99">
        <v>81601316.49333334</v>
      </c>
      <c r="I269" s="99">
        <v>81601316.49333334</v>
      </c>
      <c r="J269" s="99">
        <v>21267983.16</v>
      </c>
      <c r="K269" s="99">
        <v>21267983.16</v>
      </c>
      <c r="L269" s="99">
        <v>21267983.16</v>
      </c>
      <c r="M269" s="99">
        <v>21267983.16</v>
      </c>
      <c r="N269" s="99">
        <v>21267983.16</v>
      </c>
      <c r="O269" s="99">
        <v>21267983.16</v>
      </c>
      <c r="P269" s="99">
        <v>21267983.16</v>
      </c>
      <c r="Q269" s="99">
        <v>21267983.239999998</v>
      </c>
      <c r="R269" s="99">
        <v>436215798</v>
      </c>
      <c r="S269" s="85">
        <v>232</v>
      </c>
      <c r="T269" s="85" t="s">
        <v>119</v>
      </c>
      <c r="U269" s="86">
        <v>4651804202</v>
      </c>
      <c r="V269" s="87">
        <f t="shared" si="83"/>
        <v>-4215588404</v>
      </c>
      <c r="AD269" s="99">
        <v>600000</v>
      </c>
      <c r="AE269" s="128"/>
      <c r="AF269" s="136">
        <f t="shared" si="105"/>
        <v>-0.97178858025764958</v>
      </c>
    </row>
    <row r="270" spans="1:32" x14ac:dyDescent="0.35">
      <c r="A270" s="96">
        <v>2321113</v>
      </c>
      <c r="B270" s="97" t="s">
        <v>133</v>
      </c>
      <c r="C270" s="98"/>
      <c r="D270" s="98"/>
      <c r="E270" s="99">
        <v>15000000</v>
      </c>
      <c r="F270" s="99"/>
      <c r="G270" s="99">
        <v>5000000</v>
      </c>
      <c r="H270" s="99">
        <v>5000000</v>
      </c>
      <c r="I270" s="99">
        <v>5000000</v>
      </c>
      <c r="J270" s="99"/>
      <c r="K270" s="99"/>
      <c r="L270" s="99"/>
      <c r="M270" s="99"/>
      <c r="N270" s="99"/>
      <c r="O270" s="99"/>
      <c r="P270" s="99"/>
      <c r="Q270" s="99"/>
      <c r="R270" s="99">
        <v>15000000</v>
      </c>
      <c r="S270" s="85">
        <v>2321</v>
      </c>
      <c r="T270" s="85" t="s">
        <v>120</v>
      </c>
      <c r="U270" s="86">
        <v>4431804202</v>
      </c>
      <c r="V270" s="87">
        <f t="shared" ref="V270:V301" si="106">+E271-U270</f>
        <v>-3843804202</v>
      </c>
      <c r="AD270" s="99">
        <v>1500000</v>
      </c>
      <c r="AF270" s="136" t="e">
        <f t="shared" si="105"/>
        <v>#DIV/0!</v>
      </c>
    </row>
    <row r="271" spans="1:32" x14ac:dyDescent="0.35">
      <c r="A271" s="92">
        <v>23212</v>
      </c>
      <c r="B271" s="93" t="s">
        <v>134</v>
      </c>
      <c r="C271" s="94"/>
      <c r="D271" s="94"/>
      <c r="E271" s="95">
        <f>SUM(E272:E274)</f>
        <v>588000000</v>
      </c>
      <c r="F271" s="95">
        <f t="shared" ref="F271:R271" si="107">SUM(F272:F274)</f>
        <v>80000000</v>
      </c>
      <c r="G271" s="95">
        <f t="shared" si="107"/>
        <v>81000000</v>
      </c>
      <c r="H271" s="95">
        <f t="shared" si="107"/>
        <v>188500000</v>
      </c>
      <c r="I271" s="95">
        <f t="shared" si="107"/>
        <v>31000000</v>
      </c>
      <c r="J271" s="95">
        <f t="shared" si="107"/>
        <v>0</v>
      </c>
      <c r="K271" s="95">
        <f t="shared" si="107"/>
        <v>0</v>
      </c>
      <c r="L271" s="95">
        <f t="shared" si="107"/>
        <v>0</v>
      </c>
      <c r="M271" s="95">
        <f t="shared" si="107"/>
        <v>207500000</v>
      </c>
      <c r="N271" s="95">
        <f t="shared" si="107"/>
        <v>0</v>
      </c>
      <c r="O271" s="95">
        <f t="shared" si="107"/>
        <v>0</v>
      </c>
      <c r="P271" s="95">
        <f t="shared" si="107"/>
        <v>0</v>
      </c>
      <c r="Q271" s="95">
        <f t="shared" si="107"/>
        <v>0</v>
      </c>
      <c r="R271" s="95">
        <f t="shared" si="107"/>
        <v>588000000</v>
      </c>
      <c r="S271" s="85">
        <v>23211</v>
      </c>
      <c r="T271" s="85" t="s">
        <v>121</v>
      </c>
      <c r="U271" s="86">
        <v>3603810000</v>
      </c>
      <c r="V271" s="87">
        <f t="shared" si="106"/>
        <v>-3130810000</v>
      </c>
      <c r="W271" s="89"/>
      <c r="X271" s="89"/>
      <c r="Y271" s="89"/>
      <c r="Z271" s="89"/>
      <c r="AA271" s="89"/>
      <c r="AB271" s="89"/>
      <c r="AC271" s="128"/>
      <c r="AD271" s="95">
        <v>61553621</v>
      </c>
      <c r="AF271" s="135">
        <f t="shared" si="105"/>
        <v>-0.23057973749999999</v>
      </c>
    </row>
    <row r="272" spans="1:32" ht="29" x14ac:dyDescent="0.35">
      <c r="A272" s="96">
        <v>232121</v>
      </c>
      <c r="B272" s="97" t="s">
        <v>955</v>
      </c>
      <c r="C272" s="98"/>
      <c r="D272" s="98" t="s">
        <v>932</v>
      </c>
      <c r="E272" s="99">
        <v>473000000</v>
      </c>
      <c r="F272" s="99">
        <v>80000000</v>
      </c>
      <c r="G272" s="99">
        <v>31000000</v>
      </c>
      <c r="H272" s="99">
        <v>181000000</v>
      </c>
      <c r="I272" s="99">
        <v>31000000</v>
      </c>
      <c r="J272" s="99">
        <v>0</v>
      </c>
      <c r="K272" s="99">
        <v>0</v>
      </c>
      <c r="L272" s="99">
        <v>0</v>
      </c>
      <c r="M272" s="99">
        <v>150000000</v>
      </c>
      <c r="N272" s="99">
        <v>0</v>
      </c>
      <c r="O272" s="99">
        <v>0</v>
      </c>
      <c r="P272" s="99">
        <v>0</v>
      </c>
      <c r="Q272" s="99">
        <v>0</v>
      </c>
      <c r="R272" s="99">
        <v>473000000</v>
      </c>
      <c r="S272" s="85">
        <v>2321101</v>
      </c>
      <c r="T272" s="85" t="s">
        <v>122</v>
      </c>
      <c r="U272" s="86">
        <v>90000000</v>
      </c>
      <c r="V272" s="87">
        <f t="shared" si="106"/>
        <v>10000000</v>
      </c>
      <c r="AD272" s="99">
        <v>61553621</v>
      </c>
      <c r="AF272" s="136">
        <f t="shared" si="105"/>
        <v>-0.23057973749999999</v>
      </c>
    </row>
    <row r="273" spans="1:32" x14ac:dyDescent="0.35">
      <c r="A273" s="96">
        <v>232122</v>
      </c>
      <c r="B273" s="97" t="s">
        <v>956</v>
      </c>
      <c r="C273" s="98"/>
      <c r="D273" s="98" t="s">
        <v>932</v>
      </c>
      <c r="E273" s="99">
        <v>100000000</v>
      </c>
      <c r="F273" s="99">
        <v>0</v>
      </c>
      <c r="G273" s="99">
        <v>50000000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50000000</v>
      </c>
      <c r="N273" s="99">
        <v>0</v>
      </c>
      <c r="O273" s="99">
        <v>0</v>
      </c>
      <c r="P273" s="99">
        <v>0</v>
      </c>
      <c r="Q273" s="99">
        <v>0</v>
      </c>
      <c r="R273" s="99">
        <f>SUM(F273:Q273)</f>
        <v>100000000</v>
      </c>
      <c r="S273" s="85">
        <v>2321102</v>
      </c>
      <c r="T273" s="85" t="s">
        <v>123</v>
      </c>
      <c r="U273" s="86">
        <v>190000000</v>
      </c>
      <c r="V273" s="87">
        <f t="shared" si="106"/>
        <v>-175000000</v>
      </c>
      <c r="AD273" s="99">
        <v>0</v>
      </c>
      <c r="AF273" s="136" t="e">
        <f t="shared" si="105"/>
        <v>#DIV/0!</v>
      </c>
    </row>
    <row r="274" spans="1:32" x14ac:dyDescent="0.35">
      <c r="A274" s="96">
        <v>232123</v>
      </c>
      <c r="B274" s="97" t="s">
        <v>137</v>
      </c>
      <c r="C274" s="98"/>
      <c r="D274" s="98" t="s">
        <v>932</v>
      </c>
      <c r="E274" s="99">
        <v>15000000</v>
      </c>
      <c r="F274" s="99">
        <v>0</v>
      </c>
      <c r="G274" s="99">
        <v>0</v>
      </c>
      <c r="H274" s="99">
        <v>7500000</v>
      </c>
      <c r="I274" s="99">
        <v>0</v>
      </c>
      <c r="J274" s="99">
        <v>0</v>
      </c>
      <c r="K274" s="99">
        <v>0</v>
      </c>
      <c r="L274" s="99">
        <v>0</v>
      </c>
      <c r="M274" s="99">
        <v>7500000</v>
      </c>
      <c r="N274" s="99">
        <v>0</v>
      </c>
      <c r="O274" s="99">
        <v>0</v>
      </c>
      <c r="P274" s="99">
        <v>0</v>
      </c>
      <c r="Q274" s="99">
        <v>0</v>
      </c>
      <c r="R274" s="99">
        <f>SUM(F274:Q274)</f>
        <v>15000000</v>
      </c>
      <c r="S274" s="85">
        <v>2321103</v>
      </c>
      <c r="T274" s="85" t="s">
        <v>124</v>
      </c>
      <c r="U274" s="86">
        <v>1780000000</v>
      </c>
      <c r="V274" s="87">
        <f t="shared" si="106"/>
        <v>-1720000000</v>
      </c>
      <c r="W274" s="89"/>
      <c r="X274" s="89"/>
      <c r="Y274" s="89"/>
      <c r="Z274" s="89"/>
      <c r="AA274" s="89"/>
      <c r="AB274" s="89"/>
      <c r="AC274" s="128"/>
      <c r="AD274" s="99">
        <v>0</v>
      </c>
      <c r="AF274" s="136" t="e">
        <f t="shared" si="105"/>
        <v>#DIV/0!</v>
      </c>
    </row>
    <row r="275" spans="1:32" x14ac:dyDescent="0.35">
      <c r="A275" s="92">
        <v>23213</v>
      </c>
      <c r="B275" s="93" t="s">
        <v>138</v>
      </c>
      <c r="C275" s="94"/>
      <c r="D275" s="94"/>
      <c r="E275" s="95">
        <f>SUM(E276:E279)</f>
        <v>60000000</v>
      </c>
      <c r="F275" s="95">
        <f t="shared" ref="F275:R275" si="108">SUM(F276:F279)</f>
        <v>10000000</v>
      </c>
      <c r="G275" s="95">
        <f t="shared" si="108"/>
        <v>4000000</v>
      </c>
      <c r="H275" s="95">
        <f t="shared" si="108"/>
        <v>15000000</v>
      </c>
      <c r="I275" s="95">
        <f t="shared" si="108"/>
        <v>8000000</v>
      </c>
      <c r="J275" s="95">
        <f t="shared" si="108"/>
        <v>5000000</v>
      </c>
      <c r="K275" s="95">
        <f t="shared" si="108"/>
        <v>4000000</v>
      </c>
      <c r="L275" s="95">
        <f t="shared" si="108"/>
        <v>0</v>
      </c>
      <c r="M275" s="95">
        <f t="shared" si="108"/>
        <v>14000000</v>
      </c>
      <c r="N275" s="95">
        <f t="shared" si="108"/>
        <v>0</v>
      </c>
      <c r="O275" s="95">
        <f t="shared" si="108"/>
        <v>0</v>
      </c>
      <c r="P275" s="95">
        <f t="shared" si="108"/>
        <v>0</v>
      </c>
      <c r="Q275" s="95">
        <f t="shared" si="108"/>
        <v>0</v>
      </c>
      <c r="R275" s="95">
        <f t="shared" si="108"/>
        <v>60000000</v>
      </c>
      <c r="S275" s="85">
        <v>2321104</v>
      </c>
      <c r="T275" s="85" t="s">
        <v>125</v>
      </c>
      <c r="U275" s="86">
        <v>30000000</v>
      </c>
      <c r="V275" s="87">
        <f t="shared" si="106"/>
        <v>-13000000</v>
      </c>
      <c r="AD275" s="95">
        <v>0</v>
      </c>
      <c r="AF275" s="135">
        <f t="shared" si="105"/>
        <v>-1</v>
      </c>
    </row>
    <row r="276" spans="1:32" x14ac:dyDescent="0.35">
      <c r="A276" s="96">
        <v>232131</v>
      </c>
      <c r="B276" s="97" t="s">
        <v>957</v>
      </c>
      <c r="C276" s="98"/>
      <c r="D276" s="98" t="s">
        <v>932</v>
      </c>
      <c r="E276" s="99">
        <v>17000000</v>
      </c>
      <c r="F276" s="99">
        <v>0</v>
      </c>
      <c r="G276" s="99">
        <v>0</v>
      </c>
      <c r="H276" s="99">
        <v>10000000</v>
      </c>
      <c r="I276" s="99">
        <v>0</v>
      </c>
      <c r="J276" s="99">
        <v>0</v>
      </c>
      <c r="K276" s="99">
        <v>0</v>
      </c>
      <c r="L276" s="99">
        <v>0</v>
      </c>
      <c r="M276" s="99">
        <v>7000000</v>
      </c>
      <c r="N276" s="99">
        <v>0</v>
      </c>
      <c r="O276" s="99">
        <v>0</v>
      </c>
      <c r="P276" s="99">
        <v>0</v>
      </c>
      <c r="Q276" s="99">
        <v>0</v>
      </c>
      <c r="R276" s="99">
        <f>SUM(F276:Q276)</f>
        <v>17000000</v>
      </c>
      <c r="S276" s="85">
        <v>2321105</v>
      </c>
      <c r="T276" s="85" t="s">
        <v>126</v>
      </c>
      <c r="U276" s="86">
        <v>128000000</v>
      </c>
      <c r="V276" s="87">
        <f t="shared" si="106"/>
        <v>-113000000</v>
      </c>
      <c r="W276" s="89"/>
      <c r="X276" s="89"/>
      <c r="Y276" s="89"/>
      <c r="Z276" s="89"/>
      <c r="AA276" s="89"/>
      <c r="AB276" s="89"/>
      <c r="AC276" s="128"/>
      <c r="AD276" s="99">
        <v>0</v>
      </c>
      <c r="AF276" s="136" t="e">
        <f t="shared" si="105"/>
        <v>#DIV/0!</v>
      </c>
    </row>
    <row r="277" spans="1:32" x14ac:dyDescent="0.35">
      <c r="A277" s="96">
        <v>232132</v>
      </c>
      <c r="B277" s="97" t="s">
        <v>958</v>
      </c>
      <c r="C277" s="98"/>
      <c r="D277" s="98" t="s">
        <v>932</v>
      </c>
      <c r="E277" s="99">
        <v>15000000</v>
      </c>
      <c r="F277" s="99">
        <v>0</v>
      </c>
      <c r="G277" s="99">
        <v>0</v>
      </c>
      <c r="H277" s="99">
        <v>5000000</v>
      </c>
      <c r="I277" s="99">
        <v>0</v>
      </c>
      <c r="J277" s="99">
        <v>5000000</v>
      </c>
      <c r="K277" s="99">
        <v>0</v>
      </c>
      <c r="L277" s="99">
        <v>0</v>
      </c>
      <c r="M277" s="99">
        <v>5000000</v>
      </c>
      <c r="N277" s="99">
        <v>0</v>
      </c>
      <c r="O277" s="99">
        <v>0</v>
      </c>
      <c r="P277" s="99">
        <v>0</v>
      </c>
      <c r="Q277" s="99">
        <v>0</v>
      </c>
      <c r="R277" s="99">
        <f>SUM(F277:Q277)</f>
        <v>15000000</v>
      </c>
      <c r="S277" s="85">
        <v>2321106</v>
      </c>
      <c r="T277" s="85" t="s">
        <v>127</v>
      </c>
      <c r="U277" s="86">
        <v>90000000</v>
      </c>
      <c r="V277" s="87">
        <f t="shared" si="106"/>
        <v>-72000000</v>
      </c>
      <c r="W277" s="89"/>
      <c r="X277" s="89"/>
      <c r="Y277" s="89"/>
      <c r="Z277" s="89"/>
      <c r="AA277" s="89"/>
      <c r="AB277" s="89"/>
      <c r="AC277" s="128"/>
      <c r="AD277" s="99">
        <v>0</v>
      </c>
      <c r="AF277" s="136" t="e">
        <f t="shared" si="105"/>
        <v>#DIV/0!</v>
      </c>
    </row>
    <row r="278" spans="1:32" x14ac:dyDescent="0.35">
      <c r="A278" s="96">
        <v>232133</v>
      </c>
      <c r="B278" s="97" t="s">
        <v>959</v>
      </c>
      <c r="C278" s="98"/>
      <c r="D278" s="98" t="s">
        <v>932</v>
      </c>
      <c r="E278" s="99">
        <v>18000000</v>
      </c>
      <c r="F278" s="99">
        <v>10000000</v>
      </c>
      <c r="G278" s="99">
        <v>0</v>
      </c>
      <c r="H278" s="99">
        <v>0</v>
      </c>
      <c r="I278" s="99">
        <v>8000000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f>SUM(F278:Q278)</f>
        <v>18000000</v>
      </c>
      <c r="S278" s="85">
        <v>2321107</v>
      </c>
      <c r="T278" s="85" t="s">
        <v>128</v>
      </c>
      <c r="U278" s="86">
        <v>320000000</v>
      </c>
      <c r="V278" s="87">
        <f t="shared" si="106"/>
        <v>-310000000</v>
      </c>
      <c r="AD278" s="99">
        <v>0</v>
      </c>
      <c r="AF278" s="136">
        <f t="shared" si="105"/>
        <v>-1</v>
      </c>
    </row>
    <row r="279" spans="1:32" x14ac:dyDescent="0.35">
      <c r="A279" s="96">
        <v>232134</v>
      </c>
      <c r="B279" s="97" t="s">
        <v>960</v>
      </c>
      <c r="C279" s="98"/>
      <c r="D279" s="98" t="s">
        <v>932</v>
      </c>
      <c r="E279" s="99">
        <v>10000000</v>
      </c>
      <c r="F279" s="99">
        <v>0</v>
      </c>
      <c r="G279" s="99">
        <v>4000000</v>
      </c>
      <c r="H279" s="99">
        <v>0</v>
      </c>
      <c r="I279" s="99">
        <v>0</v>
      </c>
      <c r="J279" s="99">
        <v>0</v>
      </c>
      <c r="K279" s="99">
        <v>4000000</v>
      </c>
      <c r="L279" s="99">
        <v>0</v>
      </c>
      <c r="M279" s="99">
        <v>2000000</v>
      </c>
      <c r="N279" s="99">
        <v>0</v>
      </c>
      <c r="O279" s="99">
        <v>0</v>
      </c>
      <c r="P279" s="99">
        <v>0</v>
      </c>
      <c r="Q279" s="99">
        <v>0</v>
      </c>
      <c r="R279" s="99">
        <f>SUM(F279:Q279)</f>
        <v>10000000</v>
      </c>
      <c r="S279" s="85">
        <v>2321108</v>
      </c>
      <c r="T279" s="85" t="s">
        <v>129</v>
      </c>
      <c r="U279" s="86">
        <v>16588404</v>
      </c>
      <c r="V279" s="87">
        <f t="shared" si="106"/>
        <v>336405798</v>
      </c>
      <c r="W279" s="89"/>
      <c r="X279" s="89"/>
      <c r="Y279" s="89"/>
      <c r="Z279" s="89"/>
      <c r="AA279" s="89"/>
      <c r="AB279" s="89"/>
      <c r="AC279" s="128"/>
      <c r="AD279" s="99">
        <v>0</v>
      </c>
      <c r="AF279" s="136" t="e">
        <f t="shared" si="105"/>
        <v>#DIV/0!</v>
      </c>
    </row>
    <row r="280" spans="1:32" x14ac:dyDescent="0.35">
      <c r="A280" s="92">
        <v>23214</v>
      </c>
      <c r="B280" s="93" t="s">
        <v>143</v>
      </c>
      <c r="C280" s="94"/>
      <c r="D280" s="94"/>
      <c r="E280" s="95">
        <f>SUM(E281:E284)</f>
        <v>352994202</v>
      </c>
      <c r="F280" s="95">
        <f t="shared" ref="F280:R280" si="109">SUM(F281:F284)</f>
        <v>0</v>
      </c>
      <c r="G280" s="95">
        <f t="shared" si="109"/>
        <v>31272727.272727273</v>
      </c>
      <c r="H280" s="95">
        <f t="shared" si="109"/>
        <v>132266929.27272727</v>
      </c>
      <c r="I280" s="95">
        <f t="shared" si="109"/>
        <v>7272727.2727272725</v>
      </c>
      <c r="J280" s="95">
        <f t="shared" si="109"/>
        <v>31272727.272727273</v>
      </c>
      <c r="K280" s="95">
        <f t="shared" si="109"/>
        <v>7272727.2727272725</v>
      </c>
      <c r="L280" s="95">
        <f t="shared" si="109"/>
        <v>7272727.2727272725</v>
      </c>
      <c r="M280" s="95">
        <f t="shared" si="109"/>
        <v>107272727.27272727</v>
      </c>
      <c r="N280" s="95">
        <f t="shared" si="109"/>
        <v>7272727.2727272725</v>
      </c>
      <c r="O280" s="95">
        <f t="shared" si="109"/>
        <v>7272727.2727272725</v>
      </c>
      <c r="P280" s="95">
        <f t="shared" si="109"/>
        <v>7272727.2727272725</v>
      </c>
      <c r="Q280" s="95">
        <f t="shared" si="109"/>
        <v>7272727.2727272725</v>
      </c>
      <c r="R280" s="95">
        <f t="shared" si="109"/>
        <v>352994202</v>
      </c>
      <c r="S280" s="85">
        <v>2321109</v>
      </c>
      <c r="T280" s="85" t="s">
        <v>130</v>
      </c>
      <c r="U280" s="86">
        <v>29005798</v>
      </c>
      <c r="V280" s="87">
        <f t="shared" si="106"/>
        <v>70994202</v>
      </c>
      <c r="AD280" s="95">
        <v>0</v>
      </c>
      <c r="AF280" s="135" t="e">
        <f t="shared" si="105"/>
        <v>#DIV/0!</v>
      </c>
    </row>
    <row r="281" spans="1:32" x14ac:dyDescent="0.35">
      <c r="A281" s="96">
        <v>232141</v>
      </c>
      <c r="B281" s="97" t="s">
        <v>961</v>
      </c>
      <c r="C281" s="98"/>
      <c r="D281" s="98" t="s">
        <v>932</v>
      </c>
      <c r="E281" s="99">
        <v>100000000</v>
      </c>
      <c r="F281" s="99">
        <v>0</v>
      </c>
      <c r="G281" s="99">
        <v>0</v>
      </c>
      <c r="H281" s="99">
        <v>50000000</v>
      </c>
      <c r="I281" s="99">
        <v>0</v>
      </c>
      <c r="J281" s="99">
        <v>0</v>
      </c>
      <c r="K281" s="99">
        <v>0</v>
      </c>
      <c r="L281" s="99">
        <v>0</v>
      </c>
      <c r="M281" s="99">
        <v>50000000</v>
      </c>
      <c r="N281" s="99">
        <v>0</v>
      </c>
      <c r="O281" s="99">
        <v>0</v>
      </c>
      <c r="P281" s="99">
        <v>0</v>
      </c>
      <c r="Q281" s="99">
        <v>0</v>
      </c>
      <c r="R281" s="99">
        <f>SUM(F281:Q281)</f>
        <v>100000000</v>
      </c>
      <c r="S281" s="85">
        <v>2321110</v>
      </c>
      <c r="T281" s="85" t="s">
        <v>131</v>
      </c>
      <c r="U281" s="86">
        <v>25000000</v>
      </c>
      <c r="V281" s="87">
        <f t="shared" si="106"/>
        <v>75000000</v>
      </c>
      <c r="W281" s="89"/>
      <c r="X281" s="89"/>
      <c r="Y281" s="89"/>
      <c r="Z281" s="89"/>
      <c r="AA281" s="89"/>
      <c r="AB281" s="89"/>
      <c r="AC281" s="128"/>
      <c r="AD281" s="99">
        <v>0</v>
      </c>
      <c r="AF281" s="136" t="e">
        <f t="shared" si="105"/>
        <v>#DIV/0!</v>
      </c>
    </row>
    <row r="282" spans="1:32" x14ac:dyDescent="0.35">
      <c r="A282" s="96">
        <v>232142</v>
      </c>
      <c r="B282" s="97" t="s">
        <v>962</v>
      </c>
      <c r="C282" s="98"/>
      <c r="D282" s="98" t="s">
        <v>932</v>
      </c>
      <c r="E282" s="99">
        <v>100000000</v>
      </c>
      <c r="F282" s="99">
        <v>0</v>
      </c>
      <c r="G282" s="99">
        <v>0</v>
      </c>
      <c r="H282" s="99">
        <v>50000000</v>
      </c>
      <c r="I282" s="99">
        <v>0</v>
      </c>
      <c r="J282" s="99">
        <v>0</v>
      </c>
      <c r="K282" s="99">
        <v>0</v>
      </c>
      <c r="L282" s="99">
        <v>0</v>
      </c>
      <c r="M282" s="99">
        <v>50000000</v>
      </c>
      <c r="N282" s="99">
        <v>0</v>
      </c>
      <c r="O282" s="99">
        <v>0</v>
      </c>
      <c r="P282" s="99">
        <v>0</v>
      </c>
      <c r="Q282" s="99">
        <v>0</v>
      </c>
      <c r="R282" s="99">
        <f>SUM(F282:Q282)</f>
        <v>100000000</v>
      </c>
      <c r="S282" s="85">
        <v>2321112</v>
      </c>
      <c r="T282" s="85" t="s">
        <v>132</v>
      </c>
      <c r="U282" s="86">
        <v>650000000</v>
      </c>
      <c r="V282" s="87">
        <f t="shared" si="106"/>
        <v>-522000000</v>
      </c>
      <c r="W282" s="89"/>
      <c r="X282" s="89"/>
      <c r="Y282" s="89"/>
      <c r="Z282" s="89"/>
      <c r="AA282" s="89"/>
      <c r="AB282" s="89"/>
      <c r="AC282" s="128"/>
      <c r="AD282" s="99">
        <v>0</v>
      </c>
      <c r="AF282" s="136" t="e">
        <f t="shared" si="105"/>
        <v>#DIV/0!</v>
      </c>
    </row>
    <row r="283" spans="1:32" x14ac:dyDescent="0.35">
      <c r="A283" s="96">
        <v>232143</v>
      </c>
      <c r="B283" s="97" t="s">
        <v>963</v>
      </c>
      <c r="C283" s="98"/>
      <c r="D283" s="98" t="s">
        <v>932</v>
      </c>
      <c r="E283" s="99">
        <v>128000000</v>
      </c>
      <c r="F283" s="99">
        <v>0</v>
      </c>
      <c r="G283" s="99">
        <v>31272727.272727273</v>
      </c>
      <c r="H283" s="99">
        <v>7272727.2727272725</v>
      </c>
      <c r="I283" s="99">
        <v>7272727.2727272725</v>
      </c>
      <c r="J283" s="99">
        <v>31272727.272727273</v>
      </c>
      <c r="K283" s="99">
        <v>7272727.2727272725</v>
      </c>
      <c r="L283" s="99">
        <v>7272727.2727272725</v>
      </c>
      <c r="M283" s="99">
        <v>7272727.2727272725</v>
      </c>
      <c r="N283" s="99">
        <v>7272727.2727272725</v>
      </c>
      <c r="O283" s="99">
        <v>7272727.2727272725</v>
      </c>
      <c r="P283" s="99">
        <v>7272727.2727272725</v>
      </c>
      <c r="Q283" s="99">
        <v>7272727.2727272725</v>
      </c>
      <c r="R283" s="99">
        <v>127999999.99999999</v>
      </c>
      <c r="S283" s="85">
        <v>2321113</v>
      </c>
      <c r="T283" s="85" t="s">
        <v>133</v>
      </c>
      <c r="U283" s="86">
        <v>255215798</v>
      </c>
      <c r="V283" s="87">
        <f t="shared" si="106"/>
        <v>-230221596</v>
      </c>
      <c r="AD283" s="99">
        <v>0</v>
      </c>
      <c r="AF283" s="136" t="e">
        <f t="shared" si="105"/>
        <v>#DIV/0!</v>
      </c>
    </row>
    <row r="284" spans="1:32" x14ac:dyDescent="0.35">
      <c r="A284" s="96">
        <v>232144</v>
      </c>
      <c r="B284" s="97" t="s">
        <v>964</v>
      </c>
      <c r="C284" s="98"/>
      <c r="D284" s="98" t="s">
        <v>932</v>
      </c>
      <c r="E284" s="99">
        <v>24994202</v>
      </c>
      <c r="F284" s="99">
        <v>0</v>
      </c>
      <c r="G284" s="99">
        <v>0</v>
      </c>
      <c r="H284" s="99">
        <v>24994202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99">
        <f>SUM(F284:Q284)</f>
        <v>24994202</v>
      </c>
      <c r="S284" s="85">
        <v>23212</v>
      </c>
      <c r="T284" s="85" t="s">
        <v>134</v>
      </c>
      <c r="U284" s="86">
        <v>495000000</v>
      </c>
      <c r="V284" s="87">
        <f t="shared" si="106"/>
        <v>-375000000</v>
      </c>
      <c r="AD284" s="99">
        <v>0</v>
      </c>
      <c r="AF284" s="136" t="e">
        <f t="shared" si="105"/>
        <v>#DIV/0!</v>
      </c>
    </row>
    <row r="285" spans="1:32" x14ac:dyDescent="0.35">
      <c r="A285" s="92">
        <v>2322</v>
      </c>
      <c r="B285" s="93" t="s">
        <v>148</v>
      </c>
      <c r="C285" s="94"/>
      <c r="D285" s="94"/>
      <c r="E285" s="95">
        <f>+E286+E287</f>
        <v>120000000</v>
      </c>
      <c r="F285" s="95">
        <f t="shared" ref="F285:R285" si="110">+F286+F287</f>
        <v>0</v>
      </c>
      <c r="G285" s="95">
        <f t="shared" si="110"/>
        <v>0</v>
      </c>
      <c r="H285" s="95">
        <f t="shared" si="110"/>
        <v>60000000</v>
      </c>
      <c r="I285" s="95">
        <f t="shared" si="110"/>
        <v>0</v>
      </c>
      <c r="J285" s="95">
        <f t="shared" si="110"/>
        <v>0</v>
      </c>
      <c r="K285" s="95">
        <f t="shared" si="110"/>
        <v>0</v>
      </c>
      <c r="L285" s="95">
        <f t="shared" si="110"/>
        <v>0</v>
      </c>
      <c r="M285" s="95">
        <f t="shared" si="110"/>
        <v>60000000</v>
      </c>
      <c r="N285" s="95">
        <f t="shared" si="110"/>
        <v>0</v>
      </c>
      <c r="O285" s="95">
        <f t="shared" si="110"/>
        <v>0</v>
      </c>
      <c r="P285" s="95">
        <f t="shared" si="110"/>
        <v>0</v>
      </c>
      <c r="Q285" s="95">
        <f t="shared" si="110"/>
        <v>0</v>
      </c>
      <c r="R285" s="95">
        <f t="shared" si="110"/>
        <v>120000000</v>
      </c>
      <c r="S285" s="85">
        <v>232121</v>
      </c>
      <c r="T285" s="85" t="s">
        <v>135</v>
      </c>
      <c r="U285" s="86">
        <v>380000000</v>
      </c>
      <c r="V285" s="87">
        <f t="shared" si="106"/>
        <v>-300000000</v>
      </c>
      <c r="AD285" s="95">
        <v>9164</v>
      </c>
      <c r="AF285" s="135" t="e">
        <f t="shared" si="105"/>
        <v>#DIV/0!</v>
      </c>
    </row>
    <row r="286" spans="1:32" x14ac:dyDescent="0.35">
      <c r="A286" s="96">
        <v>23221</v>
      </c>
      <c r="B286" s="97" t="s">
        <v>965</v>
      </c>
      <c r="C286" s="98"/>
      <c r="D286" s="98" t="s">
        <v>932</v>
      </c>
      <c r="E286" s="99">
        <v>80000000</v>
      </c>
      <c r="F286" s="99">
        <v>0</v>
      </c>
      <c r="G286" s="99">
        <v>0</v>
      </c>
      <c r="H286" s="99">
        <v>40000000</v>
      </c>
      <c r="I286" s="99">
        <v>0</v>
      </c>
      <c r="J286" s="99">
        <v>0</v>
      </c>
      <c r="K286" s="99">
        <v>0</v>
      </c>
      <c r="L286" s="99">
        <v>0</v>
      </c>
      <c r="M286" s="99">
        <v>40000000</v>
      </c>
      <c r="N286" s="99">
        <v>0</v>
      </c>
      <c r="O286" s="99">
        <v>0</v>
      </c>
      <c r="P286" s="99">
        <v>0</v>
      </c>
      <c r="Q286" s="99">
        <v>0</v>
      </c>
      <c r="R286" s="99">
        <f>SUM(F286:Q286)</f>
        <v>80000000</v>
      </c>
      <c r="S286" s="85">
        <v>232122</v>
      </c>
      <c r="T286" s="85" t="s">
        <v>136</v>
      </c>
      <c r="U286" s="86">
        <v>100000000</v>
      </c>
      <c r="V286" s="87">
        <f t="shared" si="106"/>
        <v>-60000000</v>
      </c>
      <c r="AD286" s="99">
        <v>9164</v>
      </c>
      <c r="AF286" s="136" t="e">
        <f t="shared" si="105"/>
        <v>#DIV/0!</v>
      </c>
    </row>
    <row r="287" spans="1:32" x14ac:dyDescent="0.35">
      <c r="A287" s="96">
        <v>23224</v>
      </c>
      <c r="B287" s="97" t="s">
        <v>966</v>
      </c>
      <c r="C287" s="98"/>
      <c r="D287" s="98" t="s">
        <v>932</v>
      </c>
      <c r="E287" s="99">
        <v>40000000</v>
      </c>
      <c r="F287" s="99">
        <v>0</v>
      </c>
      <c r="G287" s="99">
        <v>0</v>
      </c>
      <c r="H287" s="99">
        <v>20000000</v>
      </c>
      <c r="I287" s="99">
        <v>0</v>
      </c>
      <c r="J287" s="99">
        <v>0</v>
      </c>
      <c r="K287" s="99">
        <v>0</v>
      </c>
      <c r="L287" s="99">
        <v>0</v>
      </c>
      <c r="M287" s="99">
        <v>20000000</v>
      </c>
      <c r="N287" s="99">
        <v>0</v>
      </c>
      <c r="O287" s="99">
        <v>0</v>
      </c>
      <c r="P287" s="99">
        <v>0</v>
      </c>
      <c r="Q287" s="99">
        <v>0</v>
      </c>
      <c r="R287" s="99">
        <f>SUM(F287:Q287)</f>
        <v>40000000</v>
      </c>
      <c r="S287" s="85">
        <v>232123</v>
      </c>
      <c r="T287" s="85" t="s">
        <v>137</v>
      </c>
      <c r="U287" s="86">
        <v>15000000</v>
      </c>
      <c r="V287" s="87">
        <f t="shared" si="106"/>
        <v>85000000</v>
      </c>
      <c r="W287" s="89"/>
      <c r="X287" s="89"/>
      <c r="Y287" s="89"/>
      <c r="Z287" s="89"/>
      <c r="AA287" s="89"/>
      <c r="AB287" s="89"/>
      <c r="AC287" s="128"/>
      <c r="AD287" s="99">
        <v>0</v>
      </c>
      <c r="AF287" s="136" t="e">
        <f t="shared" si="105"/>
        <v>#DIV/0!</v>
      </c>
    </row>
    <row r="288" spans="1:32" x14ac:dyDescent="0.35">
      <c r="A288" s="92">
        <v>2323</v>
      </c>
      <c r="B288" s="93" t="s">
        <v>149</v>
      </c>
      <c r="C288" s="94"/>
      <c r="D288" s="94"/>
      <c r="E288" s="95">
        <f>+E289</f>
        <v>100000000</v>
      </c>
      <c r="F288" s="95">
        <f t="shared" ref="F288:R288" si="111">+F289</f>
        <v>0</v>
      </c>
      <c r="G288" s="95">
        <f t="shared" si="111"/>
        <v>0</v>
      </c>
      <c r="H288" s="95">
        <f t="shared" si="111"/>
        <v>0</v>
      </c>
      <c r="I288" s="95">
        <f t="shared" si="111"/>
        <v>0</v>
      </c>
      <c r="J288" s="95">
        <f t="shared" si="111"/>
        <v>0</v>
      </c>
      <c r="K288" s="95">
        <f t="shared" si="111"/>
        <v>50000000</v>
      </c>
      <c r="L288" s="95">
        <f t="shared" si="111"/>
        <v>0</v>
      </c>
      <c r="M288" s="95">
        <f t="shared" si="111"/>
        <v>0</v>
      </c>
      <c r="N288" s="95">
        <f t="shared" si="111"/>
        <v>0</v>
      </c>
      <c r="O288" s="95">
        <f t="shared" si="111"/>
        <v>0</v>
      </c>
      <c r="P288" s="95">
        <f t="shared" si="111"/>
        <v>50000000</v>
      </c>
      <c r="Q288" s="95">
        <f t="shared" si="111"/>
        <v>0</v>
      </c>
      <c r="R288" s="95">
        <f t="shared" si="111"/>
        <v>100000000</v>
      </c>
      <c r="S288" s="85">
        <v>23213</v>
      </c>
      <c r="T288" s="85" t="s">
        <v>138</v>
      </c>
      <c r="U288" s="86">
        <v>60000000</v>
      </c>
      <c r="V288" s="87">
        <f t="shared" si="106"/>
        <v>40000000</v>
      </c>
      <c r="AD288" s="95">
        <v>0</v>
      </c>
      <c r="AF288" s="135" t="e">
        <f t="shared" si="105"/>
        <v>#DIV/0!</v>
      </c>
    </row>
    <row r="289" spans="1:32" ht="29" x14ac:dyDescent="0.35">
      <c r="A289" s="96">
        <v>23231</v>
      </c>
      <c r="B289" s="97" t="s">
        <v>967</v>
      </c>
      <c r="C289" s="98"/>
      <c r="D289" s="98" t="s">
        <v>932</v>
      </c>
      <c r="E289" s="99">
        <v>100000000</v>
      </c>
      <c r="F289" s="99">
        <v>0</v>
      </c>
      <c r="G289" s="99">
        <v>0</v>
      </c>
      <c r="H289" s="99">
        <v>0</v>
      </c>
      <c r="I289" s="99">
        <v>0</v>
      </c>
      <c r="J289" s="99">
        <v>0</v>
      </c>
      <c r="K289" s="99">
        <v>50000000</v>
      </c>
      <c r="L289" s="99">
        <v>0</v>
      </c>
      <c r="M289" s="99">
        <v>0</v>
      </c>
      <c r="N289" s="99">
        <v>0</v>
      </c>
      <c r="O289" s="99">
        <v>0</v>
      </c>
      <c r="P289" s="99">
        <v>50000000</v>
      </c>
      <c r="Q289" s="99">
        <v>0</v>
      </c>
      <c r="R289" s="99">
        <f>SUM(F289:Q289)</f>
        <v>100000000</v>
      </c>
      <c r="S289" s="85">
        <v>232131</v>
      </c>
      <c r="T289" s="85" t="s">
        <v>139</v>
      </c>
      <c r="U289" s="86">
        <v>17000000</v>
      </c>
      <c r="V289" s="87">
        <f t="shared" si="106"/>
        <v>77200000</v>
      </c>
      <c r="AD289" s="99">
        <v>0</v>
      </c>
      <c r="AF289" s="136" t="e">
        <f t="shared" si="105"/>
        <v>#DIV/0!</v>
      </c>
    </row>
    <row r="290" spans="1:32" x14ac:dyDescent="0.35">
      <c r="A290" s="50">
        <v>233</v>
      </c>
      <c r="B290" s="51" t="s">
        <v>150</v>
      </c>
      <c r="C290" s="83"/>
      <c r="D290" s="83"/>
      <c r="E290" s="84">
        <f>+E291+E293</f>
        <v>94200000</v>
      </c>
      <c r="F290" s="84">
        <f t="shared" ref="F290:R290" si="112">+F291+F293</f>
        <v>0</v>
      </c>
      <c r="G290" s="84">
        <f t="shared" si="112"/>
        <v>0</v>
      </c>
      <c r="H290" s="84">
        <f t="shared" si="112"/>
        <v>24200000</v>
      </c>
      <c r="I290" s="84">
        <f t="shared" si="112"/>
        <v>10000000</v>
      </c>
      <c r="J290" s="84">
        <f t="shared" si="112"/>
        <v>10000000</v>
      </c>
      <c r="K290" s="84">
        <f t="shared" si="112"/>
        <v>10000000</v>
      </c>
      <c r="L290" s="84">
        <f t="shared" si="112"/>
        <v>0</v>
      </c>
      <c r="M290" s="84">
        <f t="shared" si="112"/>
        <v>10000000</v>
      </c>
      <c r="N290" s="84">
        <f t="shared" si="112"/>
        <v>10000000</v>
      </c>
      <c r="O290" s="84">
        <f t="shared" si="112"/>
        <v>10000000</v>
      </c>
      <c r="P290" s="84">
        <f t="shared" si="112"/>
        <v>10000000</v>
      </c>
      <c r="Q290" s="84">
        <f t="shared" si="112"/>
        <v>0</v>
      </c>
      <c r="R290" s="84">
        <f t="shared" si="112"/>
        <v>94200000</v>
      </c>
      <c r="S290" s="85">
        <v>232132</v>
      </c>
      <c r="T290" s="85" t="s">
        <v>140</v>
      </c>
      <c r="U290" s="86">
        <v>15000000</v>
      </c>
      <c r="V290" s="87">
        <f t="shared" si="106"/>
        <v>65000000</v>
      </c>
      <c r="AD290" s="84">
        <v>0</v>
      </c>
      <c r="AF290" s="133" t="e">
        <f t="shared" si="105"/>
        <v>#DIV/0!</v>
      </c>
    </row>
    <row r="291" spans="1:32" x14ac:dyDescent="0.35">
      <c r="A291" s="92">
        <v>2331</v>
      </c>
      <c r="B291" s="93" t="s">
        <v>151</v>
      </c>
      <c r="C291" s="94"/>
      <c r="D291" s="94"/>
      <c r="E291" s="95">
        <f>+E292</f>
        <v>80000000</v>
      </c>
      <c r="F291" s="95">
        <f t="shared" ref="F291:R291" si="113">+F292</f>
        <v>0</v>
      </c>
      <c r="G291" s="95">
        <f t="shared" si="113"/>
        <v>0</v>
      </c>
      <c r="H291" s="95">
        <f t="shared" si="113"/>
        <v>10000000</v>
      </c>
      <c r="I291" s="95">
        <f t="shared" si="113"/>
        <v>10000000</v>
      </c>
      <c r="J291" s="95">
        <f t="shared" si="113"/>
        <v>10000000</v>
      </c>
      <c r="K291" s="95">
        <f t="shared" si="113"/>
        <v>10000000</v>
      </c>
      <c r="L291" s="95">
        <f t="shared" si="113"/>
        <v>0</v>
      </c>
      <c r="M291" s="95">
        <f t="shared" si="113"/>
        <v>10000000</v>
      </c>
      <c r="N291" s="95">
        <f t="shared" si="113"/>
        <v>10000000</v>
      </c>
      <c r="O291" s="95">
        <f t="shared" si="113"/>
        <v>10000000</v>
      </c>
      <c r="P291" s="95">
        <f t="shared" si="113"/>
        <v>10000000</v>
      </c>
      <c r="Q291" s="95">
        <f t="shared" si="113"/>
        <v>0</v>
      </c>
      <c r="R291" s="95">
        <f t="shared" si="113"/>
        <v>80000000</v>
      </c>
      <c r="S291" s="85">
        <v>232133</v>
      </c>
      <c r="T291" s="85" t="s">
        <v>141</v>
      </c>
      <c r="U291" s="86">
        <v>18000000</v>
      </c>
      <c r="V291" s="87">
        <f t="shared" si="106"/>
        <v>62000000</v>
      </c>
      <c r="AD291" s="95">
        <v>0</v>
      </c>
      <c r="AF291" s="135" t="e">
        <f t="shared" si="105"/>
        <v>#DIV/0!</v>
      </c>
    </row>
    <row r="292" spans="1:32" x14ac:dyDescent="0.35">
      <c r="A292" s="96">
        <v>23311</v>
      </c>
      <c r="B292" s="97" t="s">
        <v>152</v>
      </c>
      <c r="C292" s="98"/>
      <c r="D292" s="98" t="s">
        <v>932</v>
      </c>
      <c r="E292" s="99">
        <v>80000000</v>
      </c>
      <c r="F292" s="99">
        <v>0</v>
      </c>
      <c r="G292" s="99">
        <v>0</v>
      </c>
      <c r="H292" s="99">
        <v>10000000</v>
      </c>
      <c r="I292" s="99">
        <v>10000000</v>
      </c>
      <c r="J292" s="99">
        <v>10000000</v>
      </c>
      <c r="K292" s="99">
        <v>10000000</v>
      </c>
      <c r="L292" s="99">
        <v>0</v>
      </c>
      <c r="M292" s="99">
        <v>10000000</v>
      </c>
      <c r="N292" s="99">
        <v>10000000</v>
      </c>
      <c r="O292" s="99">
        <v>10000000</v>
      </c>
      <c r="P292" s="99">
        <v>10000000</v>
      </c>
      <c r="Q292" s="99">
        <v>0</v>
      </c>
      <c r="R292" s="99">
        <f>SUM(F292:Q292)</f>
        <v>80000000</v>
      </c>
      <c r="S292" s="85">
        <v>232134</v>
      </c>
      <c r="T292" s="85" t="s">
        <v>142</v>
      </c>
      <c r="U292" s="86">
        <v>10000000</v>
      </c>
      <c r="V292" s="87">
        <f t="shared" si="106"/>
        <v>4200000</v>
      </c>
      <c r="AD292" s="99">
        <v>0</v>
      </c>
      <c r="AF292" s="136" t="e">
        <f t="shared" si="105"/>
        <v>#DIV/0!</v>
      </c>
    </row>
    <row r="293" spans="1:32" x14ac:dyDescent="0.35">
      <c r="A293" s="92">
        <v>2332</v>
      </c>
      <c r="B293" s="93" t="s">
        <v>153</v>
      </c>
      <c r="C293" s="94"/>
      <c r="D293" s="94"/>
      <c r="E293" s="95">
        <f>+E294</f>
        <v>14200000</v>
      </c>
      <c r="F293" s="95">
        <f t="shared" ref="F293:R293" si="114">+F294</f>
        <v>0</v>
      </c>
      <c r="G293" s="95">
        <f t="shared" si="114"/>
        <v>0</v>
      </c>
      <c r="H293" s="95">
        <f t="shared" si="114"/>
        <v>14200000</v>
      </c>
      <c r="I293" s="95">
        <f t="shared" si="114"/>
        <v>0</v>
      </c>
      <c r="J293" s="95">
        <f t="shared" si="114"/>
        <v>0</v>
      </c>
      <c r="K293" s="95">
        <f t="shared" si="114"/>
        <v>0</v>
      </c>
      <c r="L293" s="95">
        <f t="shared" si="114"/>
        <v>0</v>
      </c>
      <c r="M293" s="95">
        <f t="shared" si="114"/>
        <v>0</v>
      </c>
      <c r="N293" s="95">
        <f t="shared" si="114"/>
        <v>0</v>
      </c>
      <c r="O293" s="95">
        <f t="shared" si="114"/>
        <v>0</v>
      </c>
      <c r="P293" s="95">
        <f t="shared" si="114"/>
        <v>0</v>
      </c>
      <c r="Q293" s="95">
        <f t="shared" si="114"/>
        <v>0</v>
      </c>
      <c r="R293" s="95">
        <f t="shared" si="114"/>
        <v>14200000</v>
      </c>
      <c r="S293" s="85">
        <v>23214</v>
      </c>
      <c r="T293" s="85" t="s">
        <v>143</v>
      </c>
      <c r="U293" s="86">
        <v>272994202</v>
      </c>
      <c r="V293" s="87">
        <f t="shared" si="106"/>
        <v>-258794202</v>
      </c>
      <c r="AD293" s="95">
        <v>0</v>
      </c>
      <c r="AF293" s="135" t="e">
        <f t="shared" si="105"/>
        <v>#DIV/0!</v>
      </c>
    </row>
    <row r="294" spans="1:32" ht="29" x14ac:dyDescent="0.35">
      <c r="A294" s="96">
        <v>23323</v>
      </c>
      <c r="B294" s="97" t="s">
        <v>968</v>
      </c>
      <c r="C294" s="98"/>
      <c r="D294" s="98" t="s">
        <v>932</v>
      </c>
      <c r="E294" s="99">
        <v>14200000</v>
      </c>
      <c r="F294" s="99">
        <v>0</v>
      </c>
      <c r="G294" s="99">
        <v>0</v>
      </c>
      <c r="H294" s="99">
        <v>14200000</v>
      </c>
      <c r="I294" s="99">
        <v>0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f>SUM(F294:Q294)</f>
        <v>14200000</v>
      </c>
      <c r="S294" s="85">
        <v>232141</v>
      </c>
      <c r="T294" s="85" t="s">
        <v>144</v>
      </c>
      <c r="U294" s="86">
        <v>100000000</v>
      </c>
      <c r="V294" s="87">
        <f t="shared" si="106"/>
        <v>2019805038</v>
      </c>
      <c r="AD294" s="99">
        <v>0</v>
      </c>
      <c r="AF294" s="136" t="e">
        <f t="shared" si="105"/>
        <v>#DIV/0!</v>
      </c>
    </row>
    <row r="295" spans="1:32" ht="29" x14ac:dyDescent="0.35">
      <c r="A295" s="50">
        <v>234</v>
      </c>
      <c r="B295" s="51" t="s">
        <v>154</v>
      </c>
      <c r="C295" s="83"/>
      <c r="D295" s="83"/>
      <c r="E295" s="84">
        <f>+E296+E301</f>
        <v>2119805038</v>
      </c>
      <c r="F295" s="84">
        <f t="shared" ref="F295:R295" si="115">+F296+F301</f>
        <v>0</v>
      </c>
      <c r="G295" s="84">
        <f t="shared" si="115"/>
        <v>180000000</v>
      </c>
      <c r="H295" s="84">
        <f t="shared" si="115"/>
        <v>273995798</v>
      </c>
      <c r="I295" s="84">
        <f t="shared" si="115"/>
        <v>0</v>
      </c>
      <c r="J295" s="84">
        <f t="shared" si="115"/>
        <v>150000000</v>
      </c>
      <c r="K295" s="84">
        <f t="shared" si="115"/>
        <v>0</v>
      </c>
      <c r="L295" s="84">
        <f t="shared" si="115"/>
        <v>0</v>
      </c>
      <c r="M295" s="84">
        <f t="shared" si="115"/>
        <v>1515809240</v>
      </c>
      <c r="N295" s="84">
        <f t="shared" si="115"/>
        <v>0</v>
      </c>
      <c r="O295" s="84">
        <f t="shared" si="115"/>
        <v>0</v>
      </c>
      <c r="P295" s="84">
        <f t="shared" si="115"/>
        <v>0</v>
      </c>
      <c r="Q295" s="84">
        <f t="shared" si="115"/>
        <v>0</v>
      </c>
      <c r="R295" s="84">
        <f t="shared" si="115"/>
        <v>2119805038</v>
      </c>
      <c r="S295" s="85">
        <v>232142</v>
      </c>
      <c r="T295" s="85" t="s">
        <v>145</v>
      </c>
      <c r="U295" s="86">
        <v>100000000</v>
      </c>
      <c r="V295" s="87">
        <f t="shared" si="106"/>
        <v>653995798</v>
      </c>
      <c r="AD295" s="84">
        <v>773500</v>
      </c>
      <c r="AF295" s="133" t="e">
        <f t="shared" si="105"/>
        <v>#DIV/0!</v>
      </c>
    </row>
    <row r="296" spans="1:32" ht="29" x14ac:dyDescent="0.35">
      <c r="A296" s="92">
        <v>2341</v>
      </c>
      <c r="B296" s="93" t="s">
        <v>155</v>
      </c>
      <c r="C296" s="94"/>
      <c r="D296" s="94"/>
      <c r="E296" s="95">
        <f>SUM(E297:E300)</f>
        <v>753995798</v>
      </c>
      <c r="F296" s="95">
        <f t="shared" ref="F296:R296" si="116">SUM(F297:F300)</f>
        <v>0</v>
      </c>
      <c r="G296" s="95">
        <f t="shared" si="116"/>
        <v>180000000</v>
      </c>
      <c r="H296" s="95">
        <f t="shared" si="116"/>
        <v>273995798</v>
      </c>
      <c r="I296" s="95">
        <f t="shared" si="116"/>
        <v>0</v>
      </c>
      <c r="J296" s="95">
        <f t="shared" si="116"/>
        <v>150000000</v>
      </c>
      <c r="K296" s="95">
        <f t="shared" si="116"/>
        <v>0</v>
      </c>
      <c r="L296" s="95">
        <f t="shared" si="116"/>
        <v>0</v>
      </c>
      <c r="M296" s="95">
        <f t="shared" si="116"/>
        <v>150000000</v>
      </c>
      <c r="N296" s="95">
        <f t="shared" si="116"/>
        <v>0</v>
      </c>
      <c r="O296" s="95">
        <f t="shared" si="116"/>
        <v>0</v>
      </c>
      <c r="P296" s="95">
        <f t="shared" si="116"/>
        <v>0</v>
      </c>
      <c r="Q296" s="95">
        <f t="shared" si="116"/>
        <v>0</v>
      </c>
      <c r="R296" s="95">
        <f t="shared" si="116"/>
        <v>753995798</v>
      </c>
      <c r="S296" s="85">
        <v>232143</v>
      </c>
      <c r="T296" s="85" t="s">
        <v>146</v>
      </c>
      <c r="U296" s="86">
        <v>48000000</v>
      </c>
      <c r="V296" s="87">
        <f t="shared" si="106"/>
        <v>-33000000</v>
      </c>
      <c r="AD296" s="95">
        <v>773500</v>
      </c>
      <c r="AF296" s="135" t="e">
        <f t="shared" si="105"/>
        <v>#DIV/0!</v>
      </c>
    </row>
    <row r="297" spans="1:32" x14ac:dyDescent="0.35">
      <c r="A297" s="96">
        <v>23411</v>
      </c>
      <c r="B297" s="97" t="s">
        <v>969</v>
      </c>
      <c r="C297" s="98"/>
      <c r="D297" s="98" t="s">
        <v>774</v>
      </c>
      <c r="E297" s="99">
        <v>15000000</v>
      </c>
      <c r="F297" s="99">
        <v>0</v>
      </c>
      <c r="G297" s="99">
        <v>0</v>
      </c>
      <c r="H297" s="99">
        <v>15000000</v>
      </c>
      <c r="I297" s="99">
        <v>0</v>
      </c>
      <c r="J297" s="99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f>SUM(F297:Q297)</f>
        <v>15000000</v>
      </c>
      <c r="S297" s="85">
        <v>232144</v>
      </c>
      <c r="T297" s="85" t="s">
        <v>147</v>
      </c>
      <c r="U297" s="86">
        <v>24994202</v>
      </c>
      <c r="V297" s="87">
        <f t="shared" si="106"/>
        <v>155005798</v>
      </c>
      <c r="AD297" s="99">
        <v>0</v>
      </c>
      <c r="AF297" s="136" t="e">
        <f t="shared" si="105"/>
        <v>#DIV/0!</v>
      </c>
    </row>
    <row r="298" spans="1:32" x14ac:dyDescent="0.35">
      <c r="A298" s="96">
        <v>23412</v>
      </c>
      <c r="B298" s="97" t="s">
        <v>970</v>
      </c>
      <c r="C298" s="98"/>
      <c r="D298" s="98" t="s">
        <v>774</v>
      </c>
      <c r="E298" s="99">
        <v>180000000</v>
      </c>
      <c r="F298" s="99">
        <v>0</v>
      </c>
      <c r="G298" s="99">
        <v>180000000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f>SUM(F298:Q298)</f>
        <v>180000000</v>
      </c>
      <c r="S298" s="85">
        <v>2322</v>
      </c>
      <c r="T298" s="85" t="s">
        <v>148</v>
      </c>
      <c r="U298" s="86">
        <v>120000000</v>
      </c>
      <c r="V298" s="87">
        <f t="shared" si="106"/>
        <v>413995798</v>
      </c>
      <c r="AD298" s="99">
        <v>0</v>
      </c>
      <c r="AF298" s="136" t="e">
        <f t="shared" si="105"/>
        <v>#DIV/0!</v>
      </c>
    </row>
    <row r="299" spans="1:32" x14ac:dyDescent="0.35">
      <c r="A299" s="96">
        <v>23413</v>
      </c>
      <c r="B299" s="97" t="s">
        <v>971</v>
      </c>
      <c r="C299" s="98"/>
      <c r="D299" s="98" t="s">
        <v>774</v>
      </c>
      <c r="E299" s="99">
        <v>533995798</v>
      </c>
      <c r="F299" s="99">
        <v>0</v>
      </c>
      <c r="G299" s="99">
        <v>0</v>
      </c>
      <c r="H299" s="99">
        <v>233995798</v>
      </c>
      <c r="I299" s="99">
        <v>0</v>
      </c>
      <c r="J299" s="99">
        <v>150000000</v>
      </c>
      <c r="K299" s="99">
        <v>0</v>
      </c>
      <c r="L299" s="99">
        <v>0</v>
      </c>
      <c r="M299" s="99">
        <v>150000000</v>
      </c>
      <c r="N299" s="99">
        <v>0</v>
      </c>
      <c r="O299" s="99">
        <v>0</v>
      </c>
      <c r="P299" s="99">
        <v>0</v>
      </c>
      <c r="Q299" s="99">
        <v>0</v>
      </c>
      <c r="R299" s="99">
        <f>SUM(F299:Q299)</f>
        <v>533995798</v>
      </c>
      <c r="S299" s="85">
        <v>23221</v>
      </c>
      <c r="T299" s="85" t="s">
        <v>965</v>
      </c>
      <c r="U299" s="86">
        <v>80000000</v>
      </c>
      <c r="V299" s="87">
        <f t="shared" si="106"/>
        <v>-55000000</v>
      </c>
      <c r="AD299" s="99">
        <v>0</v>
      </c>
      <c r="AF299" s="136" t="e">
        <f t="shared" si="105"/>
        <v>#DIV/0!</v>
      </c>
    </row>
    <row r="300" spans="1:32" x14ac:dyDescent="0.35">
      <c r="A300" s="96">
        <v>23414</v>
      </c>
      <c r="B300" s="97" t="s">
        <v>972</v>
      </c>
      <c r="C300" s="98"/>
      <c r="D300" s="98" t="s">
        <v>774</v>
      </c>
      <c r="E300" s="99">
        <v>25000000</v>
      </c>
      <c r="F300" s="99">
        <v>0</v>
      </c>
      <c r="G300" s="99">
        <v>0</v>
      </c>
      <c r="H300" s="99">
        <v>25000000</v>
      </c>
      <c r="I300" s="99">
        <v>0</v>
      </c>
      <c r="J300" s="99">
        <v>0</v>
      </c>
      <c r="K300" s="99">
        <v>0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f>SUM(F300:Q300)</f>
        <v>25000000</v>
      </c>
      <c r="S300" s="85">
        <v>23224</v>
      </c>
      <c r="T300" s="85" t="s">
        <v>966</v>
      </c>
      <c r="U300" s="86">
        <v>40000000</v>
      </c>
      <c r="V300" s="87">
        <f t="shared" si="106"/>
        <v>1325809240</v>
      </c>
      <c r="AD300" s="99">
        <v>773500</v>
      </c>
      <c r="AF300" s="136" t="e">
        <f t="shared" si="105"/>
        <v>#DIV/0!</v>
      </c>
    </row>
    <row r="301" spans="1:32" x14ac:dyDescent="0.35">
      <c r="A301" s="92">
        <v>2344</v>
      </c>
      <c r="B301" s="93" t="s">
        <v>156</v>
      </c>
      <c r="C301" s="94"/>
      <c r="D301" s="94"/>
      <c r="E301" s="95">
        <f>+E302</f>
        <v>1365809240</v>
      </c>
      <c r="F301" s="95">
        <f t="shared" ref="F301:R301" si="117">+F302</f>
        <v>0</v>
      </c>
      <c r="G301" s="95">
        <f t="shared" si="117"/>
        <v>0</v>
      </c>
      <c r="H301" s="95">
        <f t="shared" si="117"/>
        <v>0</v>
      </c>
      <c r="I301" s="95">
        <f t="shared" si="117"/>
        <v>0</v>
      </c>
      <c r="J301" s="95">
        <f t="shared" si="117"/>
        <v>0</v>
      </c>
      <c r="K301" s="95">
        <f t="shared" si="117"/>
        <v>0</v>
      </c>
      <c r="L301" s="95">
        <f t="shared" si="117"/>
        <v>0</v>
      </c>
      <c r="M301" s="95">
        <f t="shared" si="117"/>
        <v>1365809240</v>
      </c>
      <c r="N301" s="95">
        <f t="shared" si="117"/>
        <v>0</v>
      </c>
      <c r="O301" s="95">
        <f t="shared" si="117"/>
        <v>0</v>
      </c>
      <c r="P301" s="95">
        <f t="shared" si="117"/>
        <v>0</v>
      </c>
      <c r="Q301" s="95">
        <f t="shared" si="117"/>
        <v>0</v>
      </c>
      <c r="R301" s="95">
        <f t="shared" si="117"/>
        <v>1365809240</v>
      </c>
      <c r="S301" s="85">
        <v>2323</v>
      </c>
      <c r="T301" s="85" t="s">
        <v>149</v>
      </c>
      <c r="U301" s="86">
        <v>100000000</v>
      </c>
      <c r="V301" s="87">
        <f t="shared" si="106"/>
        <v>1265809240</v>
      </c>
      <c r="AD301" s="95">
        <v>0</v>
      </c>
      <c r="AF301" s="135" t="e">
        <f t="shared" si="105"/>
        <v>#DIV/0!</v>
      </c>
    </row>
    <row r="302" spans="1:32" ht="29" x14ac:dyDescent="0.35">
      <c r="A302" s="96">
        <v>23442</v>
      </c>
      <c r="B302" s="97" t="s">
        <v>157</v>
      </c>
      <c r="C302" s="98"/>
      <c r="D302" s="98" t="s">
        <v>774</v>
      </c>
      <c r="E302" s="99">
        <v>1365809240</v>
      </c>
      <c r="F302" s="99">
        <v>0</v>
      </c>
      <c r="G302" s="99">
        <v>0</v>
      </c>
      <c r="H302" s="99">
        <v>0</v>
      </c>
      <c r="I302" s="99">
        <v>0</v>
      </c>
      <c r="J302" s="99">
        <v>0</v>
      </c>
      <c r="K302" s="99">
        <v>0</v>
      </c>
      <c r="L302" s="99">
        <v>0</v>
      </c>
      <c r="M302" s="99">
        <v>1365809240</v>
      </c>
      <c r="N302" s="99">
        <v>0</v>
      </c>
      <c r="O302" s="99">
        <v>0</v>
      </c>
      <c r="P302" s="99">
        <v>0</v>
      </c>
      <c r="Q302" s="99">
        <v>0</v>
      </c>
      <c r="R302" s="99">
        <f>SUM(F302:Q302)</f>
        <v>1365809240</v>
      </c>
      <c r="S302" s="116"/>
      <c r="T302" s="85"/>
      <c r="U302" s="86"/>
      <c r="V302" s="87"/>
      <c r="AD302" s="99">
        <v>0</v>
      </c>
      <c r="AF302" s="136" t="e">
        <f t="shared" si="105"/>
        <v>#DIV/0!</v>
      </c>
    </row>
    <row r="303" spans="1:32" x14ac:dyDescent="0.35">
      <c r="A303" s="117" t="s">
        <v>973</v>
      </c>
      <c r="B303" s="57" t="s">
        <v>974</v>
      </c>
      <c r="C303" s="90"/>
      <c r="D303" s="90"/>
      <c r="E303" s="91">
        <f>+E304+E314+E319+E331+E343+E351+E353+E354+E355+E356+E357+E358+E359</f>
        <v>11681480662.810001</v>
      </c>
      <c r="F303" s="91">
        <f t="shared" ref="F303:R303" si="118">+F304+F314+F319+F331+F343+F351+F353+F354+F355+F356+F357+F358+F359</f>
        <v>0</v>
      </c>
      <c r="G303" s="91">
        <f t="shared" si="118"/>
        <v>5556248602.619091</v>
      </c>
      <c r="H303" s="91">
        <f t="shared" si="118"/>
        <v>782629629.64909089</v>
      </c>
      <c r="I303" s="91">
        <f t="shared" si="118"/>
        <v>593484985.64909077</v>
      </c>
      <c r="J303" s="91">
        <f t="shared" si="118"/>
        <v>593484985.64909077</v>
      </c>
      <c r="K303" s="91">
        <f t="shared" si="118"/>
        <v>593484985.64909077</v>
      </c>
      <c r="L303" s="91">
        <f t="shared" si="118"/>
        <v>593484985.64909077</v>
      </c>
      <c r="M303" s="91">
        <f t="shared" si="118"/>
        <v>593484985.64909077</v>
      </c>
      <c r="N303" s="91">
        <f t="shared" si="118"/>
        <v>593484985.64909077</v>
      </c>
      <c r="O303" s="91">
        <f t="shared" si="118"/>
        <v>593484985.64909077</v>
      </c>
      <c r="P303" s="91">
        <f t="shared" si="118"/>
        <v>593484985.64909077</v>
      </c>
      <c r="Q303" s="91">
        <f t="shared" si="118"/>
        <v>593484985.64909077</v>
      </c>
      <c r="R303" s="91">
        <f t="shared" si="118"/>
        <v>11680243103.110003</v>
      </c>
      <c r="AD303" s="91"/>
      <c r="AF303" s="134" t="e">
        <f t="shared" si="105"/>
        <v>#DIV/0!</v>
      </c>
    </row>
    <row r="304" spans="1:32" x14ac:dyDescent="0.35">
      <c r="A304" s="92" t="s">
        <v>975</v>
      </c>
      <c r="B304" s="92" t="s">
        <v>976</v>
      </c>
      <c r="C304" s="94"/>
      <c r="D304" s="94"/>
      <c r="E304" s="95">
        <f>SUM(E305:E313)</f>
        <v>1441367798.6300001</v>
      </c>
      <c r="F304" s="95">
        <f t="shared" ref="F304:R304" si="119">SUM(F305:F313)</f>
        <v>0</v>
      </c>
      <c r="G304" s="95">
        <f t="shared" si="119"/>
        <v>201037027.69363639</v>
      </c>
      <c r="H304" s="95">
        <f t="shared" si="119"/>
        <v>294263256.69363642</v>
      </c>
      <c r="I304" s="95">
        <f t="shared" si="119"/>
        <v>105118612.69363636</v>
      </c>
      <c r="J304" s="95">
        <f t="shared" si="119"/>
        <v>105118612.69363636</v>
      </c>
      <c r="K304" s="95">
        <f t="shared" si="119"/>
        <v>105118612.69363636</v>
      </c>
      <c r="L304" s="95">
        <f t="shared" si="119"/>
        <v>105118612.69363636</v>
      </c>
      <c r="M304" s="95">
        <f t="shared" si="119"/>
        <v>105118612.69363636</v>
      </c>
      <c r="N304" s="95">
        <f t="shared" si="119"/>
        <v>105118612.69363636</v>
      </c>
      <c r="O304" s="95">
        <f t="shared" si="119"/>
        <v>105118612.69363636</v>
      </c>
      <c r="P304" s="95">
        <f t="shared" si="119"/>
        <v>105118612.69363636</v>
      </c>
      <c r="Q304" s="95">
        <f t="shared" si="119"/>
        <v>105118612.69363636</v>
      </c>
      <c r="R304" s="95">
        <f t="shared" si="119"/>
        <v>1441367798.6299999</v>
      </c>
      <c r="AD304" s="95"/>
      <c r="AF304" s="135" t="e">
        <f t="shared" si="105"/>
        <v>#DIV/0!</v>
      </c>
    </row>
    <row r="305" spans="1:32" x14ac:dyDescent="0.35">
      <c r="A305" s="114" t="s">
        <v>977</v>
      </c>
      <c r="B305" s="113" t="s">
        <v>978</v>
      </c>
      <c r="C305" s="114"/>
      <c r="D305" s="114"/>
      <c r="E305" s="118">
        <v>237229972</v>
      </c>
      <c r="F305" s="114"/>
      <c r="G305" s="115">
        <f>+E305/11</f>
        <v>21566361.09090909</v>
      </c>
      <c r="H305" s="114">
        <v>21566361.09090909</v>
      </c>
      <c r="I305" s="114">
        <v>21566361.09090909</v>
      </c>
      <c r="J305" s="114">
        <v>21566361.09090909</v>
      </c>
      <c r="K305" s="114">
        <v>21566361.09090909</v>
      </c>
      <c r="L305" s="114">
        <v>21566361.09090909</v>
      </c>
      <c r="M305" s="114">
        <v>21566361.09090909</v>
      </c>
      <c r="N305" s="114">
        <v>21566361.09090909</v>
      </c>
      <c r="O305" s="114">
        <v>21566361.09090909</v>
      </c>
      <c r="P305" s="114">
        <v>21566361.09090909</v>
      </c>
      <c r="Q305" s="114">
        <v>21566361.09090909</v>
      </c>
      <c r="R305" s="115">
        <f t="shared" ref="R305:R313" si="120">SUM(F305:Q305)</f>
        <v>237229972</v>
      </c>
      <c r="AD305" s="114"/>
      <c r="AF305" s="140" t="e">
        <f t="shared" si="105"/>
        <v>#DIV/0!</v>
      </c>
    </row>
    <row r="306" spans="1:32" x14ac:dyDescent="0.35">
      <c r="A306" s="114" t="s">
        <v>979</v>
      </c>
      <c r="B306" s="113" t="s">
        <v>160</v>
      </c>
      <c r="C306" s="114"/>
      <c r="D306" s="114"/>
      <c r="E306" s="118">
        <v>47959207</v>
      </c>
      <c r="F306" s="114"/>
      <c r="G306" s="119">
        <f>+E306</f>
        <v>47959207</v>
      </c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5">
        <f t="shared" si="120"/>
        <v>47959207</v>
      </c>
      <c r="AD306" s="114"/>
      <c r="AF306" s="140" t="e">
        <f t="shared" si="105"/>
        <v>#DIV/0!</v>
      </c>
    </row>
    <row r="307" spans="1:32" x14ac:dyDescent="0.35">
      <c r="A307" s="114" t="s">
        <v>980</v>
      </c>
      <c r="B307" s="113" t="s">
        <v>161</v>
      </c>
      <c r="C307" s="114"/>
      <c r="D307" s="114"/>
      <c r="E307" s="118">
        <v>47959208</v>
      </c>
      <c r="F307" s="114"/>
      <c r="G307" s="119">
        <f>+E307</f>
        <v>47959208</v>
      </c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>
        <f t="shared" si="120"/>
        <v>47959208</v>
      </c>
      <c r="AD307" s="114"/>
      <c r="AF307" s="140" t="e">
        <f t="shared" si="105"/>
        <v>#DIV/0!</v>
      </c>
    </row>
    <row r="308" spans="1:32" x14ac:dyDescent="0.35">
      <c r="A308" s="114" t="s">
        <v>981</v>
      </c>
      <c r="B308" s="113" t="s">
        <v>162</v>
      </c>
      <c r="C308" s="114"/>
      <c r="D308" s="114"/>
      <c r="E308" s="118">
        <v>189144644</v>
      </c>
      <c r="F308" s="114"/>
      <c r="G308" s="114"/>
      <c r="H308" s="115">
        <f>+E308</f>
        <v>189144644</v>
      </c>
      <c r="I308" s="115"/>
      <c r="J308" s="115"/>
      <c r="K308" s="115"/>
      <c r="L308" s="115"/>
      <c r="M308" s="115"/>
      <c r="N308" s="115"/>
      <c r="O308" s="115"/>
      <c r="P308" s="115"/>
      <c r="Q308" s="115"/>
      <c r="R308" s="115">
        <f t="shared" si="120"/>
        <v>189144644</v>
      </c>
      <c r="AD308" s="114"/>
      <c r="AF308" s="140" t="e">
        <f t="shared" si="105"/>
        <v>#DIV/0!</v>
      </c>
    </row>
    <row r="309" spans="1:32" x14ac:dyDescent="0.35">
      <c r="A309" s="114" t="s">
        <v>982</v>
      </c>
      <c r="B309" s="113" t="s">
        <v>163</v>
      </c>
      <c r="C309" s="114"/>
      <c r="D309" s="114"/>
      <c r="E309" s="118">
        <v>135472173</v>
      </c>
      <c r="F309" s="114"/>
      <c r="G309" s="115">
        <f>+E309/11</f>
        <v>12315652.090909092</v>
      </c>
      <c r="H309" s="115">
        <v>12315652.090909092</v>
      </c>
      <c r="I309" s="115">
        <v>12315652.090909092</v>
      </c>
      <c r="J309" s="115">
        <v>12315652.090909092</v>
      </c>
      <c r="K309" s="115">
        <v>12315652.090909092</v>
      </c>
      <c r="L309" s="115">
        <v>12315652.090909092</v>
      </c>
      <c r="M309" s="115">
        <v>12315652.090909092</v>
      </c>
      <c r="N309" s="115">
        <v>12315652.090909092</v>
      </c>
      <c r="O309" s="115">
        <v>12315652.090909092</v>
      </c>
      <c r="P309" s="115">
        <v>12315652.090909092</v>
      </c>
      <c r="Q309" s="115">
        <v>12315652.090909092</v>
      </c>
      <c r="R309" s="115">
        <f t="shared" si="120"/>
        <v>135472173</v>
      </c>
      <c r="AD309" s="114"/>
      <c r="AF309" s="140" t="e">
        <f t="shared" si="105"/>
        <v>#DIV/0!</v>
      </c>
    </row>
    <row r="310" spans="1:32" x14ac:dyDescent="0.35">
      <c r="A310" s="114" t="s">
        <v>983</v>
      </c>
      <c r="B310" s="113" t="s">
        <v>984</v>
      </c>
      <c r="C310" s="114"/>
      <c r="D310" s="114"/>
      <c r="E310" s="118">
        <v>157808831</v>
      </c>
      <c r="F310" s="114"/>
      <c r="G310" s="115">
        <f t="shared" ref="G310:G359" si="121">+E310/11</f>
        <v>14346257.363636363</v>
      </c>
      <c r="H310" s="115">
        <v>14346257.363636363</v>
      </c>
      <c r="I310" s="115">
        <v>14346257.363636363</v>
      </c>
      <c r="J310" s="115">
        <v>14346257.363636363</v>
      </c>
      <c r="K310" s="115">
        <v>14346257.363636363</v>
      </c>
      <c r="L310" s="115">
        <v>14346257.363636363</v>
      </c>
      <c r="M310" s="115">
        <v>14346257.363636363</v>
      </c>
      <c r="N310" s="115">
        <v>14346257.363636363</v>
      </c>
      <c r="O310" s="115">
        <v>14346257.363636363</v>
      </c>
      <c r="P310" s="115">
        <v>14346257.363636363</v>
      </c>
      <c r="Q310" s="115">
        <v>14346257.363636363</v>
      </c>
      <c r="R310" s="115">
        <f t="shared" si="120"/>
        <v>157808831</v>
      </c>
      <c r="AD310" s="114"/>
      <c r="AF310" s="140" t="e">
        <f t="shared" si="105"/>
        <v>#DIV/0!</v>
      </c>
    </row>
    <row r="311" spans="1:32" x14ac:dyDescent="0.35">
      <c r="A311" s="114" t="s">
        <v>985</v>
      </c>
      <c r="B311" s="113" t="s">
        <v>986</v>
      </c>
      <c r="C311" s="114"/>
      <c r="D311" s="114"/>
      <c r="E311" s="118">
        <v>30000027</v>
      </c>
      <c r="F311" s="114"/>
      <c r="G311" s="115">
        <f t="shared" si="121"/>
        <v>2727275.1818181816</v>
      </c>
      <c r="H311" s="115">
        <v>2727275.1818181816</v>
      </c>
      <c r="I311" s="115">
        <v>2727275.1818181816</v>
      </c>
      <c r="J311" s="115">
        <v>2727275.1818181816</v>
      </c>
      <c r="K311" s="115">
        <v>2727275.1818181816</v>
      </c>
      <c r="L311" s="115">
        <v>2727275.1818181816</v>
      </c>
      <c r="M311" s="115">
        <v>2727275.1818181816</v>
      </c>
      <c r="N311" s="115">
        <v>2727275.1818181816</v>
      </c>
      <c r="O311" s="115">
        <v>2727275.1818181816</v>
      </c>
      <c r="P311" s="115">
        <v>2727275.1818181816</v>
      </c>
      <c r="Q311" s="115">
        <v>2727275.1818181816</v>
      </c>
      <c r="R311" s="115">
        <f t="shared" si="120"/>
        <v>30000026.999999993</v>
      </c>
      <c r="AD311" s="114"/>
      <c r="AF311" s="140" t="e">
        <f t="shared" si="105"/>
        <v>#DIV/0!</v>
      </c>
    </row>
    <row r="312" spans="1:32" x14ac:dyDescent="0.35">
      <c r="A312" s="114" t="s">
        <v>987</v>
      </c>
      <c r="B312" s="113" t="s">
        <v>166</v>
      </c>
      <c r="C312" s="114"/>
      <c r="D312" s="114"/>
      <c r="E312" s="118">
        <v>102393734.63</v>
      </c>
      <c r="F312" s="114"/>
      <c r="G312" s="115">
        <f t="shared" si="121"/>
        <v>9308521.3300000001</v>
      </c>
      <c r="H312" s="115">
        <v>9308521.3300000001</v>
      </c>
      <c r="I312" s="115">
        <v>9308521.3300000001</v>
      </c>
      <c r="J312" s="115">
        <v>9308521.3300000001</v>
      </c>
      <c r="K312" s="115">
        <v>9308521.3300000001</v>
      </c>
      <c r="L312" s="115">
        <v>9308521.3300000001</v>
      </c>
      <c r="M312" s="115">
        <v>9308521.3300000001</v>
      </c>
      <c r="N312" s="115">
        <v>9308521.3300000001</v>
      </c>
      <c r="O312" s="115">
        <v>9308521.3300000001</v>
      </c>
      <c r="P312" s="115">
        <v>9308521.3300000001</v>
      </c>
      <c r="Q312" s="115">
        <v>9308521.3300000001</v>
      </c>
      <c r="R312" s="115">
        <f t="shared" si="120"/>
        <v>102393734.63</v>
      </c>
      <c r="AD312" s="114"/>
      <c r="AF312" s="140" t="e">
        <f t="shared" si="105"/>
        <v>#DIV/0!</v>
      </c>
    </row>
    <row r="313" spans="1:32" ht="29" x14ac:dyDescent="0.35">
      <c r="A313" s="114" t="s">
        <v>988</v>
      </c>
      <c r="B313" s="113" t="s">
        <v>989</v>
      </c>
      <c r="C313" s="114"/>
      <c r="D313" s="114"/>
      <c r="E313" s="118">
        <v>493400002</v>
      </c>
      <c r="F313" s="114"/>
      <c r="G313" s="115">
        <f t="shared" si="121"/>
        <v>44854545.636363633</v>
      </c>
      <c r="H313" s="115">
        <v>44854545.636363633</v>
      </c>
      <c r="I313" s="115">
        <v>44854545.636363633</v>
      </c>
      <c r="J313" s="115">
        <v>44854545.636363633</v>
      </c>
      <c r="K313" s="115">
        <v>44854545.636363633</v>
      </c>
      <c r="L313" s="115">
        <v>44854545.636363633</v>
      </c>
      <c r="M313" s="115">
        <v>44854545.636363633</v>
      </c>
      <c r="N313" s="115">
        <v>44854545.636363633</v>
      </c>
      <c r="O313" s="115">
        <v>44854545.636363633</v>
      </c>
      <c r="P313" s="115">
        <v>44854545.636363633</v>
      </c>
      <c r="Q313" s="115">
        <v>44854545.636363633</v>
      </c>
      <c r="R313" s="115">
        <f t="shared" si="120"/>
        <v>493400001.99999994</v>
      </c>
      <c r="AD313" s="114"/>
      <c r="AF313" s="140" t="e">
        <f t="shared" si="105"/>
        <v>#DIV/0!</v>
      </c>
    </row>
    <row r="314" spans="1:32" x14ac:dyDescent="0.35">
      <c r="A314" s="92" t="s">
        <v>990</v>
      </c>
      <c r="B314" s="92" t="s">
        <v>172</v>
      </c>
      <c r="C314" s="94"/>
      <c r="D314" s="94"/>
      <c r="E314" s="95">
        <f>+E315+E316+E317+E318</f>
        <v>4899180513.7700005</v>
      </c>
      <c r="F314" s="95">
        <f t="shared" ref="F314:R314" si="122">+F315+F316+F317+F318</f>
        <v>0</v>
      </c>
      <c r="G314" s="95">
        <f t="shared" si="122"/>
        <v>2885518614.8881817</v>
      </c>
      <c r="H314" s="95">
        <f t="shared" si="122"/>
        <v>201242433.91818187</v>
      </c>
      <c r="I314" s="95">
        <f t="shared" si="122"/>
        <v>201242433.91818187</v>
      </c>
      <c r="J314" s="95">
        <f t="shared" si="122"/>
        <v>201242433.91818187</v>
      </c>
      <c r="K314" s="95">
        <f t="shared" si="122"/>
        <v>201242433.91818187</v>
      </c>
      <c r="L314" s="95">
        <f t="shared" si="122"/>
        <v>201242433.91818187</v>
      </c>
      <c r="M314" s="95">
        <f t="shared" si="122"/>
        <v>201242433.91818187</v>
      </c>
      <c r="N314" s="95">
        <f t="shared" si="122"/>
        <v>201242433.91818187</v>
      </c>
      <c r="O314" s="95">
        <f t="shared" si="122"/>
        <v>201242433.91818187</v>
      </c>
      <c r="P314" s="95">
        <f t="shared" si="122"/>
        <v>201242433.91818187</v>
      </c>
      <c r="Q314" s="95">
        <f t="shared" si="122"/>
        <v>201242433.91818187</v>
      </c>
      <c r="R314" s="95">
        <f t="shared" si="122"/>
        <v>4897942954.0699997</v>
      </c>
      <c r="AD314" s="95"/>
      <c r="AF314" s="135" t="e">
        <f t="shared" si="105"/>
        <v>#DIV/0!</v>
      </c>
    </row>
    <row r="315" spans="1:32" x14ac:dyDescent="0.35">
      <c r="A315" s="114" t="s">
        <v>991</v>
      </c>
      <c r="B315" s="113" t="s">
        <v>992</v>
      </c>
      <c r="C315" s="114"/>
      <c r="D315" s="114"/>
      <c r="E315" s="118">
        <v>60000.740000009537</v>
      </c>
      <c r="F315" s="114"/>
      <c r="G315" s="115">
        <f t="shared" si="121"/>
        <v>5454.6127272735939</v>
      </c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5">
        <f>SUM(F315:Q315)</f>
        <v>5454.6127272735939</v>
      </c>
      <c r="AD315" s="114"/>
      <c r="AF315" s="140" t="e">
        <f t="shared" si="105"/>
        <v>#DIV/0!</v>
      </c>
    </row>
    <row r="316" spans="1:32" x14ac:dyDescent="0.35">
      <c r="A316" s="114" t="s">
        <v>993</v>
      </c>
      <c r="B316" s="113" t="s">
        <v>994</v>
      </c>
      <c r="C316" s="114"/>
      <c r="D316" s="114"/>
      <c r="E316" s="118">
        <v>1301314.9300000668</v>
      </c>
      <c r="F316" s="114"/>
      <c r="G316" s="115">
        <f t="shared" si="121"/>
        <v>118301.35727273334</v>
      </c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5">
        <f>SUM(F316:Q316)</f>
        <v>118301.35727273334</v>
      </c>
      <c r="AD316" s="114"/>
      <c r="AF316" s="140" t="e">
        <f t="shared" si="105"/>
        <v>#DIV/0!</v>
      </c>
    </row>
    <row r="317" spans="1:32" ht="29" x14ac:dyDescent="0.35">
      <c r="A317" s="114" t="s">
        <v>995</v>
      </c>
      <c r="B317" s="113" t="s">
        <v>996</v>
      </c>
      <c r="C317" s="114"/>
      <c r="D317" s="114"/>
      <c r="E317" s="118">
        <v>2684152425</v>
      </c>
      <c r="F317" s="114"/>
      <c r="G317" s="115">
        <f>+E317</f>
        <v>2684152425</v>
      </c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5">
        <f>SUM(F317:Q317)</f>
        <v>2684152425</v>
      </c>
      <c r="AD317" s="114"/>
      <c r="AF317" s="140" t="e">
        <f t="shared" si="105"/>
        <v>#DIV/0!</v>
      </c>
    </row>
    <row r="318" spans="1:32" x14ac:dyDescent="0.35">
      <c r="A318" s="114" t="s">
        <v>997</v>
      </c>
      <c r="B318" s="113" t="s">
        <v>998</v>
      </c>
      <c r="C318" s="114"/>
      <c r="D318" s="114"/>
      <c r="E318" s="118">
        <v>2213666773.1000004</v>
      </c>
      <c r="F318" s="114"/>
      <c r="G318" s="115">
        <f t="shared" si="121"/>
        <v>201242433.91818187</v>
      </c>
      <c r="H318" s="115">
        <v>201242433.91818187</v>
      </c>
      <c r="I318" s="115">
        <v>201242433.91818187</v>
      </c>
      <c r="J318" s="115">
        <v>201242433.91818187</v>
      </c>
      <c r="K318" s="115">
        <v>201242433.91818187</v>
      </c>
      <c r="L318" s="115">
        <v>201242433.91818187</v>
      </c>
      <c r="M318" s="115">
        <v>201242433.91818187</v>
      </c>
      <c r="N318" s="115">
        <v>201242433.91818187</v>
      </c>
      <c r="O318" s="115">
        <v>201242433.91818187</v>
      </c>
      <c r="P318" s="115">
        <v>201242433.91818187</v>
      </c>
      <c r="Q318" s="115">
        <v>201242433.91818187</v>
      </c>
      <c r="R318" s="115">
        <f>SUM(F318:Q318)</f>
        <v>2213666773.1000004</v>
      </c>
      <c r="AD318" s="114"/>
      <c r="AF318" s="140" t="e">
        <f t="shared" si="105"/>
        <v>#DIV/0!</v>
      </c>
    </row>
    <row r="319" spans="1:32" x14ac:dyDescent="0.35">
      <c r="A319" s="92" t="s">
        <v>999</v>
      </c>
      <c r="B319" s="92" t="s">
        <v>1000</v>
      </c>
      <c r="C319" s="94"/>
      <c r="D319" s="94"/>
      <c r="E319" s="95">
        <f t="shared" ref="E319:R319" si="123">SUM(E320:E330)</f>
        <v>3325715837.4299998</v>
      </c>
      <c r="F319" s="95">
        <f t="shared" si="123"/>
        <v>0</v>
      </c>
      <c r="G319" s="95">
        <f t="shared" si="123"/>
        <v>2286491458.8572726</v>
      </c>
      <c r="H319" s="95">
        <f t="shared" si="123"/>
        <v>103922437.85727271</v>
      </c>
      <c r="I319" s="95">
        <f t="shared" si="123"/>
        <v>103922437.85727271</v>
      </c>
      <c r="J319" s="95">
        <f t="shared" si="123"/>
        <v>103922437.85727271</v>
      </c>
      <c r="K319" s="95">
        <f t="shared" si="123"/>
        <v>103922437.85727271</v>
      </c>
      <c r="L319" s="95">
        <f t="shared" si="123"/>
        <v>103922437.85727271</v>
      </c>
      <c r="M319" s="95">
        <f t="shared" si="123"/>
        <v>103922437.85727271</v>
      </c>
      <c r="N319" s="95">
        <f t="shared" si="123"/>
        <v>103922437.85727271</v>
      </c>
      <c r="O319" s="95">
        <f t="shared" si="123"/>
        <v>103922437.85727271</v>
      </c>
      <c r="P319" s="95">
        <f t="shared" si="123"/>
        <v>103922437.85727271</v>
      </c>
      <c r="Q319" s="95">
        <f t="shared" si="123"/>
        <v>103922437.85727271</v>
      </c>
      <c r="R319" s="95">
        <f t="shared" si="123"/>
        <v>3325715837.4300003</v>
      </c>
      <c r="AD319" s="95"/>
      <c r="AF319" s="135" t="e">
        <f t="shared" si="105"/>
        <v>#DIV/0!</v>
      </c>
    </row>
    <row r="320" spans="1:32" x14ac:dyDescent="0.35">
      <c r="A320" s="114" t="s">
        <v>1001</v>
      </c>
      <c r="B320" s="113" t="s">
        <v>1002</v>
      </c>
      <c r="C320" s="114"/>
      <c r="D320" s="114"/>
      <c r="E320" s="120">
        <v>35022827</v>
      </c>
      <c r="F320" s="114"/>
      <c r="G320" s="115">
        <f t="shared" si="121"/>
        <v>3183893.3636363638</v>
      </c>
      <c r="H320" s="115">
        <v>3183893.3636363638</v>
      </c>
      <c r="I320" s="115">
        <v>3183893.3636363638</v>
      </c>
      <c r="J320" s="115">
        <v>3183893.3636363638</v>
      </c>
      <c r="K320" s="115">
        <v>3183893.3636363638</v>
      </c>
      <c r="L320" s="115">
        <v>3183893.3636363638</v>
      </c>
      <c r="M320" s="115">
        <v>3183893.3636363638</v>
      </c>
      <c r="N320" s="115">
        <v>3183893.3636363638</v>
      </c>
      <c r="O320" s="115">
        <v>3183893.3636363638</v>
      </c>
      <c r="P320" s="115">
        <v>3183893.3636363638</v>
      </c>
      <c r="Q320" s="115">
        <v>3183893.3636363638</v>
      </c>
      <c r="R320" s="115">
        <f t="shared" ref="R320:R330" si="124">SUM(F320:Q320)</f>
        <v>35022827</v>
      </c>
      <c r="AD320" s="114"/>
      <c r="AF320" s="140" t="e">
        <f t="shared" si="105"/>
        <v>#DIV/0!</v>
      </c>
    </row>
    <row r="321" spans="1:32" ht="29" x14ac:dyDescent="0.35">
      <c r="A321" s="114" t="s">
        <v>1003</v>
      </c>
      <c r="B321" s="113" t="s">
        <v>1004</v>
      </c>
      <c r="C321" s="114"/>
      <c r="D321" s="114"/>
      <c r="E321" s="120">
        <f>72253960-1830195.37</f>
        <v>70423764.629999995</v>
      </c>
      <c r="F321" s="114"/>
      <c r="G321" s="115">
        <f t="shared" si="121"/>
        <v>6402160.4209090909</v>
      </c>
      <c r="H321" s="115">
        <v>6402160.4209090909</v>
      </c>
      <c r="I321" s="115">
        <v>6402160.4209090909</v>
      </c>
      <c r="J321" s="115">
        <v>6402160.4209090909</v>
      </c>
      <c r="K321" s="115">
        <v>6402160.4209090909</v>
      </c>
      <c r="L321" s="115">
        <v>6402160.4209090909</v>
      </c>
      <c r="M321" s="115">
        <v>6402160.4209090909</v>
      </c>
      <c r="N321" s="115">
        <v>6402160.4209090909</v>
      </c>
      <c r="O321" s="115">
        <v>6402160.4209090909</v>
      </c>
      <c r="P321" s="115">
        <v>6402160.4209090909</v>
      </c>
      <c r="Q321" s="115">
        <v>6402160.4209090909</v>
      </c>
      <c r="R321" s="115">
        <f t="shared" si="124"/>
        <v>70423764.629999995</v>
      </c>
      <c r="AD321" s="114"/>
      <c r="AF321" s="140" t="e">
        <f t="shared" si="105"/>
        <v>#DIV/0!</v>
      </c>
    </row>
    <row r="322" spans="1:32" x14ac:dyDescent="0.35">
      <c r="A322" s="114" t="s">
        <v>1005</v>
      </c>
      <c r="B322" s="113" t="s">
        <v>1000</v>
      </c>
      <c r="C322" s="114"/>
      <c r="D322" s="114"/>
      <c r="E322" s="120">
        <v>749700000</v>
      </c>
      <c r="F322" s="114"/>
      <c r="G322" s="115">
        <f t="shared" si="121"/>
        <v>68154545.454545453</v>
      </c>
      <c r="H322" s="115">
        <v>68154545.454545453</v>
      </c>
      <c r="I322" s="115">
        <v>68154545.454545453</v>
      </c>
      <c r="J322" s="115">
        <v>68154545.454545453</v>
      </c>
      <c r="K322" s="115">
        <v>68154545.454545453</v>
      </c>
      <c r="L322" s="115">
        <v>68154545.454545453</v>
      </c>
      <c r="M322" s="115">
        <v>68154545.454545453</v>
      </c>
      <c r="N322" s="115">
        <v>68154545.454545453</v>
      </c>
      <c r="O322" s="115">
        <v>68154545.454545453</v>
      </c>
      <c r="P322" s="115">
        <v>68154545.454545453</v>
      </c>
      <c r="Q322" s="115">
        <v>68154545.454545453</v>
      </c>
      <c r="R322" s="115">
        <f t="shared" si="124"/>
        <v>749700000.00000012</v>
      </c>
      <c r="AD322" s="114"/>
      <c r="AF322" s="140" t="e">
        <f t="shared" si="105"/>
        <v>#DIV/0!</v>
      </c>
    </row>
    <row r="323" spans="1:32" ht="29" x14ac:dyDescent="0.35">
      <c r="A323" s="114" t="s">
        <v>1006</v>
      </c>
      <c r="B323" s="113" t="s">
        <v>1007</v>
      </c>
      <c r="C323" s="114"/>
      <c r="D323" s="114"/>
      <c r="E323" s="120">
        <v>31916686</v>
      </c>
      <c r="F323" s="114"/>
      <c r="G323" s="115">
        <f t="shared" si="121"/>
        <v>2901516.9090909092</v>
      </c>
      <c r="H323" s="115">
        <v>2901516.9090909092</v>
      </c>
      <c r="I323" s="115">
        <v>2901516.9090909092</v>
      </c>
      <c r="J323" s="115">
        <v>2901516.9090909092</v>
      </c>
      <c r="K323" s="115">
        <v>2901516.9090909092</v>
      </c>
      <c r="L323" s="115">
        <v>2901516.9090909092</v>
      </c>
      <c r="M323" s="115">
        <v>2901516.9090909092</v>
      </c>
      <c r="N323" s="115">
        <v>2901516.9090909092</v>
      </c>
      <c r="O323" s="115">
        <v>2901516.9090909092</v>
      </c>
      <c r="P323" s="115">
        <v>2901516.9090909092</v>
      </c>
      <c r="Q323" s="115">
        <v>2901516.9090909092</v>
      </c>
      <c r="R323" s="115">
        <f t="shared" si="124"/>
        <v>31916686.000000007</v>
      </c>
      <c r="AD323" s="114"/>
      <c r="AF323" s="140" t="e">
        <f t="shared" ref="AF323:AF366" si="125">(AD323-F323)/F323</f>
        <v>#DIV/0!</v>
      </c>
    </row>
    <row r="324" spans="1:32" x14ac:dyDescent="0.35">
      <c r="A324" s="114" t="s">
        <v>1008</v>
      </c>
      <c r="B324" s="113" t="s">
        <v>1009</v>
      </c>
      <c r="C324" s="114"/>
      <c r="D324" s="114"/>
      <c r="E324" s="120">
        <v>2892728</v>
      </c>
      <c r="F324" s="114"/>
      <c r="G324" s="115">
        <f t="shared" si="121"/>
        <v>262975.27272727271</v>
      </c>
      <c r="H324" s="115">
        <v>262975.27272727271</v>
      </c>
      <c r="I324" s="115">
        <v>262975.27272727271</v>
      </c>
      <c r="J324" s="115">
        <v>262975.27272727271</v>
      </c>
      <c r="K324" s="115">
        <v>262975.27272727271</v>
      </c>
      <c r="L324" s="115">
        <v>262975.27272727271</v>
      </c>
      <c r="M324" s="115">
        <v>262975.27272727271</v>
      </c>
      <c r="N324" s="115">
        <v>262975.27272727271</v>
      </c>
      <c r="O324" s="115">
        <v>262975.27272727271</v>
      </c>
      <c r="P324" s="115">
        <v>262975.27272727271</v>
      </c>
      <c r="Q324" s="115">
        <v>262975.27272727271</v>
      </c>
      <c r="R324" s="115">
        <f t="shared" si="124"/>
        <v>2892727.9999999991</v>
      </c>
      <c r="AD324" s="114"/>
      <c r="AF324" s="140" t="e">
        <f t="shared" si="125"/>
        <v>#DIV/0!</v>
      </c>
    </row>
    <row r="325" spans="1:32" ht="29" x14ac:dyDescent="0.35">
      <c r="A325" s="114" t="s">
        <v>1010</v>
      </c>
      <c r="B325" s="113" t="s">
        <v>1011</v>
      </c>
      <c r="C325" s="114"/>
      <c r="D325" s="114"/>
      <c r="E325" s="120">
        <v>19873159.799999952</v>
      </c>
      <c r="F325" s="114"/>
      <c r="G325" s="115">
        <f t="shared" si="121"/>
        <v>1806650.8909090867</v>
      </c>
      <c r="H325" s="115">
        <v>1806650.8909090867</v>
      </c>
      <c r="I325" s="115">
        <v>1806650.8909090867</v>
      </c>
      <c r="J325" s="115">
        <v>1806650.8909090867</v>
      </c>
      <c r="K325" s="115">
        <v>1806650.8909090867</v>
      </c>
      <c r="L325" s="115">
        <v>1806650.8909090867</v>
      </c>
      <c r="M325" s="115">
        <v>1806650.8909090867</v>
      </c>
      <c r="N325" s="115">
        <v>1806650.8909090867</v>
      </c>
      <c r="O325" s="115">
        <v>1806650.8909090867</v>
      </c>
      <c r="P325" s="115">
        <v>1806650.8909090867</v>
      </c>
      <c r="Q325" s="115">
        <v>1806650.8909090867</v>
      </c>
      <c r="R325" s="115">
        <f t="shared" si="124"/>
        <v>19873159.799999952</v>
      </c>
      <c r="AD325" s="114"/>
      <c r="AF325" s="140" t="e">
        <f t="shared" si="125"/>
        <v>#DIV/0!</v>
      </c>
    </row>
    <row r="326" spans="1:32" ht="29" x14ac:dyDescent="0.35">
      <c r="A326" s="114" t="s">
        <v>1012</v>
      </c>
      <c r="B326" s="113" t="s">
        <v>1013</v>
      </c>
      <c r="C326" s="114"/>
      <c r="D326" s="114"/>
      <c r="E326" s="118">
        <v>40398042</v>
      </c>
      <c r="F326" s="114"/>
      <c r="G326" s="115">
        <f t="shared" si="121"/>
        <v>3672549.2727272729</v>
      </c>
      <c r="H326" s="115">
        <v>3672549.2727272729</v>
      </c>
      <c r="I326" s="115">
        <v>3672549.2727272729</v>
      </c>
      <c r="J326" s="115">
        <v>3672549.2727272729</v>
      </c>
      <c r="K326" s="115">
        <v>3672549.2727272729</v>
      </c>
      <c r="L326" s="115">
        <v>3672549.2727272729</v>
      </c>
      <c r="M326" s="115">
        <v>3672549.2727272729</v>
      </c>
      <c r="N326" s="115">
        <v>3672549.2727272729</v>
      </c>
      <c r="O326" s="115">
        <v>3672549.2727272729</v>
      </c>
      <c r="P326" s="115">
        <v>3672549.2727272729</v>
      </c>
      <c r="Q326" s="115">
        <v>3672549.2727272729</v>
      </c>
      <c r="R326" s="115">
        <f t="shared" si="124"/>
        <v>40398042</v>
      </c>
      <c r="S326" s="116"/>
      <c r="T326" s="85"/>
      <c r="U326" s="86"/>
      <c r="V326" s="87"/>
      <c r="AD326" s="114"/>
      <c r="AF326" s="140" t="e">
        <f t="shared" si="125"/>
        <v>#DIV/0!</v>
      </c>
    </row>
    <row r="327" spans="1:32" x14ac:dyDescent="0.35">
      <c r="A327" s="114" t="s">
        <v>1014</v>
      </c>
      <c r="B327" s="113" t="s">
        <v>1015</v>
      </c>
      <c r="C327" s="114"/>
      <c r="D327" s="114"/>
      <c r="E327" s="120">
        <v>2182569021</v>
      </c>
      <c r="F327" s="114"/>
      <c r="G327" s="115">
        <f>+E327</f>
        <v>2182569021</v>
      </c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5">
        <f t="shared" si="124"/>
        <v>2182569021</v>
      </c>
      <c r="S327" s="116"/>
      <c r="T327" s="85"/>
      <c r="U327" s="86"/>
      <c r="V327" s="87"/>
      <c r="AD327" s="114">
        <v>0</v>
      </c>
      <c r="AF327" s="140" t="e">
        <f t="shared" si="125"/>
        <v>#DIV/0!</v>
      </c>
    </row>
    <row r="328" spans="1:32" x14ac:dyDescent="0.35">
      <c r="A328" s="114" t="s">
        <v>1016</v>
      </c>
      <c r="B328" s="113" t="s">
        <v>1017</v>
      </c>
      <c r="C328" s="114"/>
      <c r="D328" s="114"/>
      <c r="E328" s="120">
        <v>19470700</v>
      </c>
      <c r="F328" s="114"/>
      <c r="G328" s="115">
        <f t="shared" si="121"/>
        <v>1770063.6363636365</v>
      </c>
      <c r="H328" s="115">
        <v>1770063.6363636365</v>
      </c>
      <c r="I328" s="115">
        <v>1770063.6363636365</v>
      </c>
      <c r="J328" s="115">
        <v>1770063.6363636365</v>
      </c>
      <c r="K328" s="115">
        <v>1770063.6363636365</v>
      </c>
      <c r="L328" s="115">
        <v>1770063.6363636365</v>
      </c>
      <c r="M328" s="115">
        <v>1770063.6363636365</v>
      </c>
      <c r="N328" s="115">
        <v>1770063.6363636365</v>
      </c>
      <c r="O328" s="115">
        <v>1770063.6363636365</v>
      </c>
      <c r="P328" s="115">
        <v>1770063.6363636365</v>
      </c>
      <c r="Q328" s="115">
        <v>1770063.6363636365</v>
      </c>
      <c r="R328" s="115">
        <f t="shared" si="124"/>
        <v>19470700</v>
      </c>
      <c r="AD328" s="114">
        <v>0</v>
      </c>
      <c r="AF328" s="140" t="e">
        <f t="shared" si="125"/>
        <v>#DIV/0!</v>
      </c>
    </row>
    <row r="329" spans="1:32" ht="29" x14ac:dyDescent="0.35">
      <c r="A329" s="114" t="s">
        <v>1018</v>
      </c>
      <c r="B329" s="113" t="s">
        <v>1019</v>
      </c>
      <c r="C329" s="114"/>
      <c r="D329" s="114"/>
      <c r="E329" s="120">
        <v>91883149</v>
      </c>
      <c r="F329" s="114"/>
      <c r="G329" s="115">
        <f t="shared" si="121"/>
        <v>8353013.5454545459</v>
      </c>
      <c r="H329" s="115">
        <v>8353013.5454545459</v>
      </c>
      <c r="I329" s="115">
        <v>8353013.5454545459</v>
      </c>
      <c r="J329" s="115">
        <v>8353013.5454545459</v>
      </c>
      <c r="K329" s="115">
        <v>8353013.5454545459</v>
      </c>
      <c r="L329" s="115">
        <v>8353013.5454545459</v>
      </c>
      <c r="M329" s="115">
        <v>8353013.5454545459</v>
      </c>
      <c r="N329" s="115">
        <v>8353013.5454545459</v>
      </c>
      <c r="O329" s="115">
        <v>8353013.5454545459</v>
      </c>
      <c r="P329" s="115">
        <v>8353013.5454545459</v>
      </c>
      <c r="Q329" s="115">
        <v>8353013.5454545459</v>
      </c>
      <c r="R329" s="115">
        <f t="shared" si="124"/>
        <v>91883149</v>
      </c>
      <c r="S329" s="116"/>
      <c r="T329" s="85"/>
      <c r="U329" s="86"/>
      <c r="V329" s="87"/>
      <c r="AD329" s="114">
        <v>0</v>
      </c>
      <c r="AF329" s="140" t="e">
        <f t="shared" si="125"/>
        <v>#DIV/0!</v>
      </c>
    </row>
    <row r="330" spans="1:32" ht="29" x14ac:dyDescent="0.35">
      <c r="A330" s="114" t="s">
        <v>1020</v>
      </c>
      <c r="B330" s="113" t="s">
        <v>1021</v>
      </c>
      <c r="C330" s="114"/>
      <c r="D330" s="114"/>
      <c r="E330" s="120">
        <v>81565760</v>
      </c>
      <c r="F330" s="114"/>
      <c r="G330" s="115">
        <f t="shared" si="121"/>
        <v>7415069.0909090908</v>
      </c>
      <c r="H330" s="115">
        <v>7415069.0909090908</v>
      </c>
      <c r="I330" s="115">
        <v>7415069.0909090908</v>
      </c>
      <c r="J330" s="115">
        <v>7415069.0909090908</v>
      </c>
      <c r="K330" s="115">
        <v>7415069.0909090908</v>
      </c>
      <c r="L330" s="115">
        <v>7415069.0909090908</v>
      </c>
      <c r="M330" s="115">
        <v>7415069.0909090908</v>
      </c>
      <c r="N330" s="115">
        <v>7415069.0909090908</v>
      </c>
      <c r="O330" s="115">
        <v>7415069.0909090908</v>
      </c>
      <c r="P330" s="115">
        <v>7415069.0909090908</v>
      </c>
      <c r="Q330" s="115">
        <v>7415069.0909090908</v>
      </c>
      <c r="R330" s="115">
        <f t="shared" si="124"/>
        <v>81565760.000000015</v>
      </c>
      <c r="S330" s="116"/>
      <c r="T330" s="85"/>
      <c r="U330" s="86"/>
      <c r="V330" s="87"/>
      <c r="AD330" s="114">
        <v>0</v>
      </c>
      <c r="AF330" s="140" t="e">
        <f t="shared" si="125"/>
        <v>#DIV/0!</v>
      </c>
    </row>
    <row r="331" spans="1:32" x14ac:dyDescent="0.35">
      <c r="A331" s="92" t="s">
        <v>1022</v>
      </c>
      <c r="B331" s="92" t="s">
        <v>184</v>
      </c>
      <c r="C331" s="94"/>
      <c r="D331" s="94"/>
      <c r="E331" s="95">
        <f>SUM(E332:E342)</f>
        <v>161960107.43000007</v>
      </c>
      <c r="F331" s="95">
        <f t="shared" ref="F331:R331" si="126">SUM(F332:F342)</f>
        <v>0</v>
      </c>
      <c r="G331" s="95">
        <f t="shared" si="126"/>
        <v>14723646.130000005</v>
      </c>
      <c r="H331" s="95">
        <f t="shared" si="126"/>
        <v>14723646.130000005</v>
      </c>
      <c r="I331" s="95">
        <f t="shared" si="126"/>
        <v>14723646.130000005</v>
      </c>
      <c r="J331" s="95">
        <f t="shared" si="126"/>
        <v>14723646.130000005</v>
      </c>
      <c r="K331" s="95">
        <f t="shared" si="126"/>
        <v>14723646.130000005</v>
      </c>
      <c r="L331" s="95">
        <f t="shared" si="126"/>
        <v>14723646.130000005</v>
      </c>
      <c r="M331" s="95">
        <f t="shared" si="126"/>
        <v>14723646.130000005</v>
      </c>
      <c r="N331" s="95">
        <f t="shared" si="126"/>
        <v>14723646.130000005</v>
      </c>
      <c r="O331" s="95">
        <f t="shared" si="126"/>
        <v>14723646.130000005</v>
      </c>
      <c r="P331" s="95">
        <f t="shared" si="126"/>
        <v>14723646.130000005</v>
      </c>
      <c r="Q331" s="95">
        <f t="shared" si="126"/>
        <v>14723646.130000005</v>
      </c>
      <c r="R331" s="95">
        <f t="shared" si="126"/>
        <v>161960107.43000004</v>
      </c>
      <c r="S331" s="116"/>
      <c r="T331" s="85"/>
      <c r="U331" s="86"/>
      <c r="V331" s="87"/>
      <c r="AD331" s="95">
        <v>0</v>
      </c>
      <c r="AF331" s="135" t="e">
        <f t="shared" si="125"/>
        <v>#DIV/0!</v>
      </c>
    </row>
    <row r="332" spans="1:32" x14ac:dyDescent="0.35">
      <c r="A332" s="114" t="s">
        <v>1023</v>
      </c>
      <c r="B332" s="113" t="s">
        <v>1024</v>
      </c>
      <c r="C332" s="114"/>
      <c r="D332" s="114"/>
      <c r="E332" s="118">
        <v>8521351.6000000238</v>
      </c>
      <c r="F332" s="114"/>
      <c r="G332" s="115">
        <f t="shared" si="121"/>
        <v>774668.32727272948</v>
      </c>
      <c r="H332" s="115">
        <v>774668.32727272948</v>
      </c>
      <c r="I332" s="115">
        <v>774668.32727272948</v>
      </c>
      <c r="J332" s="115">
        <v>774668.32727272948</v>
      </c>
      <c r="K332" s="115">
        <v>774668.32727272948</v>
      </c>
      <c r="L332" s="115">
        <v>774668.32727272948</v>
      </c>
      <c r="M332" s="115">
        <v>774668.32727272948</v>
      </c>
      <c r="N332" s="115">
        <v>774668.32727272948</v>
      </c>
      <c r="O332" s="115">
        <v>774668.32727272948</v>
      </c>
      <c r="P332" s="115">
        <v>774668.32727272948</v>
      </c>
      <c r="Q332" s="115">
        <v>774668.32727272948</v>
      </c>
      <c r="R332" s="115">
        <f t="shared" ref="R332:R342" si="127">SUM(F332:Q332)</f>
        <v>8521351.6000000257</v>
      </c>
      <c r="S332" s="116"/>
      <c r="T332" s="85"/>
      <c r="U332" s="86"/>
      <c r="V332" s="87"/>
      <c r="AD332" s="114">
        <v>0</v>
      </c>
      <c r="AF332" s="140" t="e">
        <f t="shared" si="125"/>
        <v>#DIV/0!</v>
      </c>
    </row>
    <row r="333" spans="1:32" ht="29" x14ac:dyDescent="0.35">
      <c r="A333" s="114" t="s">
        <v>1025</v>
      </c>
      <c r="B333" s="113" t="s">
        <v>1026</v>
      </c>
      <c r="C333" s="114"/>
      <c r="D333" s="114"/>
      <c r="E333" s="118">
        <v>1126955</v>
      </c>
      <c r="F333" s="114"/>
      <c r="G333" s="115">
        <f t="shared" si="121"/>
        <v>102450.45454545454</v>
      </c>
      <c r="H333" s="115">
        <v>102450.45454545454</v>
      </c>
      <c r="I333" s="115">
        <v>102450.45454545454</v>
      </c>
      <c r="J333" s="115">
        <v>102450.45454545454</v>
      </c>
      <c r="K333" s="115">
        <v>102450.45454545454</v>
      </c>
      <c r="L333" s="115">
        <v>102450.45454545454</v>
      </c>
      <c r="M333" s="115">
        <v>102450.45454545454</v>
      </c>
      <c r="N333" s="115">
        <v>102450.45454545454</v>
      </c>
      <c r="O333" s="115">
        <v>102450.45454545454</v>
      </c>
      <c r="P333" s="115">
        <v>102450.45454545454</v>
      </c>
      <c r="Q333" s="115">
        <v>102450.45454545454</v>
      </c>
      <c r="R333" s="115">
        <f t="shared" si="127"/>
        <v>1126955.0000000002</v>
      </c>
      <c r="AD333" s="114">
        <v>0</v>
      </c>
      <c r="AF333" s="140" t="e">
        <f t="shared" si="125"/>
        <v>#DIV/0!</v>
      </c>
    </row>
    <row r="334" spans="1:32" x14ac:dyDescent="0.35">
      <c r="A334" s="114" t="s">
        <v>1027</v>
      </c>
      <c r="B334" s="113" t="s">
        <v>1028</v>
      </c>
      <c r="C334" s="114"/>
      <c r="D334" s="114"/>
      <c r="E334" s="118">
        <v>4977319</v>
      </c>
      <c r="F334" s="114"/>
      <c r="G334" s="115">
        <f t="shared" si="121"/>
        <v>452483.54545454547</v>
      </c>
      <c r="H334" s="115">
        <v>452483.54545454547</v>
      </c>
      <c r="I334" s="115">
        <v>452483.54545454547</v>
      </c>
      <c r="J334" s="115">
        <v>452483.54545454547</v>
      </c>
      <c r="K334" s="115">
        <v>452483.54545454547</v>
      </c>
      <c r="L334" s="115">
        <v>452483.54545454547</v>
      </c>
      <c r="M334" s="115">
        <v>452483.54545454547</v>
      </c>
      <c r="N334" s="115">
        <v>452483.54545454547</v>
      </c>
      <c r="O334" s="115">
        <v>452483.54545454547</v>
      </c>
      <c r="P334" s="115">
        <v>452483.54545454547</v>
      </c>
      <c r="Q334" s="115">
        <v>452483.54545454547</v>
      </c>
      <c r="R334" s="115">
        <f t="shared" si="127"/>
        <v>4977319.0000000009</v>
      </c>
      <c r="S334" s="116"/>
      <c r="T334" s="85"/>
      <c r="U334" s="86"/>
      <c r="V334" s="87"/>
      <c r="AD334" s="114">
        <v>0</v>
      </c>
      <c r="AF334" s="140" t="e">
        <f t="shared" si="125"/>
        <v>#DIV/0!</v>
      </c>
    </row>
    <row r="335" spans="1:32" ht="29" x14ac:dyDescent="0.35">
      <c r="A335" s="114" t="s">
        <v>1029</v>
      </c>
      <c r="B335" s="113" t="s">
        <v>1030</v>
      </c>
      <c r="C335" s="114"/>
      <c r="D335" s="114"/>
      <c r="E335" s="118">
        <v>5000</v>
      </c>
      <c r="F335" s="114"/>
      <c r="G335" s="115">
        <f t="shared" si="121"/>
        <v>454.54545454545456</v>
      </c>
      <c r="H335" s="115">
        <v>454.54545454545456</v>
      </c>
      <c r="I335" s="115">
        <v>454.54545454545456</v>
      </c>
      <c r="J335" s="115">
        <v>454.54545454545456</v>
      </c>
      <c r="K335" s="115">
        <v>454.54545454545456</v>
      </c>
      <c r="L335" s="115">
        <v>454.54545454545456</v>
      </c>
      <c r="M335" s="115">
        <v>454.54545454545456</v>
      </c>
      <c r="N335" s="115">
        <v>454.54545454545456</v>
      </c>
      <c r="O335" s="115">
        <v>454.54545454545456</v>
      </c>
      <c r="P335" s="115">
        <v>454.54545454545456</v>
      </c>
      <c r="Q335" s="115">
        <v>454.54545454545456</v>
      </c>
      <c r="R335" s="115">
        <f t="shared" si="127"/>
        <v>5000.0000000000009</v>
      </c>
      <c r="S335" s="116"/>
      <c r="T335" s="85"/>
      <c r="U335" s="86"/>
      <c r="V335" s="87"/>
      <c r="AD335" s="114">
        <v>0</v>
      </c>
      <c r="AF335" s="140" t="e">
        <f t="shared" si="125"/>
        <v>#DIV/0!</v>
      </c>
    </row>
    <row r="336" spans="1:32" ht="29" x14ac:dyDescent="0.35">
      <c r="A336" s="114" t="s">
        <v>1031</v>
      </c>
      <c r="B336" s="113" t="s">
        <v>1032</v>
      </c>
      <c r="C336" s="114"/>
      <c r="D336" s="114"/>
      <c r="E336" s="118">
        <v>1462335.2400000021</v>
      </c>
      <c r="F336" s="114"/>
      <c r="G336" s="115">
        <f t="shared" si="121"/>
        <v>132939.56727272747</v>
      </c>
      <c r="H336" s="115">
        <v>132939.56727272747</v>
      </c>
      <c r="I336" s="115">
        <v>132939.56727272747</v>
      </c>
      <c r="J336" s="115">
        <v>132939.56727272747</v>
      </c>
      <c r="K336" s="115">
        <v>132939.56727272747</v>
      </c>
      <c r="L336" s="115">
        <v>132939.56727272747</v>
      </c>
      <c r="M336" s="115">
        <v>132939.56727272747</v>
      </c>
      <c r="N336" s="115">
        <v>132939.56727272747</v>
      </c>
      <c r="O336" s="115">
        <v>132939.56727272747</v>
      </c>
      <c r="P336" s="115">
        <v>132939.56727272747</v>
      </c>
      <c r="Q336" s="115">
        <v>132939.56727272747</v>
      </c>
      <c r="R336" s="115">
        <f t="shared" si="127"/>
        <v>1462335.2400000019</v>
      </c>
      <c r="AD336" s="114">
        <v>0</v>
      </c>
      <c r="AF336" s="140" t="e">
        <f t="shared" si="125"/>
        <v>#DIV/0!</v>
      </c>
    </row>
    <row r="337" spans="1:32" ht="29" x14ac:dyDescent="0.35">
      <c r="A337" s="114" t="s">
        <v>1033</v>
      </c>
      <c r="B337" s="113" t="s">
        <v>1034</v>
      </c>
      <c r="C337" s="114"/>
      <c r="D337" s="114"/>
      <c r="E337" s="118">
        <v>60139188.680000007</v>
      </c>
      <c r="F337" s="114"/>
      <c r="G337" s="115">
        <f t="shared" si="121"/>
        <v>5467198.9709090916</v>
      </c>
      <c r="H337" s="115">
        <v>5467198.9709090916</v>
      </c>
      <c r="I337" s="115">
        <v>5467198.9709090916</v>
      </c>
      <c r="J337" s="115">
        <v>5467198.9709090916</v>
      </c>
      <c r="K337" s="115">
        <v>5467198.9709090916</v>
      </c>
      <c r="L337" s="115">
        <v>5467198.9709090916</v>
      </c>
      <c r="M337" s="115">
        <v>5467198.9709090916</v>
      </c>
      <c r="N337" s="115">
        <v>5467198.9709090916</v>
      </c>
      <c r="O337" s="115">
        <v>5467198.9709090916</v>
      </c>
      <c r="P337" s="115">
        <v>5467198.9709090916</v>
      </c>
      <c r="Q337" s="115">
        <v>5467198.9709090916</v>
      </c>
      <c r="R337" s="115">
        <f t="shared" si="127"/>
        <v>60139188.68</v>
      </c>
      <c r="AD337" s="114">
        <v>0</v>
      </c>
      <c r="AF337" s="140" t="e">
        <f t="shared" si="125"/>
        <v>#DIV/0!</v>
      </c>
    </row>
    <row r="338" spans="1:32" ht="29" x14ac:dyDescent="0.35">
      <c r="A338" s="114" t="s">
        <v>1035</v>
      </c>
      <c r="B338" s="113" t="s">
        <v>1036</v>
      </c>
      <c r="C338" s="114"/>
      <c r="D338" s="114"/>
      <c r="E338" s="118">
        <v>282815</v>
      </c>
      <c r="F338" s="114"/>
      <c r="G338" s="115">
        <f t="shared" si="121"/>
        <v>25710.454545454544</v>
      </c>
      <c r="H338" s="115">
        <v>25710.454545454544</v>
      </c>
      <c r="I338" s="115">
        <v>25710.454545454544</v>
      </c>
      <c r="J338" s="115">
        <v>25710.454545454544</v>
      </c>
      <c r="K338" s="115">
        <v>25710.454545454544</v>
      </c>
      <c r="L338" s="115">
        <v>25710.454545454544</v>
      </c>
      <c r="M338" s="115">
        <v>25710.454545454544</v>
      </c>
      <c r="N338" s="115">
        <v>25710.454545454544</v>
      </c>
      <c r="O338" s="115">
        <v>25710.454545454544</v>
      </c>
      <c r="P338" s="115">
        <v>25710.454545454544</v>
      </c>
      <c r="Q338" s="115">
        <v>25710.454545454544</v>
      </c>
      <c r="R338" s="115">
        <f t="shared" si="127"/>
        <v>282814.99999999994</v>
      </c>
      <c r="S338" s="116"/>
      <c r="T338" s="85"/>
      <c r="U338" s="86"/>
      <c r="V338" s="87"/>
      <c r="AD338" s="114">
        <v>0</v>
      </c>
      <c r="AF338" s="140" t="e">
        <f t="shared" si="125"/>
        <v>#DIV/0!</v>
      </c>
    </row>
    <row r="339" spans="1:32" ht="29" x14ac:dyDescent="0.35">
      <c r="A339" s="114" t="s">
        <v>1037</v>
      </c>
      <c r="B339" s="113" t="s">
        <v>1038</v>
      </c>
      <c r="C339" s="114"/>
      <c r="D339" s="114"/>
      <c r="E339" s="118">
        <v>3015215.1100000143</v>
      </c>
      <c r="F339" s="114"/>
      <c r="G339" s="115">
        <f t="shared" si="121"/>
        <v>274110.46454545582</v>
      </c>
      <c r="H339" s="115">
        <v>274110.46454545582</v>
      </c>
      <c r="I339" s="115">
        <v>274110.46454545582</v>
      </c>
      <c r="J339" s="115">
        <v>274110.46454545582</v>
      </c>
      <c r="K339" s="115">
        <v>274110.46454545582</v>
      </c>
      <c r="L339" s="115">
        <v>274110.46454545582</v>
      </c>
      <c r="M339" s="115">
        <v>274110.46454545582</v>
      </c>
      <c r="N339" s="115">
        <v>274110.46454545582</v>
      </c>
      <c r="O339" s="115">
        <v>274110.46454545582</v>
      </c>
      <c r="P339" s="115">
        <v>274110.46454545582</v>
      </c>
      <c r="Q339" s="115">
        <v>274110.46454545582</v>
      </c>
      <c r="R339" s="115">
        <f t="shared" si="127"/>
        <v>3015215.1100000138</v>
      </c>
      <c r="S339" s="116"/>
      <c r="T339" s="85"/>
      <c r="U339" s="86"/>
      <c r="V339" s="87"/>
      <c r="AD339" s="114">
        <v>0</v>
      </c>
      <c r="AF339" s="140" t="e">
        <f t="shared" si="125"/>
        <v>#DIV/0!</v>
      </c>
    </row>
    <row r="340" spans="1:32" ht="29" x14ac:dyDescent="0.35">
      <c r="A340" s="114" t="s">
        <v>1039</v>
      </c>
      <c r="B340" s="113" t="s">
        <v>1040</v>
      </c>
      <c r="C340" s="114"/>
      <c r="D340" s="114"/>
      <c r="E340" s="118">
        <v>9705246.0200000107</v>
      </c>
      <c r="F340" s="114"/>
      <c r="G340" s="115">
        <f t="shared" si="121"/>
        <v>882295.0927272737</v>
      </c>
      <c r="H340" s="115">
        <v>882295.0927272737</v>
      </c>
      <c r="I340" s="115">
        <v>882295.0927272737</v>
      </c>
      <c r="J340" s="115">
        <v>882295.0927272737</v>
      </c>
      <c r="K340" s="115">
        <v>882295.0927272737</v>
      </c>
      <c r="L340" s="115">
        <v>882295.0927272737</v>
      </c>
      <c r="M340" s="115">
        <v>882295.0927272737</v>
      </c>
      <c r="N340" s="115">
        <v>882295.0927272737</v>
      </c>
      <c r="O340" s="115">
        <v>882295.0927272737</v>
      </c>
      <c r="P340" s="115">
        <v>882295.0927272737</v>
      </c>
      <c r="Q340" s="115">
        <v>882295.0927272737</v>
      </c>
      <c r="R340" s="115">
        <f t="shared" si="127"/>
        <v>9705246.0200000107</v>
      </c>
      <c r="S340" s="116"/>
      <c r="T340" s="85"/>
      <c r="U340" s="86"/>
      <c r="V340" s="87"/>
      <c r="AD340" s="114">
        <v>0</v>
      </c>
      <c r="AF340" s="140" t="e">
        <f t="shared" si="125"/>
        <v>#DIV/0!</v>
      </c>
    </row>
    <row r="341" spans="1:32" ht="29" x14ac:dyDescent="0.35">
      <c r="A341" s="114" t="s">
        <v>1041</v>
      </c>
      <c r="B341" s="113" t="s">
        <v>1042</v>
      </c>
      <c r="C341" s="114"/>
      <c r="D341" s="114"/>
      <c r="E341" s="118">
        <v>3691380</v>
      </c>
      <c r="F341" s="114"/>
      <c r="G341" s="115">
        <f t="shared" si="121"/>
        <v>335580</v>
      </c>
      <c r="H341" s="115">
        <v>335580</v>
      </c>
      <c r="I341" s="115">
        <v>335580</v>
      </c>
      <c r="J341" s="115">
        <v>335580</v>
      </c>
      <c r="K341" s="115">
        <v>335580</v>
      </c>
      <c r="L341" s="115">
        <v>335580</v>
      </c>
      <c r="M341" s="115">
        <v>335580</v>
      </c>
      <c r="N341" s="115">
        <v>335580</v>
      </c>
      <c r="O341" s="115">
        <v>335580</v>
      </c>
      <c r="P341" s="115">
        <v>335580</v>
      </c>
      <c r="Q341" s="115">
        <v>335580</v>
      </c>
      <c r="R341" s="115">
        <f t="shared" si="127"/>
        <v>3691380</v>
      </c>
      <c r="AD341" s="114">
        <v>0</v>
      </c>
      <c r="AF341" s="140" t="e">
        <f t="shared" si="125"/>
        <v>#DIV/0!</v>
      </c>
    </row>
    <row r="342" spans="1:32" x14ac:dyDescent="0.35">
      <c r="A342" s="114" t="s">
        <v>1043</v>
      </c>
      <c r="B342" s="113" t="s">
        <v>1044</v>
      </c>
      <c r="C342" s="114"/>
      <c r="D342" s="114"/>
      <c r="E342" s="118">
        <v>69033301.780000001</v>
      </c>
      <c r="F342" s="114"/>
      <c r="G342" s="115">
        <f t="shared" si="121"/>
        <v>6275754.707272727</v>
      </c>
      <c r="H342" s="115">
        <v>6275754.707272727</v>
      </c>
      <c r="I342" s="115">
        <v>6275754.707272727</v>
      </c>
      <c r="J342" s="115">
        <v>6275754.707272727</v>
      </c>
      <c r="K342" s="115">
        <v>6275754.707272727</v>
      </c>
      <c r="L342" s="115">
        <v>6275754.707272727</v>
      </c>
      <c r="M342" s="115">
        <v>6275754.707272727</v>
      </c>
      <c r="N342" s="115">
        <v>6275754.707272727</v>
      </c>
      <c r="O342" s="115">
        <v>6275754.707272727</v>
      </c>
      <c r="P342" s="115">
        <v>6275754.707272727</v>
      </c>
      <c r="Q342" s="115">
        <v>6275754.707272727</v>
      </c>
      <c r="R342" s="115">
        <f t="shared" si="127"/>
        <v>69033301.779999986</v>
      </c>
      <c r="S342" s="116"/>
      <c r="T342" s="85"/>
      <c r="U342" s="86"/>
      <c r="V342" s="87"/>
      <c r="AD342" s="114">
        <v>0</v>
      </c>
      <c r="AF342" s="140" t="e">
        <f t="shared" si="125"/>
        <v>#DIV/0!</v>
      </c>
    </row>
    <row r="343" spans="1:32" x14ac:dyDescent="0.35">
      <c r="A343" s="92" t="s">
        <v>1045</v>
      </c>
      <c r="B343" s="92" t="s">
        <v>1046</v>
      </c>
      <c r="C343" s="94"/>
      <c r="D343" s="94"/>
      <c r="E343" s="95">
        <f>SUM(E344:E350)</f>
        <v>87402263.090000004</v>
      </c>
      <c r="F343" s="95">
        <f t="shared" ref="F343:R343" si="128">SUM(F344:F350)</f>
        <v>0</v>
      </c>
      <c r="G343" s="95">
        <f t="shared" si="128"/>
        <v>7945660.2809090903</v>
      </c>
      <c r="H343" s="95">
        <f t="shared" si="128"/>
        <v>7945660.2809090903</v>
      </c>
      <c r="I343" s="95">
        <f t="shared" si="128"/>
        <v>7945660.2809090903</v>
      </c>
      <c r="J343" s="95">
        <f t="shared" si="128"/>
        <v>7945660.2809090903</v>
      </c>
      <c r="K343" s="95">
        <f t="shared" si="128"/>
        <v>7945660.2809090903</v>
      </c>
      <c r="L343" s="95">
        <f t="shared" si="128"/>
        <v>7945660.2809090903</v>
      </c>
      <c r="M343" s="95">
        <f t="shared" si="128"/>
        <v>7945660.2809090903</v>
      </c>
      <c r="N343" s="95">
        <f t="shared" si="128"/>
        <v>7945660.2809090903</v>
      </c>
      <c r="O343" s="95">
        <f t="shared" si="128"/>
        <v>7945660.2809090903</v>
      </c>
      <c r="P343" s="95">
        <f t="shared" si="128"/>
        <v>7945660.2809090903</v>
      </c>
      <c r="Q343" s="95">
        <f t="shared" si="128"/>
        <v>7945660.2809090903</v>
      </c>
      <c r="R343" s="95">
        <f t="shared" si="128"/>
        <v>87402263.089999989</v>
      </c>
      <c r="AD343" s="95">
        <v>0</v>
      </c>
      <c r="AF343" s="135" t="e">
        <f t="shared" si="125"/>
        <v>#DIV/0!</v>
      </c>
    </row>
    <row r="344" spans="1:32" x14ac:dyDescent="0.35">
      <c r="A344" s="114" t="s">
        <v>1047</v>
      </c>
      <c r="B344" s="113" t="s">
        <v>1048</v>
      </c>
      <c r="C344" s="114"/>
      <c r="D344" s="114"/>
      <c r="E344" s="121">
        <v>3375956</v>
      </c>
      <c r="F344" s="114"/>
      <c r="G344" s="115">
        <f t="shared" si="121"/>
        <v>306905.09090909088</v>
      </c>
      <c r="H344" s="115">
        <v>306905.09090909088</v>
      </c>
      <c r="I344" s="115">
        <v>306905.09090909088</v>
      </c>
      <c r="J344" s="115">
        <v>306905.09090909088</v>
      </c>
      <c r="K344" s="115">
        <v>306905.09090909088</v>
      </c>
      <c r="L344" s="115">
        <v>306905.09090909088</v>
      </c>
      <c r="M344" s="115">
        <v>306905.09090909088</v>
      </c>
      <c r="N344" s="115">
        <v>306905.09090909088</v>
      </c>
      <c r="O344" s="115">
        <v>306905.09090909088</v>
      </c>
      <c r="P344" s="115">
        <v>306905.09090909088</v>
      </c>
      <c r="Q344" s="115">
        <v>306905.09090909088</v>
      </c>
      <c r="R344" s="115">
        <f t="shared" ref="R344:R359" si="129">SUM(F344:Q344)</f>
        <v>3375955.9999999995</v>
      </c>
      <c r="S344" s="116"/>
      <c r="T344" s="85"/>
      <c r="U344" s="86"/>
      <c r="V344" s="87"/>
      <c r="AD344" s="114">
        <v>0</v>
      </c>
      <c r="AF344" s="140" t="e">
        <f t="shared" si="125"/>
        <v>#DIV/0!</v>
      </c>
    </row>
    <row r="345" spans="1:32" x14ac:dyDescent="0.35">
      <c r="A345" s="114" t="s">
        <v>1049</v>
      </c>
      <c r="B345" s="113" t="s">
        <v>1050</v>
      </c>
      <c r="C345" s="114"/>
      <c r="D345" s="114"/>
      <c r="E345" s="121">
        <v>898908</v>
      </c>
      <c r="F345" s="114"/>
      <c r="G345" s="115">
        <f t="shared" si="121"/>
        <v>81718.909090909088</v>
      </c>
      <c r="H345" s="115">
        <v>81718.909090909088</v>
      </c>
      <c r="I345" s="115">
        <v>81718.909090909088</v>
      </c>
      <c r="J345" s="115">
        <v>81718.909090909088</v>
      </c>
      <c r="K345" s="115">
        <v>81718.909090909088</v>
      </c>
      <c r="L345" s="115">
        <v>81718.909090909088</v>
      </c>
      <c r="M345" s="115">
        <v>81718.909090909088</v>
      </c>
      <c r="N345" s="115">
        <v>81718.909090909088</v>
      </c>
      <c r="O345" s="115">
        <v>81718.909090909088</v>
      </c>
      <c r="P345" s="115">
        <v>81718.909090909088</v>
      </c>
      <c r="Q345" s="115">
        <v>81718.909090909088</v>
      </c>
      <c r="R345" s="115">
        <f t="shared" si="129"/>
        <v>898907.99999999977</v>
      </c>
      <c r="S345" s="116"/>
      <c r="T345" s="85"/>
      <c r="U345" s="86"/>
      <c r="V345" s="87"/>
      <c r="AD345" s="114">
        <v>0</v>
      </c>
      <c r="AF345" s="140" t="e">
        <f t="shared" si="125"/>
        <v>#DIV/0!</v>
      </c>
    </row>
    <row r="346" spans="1:32" ht="29" x14ac:dyDescent="0.35">
      <c r="A346" s="114" t="s">
        <v>1051</v>
      </c>
      <c r="B346" s="113" t="s">
        <v>1052</v>
      </c>
      <c r="C346" s="114"/>
      <c r="D346" s="114"/>
      <c r="E346" s="121">
        <v>1181670</v>
      </c>
      <c r="F346" s="114"/>
      <c r="G346" s="115">
        <f t="shared" si="121"/>
        <v>107424.54545454546</v>
      </c>
      <c r="H346" s="115">
        <v>107424.54545454546</v>
      </c>
      <c r="I346" s="115">
        <v>107424.54545454546</v>
      </c>
      <c r="J346" s="115">
        <v>107424.54545454546</v>
      </c>
      <c r="K346" s="115">
        <v>107424.54545454546</v>
      </c>
      <c r="L346" s="115">
        <v>107424.54545454546</v>
      </c>
      <c r="M346" s="115">
        <v>107424.54545454546</v>
      </c>
      <c r="N346" s="115">
        <v>107424.54545454546</v>
      </c>
      <c r="O346" s="115">
        <v>107424.54545454546</v>
      </c>
      <c r="P346" s="115">
        <v>107424.54545454546</v>
      </c>
      <c r="Q346" s="115">
        <v>107424.54545454546</v>
      </c>
      <c r="R346" s="115">
        <f t="shared" si="129"/>
        <v>1181669.9999999998</v>
      </c>
      <c r="AD346" s="114">
        <v>0</v>
      </c>
      <c r="AF346" s="140" t="e">
        <f t="shared" si="125"/>
        <v>#DIV/0!</v>
      </c>
    </row>
    <row r="347" spans="1:32" ht="29" x14ac:dyDescent="0.35">
      <c r="A347" s="114" t="s">
        <v>1053</v>
      </c>
      <c r="B347" s="113" t="s">
        <v>1054</v>
      </c>
      <c r="C347" s="114"/>
      <c r="D347" s="114"/>
      <c r="E347" s="121">
        <v>4180583</v>
      </c>
      <c r="F347" s="114"/>
      <c r="G347" s="115">
        <f t="shared" si="121"/>
        <v>380053</v>
      </c>
      <c r="H347" s="115">
        <v>380053</v>
      </c>
      <c r="I347" s="115">
        <v>380053</v>
      </c>
      <c r="J347" s="115">
        <v>380053</v>
      </c>
      <c r="K347" s="115">
        <v>380053</v>
      </c>
      <c r="L347" s="115">
        <v>380053</v>
      </c>
      <c r="M347" s="115">
        <v>380053</v>
      </c>
      <c r="N347" s="115">
        <v>380053</v>
      </c>
      <c r="O347" s="115">
        <v>380053</v>
      </c>
      <c r="P347" s="115">
        <v>380053</v>
      </c>
      <c r="Q347" s="115">
        <v>380053</v>
      </c>
      <c r="R347" s="115">
        <f t="shared" si="129"/>
        <v>4180583</v>
      </c>
      <c r="S347" s="116"/>
      <c r="T347" s="85"/>
      <c r="U347" s="86"/>
      <c r="V347" s="87"/>
      <c r="AD347" s="114">
        <v>0</v>
      </c>
      <c r="AF347" s="140" t="e">
        <f t="shared" si="125"/>
        <v>#DIV/0!</v>
      </c>
    </row>
    <row r="348" spans="1:32" x14ac:dyDescent="0.35">
      <c r="A348" s="114" t="s">
        <v>1055</v>
      </c>
      <c r="B348" s="113" t="s">
        <v>1056</v>
      </c>
      <c r="C348" s="114"/>
      <c r="D348" s="114"/>
      <c r="E348" s="121">
        <v>2074727</v>
      </c>
      <c r="F348" s="114"/>
      <c r="G348" s="115">
        <f t="shared" si="121"/>
        <v>188611.54545454544</v>
      </c>
      <c r="H348" s="115">
        <v>188611.54545454544</v>
      </c>
      <c r="I348" s="115">
        <v>188611.54545454544</v>
      </c>
      <c r="J348" s="115">
        <v>188611.54545454544</v>
      </c>
      <c r="K348" s="115">
        <v>188611.54545454544</v>
      </c>
      <c r="L348" s="115">
        <v>188611.54545454544</v>
      </c>
      <c r="M348" s="115">
        <v>188611.54545454544</v>
      </c>
      <c r="N348" s="115">
        <v>188611.54545454544</v>
      </c>
      <c r="O348" s="115">
        <v>188611.54545454544</v>
      </c>
      <c r="P348" s="115">
        <v>188611.54545454544</v>
      </c>
      <c r="Q348" s="115">
        <v>188611.54545454544</v>
      </c>
      <c r="R348" s="115">
        <f t="shared" si="129"/>
        <v>2074726.9999999998</v>
      </c>
      <c r="S348" s="116"/>
      <c r="T348" s="85"/>
      <c r="U348" s="86"/>
      <c r="V348" s="87"/>
      <c r="AD348" s="114">
        <v>0</v>
      </c>
      <c r="AF348" s="140" t="e">
        <f t="shared" si="125"/>
        <v>#DIV/0!</v>
      </c>
    </row>
    <row r="349" spans="1:32" ht="29" x14ac:dyDescent="0.35">
      <c r="A349" s="114" t="s">
        <v>1057</v>
      </c>
      <c r="B349" s="113" t="s">
        <v>1058</v>
      </c>
      <c r="C349" s="114"/>
      <c r="D349" s="114"/>
      <c r="E349" s="121">
        <v>49878207</v>
      </c>
      <c r="F349" s="114"/>
      <c r="G349" s="115">
        <f t="shared" si="121"/>
        <v>4534382.4545454541</v>
      </c>
      <c r="H349" s="115">
        <v>4534382.4545454541</v>
      </c>
      <c r="I349" s="115">
        <v>4534382.4545454541</v>
      </c>
      <c r="J349" s="115">
        <v>4534382.4545454541</v>
      </c>
      <c r="K349" s="115">
        <v>4534382.4545454541</v>
      </c>
      <c r="L349" s="115">
        <v>4534382.4545454541</v>
      </c>
      <c r="M349" s="115">
        <v>4534382.4545454541</v>
      </c>
      <c r="N349" s="115">
        <v>4534382.4545454541</v>
      </c>
      <c r="O349" s="115">
        <v>4534382.4545454541</v>
      </c>
      <c r="P349" s="115">
        <v>4534382.4545454541</v>
      </c>
      <c r="Q349" s="115">
        <v>4534382.4545454541</v>
      </c>
      <c r="R349" s="115">
        <f t="shared" si="129"/>
        <v>49878206.999999993</v>
      </c>
      <c r="S349" s="116"/>
      <c r="T349" s="85"/>
      <c r="U349" s="86"/>
      <c r="V349" s="87"/>
      <c r="AD349" s="114">
        <v>0</v>
      </c>
      <c r="AF349" s="140" t="e">
        <f t="shared" si="125"/>
        <v>#DIV/0!</v>
      </c>
    </row>
    <row r="350" spans="1:32" ht="29" x14ac:dyDescent="0.35">
      <c r="A350" s="114" t="s">
        <v>1059</v>
      </c>
      <c r="B350" s="113" t="s">
        <v>1060</v>
      </c>
      <c r="C350" s="114"/>
      <c r="D350" s="114"/>
      <c r="E350" s="121">
        <f>25812211.91+0.18</f>
        <v>25812212.09</v>
      </c>
      <c r="F350" s="114"/>
      <c r="G350" s="115">
        <f t="shared" si="121"/>
        <v>2346564.7354545454</v>
      </c>
      <c r="H350" s="115">
        <v>2346564.7354545454</v>
      </c>
      <c r="I350" s="115">
        <v>2346564.7354545454</v>
      </c>
      <c r="J350" s="115">
        <v>2346564.7354545454</v>
      </c>
      <c r="K350" s="115">
        <v>2346564.7354545454</v>
      </c>
      <c r="L350" s="115">
        <v>2346564.7354545454</v>
      </c>
      <c r="M350" s="115">
        <v>2346564.7354545454</v>
      </c>
      <c r="N350" s="115">
        <v>2346564.7354545454</v>
      </c>
      <c r="O350" s="115">
        <v>2346564.7354545454</v>
      </c>
      <c r="P350" s="115">
        <v>2346564.7354545454</v>
      </c>
      <c r="Q350" s="115">
        <v>2346564.7354545454</v>
      </c>
      <c r="R350" s="115">
        <f t="shared" si="129"/>
        <v>25812212.089999992</v>
      </c>
      <c r="S350" s="116"/>
      <c r="T350" s="85"/>
      <c r="U350" s="86"/>
      <c r="V350" s="87"/>
      <c r="AD350" s="114">
        <v>0</v>
      </c>
      <c r="AF350" s="140" t="e">
        <f t="shared" si="125"/>
        <v>#DIV/0!</v>
      </c>
    </row>
    <row r="351" spans="1:32" x14ac:dyDescent="0.35">
      <c r="A351" s="92" t="s">
        <v>1061</v>
      </c>
      <c r="B351" s="92" t="s">
        <v>203</v>
      </c>
      <c r="C351" s="94"/>
      <c r="D351" s="94"/>
      <c r="E351" s="95">
        <f>+E352</f>
        <v>81175164.599999994</v>
      </c>
      <c r="F351" s="95">
        <f t="shared" ref="F351:R351" si="130">+F352</f>
        <v>0</v>
      </c>
      <c r="G351" s="95">
        <f t="shared" si="130"/>
        <v>7379560.418181818</v>
      </c>
      <c r="H351" s="95">
        <f t="shared" si="130"/>
        <v>7379560.418181818</v>
      </c>
      <c r="I351" s="95">
        <f t="shared" si="130"/>
        <v>7379560.418181818</v>
      </c>
      <c r="J351" s="95">
        <f t="shared" si="130"/>
        <v>7379560.418181818</v>
      </c>
      <c r="K351" s="95">
        <f t="shared" si="130"/>
        <v>7379560.418181818</v>
      </c>
      <c r="L351" s="95">
        <f t="shared" si="130"/>
        <v>7379560.418181818</v>
      </c>
      <c r="M351" s="95">
        <f t="shared" si="130"/>
        <v>7379560.418181818</v>
      </c>
      <c r="N351" s="95">
        <f t="shared" si="130"/>
        <v>7379560.418181818</v>
      </c>
      <c r="O351" s="95">
        <f t="shared" si="130"/>
        <v>7379560.418181818</v>
      </c>
      <c r="P351" s="95">
        <f t="shared" si="130"/>
        <v>7379560.418181818</v>
      </c>
      <c r="Q351" s="95">
        <f t="shared" si="130"/>
        <v>7379560.418181818</v>
      </c>
      <c r="R351" s="95">
        <f t="shared" si="130"/>
        <v>81175164.600000024</v>
      </c>
      <c r="AD351" s="95">
        <v>0</v>
      </c>
      <c r="AF351" s="135" t="e">
        <f t="shared" si="125"/>
        <v>#DIV/0!</v>
      </c>
    </row>
    <row r="352" spans="1:32" ht="29" x14ac:dyDescent="0.35">
      <c r="A352" s="114" t="s">
        <v>1062</v>
      </c>
      <c r="B352" s="113" t="s">
        <v>1063</v>
      </c>
      <c r="C352" s="114"/>
      <c r="D352" s="114"/>
      <c r="E352" s="118">
        <v>81175164.599999994</v>
      </c>
      <c r="F352" s="114"/>
      <c r="G352" s="115">
        <f t="shared" si="121"/>
        <v>7379560.418181818</v>
      </c>
      <c r="H352" s="115">
        <v>7379560.418181818</v>
      </c>
      <c r="I352" s="115">
        <v>7379560.418181818</v>
      </c>
      <c r="J352" s="115">
        <v>7379560.418181818</v>
      </c>
      <c r="K352" s="115">
        <v>7379560.418181818</v>
      </c>
      <c r="L352" s="115">
        <v>7379560.418181818</v>
      </c>
      <c r="M352" s="115">
        <v>7379560.418181818</v>
      </c>
      <c r="N352" s="115">
        <v>7379560.418181818</v>
      </c>
      <c r="O352" s="115">
        <v>7379560.418181818</v>
      </c>
      <c r="P352" s="115">
        <v>7379560.418181818</v>
      </c>
      <c r="Q352" s="115">
        <v>7379560.418181818</v>
      </c>
      <c r="R352" s="115">
        <f t="shared" si="129"/>
        <v>81175164.600000024</v>
      </c>
      <c r="S352" s="116"/>
      <c r="T352" s="85"/>
      <c r="U352" s="86"/>
      <c r="V352" s="87"/>
      <c r="AD352" s="114">
        <v>0</v>
      </c>
      <c r="AF352" s="140" t="e">
        <f t="shared" si="125"/>
        <v>#DIV/0!</v>
      </c>
    </row>
    <row r="353" spans="1:32" ht="29" x14ac:dyDescent="0.35">
      <c r="A353" s="114" t="s">
        <v>1064</v>
      </c>
      <c r="B353" s="113" t="s">
        <v>205</v>
      </c>
      <c r="C353" s="114"/>
      <c r="D353" s="114"/>
      <c r="E353" s="118">
        <v>605226612</v>
      </c>
      <c r="F353" s="114"/>
      <c r="G353" s="115">
        <f t="shared" si="121"/>
        <v>55020601.090909094</v>
      </c>
      <c r="H353" s="115">
        <v>55020601.090909094</v>
      </c>
      <c r="I353" s="115">
        <v>55020601.090909094</v>
      </c>
      <c r="J353" s="115">
        <v>55020601.090909094</v>
      </c>
      <c r="K353" s="115">
        <v>55020601.090909094</v>
      </c>
      <c r="L353" s="115">
        <v>55020601.090909094</v>
      </c>
      <c r="M353" s="115">
        <v>55020601.090909094</v>
      </c>
      <c r="N353" s="115">
        <v>55020601.090909094</v>
      </c>
      <c r="O353" s="115">
        <v>55020601.090909094</v>
      </c>
      <c r="P353" s="115">
        <v>55020601.090909094</v>
      </c>
      <c r="Q353" s="115">
        <v>55020601.090909094</v>
      </c>
      <c r="R353" s="115">
        <f t="shared" si="129"/>
        <v>605226612.00000024</v>
      </c>
      <c r="S353" s="116"/>
      <c r="T353" s="85"/>
      <c r="U353" s="86"/>
      <c r="V353" s="87"/>
      <c r="AD353" s="114">
        <v>0</v>
      </c>
      <c r="AF353" s="140" t="e">
        <f t="shared" si="125"/>
        <v>#DIV/0!</v>
      </c>
    </row>
    <row r="354" spans="1:32" ht="29" x14ac:dyDescent="0.35">
      <c r="A354" s="114" t="s">
        <v>1065</v>
      </c>
      <c r="B354" s="113" t="s">
        <v>206</v>
      </c>
      <c r="C354" s="114"/>
      <c r="D354" s="114"/>
      <c r="E354" s="118">
        <v>658324932</v>
      </c>
      <c r="F354" s="114"/>
      <c r="G354" s="115">
        <f t="shared" si="121"/>
        <v>59847721.090909094</v>
      </c>
      <c r="H354" s="115">
        <v>59847721.090909094</v>
      </c>
      <c r="I354" s="115">
        <v>59847721.090909094</v>
      </c>
      <c r="J354" s="115">
        <v>59847721.090909094</v>
      </c>
      <c r="K354" s="115">
        <v>59847721.090909094</v>
      </c>
      <c r="L354" s="115">
        <v>59847721.090909094</v>
      </c>
      <c r="M354" s="115">
        <v>59847721.090909094</v>
      </c>
      <c r="N354" s="115">
        <v>59847721.090909094</v>
      </c>
      <c r="O354" s="115">
        <v>59847721.090909094</v>
      </c>
      <c r="P354" s="115">
        <v>59847721.090909094</v>
      </c>
      <c r="Q354" s="115">
        <v>59847721.090909094</v>
      </c>
      <c r="R354" s="115">
        <f t="shared" si="129"/>
        <v>658324932.00000024</v>
      </c>
      <c r="S354" s="116"/>
      <c r="T354" s="85"/>
      <c r="U354" s="86"/>
      <c r="V354" s="87"/>
      <c r="AD354" s="114">
        <v>0</v>
      </c>
      <c r="AF354" s="140" t="e">
        <f t="shared" si="125"/>
        <v>#DIV/0!</v>
      </c>
    </row>
    <row r="355" spans="1:32" x14ac:dyDescent="0.35">
      <c r="A355" s="114" t="s">
        <v>1066</v>
      </c>
      <c r="B355" s="113" t="s">
        <v>207</v>
      </c>
      <c r="C355" s="114"/>
      <c r="D355" s="114"/>
      <c r="E355" s="118">
        <v>29204681</v>
      </c>
      <c r="F355" s="114"/>
      <c r="G355" s="115">
        <f t="shared" si="121"/>
        <v>2654971</v>
      </c>
      <c r="H355" s="115">
        <v>2654971</v>
      </c>
      <c r="I355" s="115">
        <v>2654971</v>
      </c>
      <c r="J355" s="115">
        <v>2654971</v>
      </c>
      <c r="K355" s="115">
        <v>2654971</v>
      </c>
      <c r="L355" s="115">
        <v>2654971</v>
      </c>
      <c r="M355" s="115">
        <v>2654971</v>
      </c>
      <c r="N355" s="115">
        <v>2654971</v>
      </c>
      <c r="O355" s="115">
        <v>2654971</v>
      </c>
      <c r="P355" s="115">
        <v>2654971</v>
      </c>
      <c r="Q355" s="115">
        <v>2654971</v>
      </c>
      <c r="R355" s="115">
        <f t="shared" si="129"/>
        <v>29204681</v>
      </c>
      <c r="AD355" s="114">
        <v>0</v>
      </c>
      <c r="AF355" s="140" t="e">
        <f t="shared" si="125"/>
        <v>#DIV/0!</v>
      </c>
    </row>
    <row r="356" spans="1:32" ht="29" x14ac:dyDescent="0.35">
      <c r="A356" s="114" t="s">
        <v>1067</v>
      </c>
      <c r="B356" s="113" t="s">
        <v>1068</v>
      </c>
      <c r="C356" s="114"/>
      <c r="D356" s="114"/>
      <c r="E356" s="118">
        <v>66900000</v>
      </c>
      <c r="F356" s="114"/>
      <c r="G356" s="115">
        <f t="shared" si="121"/>
        <v>6081818.1818181816</v>
      </c>
      <c r="H356" s="115">
        <v>6081818.1818181816</v>
      </c>
      <c r="I356" s="115">
        <v>6081818.1818181816</v>
      </c>
      <c r="J356" s="115">
        <v>6081818.1818181816</v>
      </c>
      <c r="K356" s="115">
        <v>6081818.1818181816</v>
      </c>
      <c r="L356" s="115">
        <v>6081818.1818181816</v>
      </c>
      <c r="M356" s="115">
        <v>6081818.1818181816</v>
      </c>
      <c r="N356" s="115">
        <v>6081818.1818181816</v>
      </c>
      <c r="O356" s="115">
        <v>6081818.1818181816</v>
      </c>
      <c r="P356" s="115">
        <v>6081818.1818181816</v>
      </c>
      <c r="Q356" s="115">
        <v>6081818.1818181816</v>
      </c>
      <c r="R356" s="115">
        <f t="shared" si="129"/>
        <v>66899999.999999985</v>
      </c>
      <c r="AD356" s="114">
        <v>0</v>
      </c>
      <c r="AF356" s="140" t="e">
        <f t="shared" si="125"/>
        <v>#DIV/0!</v>
      </c>
    </row>
    <row r="357" spans="1:32" x14ac:dyDescent="0.35">
      <c r="A357" s="114" t="s">
        <v>1069</v>
      </c>
      <c r="B357" s="113" t="s">
        <v>1070</v>
      </c>
      <c r="C357" s="114"/>
      <c r="D357" s="114"/>
      <c r="E357" s="118">
        <v>264556854.86000001</v>
      </c>
      <c r="F357" s="114"/>
      <c r="G357" s="115">
        <f t="shared" si="121"/>
        <v>24050623.169090912</v>
      </c>
      <c r="H357" s="115">
        <v>24050623.169090912</v>
      </c>
      <c r="I357" s="115">
        <v>24050623.169090912</v>
      </c>
      <c r="J357" s="115">
        <v>24050623.169090912</v>
      </c>
      <c r="K357" s="115">
        <v>24050623.169090912</v>
      </c>
      <c r="L357" s="115">
        <v>24050623.169090912</v>
      </c>
      <c r="M357" s="115">
        <v>24050623.169090912</v>
      </c>
      <c r="N357" s="115">
        <v>24050623.169090912</v>
      </c>
      <c r="O357" s="115">
        <v>24050623.169090912</v>
      </c>
      <c r="P357" s="115">
        <v>24050623.169090912</v>
      </c>
      <c r="Q357" s="115">
        <v>24050623.169090912</v>
      </c>
      <c r="R357" s="115">
        <f t="shared" si="129"/>
        <v>264556854.86000007</v>
      </c>
      <c r="AD357" s="114">
        <v>0</v>
      </c>
      <c r="AF357" s="140" t="e">
        <f t="shared" si="125"/>
        <v>#DIV/0!</v>
      </c>
    </row>
    <row r="358" spans="1:32" ht="29" x14ac:dyDescent="0.35">
      <c r="A358" s="114" t="s">
        <v>1071</v>
      </c>
      <c r="B358" s="113" t="s">
        <v>1072</v>
      </c>
      <c r="C358" s="114"/>
      <c r="D358" s="114"/>
      <c r="E358" s="118">
        <v>33500000</v>
      </c>
      <c r="F358" s="114"/>
      <c r="G358" s="115">
        <f t="shared" si="121"/>
        <v>3045454.5454545454</v>
      </c>
      <c r="H358" s="115">
        <v>3045454.5454545454</v>
      </c>
      <c r="I358" s="115">
        <v>3045454.5454545454</v>
      </c>
      <c r="J358" s="115">
        <v>3045454.5454545454</v>
      </c>
      <c r="K358" s="115">
        <v>3045454.5454545454</v>
      </c>
      <c r="L358" s="115">
        <v>3045454.5454545454</v>
      </c>
      <c r="M358" s="115">
        <v>3045454.5454545454</v>
      </c>
      <c r="N358" s="115">
        <v>3045454.5454545454</v>
      </c>
      <c r="O358" s="115">
        <v>3045454.5454545454</v>
      </c>
      <c r="P358" s="115">
        <v>3045454.5454545454</v>
      </c>
      <c r="Q358" s="115">
        <v>3045454.5454545454</v>
      </c>
      <c r="R358" s="115">
        <f t="shared" si="129"/>
        <v>33500000.000000007</v>
      </c>
      <c r="AD358" s="114">
        <v>0</v>
      </c>
      <c r="AF358" s="140" t="e">
        <f t="shared" si="125"/>
        <v>#DIV/0!</v>
      </c>
    </row>
    <row r="359" spans="1:32" ht="29" x14ac:dyDescent="0.35">
      <c r="A359" s="114" t="s">
        <v>1073</v>
      </c>
      <c r="B359" s="113" t="s">
        <v>1074</v>
      </c>
      <c r="C359" s="114"/>
      <c r="D359" s="114"/>
      <c r="E359" s="118">
        <v>26965898</v>
      </c>
      <c r="F359" s="114"/>
      <c r="G359" s="115">
        <f t="shared" si="121"/>
        <v>2451445.2727272729</v>
      </c>
      <c r="H359" s="115">
        <v>2451445.2727272729</v>
      </c>
      <c r="I359" s="115">
        <v>2451445.2727272729</v>
      </c>
      <c r="J359" s="115">
        <v>2451445.2727272729</v>
      </c>
      <c r="K359" s="115">
        <v>2451445.2727272729</v>
      </c>
      <c r="L359" s="115">
        <v>2451445.2727272729</v>
      </c>
      <c r="M359" s="115">
        <v>2451445.2727272729</v>
      </c>
      <c r="N359" s="115">
        <v>2451445.2727272729</v>
      </c>
      <c r="O359" s="115">
        <v>2451445.2727272729</v>
      </c>
      <c r="P359" s="115">
        <v>2451445.2727272729</v>
      </c>
      <c r="Q359" s="115">
        <v>2451445.2727272729</v>
      </c>
      <c r="R359" s="115">
        <f t="shared" si="129"/>
        <v>26965898.000000004</v>
      </c>
      <c r="AD359" s="114">
        <v>0</v>
      </c>
      <c r="AF359" s="140" t="e">
        <f t="shared" si="125"/>
        <v>#DIV/0!</v>
      </c>
    </row>
    <row r="360" spans="1:32" x14ac:dyDescent="0.35">
      <c r="A360" s="114" t="s">
        <v>1075</v>
      </c>
      <c r="B360" s="113" t="s">
        <v>212</v>
      </c>
      <c r="C360" s="114"/>
      <c r="D360" s="114"/>
      <c r="E360" s="118"/>
      <c r="F360" s="114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AD360" s="114">
        <v>0</v>
      </c>
      <c r="AF360" s="140" t="e">
        <f t="shared" si="125"/>
        <v>#DIV/0!</v>
      </c>
    </row>
    <row r="361" spans="1:32" x14ac:dyDescent="0.35">
      <c r="A361" s="114" t="s">
        <v>1076</v>
      </c>
      <c r="B361" s="113" t="s">
        <v>213</v>
      </c>
      <c r="C361" s="114"/>
      <c r="D361" s="114"/>
      <c r="E361" s="118"/>
      <c r="F361" s="114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AD361" s="114">
        <v>0</v>
      </c>
      <c r="AF361" s="140" t="e">
        <f t="shared" si="125"/>
        <v>#DIV/0!</v>
      </c>
    </row>
    <row r="362" spans="1:32" x14ac:dyDescent="0.35">
      <c r="A362" s="114" t="s">
        <v>1077</v>
      </c>
      <c r="B362" s="113" t="s">
        <v>214</v>
      </c>
      <c r="C362" s="114"/>
      <c r="D362" s="114"/>
      <c r="E362" s="118"/>
      <c r="F362" s="114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AD362" s="114">
        <v>0</v>
      </c>
      <c r="AF362" s="140" t="e">
        <f t="shared" si="125"/>
        <v>#DIV/0!</v>
      </c>
    </row>
    <row r="363" spans="1:32" x14ac:dyDescent="0.35">
      <c r="A363" s="114" t="s">
        <v>1078</v>
      </c>
      <c r="B363" s="113" t="s">
        <v>215</v>
      </c>
      <c r="C363" s="114"/>
      <c r="D363" s="114"/>
      <c r="E363" s="118"/>
      <c r="F363" s="114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AD363" s="114">
        <v>0</v>
      </c>
      <c r="AF363" s="140" t="e">
        <f t="shared" si="125"/>
        <v>#DIV/0!</v>
      </c>
    </row>
    <row r="364" spans="1:32" x14ac:dyDescent="0.35">
      <c r="A364" s="114" t="s">
        <v>1079</v>
      </c>
      <c r="B364" s="113" t="s">
        <v>216</v>
      </c>
      <c r="C364" s="114"/>
      <c r="D364" s="114"/>
      <c r="E364" s="118"/>
      <c r="F364" s="114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AD364" s="114">
        <v>0</v>
      </c>
      <c r="AF364" s="140" t="e">
        <f t="shared" si="125"/>
        <v>#DIV/0!</v>
      </c>
    </row>
    <row r="365" spans="1:32" x14ac:dyDescent="0.35">
      <c r="A365" s="114" t="s">
        <v>1080</v>
      </c>
      <c r="B365" s="113" t="s">
        <v>217</v>
      </c>
      <c r="C365" s="114"/>
      <c r="D365" s="114"/>
      <c r="E365" s="118"/>
      <c r="F365" s="114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AD365" s="114">
        <v>0</v>
      </c>
      <c r="AF365" s="140" t="e">
        <f t="shared" si="125"/>
        <v>#DIV/0!</v>
      </c>
    </row>
    <row r="366" spans="1:32" x14ac:dyDescent="0.35">
      <c r="A366" s="114" t="s">
        <v>1081</v>
      </c>
      <c r="B366" s="113" t="s">
        <v>218</v>
      </c>
      <c r="C366" s="114"/>
      <c r="D366" s="114"/>
      <c r="E366" s="118"/>
      <c r="F366" s="114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AD366" s="114">
        <v>0</v>
      </c>
      <c r="AF366" s="140" t="e">
        <f t="shared" si="125"/>
        <v>#DIV/0!</v>
      </c>
    </row>
    <row r="367" spans="1:32" x14ac:dyDescent="0.35">
      <c r="E367" s="102"/>
      <c r="S367" s="116"/>
      <c r="T367" s="85"/>
      <c r="U367" s="86"/>
      <c r="V367" s="87"/>
    </row>
    <row r="368" spans="1:32" x14ac:dyDescent="0.35">
      <c r="S368" s="116"/>
      <c r="T368" s="85"/>
      <c r="U368" s="86"/>
      <c r="V368" s="87"/>
    </row>
    <row r="369" spans="19:29" x14ac:dyDescent="0.35">
      <c r="S369" s="116"/>
      <c r="T369" s="85"/>
      <c r="U369" s="86"/>
      <c r="V369" s="87"/>
    </row>
    <row r="379" spans="19:29" x14ac:dyDescent="0.35">
      <c r="S379" s="116"/>
      <c r="T379" s="85"/>
      <c r="U379" s="86"/>
      <c r="V379" s="87"/>
    </row>
    <row r="384" spans="19:29" x14ac:dyDescent="0.35">
      <c r="S384" s="95">
        <f t="shared" ref="S384:AC384" si="131">SUM(S385:S395)</f>
        <v>0</v>
      </c>
      <c r="T384" s="95">
        <f t="shared" si="131"/>
        <v>0</v>
      </c>
      <c r="U384" s="95">
        <f t="shared" si="131"/>
        <v>0</v>
      </c>
      <c r="V384" s="95">
        <f t="shared" si="131"/>
        <v>0</v>
      </c>
      <c r="W384" s="95">
        <f t="shared" si="131"/>
        <v>0</v>
      </c>
      <c r="X384" s="95">
        <f t="shared" si="131"/>
        <v>0</v>
      </c>
      <c r="Y384" s="95">
        <f t="shared" si="131"/>
        <v>0</v>
      </c>
      <c r="Z384" s="95">
        <f t="shared" si="131"/>
        <v>0</v>
      </c>
      <c r="AA384" s="95">
        <f t="shared" si="131"/>
        <v>0</v>
      </c>
      <c r="AB384" s="95">
        <f t="shared" si="131"/>
        <v>0</v>
      </c>
      <c r="AC384" s="129">
        <f t="shared" si="131"/>
        <v>0</v>
      </c>
    </row>
    <row r="396" spans="19:22" x14ac:dyDescent="0.35">
      <c r="S396" s="116"/>
      <c r="T396" s="85"/>
      <c r="U396" s="86"/>
      <c r="V396" s="87"/>
    </row>
    <row r="408" spans="19:22" x14ac:dyDescent="0.35">
      <c r="S408" s="116"/>
      <c r="T408" s="85"/>
      <c r="U408" s="86"/>
      <c r="V408" s="87"/>
    </row>
    <row r="416" spans="19:22" x14ac:dyDescent="0.35">
      <c r="S416" s="116"/>
      <c r="T416" s="85"/>
      <c r="U416" s="86"/>
      <c r="V416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4" sqref="G64"/>
    </sheetView>
  </sheetViews>
  <sheetFormatPr baseColWidth="10" defaultColWidth="11.453125" defaultRowHeight="14.5" x14ac:dyDescent="0.35"/>
  <cols>
    <col min="1" max="1" width="14" style="1" bestFit="1" customWidth="1"/>
    <col min="2" max="2" width="43.81640625" style="2" customWidth="1"/>
    <col min="3" max="3" width="24.7265625" style="2" bestFit="1" customWidth="1"/>
    <col min="4" max="4" width="18.81640625" style="2" bestFit="1" customWidth="1"/>
    <col min="5" max="5" width="15.81640625" style="2" customWidth="1"/>
    <col min="6" max="6" width="20" style="2" bestFit="1" customWidth="1"/>
    <col min="7" max="7" width="24" style="2" bestFit="1" customWidth="1"/>
    <col min="8" max="8" width="19.453125" style="2" bestFit="1" customWidth="1"/>
    <col min="9" max="10" width="18.81640625" style="2" bestFit="1" customWidth="1"/>
    <col min="11" max="11" width="15.26953125" style="5" bestFit="1" customWidth="1"/>
    <col min="12" max="12" width="6.7265625" style="2" customWidth="1"/>
    <col min="13" max="13" width="14" style="2" hidden="1" customWidth="1"/>
    <col min="14" max="14" width="90.81640625" style="2" hidden="1" customWidth="1"/>
    <col min="15" max="15" width="24.7265625" style="2" hidden="1" customWidth="1"/>
    <col min="16" max="16" width="17.453125" style="2" hidden="1" customWidth="1"/>
    <col min="17" max="17" width="18.1796875" style="2" hidden="1" customWidth="1"/>
    <col min="18" max="18" width="18.453125" style="2" hidden="1" customWidth="1"/>
    <col min="19" max="19" width="24" style="2" hidden="1" customWidth="1"/>
    <col min="20" max="20" width="19.453125" style="2" hidden="1" customWidth="1"/>
    <col min="21" max="21" width="17.453125" style="2" hidden="1" customWidth="1"/>
    <col min="22" max="22" width="17.7265625" style="2" hidden="1" customWidth="1"/>
    <col min="23" max="23" width="15.26953125" style="2" hidden="1" customWidth="1"/>
    <col min="24" max="24" width="3.81640625" style="2" hidden="1" customWidth="1"/>
    <col min="25" max="25" width="14.7265625" style="2" hidden="1" customWidth="1"/>
    <col min="26" max="26" width="17.453125" style="2" hidden="1" customWidth="1"/>
    <col min="27" max="27" width="18.453125" style="2" hidden="1" customWidth="1"/>
    <col min="28" max="28" width="17.453125" style="2" hidden="1" customWidth="1"/>
    <col min="29" max="29" width="0" style="2" hidden="1" customWidth="1"/>
    <col min="30" max="30" width="18.453125" style="2" hidden="1" customWidth="1"/>
    <col min="31" max="31" width="17.453125" style="2" hidden="1" customWidth="1"/>
    <col min="32" max="32" width="16.453125" style="2" hidden="1" customWidth="1"/>
    <col min="33" max="33" width="17.453125" style="2" hidden="1" customWidth="1"/>
    <col min="34" max="34" width="17.7265625" style="2" hidden="1" customWidth="1"/>
    <col min="35" max="35" width="0" style="2" hidden="1" customWidth="1"/>
    <col min="36" max="16384" width="11.453125" style="2"/>
  </cols>
  <sheetData>
    <row r="1" spans="1:35" x14ac:dyDescent="0.35">
      <c r="G1" s="3"/>
      <c r="J1" s="4"/>
    </row>
    <row r="2" spans="1:35" ht="15" thickBot="1" x14ac:dyDescent="0.4">
      <c r="F2" s="4"/>
      <c r="G2" s="4"/>
      <c r="J2" s="4"/>
    </row>
    <row r="3" spans="1:35" s="8" customFormat="1" ht="38.15" customHeight="1" thickBot="1" x14ac:dyDescent="0.4">
      <c r="A3" s="6"/>
      <c r="B3" s="7"/>
      <c r="C3" s="317"/>
      <c r="D3" s="317"/>
      <c r="E3" s="317"/>
      <c r="F3" s="317"/>
      <c r="G3" s="317"/>
      <c r="H3" s="317"/>
      <c r="I3" s="317"/>
      <c r="J3" s="317"/>
      <c r="K3" s="317"/>
    </row>
    <row r="4" spans="1:35" s="8" customFormat="1" ht="29" x14ac:dyDescent="0.35">
      <c r="A4" s="9" t="s">
        <v>0</v>
      </c>
      <c r="B4" s="10" t="s">
        <v>1</v>
      </c>
      <c r="C4" s="10" t="s">
        <v>220</v>
      </c>
      <c r="D4" s="10" t="s">
        <v>5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1" t="s">
        <v>227</v>
      </c>
      <c r="L4" s="229"/>
      <c r="M4" s="9" t="s">
        <v>0</v>
      </c>
      <c r="N4" s="10" t="s">
        <v>1</v>
      </c>
      <c r="O4" s="10" t="s">
        <v>220</v>
      </c>
      <c r="P4" s="10" t="s">
        <v>5</v>
      </c>
      <c r="Q4" s="10" t="s">
        <v>221</v>
      </c>
      <c r="R4" s="10" t="s">
        <v>222</v>
      </c>
      <c r="S4" s="10" t="s">
        <v>223</v>
      </c>
      <c r="T4" s="10" t="s">
        <v>224</v>
      </c>
      <c r="U4" s="10" t="s">
        <v>225</v>
      </c>
      <c r="V4" s="10" t="s">
        <v>226</v>
      </c>
      <c r="W4" s="11" t="s">
        <v>227</v>
      </c>
      <c r="Y4" s="9" t="s">
        <v>0</v>
      </c>
      <c r="Z4" s="10" t="s">
        <v>1</v>
      </c>
      <c r="AA4" s="10" t="s">
        <v>220</v>
      </c>
      <c r="AB4" s="10" t="s">
        <v>5</v>
      </c>
      <c r="AC4" s="10" t="s">
        <v>221</v>
      </c>
      <c r="AD4" s="10" t="s">
        <v>222</v>
      </c>
      <c r="AE4" s="10" t="s">
        <v>223</v>
      </c>
      <c r="AF4" s="10" t="s">
        <v>224</v>
      </c>
      <c r="AG4" s="10" t="s">
        <v>225</v>
      </c>
      <c r="AH4" s="10" t="s">
        <v>226</v>
      </c>
      <c r="AI4" s="11" t="s">
        <v>227</v>
      </c>
    </row>
    <row r="5" spans="1:35" x14ac:dyDescent="0.35">
      <c r="A5" s="12">
        <v>1</v>
      </c>
      <c r="B5" s="13" t="s">
        <v>228</v>
      </c>
      <c r="C5" s="14">
        <f>+C6+C160</f>
        <v>128545687388</v>
      </c>
      <c r="D5" s="14">
        <f t="shared" ref="D5:J5" si="0">+D6+D160</f>
        <v>24369960169.77</v>
      </c>
      <c r="E5" s="14">
        <f t="shared" si="0"/>
        <v>0</v>
      </c>
      <c r="F5" s="14">
        <f t="shared" si="0"/>
        <v>152915647557.76999</v>
      </c>
      <c r="G5" s="14">
        <f t="shared" si="0"/>
        <v>86203633032.449997</v>
      </c>
      <c r="H5" s="14">
        <f t="shared" si="0"/>
        <v>8159252731.9800005</v>
      </c>
      <c r="I5" s="14">
        <f t="shared" si="0"/>
        <v>86203633032.449997</v>
      </c>
      <c r="J5" s="14">
        <f t="shared" si="0"/>
        <v>62443212240.639999</v>
      </c>
      <c r="K5" s="15">
        <f t="shared" ref="K5:K69" si="1">+I5/F5</f>
        <v>0.56373323730577107</v>
      </c>
      <c r="L5" s="229">
        <f>+I5-G5</f>
        <v>0</v>
      </c>
      <c r="M5" s="247">
        <v>1</v>
      </c>
      <c r="N5" s="248" t="s">
        <v>228</v>
      </c>
      <c r="O5" s="235">
        <v>128545687388</v>
      </c>
      <c r="P5" s="235">
        <v>24369960169.77</v>
      </c>
      <c r="Q5" s="235">
        <v>0</v>
      </c>
      <c r="R5" s="235">
        <v>152915647557.76999</v>
      </c>
      <c r="S5" s="235">
        <v>73456152802.679993</v>
      </c>
      <c r="T5" s="235">
        <v>8786816296.7900009</v>
      </c>
      <c r="U5" s="235">
        <v>82232338541.940002</v>
      </c>
      <c r="V5" s="235">
        <v>69477042765.779999</v>
      </c>
      <c r="W5" s="261">
        <v>0.5377627460320793</v>
      </c>
      <c r="Y5" s="12">
        <v>1</v>
      </c>
      <c r="Z5" s="13" t="s">
        <v>228</v>
      </c>
      <c r="AA5" s="14">
        <v>128545687388</v>
      </c>
      <c r="AB5" s="14">
        <v>24369960169.77</v>
      </c>
      <c r="AC5" s="14">
        <v>0</v>
      </c>
      <c r="AD5" s="14">
        <v>152915647557.76999</v>
      </c>
      <c r="AE5" s="14">
        <v>86298098046.449997</v>
      </c>
      <c r="AF5" s="14">
        <v>8182110631.9800005</v>
      </c>
      <c r="AG5" s="14">
        <v>86298098046.449997</v>
      </c>
      <c r="AH5" s="14">
        <v>62443212240.639999</v>
      </c>
      <c r="AI5" s="15">
        <v>0.5643509962827542</v>
      </c>
    </row>
    <row r="6" spans="1:35" x14ac:dyDescent="0.35">
      <c r="A6" s="12" t="s">
        <v>229</v>
      </c>
      <c r="B6" s="13" t="s">
        <v>230</v>
      </c>
      <c r="C6" s="14">
        <f>+C7</f>
        <v>128185121191</v>
      </c>
      <c r="D6" s="14">
        <f t="shared" ref="D6:J6" si="2">+D7</f>
        <v>1289139986</v>
      </c>
      <c r="E6" s="14">
        <f t="shared" si="2"/>
        <v>0</v>
      </c>
      <c r="F6" s="14">
        <f t="shared" si="2"/>
        <v>129474261177</v>
      </c>
      <c r="G6" s="14">
        <f t="shared" si="2"/>
        <v>63036969728.849998</v>
      </c>
      <c r="H6" s="14">
        <f t="shared" si="2"/>
        <v>8094494839.8400002</v>
      </c>
      <c r="I6" s="14">
        <f t="shared" si="2"/>
        <v>63036969728.849998</v>
      </c>
      <c r="J6" s="14">
        <f t="shared" si="2"/>
        <v>62473094205.470001</v>
      </c>
      <c r="K6" s="15">
        <f t="shared" si="1"/>
        <v>0.48686873480339254</v>
      </c>
      <c r="L6" s="229">
        <f t="shared" ref="L6:L69" si="3">+I6-G6</f>
        <v>0</v>
      </c>
      <c r="M6" s="247" t="s">
        <v>229</v>
      </c>
      <c r="N6" s="248" t="s">
        <v>230</v>
      </c>
      <c r="O6" s="235">
        <v>128185121191</v>
      </c>
      <c r="P6" s="235">
        <v>1289139986</v>
      </c>
      <c r="Q6" s="235">
        <v>0</v>
      </c>
      <c r="R6" s="235">
        <v>129474261177</v>
      </c>
      <c r="S6" s="235">
        <v>50121382210.229996</v>
      </c>
      <c r="T6" s="235">
        <v>8711445937.7800007</v>
      </c>
      <c r="U6" s="235">
        <v>58825828148.010002</v>
      </c>
      <c r="V6" s="235">
        <v>69442166838.470001</v>
      </c>
      <c r="W6" s="261">
        <v>0.45434380249207329</v>
      </c>
      <c r="Y6" s="12" t="s">
        <v>229</v>
      </c>
      <c r="Z6" s="13" t="s">
        <v>230</v>
      </c>
      <c r="AA6" s="14">
        <v>128185121191</v>
      </c>
      <c r="AB6" s="14">
        <v>1289139986</v>
      </c>
      <c r="AC6" s="14">
        <v>0</v>
      </c>
      <c r="AD6" s="14">
        <v>129474261177</v>
      </c>
      <c r="AE6" s="14">
        <v>63131434742.849998</v>
      </c>
      <c r="AF6" s="14">
        <v>8117352739.8400002</v>
      </c>
      <c r="AG6" s="14">
        <v>63131434742.849998</v>
      </c>
      <c r="AH6" s="14">
        <v>62473094205.470001</v>
      </c>
      <c r="AI6" s="15">
        <v>0.48759833938380304</v>
      </c>
    </row>
    <row r="7" spans="1:35" x14ac:dyDescent="0.35">
      <c r="A7" s="12" t="s">
        <v>231</v>
      </c>
      <c r="B7" s="13" t="s">
        <v>232</v>
      </c>
      <c r="C7" s="14">
        <f>+C8+C126</f>
        <v>128185121191</v>
      </c>
      <c r="D7" s="14">
        <f t="shared" ref="D7:J7" si="4">+D8+D126</f>
        <v>1289139986</v>
      </c>
      <c r="E7" s="14">
        <f t="shared" si="4"/>
        <v>0</v>
      </c>
      <c r="F7" s="14">
        <f t="shared" si="4"/>
        <v>129474261177</v>
      </c>
      <c r="G7" s="14">
        <f t="shared" si="4"/>
        <v>63036969728.849998</v>
      </c>
      <c r="H7" s="14">
        <f t="shared" si="4"/>
        <v>8094494839.8400002</v>
      </c>
      <c r="I7" s="14">
        <f t="shared" si="4"/>
        <v>63036969728.849998</v>
      </c>
      <c r="J7" s="14">
        <f t="shared" si="4"/>
        <v>62473094205.470001</v>
      </c>
      <c r="K7" s="15">
        <f t="shared" si="1"/>
        <v>0.48686873480339254</v>
      </c>
      <c r="L7" s="229">
        <f t="shared" si="3"/>
        <v>0</v>
      </c>
      <c r="M7" s="247" t="s">
        <v>231</v>
      </c>
      <c r="N7" s="248" t="s">
        <v>232</v>
      </c>
      <c r="O7" s="235">
        <v>128185121191</v>
      </c>
      <c r="P7" s="235">
        <v>1289139986</v>
      </c>
      <c r="Q7" s="235">
        <v>0</v>
      </c>
      <c r="R7" s="235">
        <v>129474261177</v>
      </c>
      <c r="S7" s="235">
        <v>50121382210.229996</v>
      </c>
      <c r="T7" s="235">
        <v>8711445937.7800007</v>
      </c>
      <c r="U7" s="235">
        <v>58825828148.010002</v>
      </c>
      <c r="V7" s="235">
        <v>69442166838.470001</v>
      </c>
      <c r="W7" s="261">
        <v>0.45434380249207329</v>
      </c>
      <c r="Y7" s="12" t="s">
        <v>231</v>
      </c>
      <c r="Z7" s="13" t="s">
        <v>232</v>
      </c>
      <c r="AA7" s="14">
        <v>128185121191</v>
      </c>
      <c r="AB7" s="14">
        <v>1289139986</v>
      </c>
      <c r="AC7" s="14">
        <v>0</v>
      </c>
      <c r="AD7" s="14">
        <v>129474261177</v>
      </c>
      <c r="AE7" s="14">
        <v>63131434742.849998</v>
      </c>
      <c r="AF7" s="14">
        <v>8117352739.8400002</v>
      </c>
      <c r="AG7" s="14">
        <v>63131434742.849998</v>
      </c>
      <c r="AH7" s="14">
        <v>62473094205.470001</v>
      </c>
      <c r="AI7" s="15">
        <v>0.48759833938380304</v>
      </c>
    </row>
    <row r="8" spans="1:35" x14ac:dyDescent="0.35">
      <c r="A8" s="12" t="s">
        <v>233</v>
      </c>
      <c r="B8" s="13" t="s">
        <v>234</v>
      </c>
      <c r="C8" s="14">
        <f>+C9+C84</f>
        <v>46439868581</v>
      </c>
      <c r="D8" s="14">
        <f t="shared" ref="D8:J8" si="5">+D9+D84</f>
        <v>0</v>
      </c>
      <c r="E8" s="14">
        <f t="shared" si="5"/>
        <v>0</v>
      </c>
      <c r="F8" s="14">
        <f t="shared" si="5"/>
        <v>46439868581</v>
      </c>
      <c r="G8" s="14">
        <f t="shared" si="5"/>
        <v>19191183067.529999</v>
      </c>
      <c r="H8" s="14">
        <f t="shared" si="5"/>
        <v>2425456952</v>
      </c>
      <c r="I8" s="14">
        <f t="shared" si="5"/>
        <v>19191183067.529999</v>
      </c>
      <c r="J8" s="14">
        <f t="shared" si="5"/>
        <v>23316949787.470001</v>
      </c>
      <c r="K8" s="15">
        <f t="shared" si="1"/>
        <v>0.41324800551614205</v>
      </c>
      <c r="L8" s="229">
        <f t="shared" si="3"/>
        <v>0</v>
      </c>
      <c r="M8" s="247" t="s">
        <v>233</v>
      </c>
      <c r="N8" s="248" t="s">
        <v>234</v>
      </c>
      <c r="O8" s="235">
        <v>46439868581</v>
      </c>
      <c r="P8" s="235">
        <v>0</v>
      </c>
      <c r="Q8" s="235">
        <v>0</v>
      </c>
      <c r="R8" s="235">
        <v>46439868581</v>
      </c>
      <c r="S8" s="235">
        <v>15958736655.75</v>
      </c>
      <c r="T8" s="235">
        <v>689473499.77999997</v>
      </c>
      <c r="U8" s="235">
        <v>16641210155.530001</v>
      </c>
      <c r="V8" s="235">
        <v>28643231229.470001</v>
      </c>
      <c r="W8" s="261">
        <v>0.35833887269737968</v>
      </c>
      <c r="Y8" s="12" t="s">
        <v>233</v>
      </c>
      <c r="Z8" s="13" t="s">
        <v>234</v>
      </c>
      <c r="AA8" s="14">
        <v>46439868581</v>
      </c>
      <c r="AB8" s="14">
        <v>0</v>
      </c>
      <c r="AC8" s="14">
        <v>0</v>
      </c>
      <c r="AD8" s="14">
        <v>46439868581</v>
      </c>
      <c r="AE8" s="14">
        <v>19285648081.529999</v>
      </c>
      <c r="AF8" s="14">
        <v>2448314852</v>
      </c>
      <c r="AG8" s="14">
        <v>19285648081.529999</v>
      </c>
      <c r="AH8" s="14">
        <v>23316949787.470001</v>
      </c>
      <c r="AI8" s="15">
        <v>0.41528214163423277</v>
      </c>
    </row>
    <row r="9" spans="1:35" s="20" customFormat="1" x14ac:dyDescent="0.35">
      <c r="A9" s="16" t="s">
        <v>235</v>
      </c>
      <c r="B9" s="17" t="s">
        <v>236</v>
      </c>
      <c r="C9" s="18">
        <f>+C10+C81</f>
        <v>44746571785</v>
      </c>
      <c r="D9" s="18">
        <f t="shared" ref="D9:J9" si="6">+D10+D81</f>
        <v>0</v>
      </c>
      <c r="E9" s="18">
        <f t="shared" si="6"/>
        <v>0</v>
      </c>
      <c r="F9" s="18">
        <f t="shared" si="6"/>
        <v>44746571785</v>
      </c>
      <c r="G9" s="18">
        <f t="shared" si="6"/>
        <v>18337865443.529999</v>
      </c>
      <c r="H9" s="18">
        <f t="shared" si="6"/>
        <v>2322738735</v>
      </c>
      <c r="I9" s="18">
        <f t="shared" si="6"/>
        <v>18337865443.529999</v>
      </c>
      <c r="J9" s="18">
        <f t="shared" si="6"/>
        <v>22476970615.470001</v>
      </c>
      <c r="K9" s="19">
        <f t="shared" si="1"/>
        <v>0.40981609790444862</v>
      </c>
      <c r="L9" s="229">
        <f t="shared" si="3"/>
        <v>0</v>
      </c>
      <c r="M9" s="249" t="s">
        <v>235</v>
      </c>
      <c r="N9" s="250" t="s">
        <v>236</v>
      </c>
      <c r="O9" s="236">
        <v>44746571785</v>
      </c>
      <c r="P9" s="236">
        <v>0</v>
      </c>
      <c r="Q9" s="236">
        <v>0</v>
      </c>
      <c r="R9" s="236">
        <v>44746571785</v>
      </c>
      <c r="S9" s="236">
        <v>15423640602.75</v>
      </c>
      <c r="T9" s="236">
        <v>598486105.77999997</v>
      </c>
      <c r="U9" s="236">
        <v>16015126708.530001</v>
      </c>
      <c r="V9" s="236">
        <v>28731445076.470001</v>
      </c>
      <c r="W9" s="262">
        <v>0.35790734506947436</v>
      </c>
      <c r="Y9" s="16" t="s">
        <v>235</v>
      </c>
      <c r="Z9" s="17" t="s">
        <v>236</v>
      </c>
      <c r="AA9" s="18">
        <v>44746571785</v>
      </c>
      <c r="AB9" s="18">
        <v>0</v>
      </c>
      <c r="AC9" s="18">
        <v>0</v>
      </c>
      <c r="AD9" s="18">
        <v>44746571785</v>
      </c>
      <c r="AE9" s="18">
        <v>18337865443.529999</v>
      </c>
      <c r="AF9" s="18">
        <v>2322738735</v>
      </c>
      <c r="AG9" s="18">
        <v>18337865443.529999</v>
      </c>
      <c r="AH9" s="18">
        <v>22476970615.470001</v>
      </c>
      <c r="AI9" s="19">
        <v>0.40981609790444862</v>
      </c>
    </row>
    <row r="10" spans="1:35" s="20" customFormat="1" x14ac:dyDescent="0.35">
      <c r="A10" s="16" t="s">
        <v>237</v>
      </c>
      <c r="B10" s="17" t="s">
        <v>238</v>
      </c>
      <c r="C10" s="18">
        <f>+C11</f>
        <v>44516571785</v>
      </c>
      <c r="D10" s="18">
        <f t="shared" ref="D10:J11" si="7">+D11</f>
        <v>0</v>
      </c>
      <c r="E10" s="18">
        <f t="shared" si="7"/>
        <v>0</v>
      </c>
      <c r="F10" s="18">
        <f t="shared" si="7"/>
        <v>44516571785</v>
      </c>
      <c r="G10" s="18">
        <f t="shared" si="7"/>
        <v>18297931383.529999</v>
      </c>
      <c r="H10" s="18">
        <f t="shared" si="7"/>
        <v>2322738735</v>
      </c>
      <c r="I10" s="18">
        <f t="shared" si="7"/>
        <v>18297931383.529999</v>
      </c>
      <c r="J10" s="18">
        <f t="shared" si="7"/>
        <v>22286904675.470001</v>
      </c>
      <c r="K10" s="19">
        <f t="shared" si="1"/>
        <v>0.41103639947619564</v>
      </c>
      <c r="L10" s="229">
        <f t="shared" si="3"/>
        <v>0</v>
      </c>
      <c r="M10" s="249" t="s">
        <v>237</v>
      </c>
      <c r="N10" s="250" t="s">
        <v>238</v>
      </c>
      <c r="O10" s="236">
        <v>44516571785</v>
      </c>
      <c r="P10" s="236">
        <v>0</v>
      </c>
      <c r="Q10" s="236">
        <v>0</v>
      </c>
      <c r="R10" s="236">
        <v>44516571785</v>
      </c>
      <c r="S10" s="236">
        <v>15383706542.75</v>
      </c>
      <c r="T10" s="236">
        <v>598486105.77999997</v>
      </c>
      <c r="U10" s="236">
        <v>15975192648.530001</v>
      </c>
      <c r="V10" s="236">
        <v>28541379136.470001</v>
      </c>
      <c r="W10" s="262">
        <v>0.35885945408565562</v>
      </c>
      <c r="Y10" s="16" t="s">
        <v>237</v>
      </c>
      <c r="Z10" s="17" t="s">
        <v>238</v>
      </c>
      <c r="AA10" s="18">
        <v>44516571785</v>
      </c>
      <c r="AB10" s="18">
        <v>0</v>
      </c>
      <c r="AC10" s="18">
        <v>0</v>
      </c>
      <c r="AD10" s="18">
        <v>44516571785</v>
      </c>
      <c r="AE10" s="18">
        <v>18297931383.529999</v>
      </c>
      <c r="AF10" s="18">
        <v>2322738735</v>
      </c>
      <c r="AG10" s="18">
        <v>18297931383.529999</v>
      </c>
      <c r="AH10" s="18">
        <v>22286904675.470001</v>
      </c>
      <c r="AI10" s="19">
        <v>0.41103639947619564</v>
      </c>
    </row>
    <row r="11" spans="1:35" s="20" customFormat="1" x14ac:dyDescent="0.35">
      <c r="A11" s="16" t="s">
        <v>239</v>
      </c>
      <c r="B11" s="17" t="s">
        <v>240</v>
      </c>
      <c r="C11" s="18">
        <f>+C12</f>
        <v>44516571785</v>
      </c>
      <c r="D11" s="18">
        <f t="shared" si="7"/>
        <v>0</v>
      </c>
      <c r="E11" s="18">
        <f t="shared" si="7"/>
        <v>0</v>
      </c>
      <c r="F11" s="18">
        <f t="shared" si="7"/>
        <v>44516571785</v>
      </c>
      <c r="G11" s="18">
        <f t="shared" si="7"/>
        <v>18297931383.529999</v>
      </c>
      <c r="H11" s="18">
        <f t="shared" si="7"/>
        <v>2322738735</v>
      </c>
      <c r="I11" s="18">
        <f t="shared" si="7"/>
        <v>18297931383.529999</v>
      </c>
      <c r="J11" s="18">
        <f t="shared" si="7"/>
        <v>22286904675.470001</v>
      </c>
      <c r="K11" s="19">
        <f t="shared" si="1"/>
        <v>0.41103639947619564</v>
      </c>
      <c r="L11" s="229">
        <f t="shared" si="3"/>
        <v>0</v>
      </c>
      <c r="M11" s="249" t="s">
        <v>239</v>
      </c>
      <c r="N11" s="250" t="s">
        <v>240</v>
      </c>
      <c r="O11" s="236">
        <v>44516571785</v>
      </c>
      <c r="P11" s="236">
        <v>0</v>
      </c>
      <c r="Q11" s="236">
        <v>0</v>
      </c>
      <c r="R11" s="236">
        <v>44516571785</v>
      </c>
      <c r="S11" s="236">
        <v>15383706542.75</v>
      </c>
      <c r="T11" s="236">
        <v>598486105.77999997</v>
      </c>
      <c r="U11" s="236">
        <v>15975192648.530001</v>
      </c>
      <c r="V11" s="236">
        <v>28541379136.470001</v>
      </c>
      <c r="W11" s="262">
        <v>0.35885945408565562</v>
      </c>
      <c r="Y11" s="16" t="s">
        <v>239</v>
      </c>
      <c r="Z11" s="17" t="s">
        <v>240</v>
      </c>
      <c r="AA11" s="18">
        <v>44516571785</v>
      </c>
      <c r="AB11" s="18">
        <v>0</v>
      </c>
      <c r="AC11" s="18">
        <v>0</v>
      </c>
      <c r="AD11" s="18">
        <v>44516571785</v>
      </c>
      <c r="AE11" s="18">
        <v>18297931383.529999</v>
      </c>
      <c r="AF11" s="18">
        <v>2322738735</v>
      </c>
      <c r="AG11" s="18">
        <v>18297931383.529999</v>
      </c>
      <c r="AH11" s="18">
        <v>22286904675.470001</v>
      </c>
      <c r="AI11" s="19">
        <v>0.41103639947619564</v>
      </c>
    </row>
    <row r="12" spans="1:35" s="20" customFormat="1" x14ac:dyDescent="0.35">
      <c r="A12" s="16" t="s">
        <v>241</v>
      </c>
      <c r="B12" s="17" t="s">
        <v>242</v>
      </c>
      <c r="C12" s="18">
        <f>+C13+C27+C45</f>
        <v>44516571785</v>
      </c>
      <c r="D12" s="18">
        <f t="shared" ref="D12:J12" si="8">+D13+D27+D45</f>
        <v>0</v>
      </c>
      <c r="E12" s="18">
        <f t="shared" si="8"/>
        <v>0</v>
      </c>
      <c r="F12" s="18">
        <f t="shared" si="8"/>
        <v>44516571785</v>
      </c>
      <c r="G12" s="18">
        <f t="shared" si="8"/>
        <v>18297931383.529999</v>
      </c>
      <c r="H12" s="18">
        <f t="shared" si="8"/>
        <v>2322738735</v>
      </c>
      <c r="I12" s="18">
        <f t="shared" si="8"/>
        <v>18297931383.529999</v>
      </c>
      <c r="J12" s="18">
        <f t="shared" si="8"/>
        <v>22286904675.470001</v>
      </c>
      <c r="K12" s="19">
        <f t="shared" si="1"/>
        <v>0.41103639947619564</v>
      </c>
      <c r="L12" s="229">
        <f t="shared" si="3"/>
        <v>0</v>
      </c>
      <c r="M12" s="249" t="s">
        <v>241</v>
      </c>
      <c r="N12" s="250" t="s">
        <v>242</v>
      </c>
      <c r="O12" s="236">
        <v>44516571785</v>
      </c>
      <c r="P12" s="236">
        <v>0</v>
      </c>
      <c r="Q12" s="236">
        <v>0</v>
      </c>
      <c r="R12" s="236">
        <v>44516571785</v>
      </c>
      <c r="S12" s="236">
        <v>15383706542.75</v>
      </c>
      <c r="T12" s="236">
        <v>598486105.77999997</v>
      </c>
      <c r="U12" s="236">
        <v>15975192648.530001</v>
      </c>
      <c r="V12" s="236">
        <v>28541379136.470001</v>
      </c>
      <c r="W12" s="262">
        <v>0.35885945408565562</v>
      </c>
      <c r="Y12" s="16" t="s">
        <v>241</v>
      </c>
      <c r="Z12" s="17" t="s">
        <v>242</v>
      </c>
      <c r="AA12" s="18">
        <v>44516571785</v>
      </c>
      <c r="AB12" s="18">
        <v>0</v>
      </c>
      <c r="AC12" s="18">
        <v>0</v>
      </c>
      <c r="AD12" s="18">
        <v>44516571785</v>
      </c>
      <c r="AE12" s="18">
        <v>18297931383.529999</v>
      </c>
      <c r="AF12" s="18">
        <v>2322738735</v>
      </c>
      <c r="AG12" s="18">
        <v>18297931383.529999</v>
      </c>
      <c r="AH12" s="18">
        <v>22286904675.470001</v>
      </c>
      <c r="AI12" s="19">
        <v>0.41103639947619564</v>
      </c>
    </row>
    <row r="13" spans="1:35" s="20" customFormat="1" x14ac:dyDescent="0.35">
      <c r="A13" s="16" t="s">
        <v>243</v>
      </c>
      <c r="B13" s="17" t="s">
        <v>244</v>
      </c>
      <c r="C13" s="18">
        <f>SUM(C14)</f>
        <v>32250745169</v>
      </c>
      <c r="D13" s="18">
        <f t="shared" ref="D13:J13" si="9">SUM(D14)</f>
        <v>0</v>
      </c>
      <c r="E13" s="18">
        <f t="shared" si="9"/>
        <v>0</v>
      </c>
      <c r="F13" s="18">
        <f t="shared" si="9"/>
        <v>32250745169</v>
      </c>
      <c r="G13" s="18">
        <f t="shared" si="9"/>
        <v>12380388672.280001</v>
      </c>
      <c r="H13" s="18">
        <f t="shared" si="9"/>
        <v>1857730232</v>
      </c>
      <c r="I13" s="18">
        <f t="shared" si="9"/>
        <v>12380388672.280001</v>
      </c>
      <c r="J13" s="18">
        <f t="shared" si="9"/>
        <v>19870356496.720001</v>
      </c>
      <c r="K13" s="19">
        <f t="shared" si="1"/>
        <v>0.38387915092827851</v>
      </c>
      <c r="L13" s="229">
        <f t="shared" si="3"/>
        <v>0</v>
      </c>
      <c r="M13" s="249" t="s">
        <v>243</v>
      </c>
      <c r="N13" s="250" t="s">
        <v>244</v>
      </c>
      <c r="O13" s="236">
        <v>32250745169</v>
      </c>
      <c r="P13" s="236">
        <v>0</v>
      </c>
      <c r="Q13" s="236">
        <v>0</v>
      </c>
      <c r="R13" s="236">
        <v>32250745169</v>
      </c>
      <c r="S13" s="236">
        <v>10372939245.280001</v>
      </c>
      <c r="T13" s="236">
        <v>149719195</v>
      </c>
      <c r="U13" s="236">
        <v>10522658440.280001</v>
      </c>
      <c r="V13" s="236">
        <v>21728086728.720001</v>
      </c>
      <c r="W13" s="262">
        <v>0.32627644369577452</v>
      </c>
      <c r="Y13" s="16" t="s">
        <v>243</v>
      </c>
      <c r="Z13" s="17" t="s">
        <v>244</v>
      </c>
      <c r="AA13" s="18">
        <v>32250745169</v>
      </c>
      <c r="AB13" s="18">
        <v>0</v>
      </c>
      <c r="AC13" s="18">
        <v>0</v>
      </c>
      <c r="AD13" s="18">
        <v>32250745169</v>
      </c>
      <c r="AE13" s="18">
        <v>12380388672.280001</v>
      </c>
      <c r="AF13" s="18">
        <v>1857730232</v>
      </c>
      <c r="AG13" s="18">
        <v>12380388672.280001</v>
      </c>
      <c r="AH13" s="18">
        <v>19870356496.720001</v>
      </c>
      <c r="AI13" s="19">
        <v>0.38387915092827851</v>
      </c>
    </row>
    <row r="14" spans="1:35" x14ac:dyDescent="0.35">
      <c r="A14" s="21" t="s">
        <v>245</v>
      </c>
      <c r="B14" s="22" t="s">
        <v>246</v>
      </c>
      <c r="C14" s="23">
        <f>SUM(C15:C26)</f>
        <v>32250745169</v>
      </c>
      <c r="D14" s="23">
        <f t="shared" ref="D14:J14" si="10">SUM(D15:D26)</f>
        <v>0</v>
      </c>
      <c r="E14" s="23">
        <f t="shared" si="10"/>
        <v>0</v>
      </c>
      <c r="F14" s="23">
        <f t="shared" si="10"/>
        <v>32250745169</v>
      </c>
      <c r="G14" s="23">
        <f t="shared" si="10"/>
        <v>12380388672.280001</v>
      </c>
      <c r="H14" s="23">
        <f t="shared" si="10"/>
        <v>1857730232</v>
      </c>
      <c r="I14" s="23">
        <f t="shared" si="10"/>
        <v>12380388672.280001</v>
      </c>
      <c r="J14" s="23">
        <f t="shared" si="10"/>
        <v>19870356496.720001</v>
      </c>
      <c r="K14" s="24">
        <f t="shared" si="1"/>
        <v>0.38387915092827851</v>
      </c>
      <c r="L14" s="229">
        <f t="shared" si="3"/>
        <v>0</v>
      </c>
      <c r="M14" s="251" t="s">
        <v>245</v>
      </c>
      <c r="N14" s="252" t="s">
        <v>246</v>
      </c>
      <c r="O14" s="237">
        <v>32250745169</v>
      </c>
      <c r="P14" s="237">
        <v>0</v>
      </c>
      <c r="Q14" s="237">
        <v>0</v>
      </c>
      <c r="R14" s="237">
        <v>32250745169</v>
      </c>
      <c r="S14" s="237">
        <v>10372939245.280001</v>
      </c>
      <c r="T14" s="237">
        <v>149719195</v>
      </c>
      <c r="U14" s="237">
        <v>10522658440.280001</v>
      </c>
      <c r="V14" s="237">
        <v>21728086728.720001</v>
      </c>
      <c r="W14" s="263">
        <v>0.32627644369577452</v>
      </c>
      <c r="Y14" s="21" t="s">
        <v>245</v>
      </c>
      <c r="Z14" s="22" t="s">
        <v>246</v>
      </c>
      <c r="AA14" s="23">
        <v>32250745169</v>
      </c>
      <c r="AB14" s="23">
        <v>0</v>
      </c>
      <c r="AC14" s="23">
        <v>0</v>
      </c>
      <c r="AD14" s="23">
        <v>32250745169</v>
      </c>
      <c r="AE14" s="23">
        <v>12380388672.280001</v>
      </c>
      <c r="AF14" s="23">
        <v>1857730232</v>
      </c>
      <c r="AG14" s="23">
        <v>12380388672.280001</v>
      </c>
      <c r="AH14" s="23">
        <v>19870356496.720001</v>
      </c>
      <c r="AI14" s="24">
        <v>0.38387915092827851</v>
      </c>
    </row>
    <row r="15" spans="1:35" x14ac:dyDescent="0.35">
      <c r="A15" s="25" t="s">
        <v>247</v>
      </c>
      <c r="B15" s="26" t="s">
        <v>248</v>
      </c>
      <c r="C15" s="27">
        <v>1755025978</v>
      </c>
      <c r="D15" s="238"/>
      <c r="E15" s="28"/>
      <c r="F15" s="29">
        <f t="shared" ref="F15:F78" si="11">+C15+D15</f>
        <v>1755025978</v>
      </c>
      <c r="G15" s="30">
        <v>0</v>
      </c>
      <c r="H15" s="239"/>
      <c r="I15" s="266">
        <v>0</v>
      </c>
      <c r="J15" s="31">
        <f t="shared" ref="J15:J62" si="12">SUM(F15-I15)</f>
        <v>1755025978</v>
      </c>
      <c r="K15" s="32">
        <f t="shared" si="1"/>
        <v>0</v>
      </c>
      <c r="L15" s="229">
        <f t="shared" si="3"/>
        <v>0</v>
      </c>
      <c r="M15" s="253" t="s">
        <v>247</v>
      </c>
      <c r="N15" s="254" t="s">
        <v>248</v>
      </c>
      <c r="O15" s="239">
        <v>1755025978</v>
      </c>
      <c r="P15" s="238"/>
      <c r="Q15" s="264"/>
      <c r="R15" s="265">
        <v>1755025978</v>
      </c>
      <c r="S15" s="266">
        <v>0</v>
      </c>
      <c r="T15" s="239"/>
      <c r="U15" s="266">
        <v>0</v>
      </c>
      <c r="V15" s="267">
        <v>1755025978</v>
      </c>
      <c r="W15" s="268">
        <v>0</v>
      </c>
      <c r="Y15" s="25" t="s">
        <v>247</v>
      </c>
      <c r="Z15" s="26" t="s">
        <v>248</v>
      </c>
      <c r="AA15" s="27">
        <v>1755025978</v>
      </c>
      <c r="AB15" s="287"/>
      <c r="AC15" s="28"/>
      <c r="AD15" s="29">
        <v>1755025978</v>
      </c>
      <c r="AE15" s="30">
        <v>0</v>
      </c>
      <c r="AF15" s="27"/>
      <c r="AG15" s="30">
        <v>0</v>
      </c>
      <c r="AH15" s="31">
        <v>1755025978</v>
      </c>
      <c r="AI15" s="32">
        <v>0</v>
      </c>
    </row>
    <row r="16" spans="1:35" x14ac:dyDescent="0.35">
      <c r="A16" s="25" t="s">
        <v>249</v>
      </c>
      <c r="B16" s="26" t="s">
        <v>250</v>
      </c>
      <c r="C16" s="27">
        <v>27484600657</v>
      </c>
      <c r="D16" s="239"/>
      <c r="E16" s="33"/>
      <c r="F16" s="29">
        <f t="shared" si="11"/>
        <v>27484600657</v>
      </c>
      <c r="G16" s="30">
        <v>11136600412.280001</v>
      </c>
      <c r="H16" s="239">
        <v>1570322273</v>
      </c>
      <c r="I16" s="266">
        <v>11136600412.280001</v>
      </c>
      <c r="J16" s="31">
        <f t="shared" si="12"/>
        <v>16348000244.719999</v>
      </c>
      <c r="K16" s="32">
        <f t="shared" si="1"/>
        <v>0.40519418678341396</v>
      </c>
      <c r="L16" s="229">
        <f t="shared" si="3"/>
        <v>0</v>
      </c>
      <c r="M16" s="253" t="s">
        <v>249</v>
      </c>
      <c r="N16" s="254" t="s">
        <v>250</v>
      </c>
      <c r="O16" s="239">
        <v>27484600657</v>
      </c>
      <c r="P16" s="239"/>
      <c r="Q16" s="240"/>
      <c r="R16" s="265">
        <v>27484600657</v>
      </c>
      <c r="S16" s="266">
        <v>9484827514.2800007</v>
      </c>
      <c r="T16" s="239">
        <v>81450625</v>
      </c>
      <c r="U16" s="266">
        <v>9566278139.2800007</v>
      </c>
      <c r="V16" s="267">
        <v>17918322517.720001</v>
      </c>
      <c r="W16" s="268">
        <v>0.34805956465092697</v>
      </c>
      <c r="Y16" s="25" t="s">
        <v>249</v>
      </c>
      <c r="Z16" s="26" t="s">
        <v>250</v>
      </c>
      <c r="AA16" s="27">
        <v>27484600657</v>
      </c>
      <c r="AB16" s="27"/>
      <c r="AC16" s="33"/>
      <c r="AD16" s="29">
        <v>27484600657</v>
      </c>
      <c r="AE16" s="30">
        <v>11136600412.280001</v>
      </c>
      <c r="AF16" s="27">
        <v>1570322273</v>
      </c>
      <c r="AG16" s="30">
        <v>11136600412.280001</v>
      </c>
      <c r="AH16" s="31">
        <v>16348000244.719999</v>
      </c>
      <c r="AI16" s="32">
        <v>0.40519418678341396</v>
      </c>
    </row>
    <row r="17" spans="1:35" x14ac:dyDescent="0.35">
      <c r="A17" s="25" t="s">
        <v>251</v>
      </c>
      <c r="B17" s="26" t="s">
        <v>252</v>
      </c>
      <c r="C17" s="27">
        <v>10000764</v>
      </c>
      <c r="D17" s="239"/>
      <c r="E17" s="33"/>
      <c r="F17" s="29">
        <f t="shared" si="11"/>
        <v>10000764</v>
      </c>
      <c r="G17" s="30">
        <v>21234271</v>
      </c>
      <c r="H17" s="239"/>
      <c r="I17" s="266">
        <v>21234271</v>
      </c>
      <c r="J17" s="31">
        <f t="shared" si="12"/>
        <v>-11233507</v>
      </c>
      <c r="K17" s="32">
        <f t="shared" si="1"/>
        <v>2.1232648825629723</v>
      </c>
      <c r="L17" s="229">
        <f t="shared" si="3"/>
        <v>0</v>
      </c>
      <c r="M17" s="253" t="s">
        <v>251</v>
      </c>
      <c r="N17" s="254" t="s">
        <v>252</v>
      </c>
      <c r="O17" s="239">
        <v>10000764</v>
      </c>
      <c r="P17" s="239"/>
      <c r="Q17" s="240"/>
      <c r="R17" s="265">
        <v>10000764</v>
      </c>
      <c r="S17" s="266">
        <v>20918262</v>
      </c>
      <c r="T17" s="239">
        <v>316009</v>
      </c>
      <c r="U17" s="266">
        <v>21234271</v>
      </c>
      <c r="V17" s="267">
        <v>-11233507</v>
      </c>
      <c r="W17" s="268">
        <v>2.1232648825629723</v>
      </c>
      <c r="Y17" s="25" t="s">
        <v>251</v>
      </c>
      <c r="Z17" s="26" t="s">
        <v>252</v>
      </c>
      <c r="AA17" s="27">
        <v>10000764</v>
      </c>
      <c r="AB17" s="27"/>
      <c r="AC17" s="33"/>
      <c r="AD17" s="29">
        <v>10000764</v>
      </c>
      <c r="AE17" s="30">
        <v>21234271</v>
      </c>
      <c r="AF17" s="27"/>
      <c r="AG17" s="30">
        <v>21234271</v>
      </c>
      <c r="AH17" s="31">
        <v>-11233507</v>
      </c>
      <c r="AI17" s="32">
        <v>2.1232648825629723</v>
      </c>
    </row>
    <row r="18" spans="1:35" x14ac:dyDescent="0.35">
      <c r="A18" s="25" t="s">
        <v>253</v>
      </c>
      <c r="B18" s="26" t="s">
        <v>254</v>
      </c>
      <c r="C18" s="27">
        <v>1796956253</v>
      </c>
      <c r="D18" s="239"/>
      <c r="E18" s="33"/>
      <c r="F18" s="29">
        <f t="shared" si="11"/>
        <v>1796956253</v>
      </c>
      <c r="G18" s="30">
        <v>608761153</v>
      </c>
      <c r="H18" s="239">
        <v>40847000</v>
      </c>
      <c r="I18" s="266">
        <v>608761153</v>
      </c>
      <c r="J18" s="31">
        <f t="shared" si="12"/>
        <v>1188195100</v>
      </c>
      <c r="K18" s="32">
        <f t="shared" si="1"/>
        <v>0.33877349656324662</v>
      </c>
      <c r="L18" s="229">
        <f t="shared" si="3"/>
        <v>0</v>
      </c>
      <c r="M18" s="253" t="s">
        <v>253</v>
      </c>
      <c r="N18" s="254" t="s">
        <v>254</v>
      </c>
      <c r="O18" s="239">
        <v>1796956253</v>
      </c>
      <c r="P18" s="239"/>
      <c r="Q18" s="240"/>
      <c r="R18" s="265">
        <v>1796956253</v>
      </c>
      <c r="S18" s="266">
        <v>529812153</v>
      </c>
      <c r="T18" s="239">
        <v>38102000</v>
      </c>
      <c r="U18" s="266">
        <v>567914153</v>
      </c>
      <c r="V18" s="267">
        <v>1229042100</v>
      </c>
      <c r="W18" s="268">
        <v>0.31604228096920733</v>
      </c>
      <c r="Y18" s="25" t="s">
        <v>253</v>
      </c>
      <c r="Z18" s="26" t="s">
        <v>254</v>
      </c>
      <c r="AA18" s="27">
        <v>1796956253</v>
      </c>
      <c r="AB18" s="27"/>
      <c r="AC18" s="33"/>
      <c r="AD18" s="29">
        <v>1796956253</v>
      </c>
      <c r="AE18" s="30">
        <v>608761153</v>
      </c>
      <c r="AF18" s="27">
        <v>40847000</v>
      </c>
      <c r="AG18" s="30">
        <v>608761153</v>
      </c>
      <c r="AH18" s="31">
        <v>1188195100</v>
      </c>
      <c r="AI18" s="32">
        <v>0.33877349656324662</v>
      </c>
    </row>
    <row r="19" spans="1:35" x14ac:dyDescent="0.35">
      <c r="A19" s="25" t="s">
        <v>255</v>
      </c>
      <c r="B19" s="26" t="s">
        <v>256</v>
      </c>
      <c r="C19" s="27">
        <v>5182800</v>
      </c>
      <c r="D19" s="239"/>
      <c r="E19" s="28"/>
      <c r="F19" s="29">
        <f t="shared" si="11"/>
        <v>5182800</v>
      </c>
      <c r="G19" s="30">
        <v>1050000</v>
      </c>
      <c r="H19" s="239"/>
      <c r="I19" s="266">
        <v>1050000</v>
      </c>
      <c r="J19" s="31">
        <f t="shared" si="12"/>
        <v>4132800</v>
      </c>
      <c r="K19" s="34">
        <f t="shared" si="1"/>
        <v>0.2025931928687196</v>
      </c>
      <c r="L19" s="229">
        <f t="shared" si="3"/>
        <v>0</v>
      </c>
      <c r="M19" s="253" t="s">
        <v>255</v>
      </c>
      <c r="N19" s="254" t="s">
        <v>256</v>
      </c>
      <c r="O19" s="239">
        <v>5182800</v>
      </c>
      <c r="P19" s="239"/>
      <c r="Q19" s="264"/>
      <c r="R19" s="265">
        <v>5182800</v>
      </c>
      <c r="S19" s="266">
        <v>1020000</v>
      </c>
      <c r="T19" s="239">
        <v>30000</v>
      </c>
      <c r="U19" s="266">
        <v>1050000</v>
      </c>
      <c r="V19" s="267">
        <v>4132800</v>
      </c>
      <c r="W19" s="269">
        <v>0.2025931928687196</v>
      </c>
      <c r="Y19" s="25" t="s">
        <v>255</v>
      </c>
      <c r="Z19" s="26" t="s">
        <v>256</v>
      </c>
      <c r="AA19" s="27">
        <v>5182800</v>
      </c>
      <c r="AB19" s="27"/>
      <c r="AC19" s="28"/>
      <c r="AD19" s="29">
        <v>5182800</v>
      </c>
      <c r="AE19" s="30">
        <v>1050000</v>
      </c>
      <c r="AF19" s="27"/>
      <c r="AG19" s="30">
        <v>1050000</v>
      </c>
      <c r="AH19" s="31">
        <v>4132800</v>
      </c>
      <c r="AI19" s="34">
        <v>0.2025931928687196</v>
      </c>
    </row>
    <row r="20" spans="1:35" x14ac:dyDescent="0.35">
      <c r="A20" s="25" t="s">
        <v>257</v>
      </c>
      <c r="B20" s="26" t="s">
        <v>258</v>
      </c>
      <c r="C20" s="27">
        <v>87550000</v>
      </c>
      <c r="D20" s="239"/>
      <c r="E20" s="33"/>
      <c r="F20" s="29">
        <f t="shared" si="11"/>
        <v>87550000</v>
      </c>
      <c r="G20" s="30">
        <v>78986323</v>
      </c>
      <c r="H20" s="239">
        <v>6541369</v>
      </c>
      <c r="I20" s="266">
        <v>78986323</v>
      </c>
      <c r="J20" s="31">
        <f t="shared" si="12"/>
        <v>8563677</v>
      </c>
      <c r="K20" s="32">
        <f t="shared" si="1"/>
        <v>0.90218529982866935</v>
      </c>
      <c r="L20" s="229">
        <f t="shared" si="3"/>
        <v>0</v>
      </c>
      <c r="M20" s="253" t="s">
        <v>257</v>
      </c>
      <c r="N20" s="254" t="s">
        <v>258</v>
      </c>
      <c r="O20" s="239">
        <v>87550000</v>
      </c>
      <c r="P20" s="239"/>
      <c r="Q20" s="240"/>
      <c r="R20" s="265">
        <v>87550000</v>
      </c>
      <c r="S20" s="266">
        <v>65329154</v>
      </c>
      <c r="T20" s="239">
        <v>7115800</v>
      </c>
      <c r="U20" s="266">
        <v>72444954</v>
      </c>
      <c r="V20" s="267">
        <v>15105046</v>
      </c>
      <c r="W20" s="268">
        <v>0.82746949171901774</v>
      </c>
      <c r="Y20" s="25" t="s">
        <v>257</v>
      </c>
      <c r="Z20" s="26" t="s">
        <v>258</v>
      </c>
      <c r="AA20" s="27">
        <v>87550000</v>
      </c>
      <c r="AB20" s="27"/>
      <c r="AC20" s="33"/>
      <c r="AD20" s="29">
        <v>87550000</v>
      </c>
      <c r="AE20" s="30">
        <v>78986323</v>
      </c>
      <c r="AF20" s="27">
        <v>6541369</v>
      </c>
      <c r="AG20" s="30">
        <v>78986323</v>
      </c>
      <c r="AH20" s="31">
        <v>8563677</v>
      </c>
      <c r="AI20" s="32">
        <v>0.90218529982866935</v>
      </c>
    </row>
    <row r="21" spans="1:35" x14ac:dyDescent="0.35">
      <c r="A21" s="25" t="s">
        <v>259</v>
      </c>
      <c r="B21" s="26" t="s">
        <v>260</v>
      </c>
      <c r="C21" s="27">
        <v>13081000</v>
      </c>
      <c r="D21" s="239"/>
      <c r="E21" s="33"/>
      <c r="F21" s="29">
        <f t="shared" si="11"/>
        <v>13081000</v>
      </c>
      <c r="G21" s="30">
        <v>2332000</v>
      </c>
      <c r="H21" s="239"/>
      <c r="I21" s="266">
        <v>2332000</v>
      </c>
      <c r="J21" s="31">
        <f t="shared" si="12"/>
        <v>10749000</v>
      </c>
      <c r="K21" s="32">
        <f t="shared" si="1"/>
        <v>0.17827383227581989</v>
      </c>
      <c r="L21" s="229">
        <f t="shared" si="3"/>
        <v>0</v>
      </c>
      <c r="M21" s="253" t="s">
        <v>259</v>
      </c>
      <c r="N21" s="254" t="s">
        <v>260</v>
      </c>
      <c r="O21" s="239">
        <v>13081000</v>
      </c>
      <c r="P21" s="239"/>
      <c r="Q21" s="240"/>
      <c r="R21" s="265">
        <v>13081000</v>
      </c>
      <c r="S21" s="266">
        <v>832000</v>
      </c>
      <c r="T21" s="239">
        <v>1500000</v>
      </c>
      <c r="U21" s="266">
        <v>2332000</v>
      </c>
      <c r="V21" s="267">
        <v>10749000</v>
      </c>
      <c r="W21" s="268">
        <v>0.17827383227581989</v>
      </c>
      <c r="Y21" s="25" t="s">
        <v>259</v>
      </c>
      <c r="Z21" s="26" t="s">
        <v>260</v>
      </c>
      <c r="AA21" s="27">
        <v>13081000</v>
      </c>
      <c r="AB21" s="27"/>
      <c r="AC21" s="33"/>
      <c r="AD21" s="29">
        <v>13081000</v>
      </c>
      <c r="AE21" s="30">
        <v>2332000</v>
      </c>
      <c r="AF21" s="27"/>
      <c r="AG21" s="30">
        <v>2332000</v>
      </c>
      <c r="AH21" s="31">
        <v>10749000</v>
      </c>
      <c r="AI21" s="32">
        <v>0.17827383227581989</v>
      </c>
    </row>
    <row r="22" spans="1:35" x14ac:dyDescent="0.35">
      <c r="A22" s="25" t="s">
        <v>261</v>
      </c>
      <c r="B22" s="26" t="s">
        <v>262</v>
      </c>
      <c r="C22" s="27">
        <v>61800000</v>
      </c>
      <c r="D22" s="239"/>
      <c r="E22" s="33"/>
      <c r="F22" s="29">
        <f t="shared" si="11"/>
        <v>61800000</v>
      </c>
      <c r="G22" s="30">
        <v>31076128</v>
      </c>
      <c r="H22" s="239">
        <v>185882</v>
      </c>
      <c r="I22" s="266">
        <v>31076128</v>
      </c>
      <c r="J22" s="31">
        <f t="shared" si="12"/>
        <v>30723872</v>
      </c>
      <c r="K22" s="32">
        <f t="shared" si="1"/>
        <v>0.50284996763754042</v>
      </c>
      <c r="L22" s="229">
        <f t="shared" si="3"/>
        <v>0</v>
      </c>
      <c r="M22" s="253" t="s">
        <v>261</v>
      </c>
      <c r="N22" s="254" t="s">
        <v>262</v>
      </c>
      <c r="O22" s="239">
        <v>61800000</v>
      </c>
      <c r="P22" s="239"/>
      <c r="Q22" s="240"/>
      <c r="R22" s="265">
        <v>61800000</v>
      </c>
      <c r="S22" s="266">
        <v>30602346</v>
      </c>
      <c r="T22" s="239">
        <v>287900</v>
      </c>
      <c r="U22" s="266">
        <v>30890246</v>
      </c>
      <c r="V22" s="267">
        <v>30909754</v>
      </c>
      <c r="W22" s="268">
        <v>0.49984216828478967</v>
      </c>
      <c r="Y22" s="25" t="s">
        <v>261</v>
      </c>
      <c r="Z22" s="26" t="s">
        <v>262</v>
      </c>
      <c r="AA22" s="27">
        <v>61800000</v>
      </c>
      <c r="AB22" s="27"/>
      <c r="AC22" s="33"/>
      <c r="AD22" s="29">
        <v>61800000</v>
      </c>
      <c r="AE22" s="30">
        <v>31076128</v>
      </c>
      <c r="AF22" s="27">
        <v>185882</v>
      </c>
      <c r="AG22" s="30">
        <v>31076128</v>
      </c>
      <c r="AH22" s="31">
        <v>30723872</v>
      </c>
      <c r="AI22" s="32">
        <v>0.50284996763754042</v>
      </c>
    </row>
    <row r="23" spans="1:35" x14ac:dyDescent="0.35">
      <c r="A23" s="25" t="s">
        <v>263</v>
      </c>
      <c r="B23" s="26" t="s">
        <v>264</v>
      </c>
      <c r="C23" s="27">
        <v>7004000</v>
      </c>
      <c r="D23" s="239"/>
      <c r="E23" s="33"/>
      <c r="F23" s="29">
        <f t="shared" si="11"/>
        <v>7004000</v>
      </c>
      <c r="G23" s="30">
        <v>1996500</v>
      </c>
      <c r="H23" s="239">
        <v>300000</v>
      </c>
      <c r="I23" s="266">
        <v>1996500</v>
      </c>
      <c r="J23" s="31">
        <f t="shared" si="12"/>
        <v>5007500</v>
      </c>
      <c r="K23" s="32">
        <f t="shared" si="1"/>
        <v>0.28505139920045686</v>
      </c>
      <c r="L23" s="229">
        <f t="shared" si="3"/>
        <v>0</v>
      </c>
      <c r="M23" s="253" t="s">
        <v>263</v>
      </c>
      <c r="N23" s="254" t="s">
        <v>264</v>
      </c>
      <c r="O23" s="239">
        <v>7004000</v>
      </c>
      <c r="P23" s="239"/>
      <c r="Q23" s="240"/>
      <c r="R23" s="265">
        <v>7004000</v>
      </c>
      <c r="S23" s="266">
        <v>1635500</v>
      </c>
      <c r="T23" s="239">
        <v>61000</v>
      </c>
      <c r="U23" s="266">
        <v>1696500</v>
      </c>
      <c r="V23" s="267">
        <v>5307500</v>
      </c>
      <c r="W23" s="268">
        <v>0.24221873215305539</v>
      </c>
      <c r="Y23" s="25" t="s">
        <v>263</v>
      </c>
      <c r="Z23" s="26" t="s">
        <v>264</v>
      </c>
      <c r="AA23" s="27">
        <v>7004000</v>
      </c>
      <c r="AB23" s="27"/>
      <c r="AC23" s="33"/>
      <c r="AD23" s="29">
        <v>7004000</v>
      </c>
      <c r="AE23" s="30">
        <v>1996500</v>
      </c>
      <c r="AF23" s="27">
        <v>300000</v>
      </c>
      <c r="AG23" s="30">
        <v>1996500</v>
      </c>
      <c r="AH23" s="31">
        <v>5007500</v>
      </c>
      <c r="AI23" s="32">
        <v>0.28505139920045686</v>
      </c>
    </row>
    <row r="24" spans="1:35" x14ac:dyDescent="0.35">
      <c r="A24" s="25" t="s">
        <v>265</v>
      </c>
      <c r="B24" s="26" t="s">
        <v>266</v>
      </c>
      <c r="C24" s="27">
        <v>15000000</v>
      </c>
      <c r="D24" s="239"/>
      <c r="E24" s="33"/>
      <c r="F24" s="29">
        <f>+C24+D24</f>
        <v>15000000</v>
      </c>
      <c r="G24" s="30">
        <v>17203200</v>
      </c>
      <c r="H24" s="239">
        <v>226000</v>
      </c>
      <c r="I24" s="266">
        <v>17203200</v>
      </c>
      <c r="J24" s="31">
        <f>SUM(F24-I24)</f>
        <v>-2203200</v>
      </c>
      <c r="K24" s="32">
        <f t="shared" si="1"/>
        <v>1.1468799999999999</v>
      </c>
      <c r="L24" s="229">
        <f t="shared" si="3"/>
        <v>0</v>
      </c>
      <c r="M24" s="253" t="s">
        <v>265</v>
      </c>
      <c r="N24" s="254" t="s">
        <v>266</v>
      </c>
      <c r="O24" s="239">
        <v>15000000</v>
      </c>
      <c r="P24" s="239"/>
      <c r="Q24" s="240"/>
      <c r="R24" s="265">
        <v>15000000</v>
      </c>
      <c r="S24" s="266">
        <v>16750700</v>
      </c>
      <c r="T24" s="239">
        <v>226500</v>
      </c>
      <c r="U24" s="266">
        <v>16977200</v>
      </c>
      <c r="V24" s="267">
        <v>-1977200</v>
      </c>
      <c r="W24" s="268">
        <v>1.1318133333333333</v>
      </c>
      <c r="Y24" s="25" t="s">
        <v>265</v>
      </c>
      <c r="Z24" s="26" t="s">
        <v>266</v>
      </c>
      <c r="AA24" s="27">
        <v>15000000</v>
      </c>
      <c r="AB24" s="27"/>
      <c r="AC24" s="33"/>
      <c r="AD24" s="29">
        <v>15000000</v>
      </c>
      <c r="AE24" s="30">
        <v>17203200</v>
      </c>
      <c r="AF24" s="27">
        <v>226000</v>
      </c>
      <c r="AG24" s="30">
        <v>17203200</v>
      </c>
      <c r="AH24" s="31">
        <v>-2203200</v>
      </c>
      <c r="AI24" s="32">
        <v>1.1468799999999999</v>
      </c>
    </row>
    <row r="25" spans="1:35" x14ac:dyDescent="0.35">
      <c r="A25" s="25" t="s">
        <v>267</v>
      </c>
      <c r="B25" s="26" t="s">
        <v>268</v>
      </c>
      <c r="C25" s="27">
        <v>940383717</v>
      </c>
      <c r="D25" s="239"/>
      <c r="E25" s="33"/>
      <c r="F25" s="29">
        <f>+C25+D25</f>
        <v>940383717</v>
      </c>
      <c r="G25" s="30">
        <v>473408071</v>
      </c>
      <c r="H25" s="239">
        <v>236679644</v>
      </c>
      <c r="I25" s="266">
        <v>473408071</v>
      </c>
      <c r="J25" s="31">
        <f>SUM(F25-I25)</f>
        <v>466975646</v>
      </c>
      <c r="K25" s="32">
        <f t="shared" si="1"/>
        <v>0.50342010653933944</v>
      </c>
      <c r="L25" s="229">
        <f t="shared" si="3"/>
        <v>0</v>
      </c>
      <c r="M25" s="253" t="s">
        <v>267</v>
      </c>
      <c r="N25" s="254" t="s">
        <v>268</v>
      </c>
      <c r="O25" s="239">
        <v>940383717</v>
      </c>
      <c r="P25" s="239"/>
      <c r="Q25" s="240"/>
      <c r="R25" s="265">
        <v>940383717</v>
      </c>
      <c r="S25" s="266">
        <v>216319066</v>
      </c>
      <c r="T25" s="239">
        <v>20409361</v>
      </c>
      <c r="U25" s="266">
        <v>236728427</v>
      </c>
      <c r="V25" s="267">
        <v>703655290</v>
      </c>
      <c r="W25" s="268">
        <v>0.25173599108586009</v>
      </c>
      <c r="Y25" s="25" t="s">
        <v>267</v>
      </c>
      <c r="Z25" s="26" t="s">
        <v>268</v>
      </c>
      <c r="AA25" s="27">
        <v>940383717</v>
      </c>
      <c r="AB25" s="27"/>
      <c r="AC25" s="33"/>
      <c r="AD25" s="29">
        <v>940383717</v>
      </c>
      <c r="AE25" s="30">
        <v>473408071</v>
      </c>
      <c r="AF25" s="27">
        <v>236679644</v>
      </c>
      <c r="AG25" s="30">
        <v>473408071</v>
      </c>
      <c r="AH25" s="31">
        <v>466975646</v>
      </c>
      <c r="AI25" s="32">
        <v>0.50342010653933944</v>
      </c>
    </row>
    <row r="26" spans="1:35" x14ac:dyDescent="0.35">
      <c r="A26" s="25" t="s">
        <v>269</v>
      </c>
      <c r="B26" s="26" t="s">
        <v>270</v>
      </c>
      <c r="C26" s="27">
        <v>74160000</v>
      </c>
      <c r="D26" s="239"/>
      <c r="E26" s="33"/>
      <c r="F26" s="29">
        <f>+C26+D26</f>
        <v>74160000</v>
      </c>
      <c r="G26" s="30">
        <v>7740614</v>
      </c>
      <c r="H26" s="239">
        <v>2628064</v>
      </c>
      <c r="I26" s="266">
        <v>7740614</v>
      </c>
      <c r="J26" s="31">
        <f>SUM(F26-I26)</f>
        <v>66419386</v>
      </c>
      <c r="K26" s="32">
        <f t="shared" si="1"/>
        <v>0.1043772114347357</v>
      </c>
      <c r="L26" s="229">
        <f t="shared" si="3"/>
        <v>0</v>
      </c>
      <c r="M26" s="253" t="s">
        <v>269</v>
      </c>
      <c r="N26" s="254" t="s">
        <v>270</v>
      </c>
      <c r="O26" s="239">
        <v>74160000</v>
      </c>
      <c r="P26" s="239"/>
      <c r="Q26" s="240"/>
      <c r="R26" s="265">
        <v>74160000</v>
      </c>
      <c r="S26" s="266">
        <v>4892550</v>
      </c>
      <c r="T26" s="239">
        <v>220000</v>
      </c>
      <c r="U26" s="266">
        <v>5112550</v>
      </c>
      <c r="V26" s="267">
        <v>69047450</v>
      </c>
      <c r="W26" s="268">
        <v>6.8939455231930957E-2</v>
      </c>
      <c r="Y26" s="25" t="s">
        <v>269</v>
      </c>
      <c r="Z26" s="26" t="s">
        <v>270</v>
      </c>
      <c r="AA26" s="27">
        <v>74160000</v>
      </c>
      <c r="AB26" s="27"/>
      <c r="AC26" s="33"/>
      <c r="AD26" s="29">
        <v>74160000</v>
      </c>
      <c r="AE26" s="30">
        <v>7740614</v>
      </c>
      <c r="AF26" s="27">
        <v>2628064</v>
      </c>
      <c r="AG26" s="30">
        <v>7740614</v>
      </c>
      <c r="AH26" s="31">
        <v>66419386</v>
      </c>
      <c r="AI26" s="32">
        <v>0.1043772114347357</v>
      </c>
    </row>
    <row r="27" spans="1:35" s="20" customFormat="1" x14ac:dyDescent="0.35">
      <c r="A27" s="16" t="s">
        <v>271</v>
      </c>
      <c r="B27" s="17" t="s">
        <v>272</v>
      </c>
      <c r="C27" s="18">
        <f>+C28+C34+C39</f>
        <v>9796488332</v>
      </c>
      <c r="D27" s="18">
        <f t="shared" ref="D27:J27" si="13">+D28+D34+D39</f>
        <v>0</v>
      </c>
      <c r="E27" s="18">
        <f t="shared" si="13"/>
        <v>0</v>
      </c>
      <c r="F27" s="18">
        <f t="shared" si="13"/>
        <v>9796488332</v>
      </c>
      <c r="G27" s="18">
        <f t="shared" si="13"/>
        <v>4380576036</v>
      </c>
      <c r="H27" s="18">
        <f t="shared" si="13"/>
        <v>134520159</v>
      </c>
      <c r="I27" s="18">
        <f t="shared" si="13"/>
        <v>4380576036</v>
      </c>
      <c r="J27" s="18">
        <f t="shared" si="13"/>
        <v>1484176570</v>
      </c>
      <c r="K27" s="19">
        <f t="shared" si="1"/>
        <v>0.44715778629480429</v>
      </c>
      <c r="L27" s="229">
        <f t="shared" si="3"/>
        <v>0</v>
      </c>
      <c r="M27" s="249" t="s">
        <v>271</v>
      </c>
      <c r="N27" s="250" t="s">
        <v>272</v>
      </c>
      <c r="O27" s="236">
        <v>9796488332</v>
      </c>
      <c r="P27" s="236">
        <v>0</v>
      </c>
      <c r="Q27" s="236">
        <v>0</v>
      </c>
      <c r="R27" s="236">
        <v>9796488332</v>
      </c>
      <c r="S27" s="236">
        <v>4015292460</v>
      </c>
      <c r="T27" s="236">
        <v>230763417</v>
      </c>
      <c r="U27" s="236">
        <v>4246055877</v>
      </c>
      <c r="V27" s="236">
        <v>5550432455</v>
      </c>
      <c r="W27" s="262">
        <v>0.433426319013759</v>
      </c>
      <c r="Y27" s="16" t="s">
        <v>271</v>
      </c>
      <c r="Z27" s="17" t="s">
        <v>272</v>
      </c>
      <c r="AA27" s="18">
        <v>9796488332</v>
      </c>
      <c r="AB27" s="18">
        <v>0</v>
      </c>
      <c r="AC27" s="18">
        <v>0</v>
      </c>
      <c r="AD27" s="18">
        <v>9796488332</v>
      </c>
      <c r="AE27" s="18">
        <v>4380576036</v>
      </c>
      <c r="AF27" s="18">
        <v>134520159</v>
      </c>
      <c r="AG27" s="18">
        <v>4380576036</v>
      </c>
      <c r="AH27" s="18">
        <v>1484176570</v>
      </c>
      <c r="AI27" s="19">
        <v>0.44715778629480429</v>
      </c>
    </row>
    <row r="28" spans="1:35" x14ac:dyDescent="0.35">
      <c r="A28" s="21" t="s">
        <v>273</v>
      </c>
      <c r="B28" s="22" t="s">
        <v>274</v>
      </c>
      <c r="C28" s="23">
        <f>SUM(C29:C33)</f>
        <v>4983476830</v>
      </c>
      <c r="D28" s="23">
        <f t="shared" ref="D28:J28" si="14">SUM(D29:D33)</f>
        <v>0</v>
      </c>
      <c r="E28" s="23">
        <f t="shared" si="14"/>
        <v>0</v>
      </c>
      <c r="F28" s="23">
        <f t="shared" si="14"/>
        <v>4983476830</v>
      </c>
      <c r="G28" s="23">
        <f t="shared" si="14"/>
        <v>2110914166</v>
      </c>
      <c r="H28" s="23">
        <f t="shared" si="14"/>
        <v>65769761</v>
      </c>
      <c r="I28" s="23">
        <f t="shared" si="14"/>
        <v>2110914166</v>
      </c>
      <c r="J28" s="23">
        <f t="shared" si="14"/>
        <v>664975378</v>
      </c>
      <c r="K28" s="35">
        <f t="shared" si="1"/>
        <v>0.42358261872364317</v>
      </c>
      <c r="L28" s="229">
        <f t="shared" si="3"/>
        <v>0</v>
      </c>
      <c r="M28" s="251" t="s">
        <v>273</v>
      </c>
      <c r="N28" s="252" t="s">
        <v>274</v>
      </c>
      <c r="O28" s="237">
        <v>4983476830</v>
      </c>
      <c r="P28" s="237">
        <v>0</v>
      </c>
      <c r="Q28" s="237">
        <v>0</v>
      </c>
      <c r="R28" s="237">
        <v>4983476830</v>
      </c>
      <c r="S28" s="237">
        <v>1990939778</v>
      </c>
      <c r="T28" s="237">
        <v>54204627</v>
      </c>
      <c r="U28" s="237">
        <v>2045144405</v>
      </c>
      <c r="V28" s="237">
        <v>2938332425</v>
      </c>
      <c r="W28" s="270">
        <v>0.41038505340055931</v>
      </c>
      <c r="Y28" s="21" t="s">
        <v>273</v>
      </c>
      <c r="Z28" s="22" t="s">
        <v>274</v>
      </c>
      <c r="AA28" s="23">
        <v>4983476830</v>
      </c>
      <c r="AB28" s="23">
        <v>0</v>
      </c>
      <c r="AC28" s="23">
        <v>0</v>
      </c>
      <c r="AD28" s="23">
        <v>4983476830</v>
      </c>
      <c r="AE28" s="23">
        <v>2110914166</v>
      </c>
      <c r="AF28" s="23">
        <v>65769761</v>
      </c>
      <c r="AG28" s="23">
        <v>2110914166</v>
      </c>
      <c r="AH28" s="23">
        <v>664975378</v>
      </c>
      <c r="AI28" s="35">
        <v>0.42358261872364317</v>
      </c>
    </row>
    <row r="29" spans="1:35" x14ac:dyDescent="0.35">
      <c r="A29" s="25" t="s">
        <v>275</v>
      </c>
      <c r="B29" s="26" t="s">
        <v>248</v>
      </c>
      <c r="C29" s="27">
        <v>176410005</v>
      </c>
      <c r="D29" s="239"/>
      <c r="E29" s="33"/>
      <c r="F29" s="29">
        <f t="shared" si="11"/>
        <v>176410005</v>
      </c>
      <c r="G29" s="30">
        <v>41052000</v>
      </c>
      <c r="H29" s="239"/>
      <c r="I29" s="266">
        <v>41052000</v>
      </c>
      <c r="J29" s="31">
        <v>21234271</v>
      </c>
      <c r="K29" s="32">
        <f t="shared" si="1"/>
        <v>0.23270788978210163</v>
      </c>
      <c r="L29" s="229">
        <f t="shared" si="3"/>
        <v>0</v>
      </c>
      <c r="M29" s="253" t="s">
        <v>275</v>
      </c>
      <c r="N29" s="254" t="s">
        <v>248</v>
      </c>
      <c r="O29" s="239">
        <v>176410005</v>
      </c>
      <c r="P29" s="239"/>
      <c r="Q29" s="240"/>
      <c r="R29" s="265">
        <v>176410005</v>
      </c>
      <c r="S29" s="266">
        <v>41052000</v>
      </c>
      <c r="T29" s="239"/>
      <c r="U29" s="266">
        <v>41052000</v>
      </c>
      <c r="V29" s="267">
        <v>135358005</v>
      </c>
      <c r="W29" s="268">
        <v>0.23270788978210163</v>
      </c>
      <c r="Y29" s="25" t="s">
        <v>275</v>
      </c>
      <c r="Z29" s="26" t="s">
        <v>248</v>
      </c>
      <c r="AA29" s="27">
        <v>176410005</v>
      </c>
      <c r="AB29" s="27"/>
      <c r="AC29" s="33"/>
      <c r="AD29" s="29">
        <v>176410005</v>
      </c>
      <c r="AE29" s="30">
        <v>41052000</v>
      </c>
      <c r="AF29" s="27"/>
      <c r="AG29" s="30">
        <v>41052000</v>
      </c>
      <c r="AH29" s="31">
        <v>21234271</v>
      </c>
      <c r="AI29" s="32">
        <v>0.23270788978210163</v>
      </c>
    </row>
    <row r="30" spans="1:35" x14ac:dyDescent="0.35">
      <c r="A30" s="25" t="s">
        <v>276</v>
      </c>
      <c r="B30" s="26" t="s">
        <v>250</v>
      </c>
      <c r="C30" s="27">
        <v>4000596877</v>
      </c>
      <c r="D30" s="239"/>
      <c r="E30" s="33"/>
      <c r="F30" s="29">
        <f t="shared" si="11"/>
        <v>4000596877</v>
      </c>
      <c r="G30" s="30">
        <v>1909914753</v>
      </c>
      <c r="H30" s="239">
        <v>62765986</v>
      </c>
      <c r="I30" s="266">
        <v>1909914753</v>
      </c>
      <c r="J30" s="31">
        <v>567914153</v>
      </c>
      <c r="K30" s="32">
        <f t="shared" si="1"/>
        <v>0.47740744986838624</v>
      </c>
      <c r="L30" s="229">
        <f t="shared" si="3"/>
        <v>0</v>
      </c>
      <c r="M30" s="253" t="s">
        <v>276</v>
      </c>
      <c r="N30" s="254" t="s">
        <v>250</v>
      </c>
      <c r="O30" s="239">
        <v>4000596877</v>
      </c>
      <c r="P30" s="239"/>
      <c r="Q30" s="240"/>
      <c r="R30" s="265">
        <v>4000596877</v>
      </c>
      <c r="S30" s="266">
        <v>1799132140</v>
      </c>
      <c r="T30" s="239">
        <v>48016627</v>
      </c>
      <c r="U30" s="266">
        <v>1847148767</v>
      </c>
      <c r="V30" s="267">
        <v>2153448110</v>
      </c>
      <c r="W30" s="268">
        <v>0.46171829449238455</v>
      </c>
      <c r="Y30" s="25" t="s">
        <v>276</v>
      </c>
      <c r="Z30" s="26" t="s">
        <v>250</v>
      </c>
      <c r="AA30" s="27">
        <v>4000596877</v>
      </c>
      <c r="AB30" s="27"/>
      <c r="AC30" s="33"/>
      <c r="AD30" s="29">
        <v>4000596877</v>
      </c>
      <c r="AE30" s="30">
        <v>1909914753</v>
      </c>
      <c r="AF30" s="27">
        <v>62765986</v>
      </c>
      <c r="AG30" s="30">
        <v>1909914753</v>
      </c>
      <c r="AH30" s="31">
        <v>567914153</v>
      </c>
      <c r="AI30" s="32">
        <v>0.47740744986838624</v>
      </c>
    </row>
    <row r="31" spans="1:35" x14ac:dyDescent="0.35">
      <c r="A31" s="25" t="s">
        <v>277</v>
      </c>
      <c r="B31" s="26" t="s">
        <v>278</v>
      </c>
      <c r="C31" s="27">
        <v>594153640</v>
      </c>
      <c r="D31" s="239"/>
      <c r="E31" s="33"/>
      <c r="F31" s="29">
        <f t="shared" si="11"/>
        <v>594153640</v>
      </c>
      <c r="G31" s="30">
        <v>128199638</v>
      </c>
      <c r="H31" s="239"/>
      <c r="I31" s="266">
        <v>128199638</v>
      </c>
      <c r="J31" s="31">
        <v>1050000</v>
      </c>
      <c r="K31" s="32">
        <f t="shared" si="1"/>
        <v>0.2157684971853408</v>
      </c>
      <c r="L31" s="229">
        <f t="shared" si="3"/>
        <v>0</v>
      </c>
      <c r="M31" s="253" t="s">
        <v>277</v>
      </c>
      <c r="N31" s="254" t="s">
        <v>278</v>
      </c>
      <c r="O31" s="239">
        <v>594153640</v>
      </c>
      <c r="P31" s="239"/>
      <c r="Q31" s="240"/>
      <c r="R31" s="265">
        <v>594153640</v>
      </c>
      <c r="S31" s="266">
        <v>128199638</v>
      </c>
      <c r="T31" s="239"/>
      <c r="U31" s="266">
        <v>128199638</v>
      </c>
      <c r="V31" s="267">
        <v>465954002</v>
      </c>
      <c r="W31" s="268">
        <v>0.2157684971853408</v>
      </c>
      <c r="Y31" s="25" t="s">
        <v>277</v>
      </c>
      <c r="Z31" s="26" t="s">
        <v>278</v>
      </c>
      <c r="AA31" s="27">
        <v>594153640</v>
      </c>
      <c r="AB31" s="27"/>
      <c r="AC31" s="33"/>
      <c r="AD31" s="29">
        <v>594153640</v>
      </c>
      <c r="AE31" s="30">
        <v>128199638</v>
      </c>
      <c r="AF31" s="27"/>
      <c r="AG31" s="30">
        <v>128199638</v>
      </c>
      <c r="AH31" s="31">
        <v>1050000</v>
      </c>
      <c r="AI31" s="32">
        <v>0.2157684971853408</v>
      </c>
    </row>
    <row r="32" spans="1:35" x14ac:dyDescent="0.35">
      <c r="A32" s="25" t="s">
        <v>279</v>
      </c>
      <c r="B32" s="26" t="s">
        <v>280</v>
      </c>
      <c r="C32" s="27">
        <v>44607920</v>
      </c>
      <c r="D32" s="239"/>
      <c r="E32" s="33"/>
      <c r="F32" s="29">
        <f t="shared" si="11"/>
        <v>44607920</v>
      </c>
      <c r="G32" s="30">
        <v>3003775</v>
      </c>
      <c r="H32" s="239">
        <v>3003775</v>
      </c>
      <c r="I32" s="266">
        <v>3003775</v>
      </c>
      <c r="J32" s="31">
        <v>72444954</v>
      </c>
      <c r="K32" s="32">
        <f t="shared" si="1"/>
        <v>6.733725759909899E-2</v>
      </c>
      <c r="L32" s="229">
        <f t="shared" si="3"/>
        <v>0</v>
      </c>
      <c r="M32" s="253" t="s">
        <v>279</v>
      </c>
      <c r="N32" s="254" t="s">
        <v>280</v>
      </c>
      <c r="O32" s="239">
        <v>44607920</v>
      </c>
      <c r="P32" s="239"/>
      <c r="Q32" s="240"/>
      <c r="R32" s="265">
        <v>44607920</v>
      </c>
      <c r="S32" s="266">
        <v>0</v>
      </c>
      <c r="T32" s="239"/>
      <c r="U32" s="266">
        <v>0</v>
      </c>
      <c r="V32" s="267">
        <v>44607920</v>
      </c>
      <c r="W32" s="268">
        <v>0</v>
      </c>
      <c r="Y32" s="25" t="s">
        <v>279</v>
      </c>
      <c r="Z32" s="26" t="s">
        <v>280</v>
      </c>
      <c r="AA32" s="27">
        <v>44607920</v>
      </c>
      <c r="AB32" s="27"/>
      <c r="AC32" s="33"/>
      <c r="AD32" s="29">
        <v>44607920</v>
      </c>
      <c r="AE32" s="30">
        <v>3003775</v>
      </c>
      <c r="AF32" s="27">
        <v>3003775</v>
      </c>
      <c r="AG32" s="27">
        <v>3003775</v>
      </c>
      <c r="AH32" s="31">
        <v>72444954</v>
      </c>
      <c r="AI32" s="32">
        <v>6.733725759909899E-2</v>
      </c>
    </row>
    <row r="33" spans="1:35" x14ac:dyDescent="0.35">
      <c r="A33" s="25" t="s">
        <v>281</v>
      </c>
      <c r="B33" s="26" t="s">
        <v>254</v>
      </c>
      <c r="C33" s="27">
        <v>167708388</v>
      </c>
      <c r="D33" s="239"/>
      <c r="E33" s="33"/>
      <c r="F33" s="29">
        <f t="shared" si="11"/>
        <v>167708388</v>
      </c>
      <c r="G33" s="30">
        <v>28744000</v>
      </c>
      <c r="H33" s="239"/>
      <c r="I33" s="266">
        <v>28744000</v>
      </c>
      <c r="J33" s="31">
        <v>2332000</v>
      </c>
      <c r="K33" s="32">
        <f t="shared" si="1"/>
        <v>0.17139273916341025</v>
      </c>
      <c r="L33" s="229">
        <f t="shared" si="3"/>
        <v>0</v>
      </c>
      <c r="M33" s="253" t="s">
        <v>281</v>
      </c>
      <c r="N33" s="254" t="s">
        <v>254</v>
      </c>
      <c r="O33" s="239">
        <v>167708388</v>
      </c>
      <c r="P33" s="239"/>
      <c r="Q33" s="240"/>
      <c r="R33" s="265">
        <v>167708388</v>
      </c>
      <c r="S33" s="266">
        <v>22556000</v>
      </c>
      <c r="T33" s="239">
        <v>6188000</v>
      </c>
      <c r="U33" s="266">
        <v>28744000</v>
      </c>
      <c r="V33" s="267">
        <v>138964388</v>
      </c>
      <c r="W33" s="268">
        <v>0.17139273916341025</v>
      </c>
      <c r="Y33" s="25" t="s">
        <v>281</v>
      </c>
      <c r="Z33" s="26" t="s">
        <v>254</v>
      </c>
      <c r="AA33" s="27">
        <v>167708388</v>
      </c>
      <c r="AB33" s="27"/>
      <c r="AC33" s="33"/>
      <c r="AD33" s="29">
        <v>167708388</v>
      </c>
      <c r="AE33" s="30">
        <v>28744000</v>
      </c>
      <c r="AF33" s="27"/>
      <c r="AG33" s="30">
        <v>28744000</v>
      </c>
      <c r="AH33" s="31">
        <v>2332000</v>
      </c>
      <c r="AI33" s="32">
        <v>0.17139273916341025</v>
      </c>
    </row>
    <row r="34" spans="1:35" x14ac:dyDescent="0.35">
      <c r="A34" s="21" t="s">
        <v>282</v>
      </c>
      <c r="B34" s="22" t="s">
        <v>283</v>
      </c>
      <c r="C34" s="23">
        <f>SUM(C35:C38)</f>
        <v>3817074480</v>
      </c>
      <c r="D34" s="23">
        <f t="shared" ref="D34:J34" si="15">SUM(D35:D38)</f>
        <v>0</v>
      </c>
      <c r="E34" s="23">
        <f t="shared" si="15"/>
        <v>0</v>
      </c>
      <c r="F34" s="23">
        <f t="shared" si="15"/>
        <v>3817074480</v>
      </c>
      <c r="G34" s="23">
        <f t="shared" si="15"/>
        <v>1832411363</v>
      </c>
      <c r="H34" s="23">
        <f t="shared" si="15"/>
        <v>66154087</v>
      </c>
      <c r="I34" s="23">
        <f t="shared" si="15"/>
        <v>1832411363</v>
      </c>
      <c r="J34" s="23">
        <f t="shared" si="15"/>
        <v>260514677</v>
      </c>
      <c r="K34" s="35">
        <f t="shared" si="1"/>
        <v>0.48005648634867609</v>
      </c>
      <c r="L34" s="229">
        <f t="shared" si="3"/>
        <v>0</v>
      </c>
      <c r="M34" s="251" t="s">
        <v>282</v>
      </c>
      <c r="N34" s="252" t="s">
        <v>283</v>
      </c>
      <c r="O34" s="237">
        <v>3817074480</v>
      </c>
      <c r="P34" s="237">
        <v>0</v>
      </c>
      <c r="Q34" s="237">
        <v>0</v>
      </c>
      <c r="R34" s="237">
        <v>3817074480</v>
      </c>
      <c r="S34" s="237">
        <v>1703948155</v>
      </c>
      <c r="T34" s="237">
        <v>62309121</v>
      </c>
      <c r="U34" s="237">
        <v>1766257276</v>
      </c>
      <c r="V34" s="237">
        <v>2050817204</v>
      </c>
      <c r="W34" s="270">
        <v>0.46272538962876092</v>
      </c>
      <c r="Y34" s="21" t="s">
        <v>282</v>
      </c>
      <c r="Z34" s="22" t="s">
        <v>283</v>
      </c>
      <c r="AA34" s="23">
        <v>3817074480</v>
      </c>
      <c r="AB34" s="23">
        <v>0</v>
      </c>
      <c r="AC34" s="23">
        <v>0</v>
      </c>
      <c r="AD34" s="23">
        <v>3817074480</v>
      </c>
      <c r="AE34" s="23">
        <v>1832411363</v>
      </c>
      <c r="AF34" s="23">
        <v>66154087</v>
      </c>
      <c r="AG34" s="23">
        <v>1832411363</v>
      </c>
      <c r="AH34" s="23">
        <v>260514677</v>
      </c>
      <c r="AI34" s="35">
        <v>0.48005648634867609</v>
      </c>
    </row>
    <row r="35" spans="1:35" x14ac:dyDescent="0.35">
      <c r="A35" s="25" t="s">
        <v>284</v>
      </c>
      <c r="B35" s="26" t="s">
        <v>248</v>
      </c>
      <c r="C35" s="27">
        <v>73640621</v>
      </c>
      <c r="D35" s="239"/>
      <c r="E35" s="33"/>
      <c r="F35" s="29">
        <f t="shared" si="11"/>
        <v>73640621</v>
      </c>
      <c r="G35" s="30">
        <v>11119600</v>
      </c>
      <c r="H35" s="239"/>
      <c r="I35" s="266">
        <v>11119600</v>
      </c>
      <c r="J35" s="31">
        <v>1696500</v>
      </c>
      <c r="K35" s="32">
        <f t="shared" si="1"/>
        <v>0.15099818346181518</v>
      </c>
      <c r="L35" s="229">
        <f t="shared" si="3"/>
        <v>0</v>
      </c>
      <c r="M35" s="253" t="s">
        <v>284</v>
      </c>
      <c r="N35" s="254" t="s">
        <v>248</v>
      </c>
      <c r="O35" s="239">
        <v>73640621</v>
      </c>
      <c r="P35" s="239"/>
      <c r="Q35" s="240"/>
      <c r="R35" s="265">
        <v>73640621</v>
      </c>
      <c r="S35" s="266">
        <v>11119600</v>
      </c>
      <c r="T35" s="239"/>
      <c r="U35" s="266">
        <v>11119600</v>
      </c>
      <c r="V35" s="267">
        <v>62521021</v>
      </c>
      <c r="W35" s="268">
        <v>0.15099818346181518</v>
      </c>
      <c r="Y35" s="25" t="s">
        <v>284</v>
      </c>
      <c r="Z35" s="26" t="s">
        <v>248</v>
      </c>
      <c r="AA35" s="27">
        <v>73640621</v>
      </c>
      <c r="AB35" s="27"/>
      <c r="AC35" s="33"/>
      <c r="AD35" s="29">
        <v>73640621</v>
      </c>
      <c r="AE35" s="30">
        <v>11119600</v>
      </c>
      <c r="AF35" s="27"/>
      <c r="AG35" s="30">
        <v>11119600</v>
      </c>
      <c r="AH35" s="31">
        <v>1696500</v>
      </c>
      <c r="AI35" s="32">
        <v>0.15099818346181518</v>
      </c>
    </row>
    <row r="36" spans="1:35" x14ac:dyDescent="0.35">
      <c r="A36" s="25" t="s">
        <v>285</v>
      </c>
      <c r="B36" s="26" t="s">
        <v>250</v>
      </c>
      <c r="C36" s="27">
        <v>3469054021</v>
      </c>
      <c r="D36" s="239"/>
      <c r="E36" s="33"/>
      <c r="F36" s="29">
        <f t="shared" si="11"/>
        <v>3469054021</v>
      </c>
      <c r="G36" s="30">
        <v>1819625517</v>
      </c>
      <c r="H36" s="239">
        <v>64487841</v>
      </c>
      <c r="I36" s="266">
        <v>1819625517</v>
      </c>
      <c r="J36" s="31">
        <v>16977200</v>
      </c>
      <c r="K36" s="32">
        <f t="shared" si="1"/>
        <v>0.52453075275993233</v>
      </c>
      <c r="L36" s="229">
        <f t="shared" si="3"/>
        <v>0</v>
      </c>
      <c r="M36" s="253" t="s">
        <v>285</v>
      </c>
      <c r="N36" s="254" t="s">
        <v>250</v>
      </c>
      <c r="O36" s="239">
        <v>3469054021</v>
      </c>
      <c r="P36" s="239"/>
      <c r="Q36" s="240"/>
      <c r="R36" s="265">
        <v>3469054021</v>
      </c>
      <c r="S36" s="266">
        <v>1692828555</v>
      </c>
      <c r="T36" s="239">
        <v>62309121</v>
      </c>
      <c r="U36" s="266">
        <v>1755137676</v>
      </c>
      <c r="V36" s="267">
        <v>1713916345</v>
      </c>
      <c r="W36" s="268">
        <v>0.5059412927487531</v>
      </c>
      <c r="Y36" s="25" t="s">
        <v>285</v>
      </c>
      <c r="Z36" s="26" t="s">
        <v>250</v>
      </c>
      <c r="AA36" s="27">
        <v>3469054021</v>
      </c>
      <c r="AB36" s="27"/>
      <c r="AC36" s="33"/>
      <c r="AD36" s="29">
        <v>3469054021</v>
      </c>
      <c r="AE36" s="30">
        <v>1819625517</v>
      </c>
      <c r="AF36" s="27">
        <v>64487841</v>
      </c>
      <c r="AG36" s="30">
        <v>1819625517</v>
      </c>
      <c r="AH36" s="31">
        <v>16977200</v>
      </c>
      <c r="AI36" s="32">
        <v>0.52453075275993233</v>
      </c>
    </row>
    <row r="37" spans="1:35" x14ac:dyDescent="0.35">
      <c r="A37" s="25" t="s">
        <v>286</v>
      </c>
      <c r="B37" s="26" t="s">
        <v>278</v>
      </c>
      <c r="C37" s="27">
        <v>266109890</v>
      </c>
      <c r="D37" s="239"/>
      <c r="E37" s="33"/>
      <c r="F37" s="29">
        <f t="shared" si="11"/>
        <v>266109890</v>
      </c>
      <c r="G37" s="30">
        <v>0</v>
      </c>
      <c r="H37" s="239"/>
      <c r="I37" s="266"/>
      <c r="J37" s="31">
        <v>236728427</v>
      </c>
      <c r="K37" s="32">
        <f t="shared" si="1"/>
        <v>0</v>
      </c>
      <c r="L37" s="229">
        <f t="shared" si="3"/>
        <v>0</v>
      </c>
      <c r="M37" s="253" t="s">
        <v>286</v>
      </c>
      <c r="N37" s="254" t="s">
        <v>278</v>
      </c>
      <c r="O37" s="239">
        <v>266109890</v>
      </c>
      <c r="P37" s="239"/>
      <c r="Q37" s="240"/>
      <c r="R37" s="265">
        <v>266109890</v>
      </c>
      <c r="S37" s="266"/>
      <c r="T37" s="239"/>
      <c r="U37" s="266"/>
      <c r="V37" s="267">
        <v>266109890</v>
      </c>
      <c r="W37" s="268">
        <v>0</v>
      </c>
      <c r="Y37" s="25" t="s">
        <v>286</v>
      </c>
      <c r="Z37" s="26" t="s">
        <v>278</v>
      </c>
      <c r="AA37" s="27">
        <v>266109890</v>
      </c>
      <c r="AB37" s="27"/>
      <c r="AC37" s="33"/>
      <c r="AD37" s="29">
        <v>266109890</v>
      </c>
      <c r="AE37" s="30">
        <v>0</v>
      </c>
      <c r="AF37" s="27"/>
      <c r="AG37" s="30"/>
      <c r="AH37" s="31">
        <v>236728427</v>
      </c>
      <c r="AI37" s="32">
        <v>0</v>
      </c>
    </row>
    <row r="38" spans="1:35" x14ac:dyDescent="0.35">
      <c r="A38" s="25" t="s">
        <v>287</v>
      </c>
      <c r="B38" s="26" t="s">
        <v>280</v>
      </c>
      <c r="C38" s="27">
        <v>8269948</v>
      </c>
      <c r="D38" s="239"/>
      <c r="E38" s="33"/>
      <c r="F38" s="29">
        <f t="shared" si="11"/>
        <v>8269948</v>
      </c>
      <c r="G38" s="30">
        <v>1666246</v>
      </c>
      <c r="H38" s="239">
        <v>1666246</v>
      </c>
      <c r="I38" s="266">
        <v>1666246</v>
      </c>
      <c r="J38" s="31">
        <v>5112550</v>
      </c>
      <c r="K38" s="32">
        <f t="shared" si="1"/>
        <v>0.2014820407576928</v>
      </c>
      <c r="L38" s="229">
        <f t="shared" si="3"/>
        <v>0</v>
      </c>
      <c r="M38" s="253" t="s">
        <v>287</v>
      </c>
      <c r="N38" s="254" t="s">
        <v>280</v>
      </c>
      <c r="O38" s="239">
        <v>8269948</v>
      </c>
      <c r="P38" s="239"/>
      <c r="Q38" s="240"/>
      <c r="R38" s="265">
        <v>8269948</v>
      </c>
      <c r="S38" s="266">
        <v>0</v>
      </c>
      <c r="T38" s="239"/>
      <c r="U38" s="266">
        <v>0</v>
      </c>
      <c r="V38" s="267">
        <v>8269948</v>
      </c>
      <c r="W38" s="268">
        <v>0</v>
      </c>
      <c r="Y38" s="25" t="s">
        <v>287</v>
      </c>
      <c r="Z38" s="26" t="s">
        <v>280</v>
      </c>
      <c r="AA38" s="27">
        <v>8269948</v>
      </c>
      <c r="AB38" s="27"/>
      <c r="AC38" s="33"/>
      <c r="AD38" s="29">
        <v>8269948</v>
      </c>
      <c r="AE38" s="30">
        <v>1666246</v>
      </c>
      <c r="AF38" s="27">
        <v>1666246</v>
      </c>
      <c r="AG38" s="27">
        <v>1666246</v>
      </c>
      <c r="AH38" s="31">
        <v>5112550</v>
      </c>
      <c r="AI38" s="32">
        <v>0.2014820407576928</v>
      </c>
    </row>
    <row r="39" spans="1:35" x14ac:dyDescent="0.35">
      <c r="A39" s="21" t="s">
        <v>288</v>
      </c>
      <c r="B39" s="22" t="s">
        <v>289</v>
      </c>
      <c r="C39" s="23">
        <f>SUM(C40:C44)</f>
        <v>995937022</v>
      </c>
      <c r="D39" s="23">
        <f t="shared" ref="D39:J39" si="16">SUM(D40:D44)</f>
        <v>0</v>
      </c>
      <c r="E39" s="23">
        <f t="shared" si="16"/>
        <v>0</v>
      </c>
      <c r="F39" s="23">
        <f t="shared" si="16"/>
        <v>995937022</v>
      </c>
      <c r="G39" s="23">
        <f t="shared" si="16"/>
        <v>437250507</v>
      </c>
      <c r="H39" s="23">
        <f t="shared" si="16"/>
        <v>2596311</v>
      </c>
      <c r="I39" s="23">
        <f t="shared" si="16"/>
        <v>437250507</v>
      </c>
      <c r="J39" s="23">
        <f t="shared" si="16"/>
        <v>558686515</v>
      </c>
      <c r="K39" s="35">
        <f t="shared" si="1"/>
        <v>0.43903429367645297</v>
      </c>
      <c r="L39" s="229">
        <f t="shared" si="3"/>
        <v>0</v>
      </c>
      <c r="M39" s="251" t="s">
        <v>288</v>
      </c>
      <c r="N39" s="252" t="s">
        <v>289</v>
      </c>
      <c r="O39" s="237">
        <v>995937022</v>
      </c>
      <c r="P39" s="237">
        <v>0</v>
      </c>
      <c r="Q39" s="237">
        <v>0</v>
      </c>
      <c r="R39" s="237">
        <v>995937022</v>
      </c>
      <c r="S39" s="237">
        <v>320404527</v>
      </c>
      <c r="T39" s="237">
        <v>114249669</v>
      </c>
      <c r="U39" s="237">
        <v>434654196</v>
      </c>
      <c r="V39" s="237">
        <v>561282826</v>
      </c>
      <c r="W39" s="270">
        <v>0.43642739088777444</v>
      </c>
      <c r="Y39" s="21" t="s">
        <v>288</v>
      </c>
      <c r="Z39" s="22" t="s">
        <v>289</v>
      </c>
      <c r="AA39" s="23">
        <v>995937022</v>
      </c>
      <c r="AB39" s="23">
        <v>0</v>
      </c>
      <c r="AC39" s="23">
        <v>0</v>
      </c>
      <c r="AD39" s="23">
        <v>995937022</v>
      </c>
      <c r="AE39" s="23">
        <v>437250507</v>
      </c>
      <c r="AF39" s="23">
        <v>2596311</v>
      </c>
      <c r="AG39" s="23">
        <v>437250507</v>
      </c>
      <c r="AH39" s="23">
        <v>558686515</v>
      </c>
      <c r="AI39" s="35">
        <v>0.43903429367645297</v>
      </c>
    </row>
    <row r="40" spans="1:35" x14ac:dyDescent="0.35">
      <c r="A40" s="25" t="s">
        <v>290</v>
      </c>
      <c r="B40" s="26" t="s">
        <v>291</v>
      </c>
      <c r="C40" s="27">
        <v>123593826</v>
      </c>
      <c r="D40" s="239"/>
      <c r="E40" s="33"/>
      <c r="F40" s="29">
        <f t="shared" si="11"/>
        <v>123593826</v>
      </c>
      <c r="G40" s="30">
        <v>66591903</v>
      </c>
      <c r="H40" s="239">
        <v>2194508</v>
      </c>
      <c r="I40" s="266">
        <v>66591903</v>
      </c>
      <c r="J40" s="31">
        <f t="shared" si="12"/>
        <v>57001923</v>
      </c>
      <c r="K40" s="32">
        <f t="shared" si="1"/>
        <v>0.53879635541018045</v>
      </c>
      <c r="L40" s="229">
        <f t="shared" si="3"/>
        <v>0</v>
      </c>
      <c r="M40" s="253" t="s">
        <v>290</v>
      </c>
      <c r="N40" s="254" t="s">
        <v>291</v>
      </c>
      <c r="O40" s="239">
        <v>123593826</v>
      </c>
      <c r="P40" s="239"/>
      <c r="Q40" s="240"/>
      <c r="R40" s="265">
        <v>123593826</v>
      </c>
      <c r="S40" s="266">
        <v>64397395</v>
      </c>
      <c r="T40" s="239"/>
      <c r="U40" s="266">
        <v>64397395</v>
      </c>
      <c r="V40" s="267">
        <v>59196431</v>
      </c>
      <c r="W40" s="268">
        <v>0.52104054938796052</v>
      </c>
      <c r="Y40" s="25" t="s">
        <v>290</v>
      </c>
      <c r="Z40" s="26" t="s">
        <v>291</v>
      </c>
      <c r="AA40" s="27">
        <v>123593826</v>
      </c>
      <c r="AB40" s="27"/>
      <c r="AC40" s="33"/>
      <c r="AD40" s="29">
        <v>123593826</v>
      </c>
      <c r="AE40" s="30">
        <v>66591903</v>
      </c>
      <c r="AF40" s="27">
        <v>2194508</v>
      </c>
      <c r="AG40" s="30">
        <v>66591903</v>
      </c>
      <c r="AH40" s="31">
        <v>57001923</v>
      </c>
      <c r="AI40" s="32">
        <v>0.53879635541018045</v>
      </c>
    </row>
    <row r="41" spans="1:35" x14ac:dyDescent="0.35">
      <c r="A41" s="25" t="s">
        <v>292</v>
      </c>
      <c r="B41" s="26" t="s">
        <v>293</v>
      </c>
      <c r="C41" s="27">
        <v>436733306</v>
      </c>
      <c r="D41" s="239"/>
      <c r="E41" s="33"/>
      <c r="F41" s="29">
        <f t="shared" si="11"/>
        <v>436733306</v>
      </c>
      <c r="G41" s="30">
        <v>208278819</v>
      </c>
      <c r="H41" s="239">
        <v>401803</v>
      </c>
      <c r="I41" s="266">
        <v>208278819</v>
      </c>
      <c r="J41" s="31">
        <f t="shared" si="12"/>
        <v>228454487</v>
      </c>
      <c r="K41" s="32">
        <f t="shared" si="1"/>
        <v>0.47690161510145967</v>
      </c>
      <c r="L41" s="229">
        <f t="shared" si="3"/>
        <v>0</v>
      </c>
      <c r="M41" s="253" t="s">
        <v>292</v>
      </c>
      <c r="N41" s="254" t="s">
        <v>293</v>
      </c>
      <c r="O41" s="239">
        <v>436733306</v>
      </c>
      <c r="P41" s="239"/>
      <c r="Q41" s="240"/>
      <c r="R41" s="265">
        <v>436733306</v>
      </c>
      <c r="S41" s="266">
        <v>105860416</v>
      </c>
      <c r="T41" s="239">
        <v>102016600</v>
      </c>
      <c r="U41" s="266">
        <v>207877016</v>
      </c>
      <c r="V41" s="267">
        <v>228856290</v>
      </c>
      <c r="W41" s="268">
        <v>0.47598159596282313</v>
      </c>
      <c r="Y41" s="25" t="s">
        <v>292</v>
      </c>
      <c r="Z41" s="26" t="s">
        <v>293</v>
      </c>
      <c r="AA41" s="27">
        <v>436733306</v>
      </c>
      <c r="AB41" s="27"/>
      <c r="AC41" s="33"/>
      <c r="AD41" s="29">
        <v>436733306</v>
      </c>
      <c r="AE41" s="30">
        <v>208278819</v>
      </c>
      <c r="AF41" s="27">
        <v>401803</v>
      </c>
      <c r="AG41" s="30">
        <v>208278819</v>
      </c>
      <c r="AH41" s="31">
        <v>228454487</v>
      </c>
      <c r="AI41" s="32">
        <v>0.47690161510145967</v>
      </c>
    </row>
    <row r="42" spans="1:35" x14ac:dyDescent="0.35">
      <c r="A42" s="25" t="s">
        <v>294</v>
      </c>
      <c r="B42" s="26" t="s">
        <v>295</v>
      </c>
      <c r="C42" s="27">
        <v>93285640</v>
      </c>
      <c r="D42" s="239"/>
      <c r="E42" s="33"/>
      <c r="F42" s="29">
        <f t="shared" si="11"/>
        <v>93285640</v>
      </c>
      <c r="G42" s="30">
        <v>36142618</v>
      </c>
      <c r="H42" s="239"/>
      <c r="I42" s="266">
        <v>36142618</v>
      </c>
      <c r="J42" s="31">
        <f t="shared" si="12"/>
        <v>57143022</v>
      </c>
      <c r="K42" s="32">
        <f t="shared" si="1"/>
        <v>0.38744031771663889</v>
      </c>
      <c r="L42" s="229">
        <f t="shared" si="3"/>
        <v>0</v>
      </c>
      <c r="M42" s="253" t="s">
        <v>294</v>
      </c>
      <c r="N42" s="254" t="s">
        <v>295</v>
      </c>
      <c r="O42" s="239">
        <v>93285640</v>
      </c>
      <c r="P42" s="239"/>
      <c r="Q42" s="240"/>
      <c r="R42" s="265">
        <v>93285640</v>
      </c>
      <c r="S42" s="266">
        <v>31437594</v>
      </c>
      <c r="T42" s="239">
        <v>4705024</v>
      </c>
      <c r="U42" s="266">
        <v>36142618</v>
      </c>
      <c r="V42" s="267">
        <v>57143022</v>
      </c>
      <c r="W42" s="268">
        <v>0.38744031771663889</v>
      </c>
      <c r="Y42" s="25" t="s">
        <v>294</v>
      </c>
      <c r="Z42" s="26" t="s">
        <v>295</v>
      </c>
      <c r="AA42" s="27">
        <v>93285640</v>
      </c>
      <c r="AB42" s="27"/>
      <c r="AC42" s="33"/>
      <c r="AD42" s="29">
        <v>93285640</v>
      </c>
      <c r="AE42" s="30">
        <v>36142618</v>
      </c>
      <c r="AF42" s="27"/>
      <c r="AG42" s="30">
        <v>36142618</v>
      </c>
      <c r="AH42" s="31">
        <v>57143022</v>
      </c>
      <c r="AI42" s="32">
        <v>0.38744031771663889</v>
      </c>
    </row>
    <row r="43" spans="1:35" x14ac:dyDescent="0.35">
      <c r="A43" s="25" t="s">
        <v>296</v>
      </c>
      <c r="B43" s="26" t="s">
        <v>297</v>
      </c>
      <c r="C43" s="27">
        <v>262129868</v>
      </c>
      <c r="D43" s="239"/>
      <c r="E43" s="33"/>
      <c r="F43" s="29">
        <f t="shared" si="11"/>
        <v>262129868</v>
      </c>
      <c r="G43" s="30">
        <v>82928225</v>
      </c>
      <c r="H43" s="239"/>
      <c r="I43" s="266">
        <v>82928225</v>
      </c>
      <c r="J43" s="31">
        <f t="shared" si="12"/>
        <v>179201643</v>
      </c>
      <c r="K43" s="32">
        <f t="shared" si="1"/>
        <v>0.31636312806597072</v>
      </c>
      <c r="L43" s="229">
        <f t="shared" si="3"/>
        <v>0</v>
      </c>
      <c r="M43" s="253" t="s">
        <v>296</v>
      </c>
      <c r="N43" s="254" t="s">
        <v>297</v>
      </c>
      <c r="O43" s="239">
        <v>262129868</v>
      </c>
      <c r="P43" s="239"/>
      <c r="Q43" s="240"/>
      <c r="R43" s="265">
        <v>262129868</v>
      </c>
      <c r="S43" s="266">
        <v>75400180</v>
      </c>
      <c r="T43" s="239">
        <v>7528045</v>
      </c>
      <c r="U43" s="266">
        <v>82928225</v>
      </c>
      <c r="V43" s="267">
        <v>179201643</v>
      </c>
      <c r="W43" s="268">
        <v>0.31636312806597072</v>
      </c>
      <c r="Y43" s="25" t="s">
        <v>296</v>
      </c>
      <c r="Z43" s="26" t="s">
        <v>297</v>
      </c>
      <c r="AA43" s="27">
        <v>262129868</v>
      </c>
      <c r="AB43" s="27"/>
      <c r="AC43" s="33"/>
      <c r="AD43" s="29">
        <v>262129868</v>
      </c>
      <c r="AE43" s="30">
        <v>82928225</v>
      </c>
      <c r="AF43" s="27"/>
      <c r="AG43" s="30">
        <v>82928225</v>
      </c>
      <c r="AH43" s="31">
        <v>179201643</v>
      </c>
      <c r="AI43" s="32">
        <v>0.31636312806597072</v>
      </c>
    </row>
    <row r="44" spans="1:35" x14ac:dyDescent="0.35">
      <c r="A44" s="25" t="s">
        <v>298</v>
      </c>
      <c r="B44" s="26" t="s">
        <v>299</v>
      </c>
      <c r="C44" s="27">
        <v>80194382</v>
      </c>
      <c r="D44" s="239"/>
      <c r="E44" s="33"/>
      <c r="F44" s="29">
        <f t="shared" si="11"/>
        <v>80194382</v>
      </c>
      <c r="G44" s="30">
        <v>43308942</v>
      </c>
      <c r="H44" s="239"/>
      <c r="I44" s="266">
        <v>43308942</v>
      </c>
      <c r="J44" s="31">
        <f t="shared" si="12"/>
        <v>36885440</v>
      </c>
      <c r="K44" s="32">
        <f t="shared" si="1"/>
        <v>0.54004957604137405</v>
      </c>
      <c r="L44" s="229">
        <f t="shared" si="3"/>
        <v>0</v>
      </c>
      <c r="M44" s="253" t="s">
        <v>298</v>
      </c>
      <c r="N44" s="254" t="s">
        <v>299</v>
      </c>
      <c r="O44" s="239">
        <v>80194382</v>
      </c>
      <c r="P44" s="239"/>
      <c r="Q44" s="240"/>
      <c r="R44" s="265">
        <v>80194382</v>
      </c>
      <c r="S44" s="266">
        <v>43308942</v>
      </c>
      <c r="T44" s="239"/>
      <c r="U44" s="266">
        <v>43308942</v>
      </c>
      <c r="V44" s="267">
        <v>36885440</v>
      </c>
      <c r="W44" s="268">
        <v>0.54004957604137405</v>
      </c>
      <c r="Y44" s="25" t="s">
        <v>298</v>
      </c>
      <c r="Z44" s="26" t="s">
        <v>299</v>
      </c>
      <c r="AA44" s="27">
        <v>80194382</v>
      </c>
      <c r="AB44" s="27"/>
      <c r="AC44" s="33"/>
      <c r="AD44" s="29">
        <v>80194382</v>
      </c>
      <c r="AE44" s="30">
        <v>43308942</v>
      </c>
      <c r="AF44" s="27"/>
      <c r="AG44" s="30">
        <v>43308942</v>
      </c>
      <c r="AH44" s="31">
        <v>36885440</v>
      </c>
      <c r="AI44" s="32">
        <v>0.54004957604137405</v>
      </c>
    </row>
    <row r="45" spans="1:35" x14ac:dyDescent="0.35">
      <c r="A45" s="21" t="s">
        <v>300</v>
      </c>
      <c r="B45" s="22" t="s">
        <v>301</v>
      </c>
      <c r="C45" s="23">
        <f>SUM(C46:C80)</f>
        <v>2469338284</v>
      </c>
      <c r="D45" s="23">
        <f t="shared" ref="D45:J45" si="17">SUM(D46:D80)</f>
        <v>0</v>
      </c>
      <c r="E45" s="23">
        <f t="shared" si="17"/>
        <v>0</v>
      </c>
      <c r="F45" s="23">
        <f t="shared" si="17"/>
        <v>2469338284</v>
      </c>
      <c r="G45" s="23">
        <f t="shared" si="17"/>
        <v>1536966675.25</v>
      </c>
      <c r="H45" s="23">
        <f t="shared" si="17"/>
        <v>330488344</v>
      </c>
      <c r="I45" s="23">
        <f t="shared" si="17"/>
        <v>1536966675.25</v>
      </c>
      <c r="J45" s="23">
        <f t="shared" si="17"/>
        <v>932371608.75</v>
      </c>
      <c r="K45" s="35">
        <f t="shared" si="1"/>
        <v>0.6224204618738256</v>
      </c>
      <c r="L45" s="229">
        <f t="shared" si="3"/>
        <v>0</v>
      </c>
      <c r="M45" s="251" t="s">
        <v>300</v>
      </c>
      <c r="N45" s="252" t="s">
        <v>301</v>
      </c>
      <c r="O45" s="237">
        <v>2469338284</v>
      </c>
      <c r="P45" s="237">
        <v>0</v>
      </c>
      <c r="Q45" s="237">
        <v>0</v>
      </c>
      <c r="R45" s="237">
        <v>2469338284</v>
      </c>
      <c r="S45" s="237">
        <v>995474837.47000003</v>
      </c>
      <c r="T45" s="237">
        <v>218003493.78</v>
      </c>
      <c r="U45" s="237">
        <v>1206478331.25</v>
      </c>
      <c r="V45" s="237">
        <v>1262859952.75</v>
      </c>
      <c r="W45" s="270">
        <v>0.48858365784361685</v>
      </c>
      <c r="Y45" s="21" t="s">
        <v>300</v>
      </c>
      <c r="Z45" s="22" t="s">
        <v>301</v>
      </c>
      <c r="AA45" s="23">
        <v>2469338284</v>
      </c>
      <c r="AB45" s="23">
        <v>0</v>
      </c>
      <c r="AC45" s="23">
        <v>0</v>
      </c>
      <c r="AD45" s="23">
        <v>2469338284</v>
      </c>
      <c r="AE45" s="23">
        <v>1536966675.25</v>
      </c>
      <c r="AF45" s="23">
        <v>330488344</v>
      </c>
      <c r="AG45" s="23">
        <v>1536966675.25</v>
      </c>
      <c r="AH45" s="23">
        <v>932371608.75</v>
      </c>
      <c r="AI45" s="35">
        <v>0.6224204618738256</v>
      </c>
    </row>
    <row r="46" spans="1:35" x14ac:dyDescent="0.35">
      <c r="A46" s="25" t="s">
        <v>302</v>
      </c>
      <c r="B46" s="26" t="s">
        <v>303</v>
      </c>
      <c r="C46" s="27">
        <v>30000000</v>
      </c>
      <c r="D46" s="239"/>
      <c r="E46" s="33"/>
      <c r="F46" s="29">
        <f t="shared" si="11"/>
        <v>30000000</v>
      </c>
      <c r="G46" s="30">
        <v>1067000</v>
      </c>
      <c r="H46" s="239">
        <v>618000</v>
      </c>
      <c r="I46" s="266">
        <v>1067000</v>
      </c>
      <c r="J46" s="31">
        <f t="shared" si="12"/>
        <v>28933000</v>
      </c>
      <c r="K46" s="32">
        <f t="shared" si="1"/>
        <v>3.556666666666667E-2</v>
      </c>
      <c r="L46" s="229">
        <f t="shared" si="3"/>
        <v>0</v>
      </c>
      <c r="M46" s="253" t="s">
        <v>302</v>
      </c>
      <c r="N46" s="254" t="s">
        <v>303</v>
      </c>
      <c r="O46" s="239">
        <v>30000000</v>
      </c>
      <c r="P46" s="239"/>
      <c r="Q46" s="240"/>
      <c r="R46" s="265">
        <v>30000000</v>
      </c>
      <c r="S46" s="266"/>
      <c r="T46" s="239">
        <v>449000</v>
      </c>
      <c r="U46" s="266">
        <v>449000</v>
      </c>
      <c r="V46" s="267">
        <v>29551000</v>
      </c>
      <c r="W46" s="268">
        <v>1.4966666666666666E-2</v>
      </c>
      <c r="Y46" s="25" t="s">
        <v>302</v>
      </c>
      <c r="Z46" s="26" t="s">
        <v>303</v>
      </c>
      <c r="AA46" s="27">
        <v>30000000</v>
      </c>
      <c r="AB46" s="27"/>
      <c r="AC46" s="33"/>
      <c r="AD46" s="29">
        <v>30000000</v>
      </c>
      <c r="AE46" s="30">
        <v>1067000</v>
      </c>
      <c r="AF46" s="27">
        <v>618000</v>
      </c>
      <c r="AG46" s="30">
        <v>1067000</v>
      </c>
      <c r="AH46" s="31">
        <v>28933000</v>
      </c>
      <c r="AI46" s="32">
        <v>3.556666666666667E-2</v>
      </c>
    </row>
    <row r="47" spans="1:35" x14ac:dyDescent="0.35">
      <c r="A47" s="25">
        <v>11251101132</v>
      </c>
      <c r="B47" s="26" t="s">
        <v>304</v>
      </c>
      <c r="C47" s="27">
        <v>4500000</v>
      </c>
      <c r="D47" s="239"/>
      <c r="E47" s="33"/>
      <c r="F47" s="29">
        <f t="shared" si="11"/>
        <v>4500000</v>
      </c>
      <c r="G47" s="30">
        <v>8062359</v>
      </c>
      <c r="H47" s="239"/>
      <c r="I47" s="266">
        <v>8062359</v>
      </c>
      <c r="J47" s="31">
        <f t="shared" si="12"/>
        <v>-3562359</v>
      </c>
      <c r="K47" s="32">
        <f t="shared" si="1"/>
        <v>1.7916353333333332</v>
      </c>
      <c r="L47" s="229">
        <f t="shared" si="3"/>
        <v>0</v>
      </c>
      <c r="M47" s="253">
        <v>11251101132</v>
      </c>
      <c r="N47" s="254" t="s">
        <v>304</v>
      </c>
      <c r="O47" s="239">
        <v>4500000</v>
      </c>
      <c r="P47" s="239"/>
      <c r="Q47" s="240"/>
      <c r="R47" s="265">
        <v>4500000</v>
      </c>
      <c r="S47" s="266"/>
      <c r="T47" s="239">
        <v>8062359</v>
      </c>
      <c r="U47" s="266">
        <v>8062359</v>
      </c>
      <c r="V47" s="267">
        <v>-3562359</v>
      </c>
      <c r="W47" s="268">
        <v>1.7916353333333332</v>
      </c>
      <c r="Y47" s="25">
        <v>11251101132</v>
      </c>
      <c r="Z47" s="26" t="s">
        <v>304</v>
      </c>
      <c r="AA47" s="27">
        <v>4500000</v>
      </c>
      <c r="AB47" s="27"/>
      <c r="AC47" s="33"/>
      <c r="AD47" s="29">
        <v>4500000</v>
      </c>
      <c r="AE47" s="30">
        <v>8062359</v>
      </c>
      <c r="AF47" s="27"/>
      <c r="AG47" s="30">
        <v>8062359</v>
      </c>
      <c r="AH47" s="31">
        <v>-3562359</v>
      </c>
      <c r="AI47" s="32">
        <v>1.7916353333333332</v>
      </c>
    </row>
    <row r="48" spans="1:35" x14ac:dyDescent="0.35">
      <c r="A48" s="25">
        <v>11251101133</v>
      </c>
      <c r="B48" s="26" t="s">
        <v>305</v>
      </c>
      <c r="C48" s="27">
        <v>22000000</v>
      </c>
      <c r="D48" s="239"/>
      <c r="E48" s="33"/>
      <c r="F48" s="29">
        <f t="shared" si="11"/>
        <v>22000000</v>
      </c>
      <c r="G48" s="30">
        <v>58140913</v>
      </c>
      <c r="H48" s="239"/>
      <c r="I48" s="266">
        <v>58140913</v>
      </c>
      <c r="J48" s="31">
        <f t="shared" si="12"/>
        <v>-36140913</v>
      </c>
      <c r="K48" s="32">
        <f t="shared" si="1"/>
        <v>2.6427687727272726</v>
      </c>
      <c r="L48" s="229">
        <f t="shared" si="3"/>
        <v>0</v>
      </c>
      <c r="M48" s="253">
        <v>11251101133</v>
      </c>
      <c r="N48" s="254" t="s">
        <v>305</v>
      </c>
      <c r="O48" s="239">
        <v>22000000</v>
      </c>
      <c r="P48" s="239"/>
      <c r="Q48" s="240"/>
      <c r="R48" s="265">
        <v>22000000</v>
      </c>
      <c r="S48" s="266">
        <v>5941735</v>
      </c>
      <c r="T48" s="239">
        <v>52199178</v>
      </c>
      <c r="U48" s="266">
        <v>58140913</v>
      </c>
      <c r="V48" s="267">
        <v>-36140913</v>
      </c>
      <c r="W48" s="268">
        <v>2.6427687727272726</v>
      </c>
      <c r="Y48" s="25">
        <v>11251101133</v>
      </c>
      <c r="Z48" s="26" t="s">
        <v>305</v>
      </c>
      <c r="AA48" s="27">
        <v>22000000</v>
      </c>
      <c r="AB48" s="27"/>
      <c r="AC48" s="33"/>
      <c r="AD48" s="29">
        <v>22000000</v>
      </c>
      <c r="AE48" s="30">
        <v>58140913</v>
      </c>
      <c r="AF48" s="27"/>
      <c r="AG48" s="30">
        <v>58140913</v>
      </c>
      <c r="AH48" s="31">
        <v>-36140913</v>
      </c>
      <c r="AI48" s="32">
        <v>2.6427687727272726</v>
      </c>
    </row>
    <row r="49" spans="1:35" x14ac:dyDescent="0.35">
      <c r="A49" s="25">
        <v>11251101134</v>
      </c>
      <c r="B49" s="26" t="s">
        <v>306</v>
      </c>
      <c r="C49" s="27">
        <v>18000000</v>
      </c>
      <c r="D49" s="239"/>
      <c r="E49" s="33"/>
      <c r="F49" s="29">
        <f t="shared" si="11"/>
        <v>18000000</v>
      </c>
      <c r="G49" s="30">
        <v>3090334</v>
      </c>
      <c r="H49" s="239"/>
      <c r="I49" s="266">
        <v>3090334</v>
      </c>
      <c r="J49" s="31">
        <f t="shared" si="12"/>
        <v>14909666</v>
      </c>
      <c r="K49" s="32">
        <f t="shared" si="1"/>
        <v>0.17168522222222221</v>
      </c>
      <c r="L49" s="229">
        <f t="shared" si="3"/>
        <v>0</v>
      </c>
      <c r="M49" s="253">
        <v>11251101134</v>
      </c>
      <c r="N49" s="254" t="s">
        <v>306</v>
      </c>
      <c r="O49" s="239">
        <v>18000000</v>
      </c>
      <c r="P49" s="239"/>
      <c r="Q49" s="240"/>
      <c r="R49" s="265">
        <v>18000000</v>
      </c>
      <c r="S49" s="266"/>
      <c r="T49" s="239">
        <v>3090334</v>
      </c>
      <c r="U49" s="266">
        <v>3090334</v>
      </c>
      <c r="V49" s="267">
        <v>14909666</v>
      </c>
      <c r="W49" s="268">
        <v>0.17168522222222221</v>
      </c>
      <c r="Y49" s="25">
        <v>11251101134</v>
      </c>
      <c r="Z49" s="26" t="s">
        <v>306</v>
      </c>
      <c r="AA49" s="27">
        <v>18000000</v>
      </c>
      <c r="AB49" s="27"/>
      <c r="AC49" s="33"/>
      <c r="AD49" s="29">
        <v>18000000</v>
      </c>
      <c r="AE49" s="30">
        <v>3090334</v>
      </c>
      <c r="AF49" s="27"/>
      <c r="AG49" s="30">
        <v>3090334</v>
      </c>
      <c r="AH49" s="31">
        <v>14909666</v>
      </c>
      <c r="AI49" s="32">
        <v>0.17168522222222221</v>
      </c>
    </row>
    <row r="50" spans="1:35" x14ac:dyDescent="0.35">
      <c r="A50" s="25">
        <v>11251101135</v>
      </c>
      <c r="B50" s="26" t="s">
        <v>307</v>
      </c>
      <c r="C50" s="27"/>
      <c r="D50" s="239"/>
      <c r="E50" s="33"/>
      <c r="F50" s="29">
        <f t="shared" si="11"/>
        <v>0</v>
      </c>
      <c r="G50" s="30">
        <v>6577305</v>
      </c>
      <c r="H50" s="239"/>
      <c r="I50" s="266">
        <v>6577305</v>
      </c>
      <c r="J50" s="31">
        <f t="shared" si="12"/>
        <v>-6577305</v>
      </c>
      <c r="K50" s="32" t="e">
        <f t="shared" si="1"/>
        <v>#DIV/0!</v>
      </c>
      <c r="L50" s="229">
        <f t="shared" si="3"/>
        <v>0</v>
      </c>
      <c r="M50" s="253">
        <v>11251101135</v>
      </c>
      <c r="N50" s="254" t="s">
        <v>307</v>
      </c>
      <c r="O50" s="239"/>
      <c r="P50" s="239"/>
      <c r="Q50" s="240"/>
      <c r="R50" s="265">
        <v>0</v>
      </c>
      <c r="S50" s="266">
        <v>6066172</v>
      </c>
      <c r="T50" s="239">
        <v>511133</v>
      </c>
      <c r="U50" s="266">
        <v>6577305</v>
      </c>
      <c r="V50" s="267">
        <v>-6577305</v>
      </c>
      <c r="W50" s="268" t="e">
        <v>#DIV/0!</v>
      </c>
      <c r="Y50" s="25">
        <v>11251101135</v>
      </c>
      <c r="Z50" s="26" t="s">
        <v>307</v>
      </c>
      <c r="AA50" s="27"/>
      <c r="AB50" s="27"/>
      <c r="AC50" s="33"/>
      <c r="AD50" s="29">
        <v>0</v>
      </c>
      <c r="AE50" s="30">
        <v>6577305</v>
      </c>
      <c r="AF50" s="27"/>
      <c r="AG50" s="30">
        <v>6577305</v>
      </c>
      <c r="AH50" s="31">
        <v>-6577305</v>
      </c>
      <c r="AI50" s="32" t="e">
        <v>#DIV/0!</v>
      </c>
    </row>
    <row r="51" spans="1:35" x14ac:dyDescent="0.35">
      <c r="A51" s="25">
        <v>11251101136</v>
      </c>
      <c r="B51" s="26" t="s">
        <v>308</v>
      </c>
      <c r="C51" s="27">
        <v>33682873</v>
      </c>
      <c r="D51" s="239"/>
      <c r="E51" s="33"/>
      <c r="F51" s="29">
        <f t="shared" si="11"/>
        <v>33682873</v>
      </c>
      <c r="G51" s="30">
        <v>2963192</v>
      </c>
      <c r="H51" s="239">
        <v>224704</v>
      </c>
      <c r="I51" s="266">
        <v>2963192</v>
      </c>
      <c r="J51" s="31">
        <f t="shared" si="12"/>
        <v>30719681</v>
      </c>
      <c r="K51" s="32">
        <f t="shared" si="1"/>
        <v>8.7973255725543362E-2</v>
      </c>
      <c r="L51" s="229">
        <f t="shared" si="3"/>
        <v>0</v>
      </c>
      <c r="M51" s="253">
        <v>11251101136</v>
      </c>
      <c r="N51" s="254" t="s">
        <v>308</v>
      </c>
      <c r="O51" s="239">
        <v>33682873</v>
      </c>
      <c r="P51" s="239"/>
      <c r="Q51" s="240"/>
      <c r="R51" s="265">
        <v>33682873</v>
      </c>
      <c r="S51" s="266">
        <v>2569960</v>
      </c>
      <c r="T51" s="239">
        <v>168528</v>
      </c>
      <c r="U51" s="266">
        <v>2738488</v>
      </c>
      <c r="V51" s="267">
        <v>30944385</v>
      </c>
      <c r="W51" s="268">
        <v>8.1302090828178464E-2</v>
      </c>
      <c r="Y51" s="25">
        <v>11251101136</v>
      </c>
      <c r="Z51" s="26" t="s">
        <v>308</v>
      </c>
      <c r="AA51" s="27">
        <v>33682873</v>
      </c>
      <c r="AB51" s="27"/>
      <c r="AC51" s="33"/>
      <c r="AD51" s="29">
        <v>33682873</v>
      </c>
      <c r="AE51" s="30">
        <v>2963192</v>
      </c>
      <c r="AF51" s="27">
        <v>224704</v>
      </c>
      <c r="AG51" s="30">
        <v>2963192</v>
      </c>
      <c r="AH51" s="31">
        <v>30719681</v>
      </c>
      <c r="AI51" s="32">
        <v>8.7973255725543362E-2</v>
      </c>
    </row>
    <row r="52" spans="1:35" x14ac:dyDescent="0.35">
      <c r="A52" s="25">
        <v>11251101137</v>
      </c>
      <c r="B52" s="26" t="s">
        <v>309</v>
      </c>
      <c r="C52" s="27">
        <v>32920000</v>
      </c>
      <c r="D52" s="239"/>
      <c r="E52" s="33"/>
      <c r="F52" s="29">
        <f t="shared" si="11"/>
        <v>32920000</v>
      </c>
      <c r="G52" s="30">
        <v>7756676</v>
      </c>
      <c r="H52" s="239"/>
      <c r="I52" s="266">
        <v>7756676</v>
      </c>
      <c r="J52" s="31">
        <f t="shared" si="12"/>
        <v>25163324</v>
      </c>
      <c r="K52" s="32">
        <f t="shared" si="1"/>
        <v>0.23562199270959902</v>
      </c>
      <c r="L52" s="229">
        <f t="shared" si="3"/>
        <v>0</v>
      </c>
      <c r="M52" s="253">
        <v>11251101137</v>
      </c>
      <c r="N52" s="254" t="s">
        <v>309</v>
      </c>
      <c r="O52" s="239">
        <v>32920000</v>
      </c>
      <c r="P52" s="239"/>
      <c r="Q52" s="240"/>
      <c r="R52" s="265">
        <v>32920000</v>
      </c>
      <c r="S52" s="266">
        <v>7419600</v>
      </c>
      <c r="T52" s="239">
        <v>337076</v>
      </c>
      <c r="U52" s="266">
        <v>7756676</v>
      </c>
      <c r="V52" s="267">
        <v>25163324</v>
      </c>
      <c r="W52" s="268">
        <v>0.23562199270959902</v>
      </c>
      <c r="Y52" s="25">
        <v>11251101137</v>
      </c>
      <c r="Z52" s="26" t="s">
        <v>309</v>
      </c>
      <c r="AA52" s="27">
        <v>32920000</v>
      </c>
      <c r="AB52" s="27"/>
      <c r="AC52" s="33"/>
      <c r="AD52" s="29">
        <v>32920000</v>
      </c>
      <c r="AE52" s="30">
        <v>7756676</v>
      </c>
      <c r="AF52" s="27"/>
      <c r="AG52" s="30">
        <v>7756676</v>
      </c>
      <c r="AH52" s="31">
        <v>25163324</v>
      </c>
      <c r="AI52" s="32">
        <v>0.23562199270959902</v>
      </c>
    </row>
    <row r="53" spans="1:35" x14ac:dyDescent="0.35">
      <c r="A53" s="25">
        <v>11251101138</v>
      </c>
      <c r="B53" s="26" t="s">
        <v>310</v>
      </c>
      <c r="C53" s="27">
        <v>320000000</v>
      </c>
      <c r="D53" s="239"/>
      <c r="E53" s="33"/>
      <c r="F53" s="29">
        <f t="shared" si="11"/>
        <v>320000000</v>
      </c>
      <c r="G53" s="30">
        <v>254828420</v>
      </c>
      <c r="H53" s="239"/>
      <c r="I53" s="266">
        <v>254828420</v>
      </c>
      <c r="J53" s="31">
        <f t="shared" si="12"/>
        <v>65171580</v>
      </c>
      <c r="K53" s="32">
        <f t="shared" si="1"/>
        <v>0.79633881250000005</v>
      </c>
      <c r="L53" s="229">
        <f t="shared" si="3"/>
        <v>0</v>
      </c>
      <c r="M53" s="253">
        <v>11251101138</v>
      </c>
      <c r="N53" s="254" t="s">
        <v>310</v>
      </c>
      <c r="O53" s="239">
        <v>320000000</v>
      </c>
      <c r="P53" s="239"/>
      <c r="Q53" s="240"/>
      <c r="R53" s="265">
        <v>320000000</v>
      </c>
      <c r="S53" s="266">
        <v>254828420</v>
      </c>
      <c r="T53" s="239"/>
      <c r="U53" s="266">
        <v>254828420</v>
      </c>
      <c r="V53" s="267">
        <v>65171580</v>
      </c>
      <c r="W53" s="268">
        <v>0.79633881250000005</v>
      </c>
      <c r="Y53" s="25">
        <v>11251101138</v>
      </c>
      <c r="Z53" s="26" t="s">
        <v>310</v>
      </c>
      <c r="AA53" s="27">
        <v>320000000</v>
      </c>
      <c r="AB53" s="27"/>
      <c r="AC53" s="33"/>
      <c r="AD53" s="29">
        <v>320000000</v>
      </c>
      <c r="AE53" s="30">
        <v>254828420</v>
      </c>
      <c r="AF53" s="27"/>
      <c r="AG53" s="30">
        <v>254828420</v>
      </c>
      <c r="AH53" s="31">
        <v>65171580</v>
      </c>
      <c r="AI53" s="32">
        <v>0.79633881250000005</v>
      </c>
    </row>
    <row r="54" spans="1:35" x14ac:dyDescent="0.35">
      <c r="A54" s="25">
        <v>11251101139</v>
      </c>
      <c r="B54" s="26" t="s">
        <v>311</v>
      </c>
      <c r="C54" s="27">
        <v>140000000</v>
      </c>
      <c r="D54" s="239"/>
      <c r="E54" s="33"/>
      <c r="F54" s="29">
        <f t="shared" si="11"/>
        <v>140000000</v>
      </c>
      <c r="G54" s="30">
        <v>7203180</v>
      </c>
      <c r="H54" s="239"/>
      <c r="I54" s="266">
        <v>7203180</v>
      </c>
      <c r="J54" s="31">
        <f t="shared" si="12"/>
        <v>132796820</v>
      </c>
      <c r="K54" s="32">
        <f t="shared" si="1"/>
        <v>5.1451285714285713E-2</v>
      </c>
      <c r="L54" s="229">
        <f t="shared" si="3"/>
        <v>0</v>
      </c>
      <c r="M54" s="253">
        <v>11251101139</v>
      </c>
      <c r="N54" s="254" t="s">
        <v>311</v>
      </c>
      <c r="O54" s="239">
        <v>140000000</v>
      </c>
      <c r="P54" s="239"/>
      <c r="Q54" s="240"/>
      <c r="R54" s="265">
        <v>140000000</v>
      </c>
      <c r="S54" s="266">
        <v>7115400</v>
      </c>
      <c r="T54" s="239">
        <v>87780</v>
      </c>
      <c r="U54" s="266">
        <v>7203180</v>
      </c>
      <c r="V54" s="267">
        <v>132796820</v>
      </c>
      <c r="W54" s="268">
        <v>5.1451285714285713E-2</v>
      </c>
      <c r="Y54" s="25">
        <v>11251101139</v>
      </c>
      <c r="Z54" s="26" t="s">
        <v>311</v>
      </c>
      <c r="AA54" s="27">
        <v>140000000</v>
      </c>
      <c r="AB54" s="27"/>
      <c r="AC54" s="33"/>
      <c r="AD54" s="29">
        <v>140000000</v>
      </c>
      <c r="AE54" s="30">
        <v>7203180</v>
      </c>
      <c r="AF54" s="27"/>
      <c r="AG54" s="30">
        <v>7203180</v>
      </c>
      <c r="AH54" s="31">
        <v>132796820</v>
      </c>
      <c r="AI54" s="32">
        <v>5.1451285714285713E-2</v>
      </c>
    </row>
    <row r="55" spans="1:35" x14ac:dyDescent="0.35">
      <c r="A55" s="25" t="s">
        <v>312</v>
      </c>
      <c r="B55" s="26" t="s">
        <v>313</v>
      </c>
      <c r="C55" s="27">
        <v>240000000</v>
      </c>
      <c r="D55" s="239"/>
      <c r="E55" s="33"/>
      <c r="F55" s="29">
        <f t="shared" si="11"/>
        <v>240000000</v>
      </c>
      <c r="G55" s="30">
        <v>87282643</v>
      </c>
      <c r="H55" s="239">
        <v>87282643</v>
      </c>
      <c r="I55" s="266">
        <v>87282643</v>
      </c>
      <c r="J55" s="31">
        <f t="shared" si="12"/>
        <v>152717357</v>
      </c>
      <c r="K55" s="32">
        <f t="shared" si="1"/>
        <v>0.36367767916666666</v>
      </c>
      <c r="L55" s="229">
        <f t="shared" si="3"/>
        <v>0</v>
      </c>
      <c r="M55" s="253" t="s">
        <v>312</v>
      </c>
      <c r="N55" s="254" t="s">
        <v>313</v>
      </c>
      <c r="O55" s="239">
        <v>240000000</v>
      </c>
      <c r="P55" s="239"/>
      <c r="Q55" s="240"/>
      <c r="R55" s="265">
        <v>240000000</v>
      </c>
      <c r="S55" s="266"/>
      <c r="T55" s="239"/>
      <c r="U55" s="266"/>
      <c r="V55" s="267">
        <v>240000000</v>
      </c>
      <c r="W55" s="268">
        <v>0</v>
      </c>
      <c r="Y55" s="25" t="s">
        <v>312</v>
      </c>
      <c r="Z55" s="26" t="s">
        <v>313</v>
      </c>
      <c r="AA55" s="27">
        <v>240000000</v>
      </c>
      <c r="AB55" s="27"/>
      <c r="AC55" s="33"/>
      <c r="AD55" s="29">
        <v>240000000</v>
      </c>
      <c r="AE55" s="30">
        <v>87282643</v>
      </c>
      <c r="AF55" s="27">
        <v>87282643</v>
      </c>
      <c r="AG55" s="27">
        <v>87282643</v>
      </c>
      <c r="AH55" s="31">
        <v>152717357</v>
      </c>
      <c r="AI55" s="32">
        <v>0.36367767916666666</v>
      </c>
    </row>
    <row r="56" spans="1:35" x14ac:dyDescent="0.35">
      <c r="A56" s="25" t="s">
        <v>314</v>
      </c>
      <c r="B56" s="26" t="s">
        <v>315</v>
      </c>
      <c r="C56" s="27">
        <v>22000000</v>
      </c>
      <c r="D56" s="239"/>
      <c r="E56" s="33"/>
      <c r="F56" s="29">
        <f t="shared" si="11"/>
        <v>22000000</v>
      </c>
      <c r="G56" s="30">
        <v>15456264.25</v>
      </c>
      <c r="H56" s="239">
        <v>224718</v>
      </c>
      <c r="I56" s="266">
        <v>15456264.25</v>
      </c>
      <c r="J56" s="31">
        <f t="shared" si="12"/>
        <v>6543735.75</v>
      </c>
      <c r="K56" s="32">
        <f t="shared" si="1"/>
        <v>0.70255746590909096</v>
      </c>
      <c r="L56" s="229">
        <f t="shared" si="3"/>
        <v>0</v>
      </c>
      <c r="M56" s="253" t="s">
        <v>314</v>
      </c>
      <c r="N56" s="254" t="s">
        <v>315</v>
      </c>
      <c r="O56" s="239">
        <v>22000000</v>
      </c>
      <c r="P56" s="239"/>
      <c r="Q56" s="240"/>
      <c r="R56" s="265">
        <v>22000000</v>
      </c>
      <c r="S56" s="266">
        <v>15231545.470000001</v>
      </c>
      <c r="T56" s="239">
        <v>0.78</v>
      </c>
      <c r="U56" s="266">
        <v>15231546.25</v>
      </c>
      <c r="V56" s="267">
        <v>6768453.75</v>
      </c>
      <c r="W56" s="268">
        <v>0.69234301136363641</v>
      </c>
      <c r="Y56" s="25" t="s">
        <v>314</v>
      </c>
      <c r="Z56" s="26" t="s">
        <v>315</v>
      </c>
      <c r="AA56" s="27">
        <v>22000000</v>
      </c>
      <c r="AB56" s="27"/>
      <c r="AC56" s="33"/>
      <c r="AD56" s="29">
        <v>22000000</v>
      </c>
      <c r="AE56" s="30">
        <v>15456264.25</v>
      </c>
      <c r="AF56" s="27">
        <v>224718</v>
      </c>
      <c r="AG56" s="30">
        <v>15456264.25</v>
      </c>
      <c r="AH56" s="31">
        <v>6543735.75</v>
      </c>
      <c r="AI56" s="32">
        <v>0.70255746590909096</v>
      </c>
    </row>
    <row r="57" spans="1:35" x14ac:dyDescent="0.35">
      <c r="A57" s="25" t="s">
        <v>316</v>
      </c>
      <c r="B57" s="26" t="s">
        <v>317</v>
      </c>
      <c r="C57" s="27">
        <v>13060960</v>
      </c>
      <c r="D57" s="239"/>
      <c r="E57" s="33"/>
      <c r="F57" s="29">
        <f t="shared" si="11"/>
        <v>13060960</v>
      </c>
      <c r="G57" s="30">
        <v>1952848</v>
      </c>
      <c r="H57" s="239">
        <v>224959</v>
      </c>
      <c r="I57" s="266">
        <v>1952848</v>
      </c>
      <c r="J57" s="31">
        <f t="shared" si="12"/>
        <v>11108112</v>
      </c>
      <c r="K57" s="32">
        <f t="shared" si="1"/>
        <v>0.14951795273854296</v>
      </c>
      <c r="L57" s="229">
        <f t="shared" si="3"/>
        <v>0</v>
      </c>
      <c r="M57" s="253" t="s">
        <v>316</v>
      </c>
      <c r="N57" s="254" t="s">
        <v>317</v>
      </c>
      <c r="O57" s="239">
        <v>13060960</v>
      </c>
      <c r="P57" s="239"/>
      <c r="Q57" s="240"/>
      <c r="R57" s="265">
        <v>13060960</v>
      </c>
      <c r="S57" s="266">
        <v>154900</v>
      </c>
      <c r="T57" s="239">
        <v>1572989</v>
      </c>
      <c r="U57" s="266">
        <v>1727889</v>
      </c>
      <c r="V57" s="267">
        <v>11333071</v>
      </c>
      <c r="W57" s="268">
        <v>0.13229418051965552</v>
      </c>
      <c r="Y57" s="25" t="s">
        <v>316</v>
      </c>
      <c r="Z57" s="26" t="s">
        <v>317</v>
      </c>
      <c r="AA57" s="27">
        <v>13060960</v>
      </c>
      <c r="AB57" s="27"/>
      <c r="AC57" s="33"/>
      <c r="AD57" s="29">
        <v>13060960</v>
      </c>
      <c r="AE57" s="30">
        <v>1952848</v>
      </c>
      <c r="AF57" s="27">
        <v>224959</v>
      </c>
      <c r="AG57" s="30">
        <v>1952848</v>
      </c>
      <c r="AH57" s="31">
        <v>11108112</v>
      </c>
      <c r="AI57" s="32">
        <v>0.14951795273854296</v>
      </c>
    </row>
    <row r="58" spans="1:35" x14ac:dyDescent="0.35">
      <c r="A58" s="25" t="s">
        <v>318</v>
      </c>
      <c r="B58" s="26" t="s">
        <v>319</v>
      </c>
      <c r="C58" s="27"/>
      <c r="D58" s="239"/>
      <c r="E58" s="33"/>
      <c r="F58" s="29">
        <f t="shared" si="11"/>
        <v>0</v>
      </c>
      <c r="G58" s="30">
        <v>114483813</v>
      </c>
      <c r="H58" s="239">
        <v>634100</v>
      </c>
      <c r="I58" s="266">
        <v>114483813</v>
      </c>
      <c r="J58" s="31">
        <f t="shared" si="12"/>
        <v>-114483813</v>
      </c>
      <c r="K58" s="32" t="e">
        <f t="shared" si="1"/>
        <v>#DIV/0!</v>
      </c>
      <c r="L58" s="229">
        <f t="shared" si="3"/>
        <v>0</v>
      </c>
      <c r="M58" s="253" t="s">
        <v>318</v>
      </c>
      <c r="N58" s="254" t="s">
        <v>319</v>
      </c>
      <c r="O58" s="239"/>
      <c r="P58" s="239"/>
      <c r="Q58" s="240"/>
      <c r="R58" s="265">
        <v>0</v>
      </c>
      <c r="S58" s="266">
        <v>102823413</v>
      </c>
      <c r="T58" s="239">
        <v>11026300</v>
      </c>
      <c r="U58" s="266">
        <v>113849713</v>
      </c>
      <c r="V58" s="267">
        <v>-113849713</v>
      </c>
      <c r="W58" s="268" t="e">
        <v>#DIV/0!</v>
      </c>
      <c r="Y58" s="25" t="s">
        <v>318</v>
      </c>
      <c r="Z58" s="26" t="s">
        <v>319</v>
      </c>
      <c r="AA58" s="27"/>
      <c r="AB58" s="27"/>
      <c r="AC58" s="33"/>
      <c r="AD58" s="29">
        <v>0</v>
      </c>
      <c r="AE58" s="30">
        <v>114483813</v>
      </c>
      <c r="AF58" s="27">
        <v>634100</v>
      </c>
      <c r="AG58" s="30">
        <v>114483813</v>
      </c>
      <c r="AH58" s="31">
        <v>-114483813</v>
      </c>
      <c r="AI58" s="32" t="e">
        <v>#DIV/0!</v>
      </c>
    </row>
    <row r="59" spans="1:35" x14ac:dyDescent="0.35">
      <c r="A59" s="25" t="s">
        <v>320</v>
      </c>
      <c r="B59" s="26" t="s">
        <v>321</v>
      </c>
      <c r="C59" s="27">
        <v>80000000</v>
      </c>
      <c r="D59" s="239"/>
      <c r="E59" s="33"/>
      <c r="F59" s="29">
        <f t="shared" si="11"/>
        <v>80000000</v>
      </c>
      <c r="G59" s="30">
        <v>27110475</v>
      </c>
      <c r="H59" s="239"/>
      <c r="I59" s="266">
        <v>27110475</v>
      </c>
      <c r="J59" s="31">
        <f t="shared" si="12"/>
        <v>52889525</v>
      </c>
      <c r="K59" s="32">
        <f t="shared" si="1"/>
        <v>0.33888093749999998</v>
      </c>
      <c r="L59" s="229">
        <f t="shared" si="3"/>
        <v>0</v>
      </c>
      <c r="M59" s="253" t="s">
        <v>320</v>
      </c>
      <c r="N59" s="254" t="s">
        <v>321</v>
      </c>
      <c r="O59" s="239">
        <v>80000000</v>
      </c>
      <c r="P59" s="239"/>
      <c r="Q59" s="240"/>
      <c r="R59" s="265">
        <v>80000000</v>
      </c>
      <c r="S59" s="266">
        <v>6654890</v>
      </c>
      <c r="T59" s="239">
        <v>20455585</v>
      </c>
      <c r="U59" s="266">
        <v>27110475</v>
      </c>
      <c r="V59" s="267">
        <v>52889525</v>
      </c>
      <c r="W59" s="268">
        <v>0.33888093749999998</v>
      </c>
      <c r="Y59" s="25" t="s">
        <v>320</v>
      </c>
      <c r="Z59" s="26" t="s">
        <v>321</v>
      </c>
      <c r="AA59" s="27">
        <v>80000000</v>
      </c>
      <c r="AB59" s="27"/>
      <c r="AC59" s="33"/>
      <c r="AD59" s="29">
        <v>80000000</v>
      </c>
      <c r="AE59" s="30">
        <v>27110475</v>
      </c>
      <c r="AF59" s="27"/>
      <c r="AG59" s="30">
        <v>27110475</v>
      </c>
      <c r="AH59" s="31">
        <v>52889525</v>
      </c>
      <c r="AI59" s="32">
        <v>0.33888093749999998</v>
      </c>
    </row>
    <row r="60" spans="1:35" x14ac:dyDescent="0.35">
      <c r="A60" s="25" t="s">
        <v>322</v>
      </c>
      <c r="B60" s="26" t="s">
        <v>323</v>
      </c>
      <c r="C60" s="27">
        <v>100000000</v>
      </c>
      <c r="D60" s="239"/>
      <c r="E60" s="33"/>
      <c r="F60" s="29">
        <f t="shared" si="11"/>
        <v>100000000</v>
      </c>
      <c r="G60" s="30">
        <v>0</v>
      </c>
      <c r="H60" s="239"/>
      <c r="I60" s="266"/>
      <c r="J60" s="31">
        <f t="shared" si="12"/>
        <v>100000000</v>
      </c>
      <c r="K60" s="32">
        <f t="shared" si="1"/>
        <v>0</v>
      </c>
      <c r="L60" s="229">
        <f t="shared" si="3"/>
        <v>0</v>
      </c>
      <c r="M60" s="253" t="s">
        <v>322</v>
      </c>
      <c r="N60" s="254" t="s">
        <v>323</v>
      </c>
      <c r="O60" s="239">
        <v>100000000</v>
      </c>
      <c r="P60" s="239"/>
      <c r="Q60" s="240"/>
      <c r="R60" s="265">
        <v>100000000</v>
      </c>
      <c r="S60" s="266"/>
      <c r="T60" s="239"/>
      <c r="U60" s="266"/>
      <c r="V60" s="267">
        <v>100000000</v>
      </c>
      <c r="W60" s="268">
        <v>0</v>
      </c>
      <c r="Y60" s="25" t="s">
        <v>322</v>
      </c>
      <c r="Z60" s="26" t="s">
        <v>323</v>
      </c>
      <c r="AA60" s="27">
        <v>100000000</v>
      </c>
      <c r="AB60" s="27"/>
      <c r="AC60" s="33"/>
      <c r="AD60" s="29">
        <v>100000000</v>
      </c>
      <c r="AE60" s="30">
        <v>0</v>
      </c>
      <c r="AF60" s="27"/>
      <c r="AG60" s="30"/>
      <c r="AH60" s="31">
        <v>100000000</v>
      </c>
      <c r="AI60" s="32">
        <v>0</v>
      </c>
    </row>
    <row r="61" spans="1:35" x14ac:dyDescent="0.35">
      <c r="A61" s="25" t="s">
        <v>324</v>
      </c>
      <c r="B61" s="26" t="s">
        <v>325</v>
      </c>
      <c r="C61" s="27">
        <v>205500000</v>
      </c>
      <c r="D61" s="239"/>
      <c r="E61" s="33"/>
      <c r="F61" s="29">
        <f t="shared" si="11"/>
        <v>205500000</v>
      </c>
      <c r="G61" s="30">
        <v>124683285</v>
      </c>
      <c r="H61" s="239">
        <v>45674270</v>
      </c>
      <c r="I61" s="266">
        <v>124683285</v>
      </c>
      <c r="J61" s="31">
        <f t="shared" si="12"/>
        <v>80816715</v>
      </c>
      <c r="K61" s="32">
        <f t="shared" si="1"/>
        <v>0.60673131386861312</v>
      </c>
      <c r="L61" s="229">
        <f t="shared" si="3"/>
        <v>0</v>
      </c>
      <c r="M61" s="253" t="s">
        <v>324</v>
      </c>
      <c r="N61" s="254" t="s">
        <v>325</v>
      </c>
      <c r="O61" s="239">
        <v>205500000</v>
      </c>
      <c r="P61" s="239"/>
      <c r="Q61" s="240"/>
      <c r="R61" s="265">
        <v>205500000</v>
      </c>
      <c r="S61" s="266">
        <v>75490696</v>
      </c>
      <c r="T61" s="239">
        <v>3518319</v>
      </c>
      <c r="U61" s="266">
        <v>79009015</v>
      </c>
      <c r="V61" s="267">
        <v>126490985</v>
      </c>
      <c r="W61" s="268">
        <v>0.38447209245742092</v>
      </c>
      <c r="Y61" s="25" t="s">
        <v>324</v>
      </c>
      <c r="Z61" s="26" t="s">
        <v>325</v>
      </c>
      <c r="AA61" s="27">
        <v>205500000</v>
      </c>
      <c r="AB61" s="27"/>
      <c r="AC61" s="33"/>
      <c r="AD61" s="29">
        <v>205500000</v>
      </c>
      <c r="AE61" s="30">
        <v>124683285</v>
      </c>
      <c r="AF61" s="27">
        <v>45674270</v>
      </c>
      <c r="AG61" s="30">
        <v>124683285</v>
      </c>
      <c r="AH61" s="31">
        <v>80816715</v>
      </c>
      <c r="AI61" s="32">
        <v>0.60673131386861312</v>
      </c>
    </row>
    <row r="62" spans="1:35" x14ac:dyDescent="0.35">
      <c r="A62" s="25" t="s">
        <v>326</v>
      </c>
      <c r="B62" s="26" t="s">
        <v>327</v>
      </c>
      <c r="C62" s="27">
        <v>120000000</v>
      </c>
      <c r="D62" s="239"/>
      <c r="E62" s="33"/>
      <c r="F62" s="29">
        <f t="shared" si="11"/>
        <v>120000000</v>
      </c>
      <c r="G62" s="30">
        <v>0</v>
      </c>
      <c r="H62" s="239"/>
      <c r="I62" s="266"/>
      <c r="J62" s="31">
        <f t="shared" si="12"/>
        <v>120000000</v>
      </c>
      <c r="K62" s="32">
        <f t="shared" si="1"/>
        <v>0</v>
      </c>
      <c r="L62" s="229">
        <f t="shared" si="3"/>
        <v>0</v>
      </c>
      <c r="M62" s="253" t="s">
        <v>326</v>
      </c>
      <c r="N62" s="254" t="s">
        <v>327</v>
      </c>
      <c r="O62" s="239">
        <v>120000000</v>
      </c>
      <c r="P62" s="239"/>
      <c r="Q62" s="240"/>
      <c r="R62" s="265">
        <v>120000000</v>
      </c>
      <c r="S62" s="266"/>
      <c r="T62" s="239"/>
      <c r="U62" s="266"/>
      <c r="V62" s="267">
        <v>120000000</v>
      </c>
      <c r="W62" s="268">
        <v>0</v>
      </c>
      <c r="Y62" s="25" t="s">
        <v>326</v>
      </c>
      <c r="Z62" s="26" t="s">
        <v>327</v>
      </c>
      <c r="AA62" s="27">
        <v>120000000</v>
      </c>
      <c r="AB62" s="27"/>
      <c r="AC62" s="33"/>
      <c r="AD62" s="29">
        <v>120000000</v>
      </c>
      <c r="AE62" s="30">
        <v>0</v>
      </c>
      <c r="AF62" s="27"/>
      <c r="AG62" s="30"/>
      <c r="AH62" s="31">
        <v>120000000</v>
      </c>
      <c r="AI62" s="32">
        <v>0</v>
      </c>
    </row>
    <row r="63" spans="1:35" x14ac:dyDescent="0.35">
      <c r="A63" s="25" t="s">
        <v>328</v>
      </c>
      <c r="B63" s="26" t="s">
        <v>329</v>
      </c>
      <c r="C63" s="27">
        <v>150724000</v>
      </c>
      <c r="D63" s="239"/>
      <c r="E63" s="33"/>
      <c r="F63" s="29">
        <f t="shared" si="11"/>
        <v>150724000</v>
      </c>
      <c r="G63" s="30">
        <v>236979000</v>
      </c>
      <c r="H63" s="239">
        <v>76832000</v>
      </c>
      <c r="I63" s="266">
        <v>236979000</v>
      </c>
      <c r="J63" s="31">
        <f t="shared" ref="J63:J131" si="18">SUM(F63-I63)</f>
        <v>-86255000</v>
      </c>
      <c r="K63" s="32">
        <f t="shared" si="1"/>
        <v>1.5722711711472626</v>
      </c>
      <c r="L63" s="229">
        <f t="shared" si="3"/>
        <v>0</v>
      </c>
      <c r="M63" s="253" t="s">
        <v>328</v>
      </c>
      <c r="N63" s="254" t="s">
        <v>329</v>
      </c>
      <c r="O63" s="239">
        <v>150724000</v>
      </c>
      <c r="P63" s="239"/>
      <c r="Q63" s="240"/>
      <c r="R63" s="265">
        <v>150724000</v>
      </c>
      <c r="S63" s="266">
        <v>158566000</v>
      </c>
      <c r="T63" s="239">
        <v>1581000</v>
      </c>
      <c r="U63" s="266">
        <v>160147000</v>
      </c>
      <c r="V63" s="267">
        <v>-9423000</v>
      </c>
      <c r="W63" s="268">
        <v>1.0625182452694992</v>
      </c>
      <c r="Y63" s="25" t="s">
        <v>328</v>
      </c>
      <c r="Z63" s="26" t="s">
        <v>329</v>
      </c>
      <c r="AA63" s="27">
        <v>150724000</v>
      </c>
      <c r="AB63" s="27"/>
      <c r="AC63" s="33"/>
      <c r="AD63" s="29">
        <v>150724000</v>
      </c>
      <c r="AE63" s="30">
        <v>236979000</v>
      </c>
      <c r="AF63" s="27">
        <v>76832000</v>
      </c>
      <c r="AG63" s="30">
        <v>236979000</v>
      </c>
      <c r="AH63" s="31">
        <v>-86255000</v>
      </c>
      <c r="AI63" s="32">
        <v>1.5722711711472626</v>
      </c>
    </row>
    <row r="64" spans="1:35" x14ac:dyDescent="0.35">
      <c r="A64" s="25" t="s">
        <v>330</v>
      </c>
      <c r="B64" s="26" t="s">
        <v>331</v>
      </c>
      <c r="C64" s="27">
        <v>239891264</v>
      </c>
      <c r="D64" s="239"/>
      <c r="E64" s="33"/>
      <c r="F64" s="29">
        <f t="shared" si="11"/>
        <v>239891264</v>
      </c>
      <c r="G64" s="30">
        <v>163890487</v>
      </c>
      <c r="H64" s="239">
        <v>18627000</v>
      </c>
      <c r="I64" s="266">
        <v>163890487</v>
      </c>
      <c r="J64" s="31">
        <f t="shared" si="18"/>
        <v>76000777</v>
      </c>
      <c r="K64" s="32">
        <f t="shared" si="1"/>
        <v>0.68318655822331242</v>
      </c>
      <c r="L64" s="229">
        <f t="shared" si="3"/>
        <v>0</v>
      </c>
      <c r="M64" s="253" t="s">
        <v>330</v>
      </c>
      <c r="N64" s="254" t="s">
        <v>331</v>
      </c>
      <c r="O64" s="239">
        <v>239891264</v>
      </c>
      <c r="P64" s="239"/>
      <c r="Q64" s="240"/>
      <c r="R64" s="265">
        <v>239891264</v>
      </c>
      <c r="S64" s="266">
        <v>123920321</v>
      </c>
      <c r="T64" s="239">
        <v>21343166</v>
      </c>
      <c r="U64" s="266">
        <v>145263487</v>
      </c>
      <c r="V64" s="267">
        <v>94627777</v>
      </c>
      <c r="W64" s="268">
        <v>0.60553887864795275</v>
      </c>
      <c r="Y64" s="25" t="s">
        <v>330</v>
      </c>
      <c r="Z64" s="26" t="s">
        <v>331</v>
      </c>
      <c r="AA64" s="27">
        <v>239891264</v>
      </c>
      <c r="AB64" s="27"/>
      <c r="AC64" s="33"/>
      <c r="AD64" s="29">
        <v>239891264</v>
      </c>
      <c r="AE64" s="30">
        <v>163890487</v>
      </c>
      <c r="AF64" s="27">
        <v>18627000</v>
      </c>
      <c r="AG64" s="30">
        <v>163890487</v>
      </c>
      <c r="AH64" s="31">
        <v>76000777</v>
      </c>
      <c r="AI64" s="32">
        <v>0.68318655822331242</v>
      </c>
    </row>
    <row r="65" spans="1:35" x14ac:dyDescent="0.35">
      <c r="A65" s="25" t="s">
        <v>332</v>
      </c>
      <c r="B65" s="26" t="s">
        <v>333</v>
      </c>
      <c r="C65" s="27">
        <v>34200000</v>
      </c>
      <c r="D65" s="239"/>
      <c r="E65" s="33"/>
      <c r="F65" s="29">
        <f t="shared" si="11"/>
        <v>34200000</v>
      </c>
      <c r="G65" s="30">
        <v>337077</v>
      </c>
      <c r="H65" s="239"/>
      <c r="I65" s="266">
        <v>337077</v>
      </c>
      <c r="J65" s="31">
        <f t="shared" si="18"/>
        <v>33862923</v>
      </c>
      <c r="K65" s="32">
        <f t="shared" si="1"/>
        <v>9.8560526315789477E-3</v>
      </c>
      <c r="L65" s="229">
        <f t="shared" si="3"/>
        <v>0</v>
      </c>
      <c r="M65" s="253" t="s">
        <v>332</v>
      </c>
      <c r="N65" s="254" t="s">
        <v>333</v>
      </c>
      <c r="O65" s="239">
        <v>34200000</v>
      </c>
      <c r="P65" s="239"/>
      <c r="Q65" s="240"/>
      <c r="R65" s="265">
        <v>34200000</v>
      </c>
      <c r="S65" s="266">
        <v>337077</v>
      </c>
      <c r="T65" s="239"/>
      <c r="U65" s="266">
        <v>337077</v>
      </c>
      <c r="V65" s="267">
        <v>33862923</v>
      </c>
      <c r="W65" s="268">
        <v>9.8560526315789477E-3</v>
      </c>
      <c r="Y65" s="25" t="s">
        <v>332</v>
      </c>
      <c r="Z65" s="26" t="s">
        <v>333</v>
      </c>
      <c r="AA65" s="27">
        <v>34200000</v>
      </c>
      <c r="AB65" s="27"/>
      <c r="AC65" s="33"/>
      <c r="AD65" s="29">
        <v>34200000</v>
      </c>
      <c r="AE65" s="30">
        <v>337077</v>
      </c>
      <c r="AF65" s="27"/>
      <c r="AG65" s="30">
        <v>337077</v>
      </c>
      <c r="AH65" s="31">
        <v>33862923</v>
      </c>
      <c r="AI65" s="32">
        <v>9.8560526315789477E-3</v>
      </c>
    </row>
    <row r="66" spans="1:35" x14ac:dyDescent="0.35">
      <c r="A66" s="25" t="s">
        <v>334</v>
      </c>
      <c r="B66" s="26" t="s">
        <v>335</v>
      </c>
      <c r="C66" s="27">
        <v>48000000</v>
      </c>
      <c r="D66" s="239"/>
      <c r="E66" s="33"/>
      <c r="F66" s="29">
        <f t="shared" si="11"/>
        <v>48000000</v>
      </c>
      <c r="G66" s="30">
        <v>183630000</v>
      </c>
      <c r="H66" s="239">
        <v>66990000</v>
      </c>
      <c r="I66" s="266">
        <v>183630000</v>
      </c>
      <c r="J66" s="31">
        <f t="shared" si="18"/>
        <v>-135630000</v>
      </c>
      <c r="K66" s="32">
        <f t="shared" si="1"/>
        <v>3.8256250000000001</v>
      </c>
      <c r="L66" s="229">
        <f t="shared" si="3"/>
        <v>0</v>
      </c>
      <c r="M66" s="253" t="s">
        <v>334</v>
      </c>
      <c r="N66" s="254" t="s">
        <v>335</v>
      </c>
      <c r="O66" s="239">
        <v>48000000</v>
      </c>
      <c r="P66" s="239"/>
      <c r="Q66" s="240"/>
      <c r="R66" s="265">
        <v>48000000</v>
      </c>
      <c r="S66" s="266">
        <v>116640000</v>
      </c>
      <c r="T66" s="239"/>
      <c r="U66" s="266">
        <v>116640000</v>
      </c>
      <c r="V66" s="267">
        <v>-68640000</v>
      </c>
      <c r="W66" s="268">
        <v>2.4300000000000002</v>
      </c>
      <c r="Y66" s="25" t="s">
        <v>334</v>
      </c>
      <c r="Z66" s="26" t="s">
        <v>335</v>
      </c>
      <c r="AA66" s="27">
        <v>48000000</v>
      </c>
      <c r="AB66" s="27"/>
      <c r="AC66" s="33"/>
      <c r="AD66" s="29">
        <v>48000000</v>
      </c>
      <c r="AE66" s="30">
        <v>183630000</v>
      </c>
      <c r="AF66" s="27">
        <v>66990000</v>
      </c>
      <c r="AG66" s="30">
        <v>183630000</v>
      </c>
      <c r="AH66" s="31">
        <v>-135630000</v>
      </c>
      <c r="AI66" s="32">
        <v>3.8256250000000001</v>
      </c>
    </row>
    <row r="67" spans="1:35" x14ac:dyDescent="0.35">
      <c r="A67" s="25" t="s">
        <v>336</v>
      </c>
      <c r="B67" s="26" t="s">
        <v>337</v>
      </c>
      <c r="C67" s="27">
        <v>172025580</v>
      </c>
      <c r="D67" s="239"/>
      <c r="E67" s="33"/>
      <c r="F67" s="29">
        <f t="shared" si="11"/>
        <v>172025580</v>
      </c>
      <c r="G67" s="30">
        <v>48634374</v>
      </c>
      <c r="H67" s="239"/>
      <c r="I67" s="266">
        <v>48634374</v>
      </c>
      <c r="J67" s="31">
        <f t="shared" si="18"/>
        <v>123391206</v>
      </c>
      <c r="K67" s="32">
        <f t="shared" si="1"/>
        <v>0.28271594259411886</v>
      </c>
      <c r="L67" s="229">
        <f t="shared" si="3"/>
        <v>0</v>
      </c>
      <c r="M67" s="253" t="s">
        <v>336</v>
      </c>
      <c r="N67" s="254" t="s">
        <v>337</v>
      </c>
      <c r="O67" s="239">
        <v>172025580</v>
      </c>
      <c r="P67" s="239"/>
      <c r="Q67" s="240"/>
      <c r="R67" s="265">
        <v>172025580</v>
      </c>
      <c r="S67" s="266">
        <v>43630809</v>
      </c>
      <c r="T67" s="239">
        <v>5003565</v>
      </c>
      <c r="U67" s="266">
        <v>48634374</v>
      </c>
      <c r="V67" s="267">
        <v>123391206</v>
      </c>
      <c r="W67" s="268">
        <v>0.28271594259411886</v>
      </c>
      <c r="Y67" s="25" t="s">
        <v>336</v>
      </c>
      <c r="Z67" s="26" t="s">
        <v>337</v>
      </c>
      <c r="AA67" s="27">
        <v>172025580</v>
      </c>
      <c r="AB67" s="27"/>
      <c r="AC67" s="33"/>
      <c r="AD67" s="29">
        <v>172025580</v>
      </c>
      <c r="AE67" s="30">
        <v>48634374</v>
      </c>
      <c r="AF67" s="27"/>
      <c r="AG67" s="30">
        <v>48634374</v>
      </c>
      <c r="AH67" s="31">
        <v>123391206</v>
      </c>
      <c r="AI67" s="32">
        <v>0.28271594259411886</v>
      </c>
    </row>
    <row r="68" spans="1:35" x14ac:dyDescent="0.35">
      <c r="A68" s="25" t="s">
        <v>338</v>
      </c>
      <c r="B68" s="26" t="s">
        <v>339</v>
      </c>
      <c r="C68" s="27">
        <v>51082000</v>
      </c>
      <c r="D68" s="239"/>
      <c r="E68" s="33"/>
      <c r="F68" s="29">
        <f t="shared" si="11"/>
        <v>51082000</v>
      </c>
      <c r="G68" s="30">
        <v>877803</v>
      </c>
      <c r="H68" s="239"/>
      <c r="I68" s="266">
        <v>877803</v>
      </c>
      <c r="J68" s="31">
        <f t="shared" si="18"/>
        <v>50204197</v>
      </c>
      <c r="K68" s="32">
        <f t="shared" si="1"/>
        <v>1.7184194040953761E-2</v>
      </c>
      <c r="L68" s="229">
        <f t="shared" si="3"/>
        <v>0</v>
      </c>
      <c r="M68" s="253" t="s">
        <v>338</v>
      </c>
      <c r="N68" s="254" t="s">
        <v>339</v>
      </c>
      <c r="O68" s="239">
        <v>51082000</v>
      </c>
      <c r="P68" s="239"/>
      <c r="Q68" s="240"/>
      <c r="R68" s="265">
        <v>51082000</v>
      </c>
      <c r="S68" s="266"/>
      <c r="T68" s="239">
        <v>877803</v>
      </c>
      <c r="U68" s="266">
        <v>877803</v>
      </c>
      <c r="V68" s="267">
        <v>50204197</v>
      </c>
      <c r="W68" s="268">
        <v>1.7184194040953761E-2</v>
      </c>
      <c r="Y68" s="25" t="s">
        <v>338</v>
      </c>
      <c r="Z68" s="26" t="s">
        <v>339</v>
      </c>
      <c r="AA68" s="27">
        <v>51082000</v>
      </c>
      <c r="AB68" s="27"/>
      <c r="AC68" s="33"/>
      <c r="AD68" s="29">
        <v>51082000</v>
      </c>
      <c r="AE68" s="30">
        <v>877803</v>
      </c>
      <c r="AF68" s="27"/>
      <c r="AG68" s="30">
        <v>877803</v>
      </c>
      <c r="AH68" s="31">
        <v>50204197</v>
      </c>
      <c r="AI68" s="32">
        <v>1.7184194040953761E-2</v>
      </c>
    </row>
    <row r="69" spans="1:35" x14ac:dyDescent="0.35">
      <c r="A69" s="25" t="s">
        <v>340</v>
      </c>
      <c r="B69" s="26" t="s">
        <v>341</v>
      </c>
      <c r="C69" s="27">
        <v>3750000</v>
      </c>
      <c r="D69" s="239"/>
      <c r="E69" s="33"/>
      <c r="F69" s="29">
        <f t="shared" si="11"/>
        <v>3750000</v>
      </c>
      <c r="G69" s="30">
        <v>719100</v>
      </c>
      <c r="H69" s="239"/>
      <c r="I69" s="266">
        <v>719100</v>
      </c>
      <c r="J69" s="31">
        <f t="shared" si="18"/>
        <v>3030900</v>
      </c>
      <c r="K69" s="32">
        <f t="shared" si="1"/>
        <v>0.19176000000000001</v>
      </c>
      <c r="L69" s="229">
        <f t="shared" si="3"/>
        <v>0</v>
      </c>
      <c r="M69" s="253" t="s">
        <v>340</v>
      </c>
      <c r="N69" s="254" t="s">
        <v>341</v>
      </c>
      <c r="O69" s="239">
        <v>3750000</v>
      </c>
      <c r="P69" s="239"/>
      <c r="Q69" s="240"/>
      <c r="R69" s="265">
        <v>3750000</v>
      </c>
      <c r="S69" s="266">
        <v>719100</v>
      </c>
      <c r="T69" s="239"/>
      <c r="U69" s="266">
        <v>719100</v>
      </c>
      <c r="V69" s="267">
        <v>3030900</v>
      </c>
      <c r="W69" s="268">
        <v>0.19176000000000001</v>
      </c>
      <c r="Y69" s="25" t="s">
        <v>340</v>
      </c>
      <c r="Z69" s="26" t="s">
        <v>341</v>
      </c>
      <c r="AA69" s="27">
        <v>3750000</v>
      </c>
      <c r="AB69" s="27"/>
      <c r="AC69" s="33"/>
      <c r="AD69" s="29">
        <v>3750000</v>
      </c>
      <c r="AE69" s="30">
        <v>719100</v>
      </c>
      <c r="AF69" s="27"/>
      <c r="AG69" s="30">
        <v>719100</v>
      </c>
      <c r="AH69" s="31">
        <v>3030900</v>
      </c>
      <c r="AI69" s="32">
        <v>0.19176000000000001</v>
      </c>
    </row>
    <row r="70" spans="1:35" x14ac:dyDescent="0.35">
      <c r="A70" s="25" t="s">
        <v>342</v>
      </c>
      <c r="B70" s="26" t="s">
        <v>343</v>
      </c>
      <c r="C70" s="27">
        <v>85445009</v>
      </c>
      <c r="D70" s="239"/>
      <c r="E70" s="33"/>
      <c r="F70" s="29">
        <f t="shared" si="11"/>
        <v>85445009</v>
      </c>
      <c r="G70" s="30">
        <v>471900</v>
      </c>
      <c r="H70" s="239"/>
      <c r="I70" s="266">
        <v>471900</v>
      </c>
      <c r="J70" s="31">
        <f t="shared" si="18"/>
        <v>84973109</v>
      </c>
      <c r="K70" s="32">
        <f t="shared" ref="K70:K135" si="19">+I70/F70</f>
        <v>5.5228503750289265E-3</v>
      </c>
      <c r="L70" s="229">
        <f t="shared" ref="L70:L133" si="20">+I70-G70</f>
        <v>0</v>
      </c>
      <c r="M70" s="253" t="s">
        <v>342</v>
      </c>
      <c r="N70" s="254" t="s">
        <v>343</v>
      </c>
      <c r="O70" s="239">
        <v>85445009</v>
      </c>
      <c r="P70" s="239"/>
      <c r="Q70" s="240"/>
      <c r="R70" s="265">
        <v>85445009</v>
      </c>
      <c r="S70" s="266">
        <v>439000</v>
      </c>
      <c r="T70" s="239">
        <v>32900</v>
      </c>
      <c r="U70" s="266">
        <v>471900</v>
      </c>
      <c r="V70" s="267">
        <v>84973109</v>
      </c>
      <c r="W70" s="268">
        <v>5.5228503750289265E-3</v>
      </c>
      <c r="Y70" s="25" t="s">
        <v>342</v>
      </c>
      <c r="Z70" s="26" t="s">
        <v>343</v>
      </c>
      <c r="AA70" s="27">
        <v>85445009</v>
      </c>
      <c r="AB70" s="27"/>
      <c r="AC70" s="33"/>
      <c r="AD70" s="29">
        <v>85445009</v>
      </c>
      <c r="AE70" s="30">
        <v>471900</v>
      </c>
      <c r="AF70" s="27"/>
      <c r="AG70" s="30">
        <v>471900</v>
      </c>
      <c r="AH70" s="31">
        <v>84973109</v>
      </c>
      <c r="AI70" s="32">
        <v>5.5228503750289265E-3</v>
      </c>
    </row>
    <row r="71" spans="1:35" x14ac:dyDescent="0.35">
      <c r="A71" s="25" t="s">
        <v>344</v>
      </c>
      <c r="B71" s="26" t="s">
        <v>345</v>
      </c>
      <c r="C71" s="27">
        <v>24200000</v>
      </c>
      <c r="D71" s="239"/>
      <c r="E71" s="33"/>
      <c r="F71" s="29">
        <f t="shared" si="11"/>
        <v>24200000</v>
      </c>
      <c r="G71" s="30">
        <v>0</v>
      </c>
      <c r="H71" s="239"/>
      <c r="I71" s="266"/>
      <c r="J71" s="31">
        <f t="shared" si="18"/>
        <v>24200000</v>
      </c>
      <c r="K71" s="32">
        <f t="shared" si="19"/>
        <v>0</v>
      </c>
      <c r="L71" s="229">
        <f t="shared" si="20"/>
        <v>0</v>
      </c>
      <c r="M71" s="253" t="s">
        <v>344</v>
      </c>
      <c r="N71" s="254" t="s">
        <v>345</v>
      </c>
      <c r="O71" s="239">
        <v>24200000</v>
      </c>
      <c r="P71" s="239"/>
      <c r="Q71" s="240"/>
      <c r="R71" s="265">
        <v>24200000</v>
      </c>
      <c r="S71" s="266"/>
      <c r="T71" s="239"/>
      <c r="U71" s="266"/>
      <c r="V71" s="267">
        <v>24200000</v>
      </c>
      <c r="W71" s="268">
        <v>0</v>
      </c>
      <c r="Y71" s="25" t="s">
        <v>344</v>
      </c>
      <c r="Z71" s="26" t="s">
        <v>345</v>
      </c>
      <c r="AA71" s="27">
        <v>24200000</v>
      </c>
      <c r="AB71" s="27"/>
      <c r="AC71" s="33"/>
      <c r="AD71" s="29">
        <v>24200000</v>
      </c>
      <c r="AE71" s="30">
        <v>0</v>
      </c>
      <c r="AF71" s="27"/>
      <c r="AG71" s="30"/>
      <c r="AH71" s="31">
        <v>24200000</v>
      </c>
      <c r="AI71" s="32">
        <v>0</v>
      </c>
    </row>
    <row r="72" spans="1:35" x14ac:dyDescent="0.35">
      <c r="A72" s="25" t="s">
        <v>346</v>
      </c>
      <c r="B72" s="26" t="s">
        <v>347</v>
      </c>
      <c r="C72" s="27">
        <v>108984085</v>
      </c>
      <c r="D72" s="239"/>
      <c r="E72" s="33"/>
      <c r="F72" s="29">
        <f t="shared" si="11"/>
        <v>108984085</v>
      </c>
      <c r="G72" s="30">
        <v>26014971</v>
      </c>
      <c r="H72" s="239"/>
      <c r="I72" s="266">
        <v>26014971</v>
      </c>
      <c r="J72" s="31">
        <f t="shared" si="18"/>
        <v>82969114</v>
      </c>
      <c r="K72" s="32">
        <f t="shared" si="19"/>
        <v>0.23870431173505746</v>
      </c>
      <c r="L72" s="229">
        <f t="shared" si="20"/>
        <v>0</v>
      </c>
      <c r="M72" s="253" t="s">
        <v>346</v>
      </c>
      <c r="N72" s="254" t="s">
        <v>347</v>
      </c>
      <c r="O72" s="239">
        <v>108984085</v>
      </c>
      <c r="P72" s="239"/>
      <c r="Q72" s="240"/>
      <c r="R72" s="265">
        <v>108984085</v>
      </c>
      <c r="S72" s="266">
        <v>26014971</v>
      </c>
      <c r="T72" s="239">
        <v>7000000</v>
      </c>
      <c r="U72" s="266">
        <v>26014971</v>
      </c>
      <c r="V72" s="267">
        <v>82969114</v>
      </c>
      <c r="W72" s="268">
        <v>0.23870431173505746</v>
      </c>
      <c r="Y72" s="25" t="s">
        <v>346</v>
      </c>
      <c r="Z72" s="26" t="s">
        <v>347</v>
      </c>
      <c r="AA72" s="27">
        <v>108984085</v>
      </c>
      <c r="AB72" s="27"/>
      <c r="AC72" s="33"/>
      <c r="AD72" s="29">
        <v>108984085</v>
      </c>
      <c r="AE72" s="30">
        <v>26014971</v>
      </c>
      <c r="AF72" s="27"/>
      <c r="AG72" s="30">
        <v>26014971</v>
      </c>
      <c r="AH72" s="31">
        <v>82969114</v>
      </c>
      <c r="AI72" s="32">
        <v>0.23870431173505746</v>
      </c>
    </row>
    <row r="73" spans="1:35" x14ac:dyDescent="0.35">
      <c r="A73" s="25" t="s">
        <v>348</v>
      </c>
      <c r="B73" s="26" t="s">
        <v>349</v>
      </c>
      <c r="C73" s="27">
        <v>40000000</v>
      </c>
      <c r="D73" s="239"/>
      <c r="E73" s="33"/>
      <c r="F73" s="29">
        <f t="shared" si="11"/>
        <v>40000000</v>
      </c>
      <c r="G73" s="30">
        <v>0</v>
      </c>
      <c r="H73" s="239"/>
      <c r="I73" s="266"/>
      <c r="J73" s="31">
        <f t="shared" si="18"/>
        <v>40000000</v>
      </c>
      <c r="K73" s="32">
        <f t="shared" si="19"/>
        <v>0</v>
      </c>
      <c r="L73" s="229">
        <f t="shared" si="20"/>
        <v>0</v>
      </c>
      <c r="M73" s="253" t="s">
        <v>348</v>
      </c>
      <c r="N73" s="254" t="s">
        <v>349</v>
      </c>
      <c r="O73" s="239">
        <v>40000000</v>
      </c>
      <c r="P73" s="239"/>
      <c r="Q73" s="240"/>
      <c r="R73" s="265">
        <v>40000000</v>
      </c>
      <c r="S73" s="266"/>
      <c r="T73" s="239"/>
      <c r="U73" s="266"/>
      <c r="V73" s="267">
        <v>40000000</v>
      </c>
      <c r="W73" s="268">
        <v>0</v>
      </c>
      <c r="Y73" s="25" t="s">
        <v>348</v>
      </c>
      <c r="Z73" s="26" t="s">
        <v>349</v>
      </c>
      <c r="AA73" s="27">
        <v>40000000</v>
      </c>
      <c r="AB73" s="27"/>
      <c r="AC73" s="33"/>
      <c r="AD73" s="29">
        <v>40000000</v>
      </c>
      <c r="AE73" s="30">
        <v>0</v>
      </c>
      <c r="AF73" s="27"/>
      <c r="AG73" s="30"/>
      <c r="AH73" s="31">
        <v>40000000</v>
      </c>
      <c r="AI73" s="32">
        <v>0</v>
      </c>
    </row>
    <row r="74" spans="1:35" x14ac:dyDescent="0.35">
      <c r="A74" s="25" t="s">
        <v>350</v>
      </c>
      <c r="B74" s="26" t="s">
        <v>351</v>
      </c>
      <c r="C74" s="27">
        <v>600000</v>
      </c>
      <c r="D74" s="239"/>
      <c r="E74" s="33"/>
      <c r="F74" s="29">
        <f t="shared" si="11"/>
        <v>600000</v>
      </c>
      <c r="G74" s="30">
        <v>0</v>
      </c>
      <c r="H74" s="239"/>
      <c r="I74" s="266"/>
      <c r="J74" s="31">
        <f t="shared" si="18"/>
        <v>600000</v>
      </c>
      <c r="K74" s="32">
        <f t="shared" si="19"/>
        <v>0</v>
      </c>
      <c r="L74" s="229">
        <f t="shared" si="20"/>
        <v>0</v>
      </c>
      <c r="M74" s="253" t="s">
        <v>350</v>
      </c>
      <c r="N74" s="254" t="s">
        <v>351</v>
      </c>
      <c r="O74" s="239">
        <v>600000</v>
      </c>
      <c r="P74" s="239"/>
      <c r="Q74" s="240"/>
      <c r="R74" s="265">
        <v>600000</v>
      </c>
      <c r="S74" s="266"/>
      <c r="T74" s="239"/>
      <c r="U74" s="266"/>
      <c r="V74" s="267">
        <v>600000</v>
      </c>
      <c r="W74" s="268">
        <v>0</v>
      </c>
      <c r="Y74" s="25" t="s">
        <v>350</v>
      </c>
      <c r="Z74" s="26" t="s">
        <v>351</v>
      </c>
      <c r="AA74" s="27">
        <v>600000</v>
      </c>
      <c r="AB74" s="27"/>
      <c r="AC74" s="33"/>
      <c r="AD74" s="29">
        <v>600000</v>
      </c>
      <c r="AE74" s="30">
        <v>0</v>
      </c>
      <c r="AF74" s="27"/>
      <c r="AG74" s="30"/>
      <c r="AH74" s="31">
        <v>600000</v>
      </c>
      <c r="AI74" s="32">
        <v>0</v>
      </c>
    </row>
    <row r="75" spans="1:35" x14ac:dyDescent="0.35">
      <c r="A75" s="25" t="s">
        <v>352</v>
      </c>
      <c r="B75" s="26" t="s">
        <v>353</v>
      </c>
      <c r="C75" s="27">
        <v>200000</v>
      </c>
      <c r="D75" s="239"/>
      <c r="E75" s="33"/>
      <c r="F75" s="29">
        <f t="shared" si="11"/>
        <v>200000</v>
      </c>
      <c r="G75" s="30">
        <v>0</v>
      </c>
      <c r="H75" s="239"/>
      <c r="I75" s="266"/>
      <c r="J75" s="31">
        <f t="shared" si="18"/>
        <v>200000</v>
      </c>
      <c r="K75" s="32">
        <f t="shared" si="19"/>
        <v>0</v>
      </c>
      <c r="L75" s="229">
        <f t="shared" si="20"/>
        <v>0</v>
      </c>
      <c r="M75" s="253" t="s">
        <v>352</v>
      </c>
      <c r="N75" s="254" t="s">
        <v>353</v>
      </c>
      <c r="O75" s="239">
        <v>200000</v>
      </c>
      <c r="P75" s="239"/>
      <c r="Q75" s="240"/>
      <c r="R75" s="265">
        <v>200000</v>
      </c>
      <c r="S75" s="266"/>
      <c r="T75" s="239"/>
      <c r="U75" s="266"/>
      <c r="V75" s="267">
        <v>200000</v>
      </c>
      <c r="W75" s="268">
        <v>0</v>
      </c>
      <c r="Y75" s="25" t="s">
        <v>352</v>
      </c>
      <c r="Z75" s="26" t="s">
        <v>353</v>
      </c>
      <c r="AA75" s="27">
        <v>200000</v>
      </c>
      <c r="AB75" s="27"/>
      <c r="AC75" s="33"/>
      <c r="AD75" s="29">
        <v>200000</v>
      </c>
      <c r="AE75" s="30">
        <v>0</v>
      </c>
      <c r="AF75" s="27"/>
      <c r="AG75" s="30"/>
      <c r="AH75" s="31">
        <v>200000</v>
      </c>
      <c r="AI75" s="32">
        <v>0</v>
      </c>
    </row>
    <row r="76" spans="1:35" x14ac:dyDescent="0.35">
      <c r="A76" s="25" t="s">
        <v>354</v>
      </c>
      <c r="B76" s="26" t="s">
        <v>355</v>
      </c>
      <c r="C76" s="27">
        <v>400000</v>
      </c>
      <c r="D76" s="239"/>
      <c r="E76" s="33"/>
      <c r="F76" s="29">
        <f t="shared" si="11"/>
        <v>400000</v>
      </c>
      <c r="G76" s="30">
        <v>13220</v>
      </c>
      <c r="H76" s="239"/>
      <c r="I76" s="266">
        <v>13220</v>
      </c>
      <c r="J76" s="31">
        <f t="shared" si="18"/>
        <v>386780</v>
      </c>
      <c r="K76" s="32">
        <f t="shared" si="19"/>
        <v>3.3050000000000003E-2</v>
      </c>
      <c r="L76" s="229">
        <f t="shared" si="20"/>
        <v>0</v>
      </c>
      <c r="M76" s="253" t="s">
        <v>354</v>
      </c>
      <c r="N76" s="254" t="s">
        <v>355</v>
      </c>
      <c r="O76" s="239">
        <v>400000</v>
      </c>
      <c r="P76" s="239"/>
      <c r="Q76" s="240"/>
      <c r="R76" s="265">
        <v>400000</v>
      </c>
      <c r="S76" s="266">
        <v>13220</v>
      </c>
      <c r="T76" s="239"/>
      <c r="U76" s="266">
        <v>13220</v>
      </c>
      <c r="V76" s="267">
        <v>386780</v>
      </c>
      <c r="W76" s="268">
        <v>3.3050000000000003E-2</v>
      </c>
      <c r="Y76" s="25" t="s">
        <v>354</v>
      </c>
      <c r="Z76" s="26" t="s">
        <v>355</v>
      </c>
      <c r="AA76" s="27">
        <v>400000</v>
      </c>
      <c r="AB76" s="27"/>
      <c r="AC76" s="33"/>
      <c r="AD76" s="29">
        <v>400000</v>
      </c>
      <c r="AE76" s="30">
        <v>13220</v>
      </c>
      <c r="AF76" s="27"/>
      <c r="AG76" s="30">
        <v>13220</v>
      </c>
      <c r="AH76" s="31">
        <v>386780</v>
      </c>
      <c r="AI76" s="32">
        <v>3.3050000000000003E-2</v>
      </c>
    </row>
    <row r="77" spans="1:35" x14ac:dyDescent="0.35">
      <c r="A77" s="25" t="s">
        <v>356</v>
      </c>
      <c r="B77" s="26" t="s">
        <v>357</v>
      </c>
      <c r="C77" s="27">
        <v>5000</v>
      </c>
      <c r="D77" s="239"/>
      <c r="E77" s="33"/>
      <c r="F77" s="29">
        <f t="shared" si="11"/>
        <v>5000</v>
      </c>
      <c r="G77" s="30">
        <v>0</v>
      </c>
      <c r="H77" s="239"/>
      <c r="I77" s="266"/>
      <c r="J77" s="31">
        <f t="shared" si="18"/>
        <v>5000</v>
      </c>
      <c r="K77" s="32">
        <f t="shared" si="19"/>
        <v>0</v>
      </c>
      <c r="L77" s="229">
        <f t="shared" si="20"/>
        <v>0</v>
      </c>
      <c r="M77" s="253" t="s">
        <v>356</v>
      </c>
      <c r="N77" s="254" t="s">
        <v>357</v>
      </c>
      <c r="O77" s="239">
        <v>5000</v>
      </c>
      <c r="P77" s="239"/>
      <c r="Q77" s="240"/>
      <c r="R77" s="265">
        <v>5000</v>
      </c>
      <c r="S77" s="266"/>
      <c r="T77" s="239"/>
      <c r="U77" s="266"/>
      <c r="V77" s="267">
        <v>5000</v>
      </c>
      <c r="W77" s="268">
        <v>0</v>
      </c>
      <c r="Y77" s="25" t="s">
        <v>356</v>
      </c>
      <c r="Z77" s="26" t="s">
        <v>357</v>
      </c>
      <c r="AA77" s="27">
        <v>5000</v>
      </c>
      <c r="AB77" s="27"/>
      <c r="AC77" s="33"/>
      <c r="AD77" s="29">
        <v>5000</v>
      </c>
      <c r="AE77" s="30">
        <v>0</v>
      </c>
      <c r="AF77" s="27"/>
      <c r="AG77" s="30"/>
      <c r="AH77" s="31">
        <v>5000</v>
      </c>
      <c r="AI77" s="32">
        <v>0</v>
      </c>
    </row>
    <row r="78" spans="1:35" x14ac:dyDescent="0.35">
      <c r="A78" s="25" t="s">
        <v>358</v>
      </c>
      <c r="B78" s="26" t="s">
        <v>359</v>
      </c>
      <c r="C78" s="27"/>
      <c r="D78" s="239"/>
      <c r="E78" s="33"/>
      <c r="F78" s="29">
        <f t="shared" si="11"/>
        <v>0</v>
      </c>
      <c r="G78" s="30">
        <v>3915105</v>
      </c>
      <c r="H78" s="239">
        <v>644050</v>
      </c>
      <c r="I78" s="266">
        <v>3915105</v>
      </c>
      <c r="J78" s="31">
        <f t="shared" si="18"/>
        <v>-3915105</v>
      </c>
      <c r="K78" s="32" t="e">
        <f t="shared" si="19"/>
        <v>#DIV/0!</v>
      </c>
      <c r="L78" s="229">
        <f t="shared" si="20"/>
        <v>0</v>
      </c>
      <c r="M78" s="253" t="s">
        <v>358</v>
      </c>
      <c r="N78" s="254" t="s">
        <v>359</v>
      </c>
      <c r="O78" s="239"/>
      <c r="P78" s="239"/>
      <c r="Q78" s="240"/>
      <c r="R78" s="265">
        <v>0</v>
      </c>
      <c r="S78" s="266">
        <v>3271055</v>
      </c>
      <c r="T78" s="239"/>
      <c r="U78" s="266">
        <v>3271055</v>
      </c>
      <c r="V78" s="267">
        <v>-3271055</v>
      </c>
      <c r="W78" s="268" t="e">
        <v>#DIV/0!</v>
      </c>
      <c r="Y78" s="25" t="s">
        <v>358</v>
      </c>
      <c r="Z78" s="26" t="s">
        <v>359</v>
      </c>
      <c r="AA78" s="27"/>
      <c r="AB78" s="27"/>
      <c r="AC78" s="33"/>
      <c r="AD78" s="29">
        <v>0</v>
      </c>
      <c r="AE78" s="30">
        <v>3915105</v>
      </c>
      <c r="AF78" s="27">
        <v>644050</v>
      </c>
      <c r="AG78" s="30">
        <v>3915105</v>
      </c>
      <c r="AH78" s="31">
        <v>-3915105</v>
      </c>
      <c r="AI78" s="32" t="e">
        <v>#DIV/0!</v>
      </c>
    </row>
    <row r="79" spans="1:35" x14ac:dyDescent="0.35">
      <c r="A79" s="25" t="s">
        <v>360</v>
      </c>
      <c r="B79" s="26" t="s">
        <v>361</v>
      </c>
      <c r="C79" s="27"/>
      <c r="D79" s="239"/>
      <c r="E79" s="33"/>
      <c r="F79" s="29">
        <f>+C79+D79</f>
        <v>0</v>
      </c>
      <c r="G79" s="30">
        <v>505153</v>
      </c>
      <c r="H79" s="239"/>
      <c r="I79" s="266">
        <v>505153</v>
      </c>
      <c r="J79" s="31">
        <f>SUM(F79-I79)</f>
        <v>-505153</v>
      </c>
      <c r="K79" s="32" t="e">
        <f t="shared" si="19"/>
        <v>#DIV/0!</v>
      </c>
      <c r="L79" s="229">
        <f t="shared" si="20"/>
        <v>0</v>
      </c>
      <c r="M79" s="253" t="s">
        <v>360</v>
      </c>
      <c r="N79" s="254" t="s">
        <v>361</v>
      </c>
      <c r="O79" s="239"/>
      <c r="P79" s="239"/>
      <c r="Q79" s="240"/>
      <c r="R79" s="265">
        <v>0</v>
      </c>
      <c r="S79" s="266">
        <v>505153</v>
      </c>
      <c r="T79" s="239"/>
      <c r="U79" s="266">
        <v>505153</v>
      </c>
      <c r="V79" s="267">
        <v>-505153</v>
      </c>
      <c r="W79" s="268" t="e">
        <v>#DIV/0!</v>
      </c>
      <c r="Y79" s="25" t="s">
        <v>360</v>
      </c>
      <c r="Z79" s="26" t="s">
        <v>361</v>
      </c>
      <c r="AA79" s="27"/>
      <c r="AB79" s="27"/>
      <c r="AC79" s="33"/>
      <c r="AD79" s="29">
        <v>0</v>
      </c>
      <c r="AE79" s="30">
        <v>505153</v>
      </c>
      <c r="AF79" s="27"/>
      <c r="AG79" s="30">
        <v>505153</v>
      </c>
      <c r="AH79" s="31">
        <v>-505153</v>
      </c>
      <c r="AI79" s="32" t="e">
        <v>#DIV/0!</v>
      </c>
    </row>
    <row r="80" spans="1:35" x14ac:dyDescent="0.35">
      <c r="A80" s="25" t="s">
        <v>362</v>
      </c>
      <c r="B80" s="26" t="s">
        <v>363</v>
      </c>
      <c r="C80" s="27">
        <v>128167513</v>
      </c>
      <c r="D80" s="239"/>
      <c r="E80" s="33"/>
      <c r="F80" s="29">
        <f t="shared" ref="F80:F148" si="21">+C80+D80</f>
        <v>128167513</v>
      </c>
      <c r="G80" s="30">
        <v>150319778</v>
      </c>
      <c r="H80" s="239">
        <v>32511900</v>
      </c>
      <c r="I80" s="266">
        <v>150319778</v>
      </c>
      <c r="J80" s="31">
        <f t="shared" si="18"/>
        <v>-22152265</v>
      </c>
      <c r="K80" s="32">
        <f t="shared" si="19"/>
        <v>1.172838377537996</v>
      </c>
      <c r="L80" s="229">
        <f t="shared" si="20"/>
        <v>0</v>
      </c>
      <c r="M80" s="253" t="s">
        <v>362</v>
      </c>
      <c r="N80" s="254" t="s">
        <v>363</v>
      </c>
      <c r="O80" s="239">
        <v>128167513</v>
      </c>
      <c r="P80" s="239"/>
      <c r="Q80" s="240"/>
      <c r="R80" s="265">
        <v>128167513</v>
      </c>
      <c r="S80" s="266">
        <v>37121400</v>
      </c>
      <c r="T80" s="239">
        <v>80686478</v>
      </c>
      <c r="U80" s="266">
        <v>117807878</v>
      </c>
      <c r="V80" s="267">
        <v>10359635</v>
      </c>
      <c r="W80" s="268">
        <v>0.91917113192326672</v>
      </c>
      <c r="Y80" s="25" t="s">
        <v>362</v>
      </c>
      <c r="Z80" s="26" t="s">
        <v>363</v>
      </c>
      <c r="AA80" s="27">
        <v>128167513</v>
      </c>
      <c r="AB80" s="27"/>
      <c r="AC80" s="33"/>
      <c r="AD80" s="29">
        <v>128167513</v>
      </c>
      <c r="AE80" s="30">
        <v>150319778</v>
      </c>
      <c r="AF80" s="27">
        <v>32511900</v>
      </c>
      <c r="AG80" s="30">
        <v>150319778</v>
      </c>
      <c r="AH80" s="31">
        <v>-22152265</v>
      </c>
      <c r="AI80" s="32">
        <v>1.172838377537996</v>
      </c>
    </row>
    <row r="81" spans="1:35" s="20" customFormat="1" x14ac:dyDescent="0.35">
      <c r="A81" s="16" t="s">
        <v>364</v>
      </c>
      <c r="B81" s="17" t="s">
        <v>365</v>
      </c>
      <c r="C81" s="18">
        <f>SUM(C82)</f>
        <v>230000000</v>
      </c>
      <c r="D81" s="18">
        <f t="shared" ref="D81:J82" si="22">SUM(D82)</f>
        <v>0</v>
      </c>
      <c r="E81" s="18">
        <f t="shared" si="22"/>
        <v>0</v>
      </c>
      <c r="F81" s="18">
        <f t="shared" si="22"/>
        <v>230000000</v>
      </c>
      <c r="G81" s="18">
        <f t="shared" si="22"/>
        <v>39934060</v>
      </c>
      <c r="H81" s="18">
        <f t="shared" si="22"/>
        <v>0</v>
      </c>
      <c r="I81" s="18">
        <f t="shared" si="22"/>
        <v>39934060</v>
      </c>
      <c r="J81" s="18">
        <f t="shared" si="22"/>
        <v>190065940</v>
      </c>
      <c r="K81" s="19">
        <f t="shared" si="19"/>
        <v>0.17362634782608696</v>
      </c>
      <c r="L81" s="229">
        <f t="shared" si="20"/>
        <v>0</v>
      </c>
      <c r="M81" s="249" t="s">
        <v>364</v>
      </c>
      <c r="N81" s="250" t="s">
        <v>365</v>
      </c>
      <c r="O81" s="236">
        <v>230000000</v>
      </c>
      <c r="P81" s="236">
        <v>0</v>
      </c>
      <c r="Q81" s="236">
        <v>0</v>
      </c>
      <c r="R81" s="236">
        <v>230000000</v>
      </c>
      <c r="S81" s="236">
        <v>39934060</v>
      </c>
      <c r="T81" s="236">
        <v>0</v>
      </c>
      <c r="U81" s="236">
        <v>39934060</v>
      </c>
      <c r="V81" s="236">
        <v>190065940</v>
      </c>
      <c r="W81" s="262">
        <v>0.17362634782608696</v>
      </c>
      <c r="Y81" s="16" t="s">
        <v>364</v>
      </c>
      <c r="Z81" s="17" t="s">
        <v>365</v>
      </c>
      <c r="AA81" s="18">
        <v>230000000</v>
      </c>
      <c r="AB81" s="18">
        <v>0</v>
      </c>
      <c r="AC81" s="18">
        <v>0</v>
      </c>
      <c r="AD81" s="18">
        <v>230000000</v>
      </c>
      <c r="AE81" s="18">
        <v>39934060</v>
      </c>
      <c r="AF81" s="18">
        <v>0</v>
      </c>
      <c r="AG81" s="18">
        <v>39934060</v>
      </c>
      <c r="AH81" s="18">
        <v>190065940</v>
      </c>
      <c r="AI81" s="19">
        <v>0.17362634782608696</v>
      </c>
    </row>
    <row r="82" spans="1:35" x14ac:dyDescent="0.35">
      <c r="A82" s="21" t="s">
        <v>366</v>
      </c>
      <c r="B82" s="22" t="s">
        <v>367</v>
      </c>
      <c r="C82" s="23">
        <f>SUM(C83)</f>
        <v>230000000</v>
      </c>
      <c r="D82" s="23">
        <f t="shared" si="22"/>
        <v>0</v>
      </c>
      <c r="E82" s="23">
        <f t="shared" si="22"/>
        <v>0</v>
      </c>
      <c r="F82" s="23">
        <f t="shared" si="22"/>
        <v>230000000</v>
      </c>
      <c r="G82" s="23">
        <f t="shared" si="22"/>
        <v>39934060</v>
      </c>
      <c r="H82" s="23">
        <f t="shared" si="22"/>
        <v>0</v>
      </c>
      <c r="I82" s="23">
        <f t="shared" si="22"/>
        <v>39934060</v>
      </c>
      <c r="J82" s="23">
        <f t="shared" si="22"/>
        <v>190065940</v>
      </c>
      <c r="K82" s="35">
        <f t="shared" si="19"/>
        <v>0.17362634782608696</v>
      </c>
      <c r="L82" s="229">
        <f t="shared" si="20"/>
        <v>0</v>
      </c>
      <c r="M82" s="251" t="s">
        <v>366</v>
      </c>
      <c r="N82" s="252" t="s">
        <v>367</v>
      </c>
      <c r="O82" s="237">
        <v>230000000</v>
      </c>
      <c r="P82" s="237">
        <v>0</v>
      </c>
      <c r="Q82" s="237">
        <v>0</v>
      </c>
      <c r="R82" s="237">
        <v>230000000</v>
      </c>
      <c r="S82" s="237">
        <v>39934060</v>
      </c>
      <c r="T82" s="237">
        <v>0</v>
      </c>
      <c r="U82" s="237">
        <v>39934060</v>
      </c>
      <c r="V82" s="237">
        <v>190065940</v>
      </c>
      <c r="W82" s="270">
        <v>0.17362634782608696</v>
      </c>
      <c r="Y82" s="21" t="s">
        <v>366</v>
      </c>
      <c r="Z82" s="22" t="s">
        <v>367</v>
      </c>
      <c r="AA82" s="23">
        <v>230000000</v>
      </c>
      <c r="AB82" s="23">
        <v>0</v>
      </c>
      <c r="AC82" s="23">
        <v>0</v>
      </c>
      <c r="AD82" s="23">
        <v>230000000</v>
      </c>
      <c r="AE82" s="23">
        <v>39934060</v>
      </c>
      <c r="AF82" s="23">
        <v>0</v>
      </c>
      <c r="AG82" s="23">
        <v>39934060</v>
      </c>
      <c r="AH82" s="23">
        <v>190065940</v>
      </c>
      <c r="AI82" s="35">
        <v>0.17362634782608696</v>
      </c>
    </row>
    <row r="83" spans="1:35" x14ac:dyDescent="0.35">
      <c r="A83" s="25" t="s">
        <v>368</v>
      </c>
      <c r="B83" s="26" t="s">
        <v>369</v>
      </c>
      <c r="C83" s="27">
        <v>230000000</v>
      </c>
      <c r="D83" s="239"/>
      <c r="E83" s="33"/>
      <c r="F83" s="29">
        <f t="shared" si="21"/>
        <v>230000000</v>
      </c>
      <c r="G83" s="30">
        <v>39934060</v>
      </c>
      <c r="H83" s="239"/>
      <c r="I83" s="266">
        <v>39934060</v>
      </c>
      <c r="J83" s="31">
        <f t="shared" si="18"/>
        <v>190065940</v>
      </c>
      <c r="K83" s="32">
        <f t="shared" si="19"/>
        <v>0.17362634782608696</v>
      </c>
      <c r="L83" s="229">
        <f t="shared" si="20"/>
        <v>0</v>
      </c>
      <c r="M83" s="253" t="s">
        <v>368</v>
      </c>
      <c r="N83" s="254" t="s">
        <v>369</v>
      </c>
      <c r="O83" s="239">
        <v>230000000</v>
      </c>
      <c r="P83" s="239"/>
      <c r="Q83" s="240"/>
      <c r="R83" s="265">
        <v>230000000</v>
      </c>
      <c r="S83" s="266">
        <v>39934060</v>
      </c>
      <c r="T83" s="239"/>
      <c r="U83" s="266">
        <v>39934060</v>
      </c>
      <c r="V83" s="267">
        <v>190065940</v>
      </c>
      <c r="W83" s="268">
        <v>0.17362634782608696</v>
      </c>
      <c r="Y83" s="25" t="s">
        <v>368</v>
      </c>
      <c r="Z83" s="26" t="s">
        <v>369</v>
      </c>
      <c r="AA83" s="27">
        <v>230000000</v>
      </c>
      <c r="AB83" s="27"/>
      <c r="AC83" s="33"/>
      <c r="AD83" s="29">
        <v>230000000</v>
      </c>
      <c r="AE83" s="30">
        <v>39934060</v>
      </c>
      <c r="AF83" s="27"/>
      <c r="AG83" s="30">
        <v>39934060</v>
      </c>
      <c r="AH83" s="31">
        <v>190065940</v>
      </c>
      <c r="AI83" s="32">
        <v>0.17362634782608696</v>
      </c>
    </row>
    <row r="84" spans="1:35" s="20" customFormat="1" x14ac:dyDescent="0.35">
      <c r="A84" s="16" t="s">
        <v>370</v>
      </c>
      <c r="B84" s="17" t="s">
        <v>371</v>
      </c>
      <c r="C84" s="18">
        <f>SUM(C87+C105+C110)</f>
        <v>1693296796</v>
      </c>
      <c r="D84" s="18">
        <f t="shared" ref="D84:J84" si="23">SUM(D87+D105+D110)</f>
        <v>0</v>
      </c>
      <c r="E84" s="18">
        <f t="shared" si="23"/>
        <v>0</v>
      </c>
      <c r="F84" s="18">
        <f t="shared" si="23"/>
        <v>1693296796</v>
      </c>
      <c r="G84" s="18">
        <f t="shared" si="23"/>
        <v>853317624</v>
      </c>
      <c r="H84" s="18">
        <f t="shared" si="23"/>
        <v>102718217</v>
      </c>
      <c r="I84" s="18">
        <f t="shared" si="23"/>
        <v>853317624</v>
      </c>
      <c r="J84" s="18">
        <f t="shared" si="23"/>
        <v>839979172</v>
      </c>
      <c r="K84" s="19">
        <f t="shared" si="19"/>
        <v>0.50393860427525428</v>
      </c>
      <c r="L84" s="229">
        <f t="shared" si="20"/>
        <v>0</v>
      </c>
      <c r="M84" s="249" t="s">
        <v>370</v>
      </c>
      <c r="N84" s="250" t="s">
        <v>371</v>
      </c>
      <c r="O84" s="236">
        <v>1693296796</v>
      </c>
      <c r="P84" s="236">
        <v>0</v>
      </c>
      <c r="Q84" s="236">
        <v>0</v>
      </c>
      <c r="R84" s="236">
        <v>1693296796</v>
      </c>
      <c r="S84" s="236">
        <v>535096053</v>
      </c>
      <c r="T84" s="236">
        <v>90987394</v>
      </c>
      <c r="U84" s="236">
        <v>626083447</v>
      </c>
      <c r="V84" s="236">
        <v>-88213847</v>
      </c>
      <c r="W84" s="262">
        <v>0.36974229708517087</v>
      </c>
      <c r="Y84" s="16" t="s">
        <v>370</v>
      </c>
      <c r="Z84" s="17" t="s">
        <v>371</v>
      </c>
      <c r="AA84" s="18">
        <v>1693296796</v>
      </c>
      <c r="AB84" s="18">
        <v>0</v>
      </c>
      <c r="AC84" s="18">
        <v>0</v>
      </c>
      <c r="AD84" s="18">
        <v>1693296796</v>
      </c>
      <c r="AE84" s="18">
        <v>947782638</v>
      </c>
      <c r="AF84" s="18">
        <v>125576117</v>
      </c>
      <c r="AG84" s="18">
        <v>947782638</v>
      </c>
      <c r="AH84" s="18">
        <v>839979172</v>
      </c>
      <c r="AI84" s="19">
        <v>0.55972623360470819</v>
      </c>
    </row>
    <row r="85" spans="1:35" x14ac:dyDescent="0.35">
      <c r="A85" s="16">
        <v>1125202</v>
      </c>
      <c r="B85" s="17" t="s">
        <v>1184</v>
      </c>
      <c r="C85" s="18">
        <f>+C86</f>
        <v>0</v>
      </c>
      <c r="D85" s="18">
        <f t="shared" ref="D85:J85" si="24">+D86</f>
        <v>0</v>
      </c>
      <c r="E85" s="18">
        <f t="shared" si="24"/>
        <v>0</v>
      </c>
      <c r="F85" s="18">
        <f t="shared" si="24"/>
        <v>0</v>
      </c>
      <c r="G85" s="18">
        <f t="shared" si="24"/>
        <v>10869600</v>
      </c>
      <c r="H85" s="18">
        <f t="shared" si="24"/>
        <v>0</v>
      </c>
      <c r="I85" s="18">
        <f t="shared" si="24"/>
        <v>10869600</v>
      </c>
      <c r="J85" s="18">
        <f t="shared" si="24"/>
        <v>0</v>
      </c>
      <c r="K85" s="18">
        <f>+K86</f>
        <v>0</v>
      </c>
      <c r="L85" s="229">
        <f t="shared" si="20"/>
        <v>0</v>
      </c>
      <c r="M85" s="249">
        <v>1125202</v>
      </c>
      <c r="N85" s="250" t="s">
        <v>1184</v>
      </c>
      <c r="O85" s="236">
        <v>0</v>
      </c>
      <c r="P85" s="236">
        <v>0</v>
      </c>
      <c r="Q85" s="236">
        <v>0</v>
      </c>
      <c r="R85" s="236">
        <v>0</v>
      </c>
      <c r="S85" s="236">
        <v>10869600</v>
      </c>
      <c r="T85" s="236">
        <v>0</v>
      </c>
      <c r="U85" s="236">
        <v>10869600</v>
      </c>
      <c r="V85" s="236">
        <v>0</v>
      </c>
      <c r="W85" s="236">
        <v>0</v>
      </c>
      <c r="Y85" s="16">
        <v>1125202</v>
      </c>
      <c r="Z85" s="17" t="s">
        <v>1184</v>
      </c>
      <c r="AA85" s="18">
        <v>0</v>
      </c>
      <c r="AB85" s="18">
        <v>0</v>
      </c>
      <c r="AC85" s="18">
        <v>0</v>
      </c>
      <c r="AD85" s="18">
        <v>0</v>
      </c>
      <c r="AE85" s="18">
        <v>10869600</v>
      </c>
      <c r="AF85" s="18">
        <v>0</v>
      </c>
      <c r="AG85" s="18">
        <v>10869600</v>
      </c>
      <c r="AH85" s="18">
        <v>0</v>
      </c>
      <c r="AI85" s="18">
        <v>0</v>
      </c>
    </row>
    <row r="86" spans="1:35" x14ac:dyDescent="0.35">
      <c r="A86" s="232">
        <v>112520201</v>
      </c>
      <c r="B86" s="233" t="s">
        <v>1185</v>
      </c>
      <c r="C86" s="18"/>
      <c r="D86" s="236"/>
      <c r="E86" s="18"/>
      <c r="F86" s="18">
        <f t="shared" si="21"/>
        <v>0</v>
      </c>
      <c r="G86" s="18">
        <v>10869600</v>
      </c>
      <c r="H86" s="236"/>
      <c r="I86" s="236">
        <v>10869600</v>
      </c>
      <c r="J86" s="18"/>
      <c r="K86" s="19"/>
      <c r="L86" s="229">
        <f t="shared" si="20"/>
        <v>0</v>
      </c>
      <c r="M86" s="271">
        <v>112520201</v>
      </c>
      <c r="N86" s="272" t="s">
        <v>1185</v>
      </c>
      <c r="O86" s="236"/>
      <c r="P86" s="236"/>
      <c r="Q86" s="236"/>
      <c r="R86" s="236">
        <v>0</v>
      </c>
      <c r="S86" s="236">
        <v>10869600</v>
      </c>
      <c r="T86" s="236"/>
      <c r="U86" s="236">
        <v>10869600</v>
      </c>
      <c r="V86" s="236"/>
      <c r="W86" s="262"/>
      <c r="Y86" s="232">
        <v>112520201</v>
      </c>
      <c r="Z86" s="233" t="s">
        <v>1185</v>
      </c>
      <c r="AA86" s="18"/>
      <c r="AB86" s="18"/>
      <c r="AC86" s="18"/>
      <c r="AD86" s="18">
        <v>0</v>
      </c>
      <c r="AE86" s="18">
        <v>10869600</v>
      </c>
      <c r="AF86" s="18"/>
      <c r="AG86" s="18">
        <v>10869600</v>
      </c>
      <c r="AH86" s="18"/>
      <c r="AI86" s="19"/>
    </row>
    <row r="87" spans="1:35" x14ac:dyDescent="0.35">
      <c r="A87" s="16" t="s">
        <v>372</v>
      </c>
      <c r="B87" s="17" t="s">
        <v>373</v>
      </c>
      <c r="C87" s="18">
        <f>SUM(C94+C88)</f>
        <v>346400000</v>
      </c>
      <c r="D87" s="18">
        <f t="shared" ref="D87:J87" si="25">SUM(D94+D88)</f>
        <v>0</v>
      </c>
      <c r="E87" s="18">
        <f t="shared" si="25"/>
        <v>0</v>
      </c>
      <c r="F87" s="18">
        <f t="shared" si="25"/>
        <v>346400000</v>
      </c>
      <c r="G87" s="18">
        <f t="shared" si="25"/>
        <v>382994153</v>
      </c>
      <c r="H87" s="18">
        <f t="shared" si="25"/>
        <v>31485800</v>
      </c>
      <c r="I87" s="18">
        <f t="shared" si="25"/>
        <v>382994153</v>
      </c>
      <c r="J87" s="18">
        <f t="shared" si="25"/>
        <v>-36594153</v>
      </c>
      <c r="K87" s="19">
        <f t="shared" si="19"/>
        <v>1.1056413192840646</v>
      </c>
      <c r="L87" s="229">
        <f t="shared" si="20"/>
        <v>0</v>
      </c>
      <c r="M87" s="249" t="s">
        <v>372</v>
      </c>
      <c r="N87" s="250" t="s">
        <v>373</v>
      </c>
      <c r="O87" s="236">
        <v>346400000</v>
      </c>
      <c r="P87" s="236">
        <v>0</v>
      </c>
      <c r="Q87" s="236">
        <v>0</v>
      </c>
      <c r="R87" s="236">
        <v>346400000</v>
      </c>
      <c r="S87" s="236">
        <v>297651451</v>
      </c>
      <c r="T87" s="236">
        <v>53856902</v>
      </c>
      <c r="U87" s="236">
        <v>351508353</v>
      </c>
      <c r="V87" s="236">
        <v>-5108353</v>
      </c>
      <c r="W87" s="262">
        <v>1.0147469774826789</v>
      </c>
      <c r="Y87" s="16" t="s">
        <v>372</v>
      </c>
      <c r="Z87" s="17" t="s">
        <v>373</v>
      </c>
      <c r="AA87" s="18">
        <v>346400000</v>
      </c>
      <c r="AB87" s="18">
        <v>0</v>
      </c>
      <c r="AC87" s="18">
        <v>0</v>
      </c>
      <c r="AD87" s="18">
        <v>346400000</v>
      </c>
      <c r="AE87" s="18">
        <v>382994153</v>
      </c>
      <c r="AF87" s="18">
        <v>31485800</v>
      </c>
      <c r="AG87" s="18">
        <v>382994153</v>
      </c>
      <c r="AH87" s="18">
        <v>-36594153</v>
      </c>
      <c r="AI87" s="19">
        <v>1.1056413192840646</v>
      </c>
    </row>
    <row r="88" spans="1:35" x14ac:dyDescent="0.35">
      <c r="A88" s="21" t="s">
        <v>374</v>
      </c>
      <c r="B88" s="22" t="s">
        <v>46</v>
      </c>
      <c r="C88" s="23">
        <f>SUM(C89:C93)</f>
        <v>180600000</v>
      </c>
      <c r="D88" s="23">
        <f t="shared" ref="D88:J88" si="26">SUM(D89:D93)</f>
        <v>0</v>
      </c>
      <c r="E88" s="23">
        <f t="shared" si="26"/>
        <v>0</v>
      </c>
      <c r="F88" s="23">
        <f t="shared" si="26"/>
        <v>180600000</v>
      </c>
      <c r="G88" s="23">
        <f t="shared" si="26"/>
        <v>265147994</v>
      </c>
      <c r="H88" s="23">
        <f t="shared" si="26"/>
        <v>1442500</v>
      </c>
      <c r="I88" s="23">
        <f t="shared" si="26"/>
        <v>265147994</v>
      </c>
      <c r="J88" s="23">
        <f t="shared" si="26"/>
        <v>-84547994</v>
      </c>
      <c r="K88" s="35">
        <f t="shared" si="19"/>
        <v>1.4681505758582503</v>
      </c>
      <c r="L88" s="229">
        <f t="shared" si="20"/>
        <v>0</v>
      </c>
      <c r="M88" s="251" t="s">
        <v>374</v>
      </c>
      <c r="N88" s="252" t="s">
        <v>46</v>
      </c>
      <c r="O88" s="237">
        <v>180600000</v>
      </c>
      <c r="P88" s="237">
        <v>0</v>
      </c>
      <c r="Q88" s="237">
        <v>0</v>
      </c>
      <c r="R88" s="237">
        <v>180600000</v>
      </c>
      <c r="S88" s="237">
        <v>226575002</v>
      </c>
      <c r="T88" s="237">
        <v>37130492</v>
      </c>
      <c r="U88" s="237">
        <v>263705494</v>
      </c>
      <c r="V88" s="237">
        <v>-83105494</v>
      </c>
      <c r="W88" s="270">
        <v>1.460163311184939</v>
      </c>
      <c r="Y88" s="21" t="s">
        <v>374</v>
      </c>
      <c r="Z88" s="22" t="s">
        <v>46</v>
      </c>
      <c r="AA88" s="23">
        <v>180600000</v>
      </c>
      <c r="AB88" s="23">
        <v>0</v>
      </c>
      <c r="AC88" s="23">
        <v>0</v>
      </c>
      <c r="AD88" s="23">
        <v>180600000</v>
      </c>
      <c r="AE88" s="23">
        <v>265147994</v>
      </c>
      <c r="AF88" s="23">
        <v>1442500</v>
      </c>
      <c r="AG88" s="23">
        <v>265147994</v>
      </c>
      <c r="AH88" s="23">
        <v>-84547994</v>
      </c>
      <c r="AI88" s="35">
        <v>1.4681505758582503</v>
      </c>
    </row>
    <row r="89" spans="1:35" x14ac:dyDescent="0.35">
      <c r="A89" s="25" t="s">
        <v>375</v>
      </c>
      <c r="B89" s="26" t="s">
        <v>47</v>
      </c>
      <c r="C89" s="27">
        <v>169000000</v>
      </c>
      <c r="D89" s="239"/>
      <c r="E89" s="33"/>
      <c r="F89" s="29">
        <f t="shared" si="21"/>
        <v>169000000</v>
      </c>
      <c r="G89" s="30">
        <v>226922594</v>
      </c>
      <c r="H89" s="239"/>
      <c r="I89" s="266">
        <v>226922594</v>
      </c>
      <c r="J89" s="31">
        <f t="shared" si="18"/>
        <v>-57922594</v>
      </c>
      <c r="K89" s="32">
        <f t="shared" si="19"/>
        <v>1.3427372426035502</v>
      </c>
      <c r="L89" s="229">
        <f t="shared" si="20"/>
        <v>0</v>
      </c>
      <c r="M89" s="253" t="s">
        <v>375</v>
      </c>
      <c r="N89" s="254" t="s">
        <v>47</v>
      </c>
      <c r="O89" s="239">
        <v>169000000</v>
      </c>
      <c r="P89" s="239"/>
      <c r="Q89" s="240"/>
      <c r="R89" s="265">
        <v>169000000</v>
      </c>
      <c r="S89" s="266">
        <v>201567102</v>
      </c>
      <c r="T89" s="239">
        <v>25355492</v>
      </c>
      <c r="U89" s="266">
        <v>226922594</v>
      </c>
      <c r="V89" s="267">
        <v>-57922594</v>
      </c>
      <c r="W89" s="268">
        <v>1.3427372426035502</v>
      </c>
      <c r="Y89" s="25" t="s">
        <v>375</v>
      </c>
      <c r="Z89" s="26" t="s">
        <v>47</v>
      </c>
      <c r="AA89" s="27">
        <v>169000000</v>
      </c>
      <c r="AB89" s="27"/>
      <c r="AC89" s="33"/>
      <c r="AD89" s="29">
        <v>169000000</v>
      </c>
      <c r="AE89" s="30">
        <v>226922594</v>
      </c>
      <c r="AF89" s="27"/>
      <c r="AG89" s="30">
        <v>226922594</v>
      </c>
      <c r="AH89" s="31">
        <v>-57922594</v>
      </c>
      <c r="AI89" s="32">
        <v>1.3427372426035502</v>
      </c>
    </row>
    <row r="90" spans="1:35" x14ac:dyDescent="0.35">
      <c r="A90" s="25" t="s">
        <v>376</v>
      </c>
      <c r="B90" s="26" t="s">
        <v>48</v>
      </c>
      <c r="C90" s="27">
        <v>200000</v>
      </c>
      <c r="D90" s="239"/>
      <c r="E90" s="33"/>
      <c r="F90" s="29">
        <f t="shared" si="21"/>
        <v>200000</v>
      </c>
      <c r="G90" s="30">
        <v>0</v>
      </c>
      <c r="H90" s="239"/>
      <c r="I90" s="266"/>
      <c r="J90" s="31">
        <f t="shared" si="18"/>
        <v>200000</v>
      </c>
      <c r="K90" s="32">
        <f t="shared" si="19"/>
        <v>0</v>
      </c>
      <c r="L90" s="229">
        <f t="shared" si="20"/>
        <v>0</v>
      </c>
      <c r="M90" s="253" t="s">
        <v>376</v>
      </c>
      <c r="N90" s="254" t="s">
        <v>48</v>
      </c>
      <c r="O90" s="239">
        <v>200000</v>
      </c>
      <c r="P90" s="239"/>
      <c r="Q90" s="240"/>
      <c r="R90" s="265">
        <v>200000</v>
      </c>
      <c r="S90" s="266"/>
      <c r="T90" s="239"/>
      <c r="U90" s="266"/>
      <c r="V90" s="267">
        <v>200000</v>
      </c>
      <c r="W90" s="268">
        <v>0</v>
      </c>
      <c r="Y90" s="25" t="s">
        <v>376</v>
      </c>
      <c r="Z90" s="26" t="s">
        <v>48</v>
      </c>
      <c r="AA90" s="27">
        <v>200000</v>
      </c>
      <c r="AB90" s="27"/>
      <c r="AC90" s="33"/>
      <c r="AD90" s="29">
        <v>200000</v>
      </c>
      <c r="AE90" s="30">
        <v>0</v>
      </c>
      <c r="AF90" s="27"/>
      <c r="AG90" s="30"/>
      <c r="AH90" s="31">
        <v>200000</v>
      </c>
      <c r="AI90" s="32">
        <v>0</v>
      </c>
    </row>
    <row r="91" spans="1:35" s="20" customFormat="1" x14ac:dyDescent="0.35">
      <c r="A91" s="25" t="s">
        <v>377</v>
      </c>
      <c r="B91" s="26" t="s">
        <v>49</v>
      </c>
      <c r="C91" s="27">
        <v>200000</v>
      </c>
      <c r="D91" s="239"/>
      <c r="E91" s="33"/>
      <c r="F91" s="29">
        <f t="shared" si="21"/>
        <v>200000</v>
      </c>
      <c r="G91" s="30">
        <v>1691000</v>
      </c>
      <c r="H91" s="239">
        <v>200000</v>
      </c>
      <c r="I91" s="266">
        <v>1691000</v>
      </c>
      <c r="J91" s="31">
        <f t="shared" si="18"/>
        <v>-1491000</v>
      </c>
      <c r="K91" s="32">
        <f t="shared" si="19"/>
        <v>8.4550000000000001</v>
      </c>
      <c r="L91" s="229">
        <f t="shared" si="20"/>
        <v>0</v>
      </c>
      <c r="M91" s="253" t="s">
        <v>377</v>
      </c>
      <c r="N91" s="254" t="s">
        <v>49</v>
      </c>
      <c r="O91" s="239">
        <v>200000</v>
      </c>
      <c r="P91" s="239"/>
      <c r="Q91" s="240"/>
      <c r="R91" s="265">
        <v>200000</v>
      </c>
      <c r="S91" s="266">
        <v>1491000</v>
      </c>
      <c r="T91" s="239"/>
      <c r="U91" s="266">
        <v>1491000</v>
      </c>
      <c r="V91" s="267">
        <v>-1291000</v>
      </c>
      <c r="W91" s="268">
        <v>7.4550000000000001</v>
      </c>
      <c r="Y91" s="25" t="s">
        <v>377</v>
      </c>
      <c r="Z91" s="26" t="s">
        <v>49</v>
      </c>
      <c r="AA91" s="27">
        <v>200000</v>
      </c>
      <c r="AB91" s="27"/>
      <c r="AC91" s="33"/>
      <c r="AD91" s="29">
        <v>200000</v>
      </c>
      <c r="AE91" s="30">
        <v>1691000</v>
      </c>
      <c r="AF91" s="27">
        <v>200000</v>
      </c>
      <c r="AG91" s="30">
        <v>1691000</v>
      </c>
      <c r="AH91" s="31">
        <v>-1491000</v>
      </c>
      <c r="AI91" s="32">
        <v>8.4550000000000001</v>
      </c>
    </row>
    <row r="92" spans="1:35" x14ac:dyDescent="0.35">
      <c r="A92" s="25" t="s">
        <v>378</v>
      </c>
      <c r="B92" s="26" t="s">
        <v>50</v>
      </c>
      <c r="C92" s="27">
        <v>10000000</v>
      </c>
      <c r="D92" s="239"/>
      <c r="E92" s="33"/>
      <c r="F92" s="29">
        <f t="shared" si="21"/>
        <v>10000000</v>
      </c>
      <c r="G92" s="30">
        <v>28080400</v>
      </c>
      <c r="H92" s="239">
        <v>42500</v>
      </c>
      <c r="I92" s="266">
        <v>28080400</v>
      </c>
      <c r="J92" s="31">
        <f t="shared" si="18"/>
        <v>-18080400</v>
      </c>
      <c r="K92" s="32">
        <f t="shared" si="19"/>
        <v>2.8080400000000001</v>
      </c>
      <c r="L92" s="229">
        <f t="shared" si="20"/>
        <v>0</v>
      </c>
      <c r="M92" s="253" t="s">
        <v>378</v>
      </c>
      <c r="N92" s="254" t="s">
        <v>50</v>
      </c>
      <c r="O92" s="239">
        <v>10000000</v>
      </c>
      <c r="P92" s="239"/>
      <c r="Q92" s="240"/>
      <c r="R92" s="265">
        <v>10000000</v>
      </c>
      <c r="S92" s="266">
        <v>22862900</v>
      </c>
      <c r="T92" s="239">
        <v>5175000</v>
      </c>
      <c r="U92" s="266">
        <v>28037900</v>
      </c>
      <c r="V92" s="267">
        <v>-18037900</v>
      </c>
      <c r="W92" s="268">
        <v>2.8037899999999998</v>
      </c>
      <c r="Y92" s="25" t="s">
        <v>378</v>
      </c>
      <c r="Z92" s="26" t="s">
        <v>50</v>
      </c>
      <c r="AA92" s="27">
        <v>10000000</v>
      </c>
      <c r="AB92" s="27"/>
      <c r="AC92" s="33"/>
      <c r="AD92" s="29">
        <v>10000000</v>
      </c>
      <c r="AE92" s="30">
        <v>28080400</v>
      </c>
      <c r="AF92" s="27">
        <v>42500</v>
      </c>
      <c r="AG92" s="30">
        <v>28080400</v>
      </c>
      <c r="AH92" s="31">
        <v>-18080400</v>
      </c>
      <c r="AI92" s="32">
        <v>2.8080400000000001</v>
      </c>
    </row>
    <row r="93" spans="1:35" x14ac:dyDescent="0.35">
      <c r="A93" s="25" t="s">
        <v>379</v>
      </c>
      <c r="B93" s="26" t="s">
        <v>51</v>
      </c>
      <c r="C93" s="27">
        <v>1200000</v>
      </c>
      <c r="D93" s="239"/>
      <c r="E93" s="33"/>
      <c r="F93" s="29">
        <f t="shared" si="21"/>
        <v>1200000</v>
      </c>
      <c r="G93" s="30">
        <v>8454000</v>
      </c>
      <c r="H93" s="239">
        <v>1200000</v>
      </c>
      <c r="I93" s="266">
        <v>8454000</v>
      </c>
      <c r="J93" s="31">
        <f t="shared" si="18"/>
        <v>-7254000</v>
      </c>
      <c r="K93" s="32">
        <f t="shared" si="19"/>
        <v>7.0449999999999999</v>
      </c>
      <c r="L93" s="229">
        <f t="shared" si="20"/>
        <v>0</v>
      </c>
      <c r="M93" s="253" t="s">
        <v>379</v>
      </c>
      <c r="N93" s="254" t="s">
        <v>51</v>
      </c>
      <c r="O93" s="239">
        <v>1200000</v>
      </c>
      <c r="P93" s="239"/>
      <c r="Q93" s="240"/>
      <c r="R93" s="265">
        <v>1200000</v>
      </c>
      <c r="S93" s="266">
        <v>654000</v>
      </c>
      <c r="T93" s="239">
        <v>6600000</v>
      </c>
      <c r="U93" s="266">
        <v>7254000</v>
      </c>
      <c r="V93" s="267">
        <v>-6054000</v>
      </c>
      <c r="W93" s="268">
        <v>6.0449999999999999</v>
      </c>
      <c r="Y93" s="25" t="s">
        <v>379</v>
      </c>
      <c r="Z93" s="26" t="s">
        <v>51</v>
      </c>
      <c r="AA93" s="27">
        <v>1200000</v>
      </c>
      <c r="AB93" s="27"/>
      <c r="AC93" s="33"/>
      <c r="AD93" s="29">
        <v>1200000</v>
      </c>
      <c r="AE93" s="30">
        <v>8454000</v>
      </c>
      <c r="AF93" s="27">
        <v>1200000</v>
      </c>
      <c r="AG93" s="30">
        <v>8454000</v>
      </c>
      <c r="AH93" s="31">
        <v>-7254000</v>
      </c>
      <c r="AI93" s="32">
        <v>7.0449999999999999</v>
      </c>
    </row>
    <row r="94" spans="1:35" x14ac:dyDescent="0.35">
      <c r="A94" s="16" t="s">
        <v>380</v>
      </c>
      <c r="B94" s="17" t="s">
        <v>52</v>
      </c>
      <c r="C94" s="18">
        <f>SUM(C95)</f>
        <v>165800000</v>
      </c>
      <c r="D94" s="18">
        <f t="shared" ref="D94:J94" si="27">SUM(D95)</f>
        <v>0</v>
      </c>
      <c r="E94" s="18">
        <f t="shared" si="27"/>
        <v>0</v>
      </c>
      <c r="F94" s="18">
        <f t="shared" si="27"/>
        <v>165800000</v>
      </c>
      <c r="G94" s="18">
        <f t="shared" si="27"/>
        <v>117846159</v>
      </c>
      <c r="H94" s="18">
        <f t="shared" si="27"/>
        <v>30043300</v>
      </c>
      <c r="I94" s="18">
        <f t="shared" si="27"/>
        <v>117846159</v>
      </c>
      <c r="J94" s="18">
        <f t="shared" si="27"/>
        <v>47953841</v>
      </c>
      <c r="K94" s="19">
        <f t="shared" si="19"/>
        <v>0.71077297346200241</v>
      </c>
      <c r="L94" s="229">
        <f t="shared" si="20"/>
        <v>0</v>
      </c>
      <c r="M94" s="249" t="s">
        <v>380</v>
      </c>
      <c r="N94" s="250" t="s">
        <v>52</v>
      </c>
      <c r="O94" s="236">
        <v>165800000</v>
      </c>
      <c r="P94" s="236">
        <v>0</v>
      </c>
      <c r="Q94" s="236">
        <v>0</v>
      </c>
      <c r="R94" s="236">
        <v>165800000</v>
      </c>
      <c r="S94" s="236">
        <v>71076449</v>
      </c>
      <c r="T94" s="236">
        <v>16726410</v>
      </c>
      <c r="U94" s="236">
        <v>87802859</v>
      </c>
      <c r="V94" s="236">
        <v>77997141</v>
      </c>
      <c r="W94" s="262">
        <v>0.52957092279855245</v>
      </c>
      <c r="Y94" s="16" t="s">
        <v>380</v>
      </c>
      <c r="Z94" s="17" t="s">
        <v>52</v>
      </c>
      <c r="AA94" s="18">
        <v>165800000</v>
      </c>
      <c r="AB94" s="18">
        <v>0</v>
      </c>
      <c r="AC94" s="18">
        <v>0</v>
      </c>
      <c r="AD94" s="18">
        <v>165800000</v>
      </c>
      <c r="AE94" s="18">
        <v>117846159</v>
      </c>
      <c r="AF94" s="18">
        <v>30043300</v>
      </c>
      <c r="AG94" s="18">
        <v>117846159</v>
      </c>
      <c r="AH94" s="18">
        <v>47953841</v>
      </c>
      <c r="AI94" s="19">
        <v>0.71077297346200241</v>
      </c>
    </row>
    <row r="95" spans="1:35" x14ac:dyDescent="0.35">
      <c r="A95" s="21" t="s">
        <v>381</v>
      </c>
      <c r="B95" s="22" t="s">
        <v>53</v>
      </c>
      <c r="C95" s="23">
        <f>SUM(C96:C102)</f>
        <v>165800000</v>
      </c>
      <c r="D95" s="23">
        <f t="shared" ref="D95:J95" si="28">SUM(D96:D102)</f>
        <v>0</v>
      </c>
      <c r="E95" s="23">
        <f t="shared" si="28"/>
        <v>0</v>
      </c>
      <c r="F95" s="23">
        <f t="shared" si="28"/>
        <v>165800000</v>
      </c>
      <c r="G95" s="23">
        <f t="shared" si="28"/>
        <v>117846159</v>
      </c>
      <c r="H95" s="23">
        <f t="shared" si="28"/>
        <v>30043300</v>
      </c>
      <c r="I95" s="23">
        <f t="shared" si="28"/>
        <v>117846159</v>
      </c>
      <c r="J95" s="23">
        <f t="shared" si="28"/>
        <v>47953841</v>
      </c>
      <c r="K95" s="35">
        <f t="shared" si="19"/>
        <v>0.71077297346200241</v>
      </c>
      <c r="L95" s="229">
        <f t="shared" si="20"/>
        <v>0</v>
      </c>
      <c r="M95" s="251" t="s">
        <v>381</v>
      </c>
      <c r="N95" s="252" t="s">
        <v>53</v>
      </c>
      <c r="O95" s="237">
        <v>165800000</v>
      </c>
      <c r="P95" s="237">
        <v>0</v>
      </c>
      <c r="Q95" s="237">
        <v>0</v>
      </c>
      <c r="R95" s="237">
        <v>165800000</v>
      </c>
      <c r="S95" s="237">
        <v>71076449</v>
      </c>
      <c r="T95" s="237">
        <v>16726410</v>
      </c>
      <c r="U95" s="237">
        <v>87802859</v>
      </c>
      <c r="V95" s="237">
        <v>77997141</v>
      </c>
      <c r="W95" s="270">
        <v>0.52957092279855245</v>
      </c>
      <c r="Y95" s="21" t="s">
        <v>381</v>
      </c>
      <c r="Z95" s="22" t="s">
        <v>53</v>
      </c>
      <c r="AA95" s="23">
        <v>165800000</v>
      </c>
      <c r="AB95" s="23">
        <v>0</v>
      </c>
      <c r="AC95" s="23">
        <v>0</v>
      </c>
      <c r="AD95" s="23">
        <v>165800000</v>
      </c>
      <c r="AE95" s="23">
        <v>117846159</v>
      </c>
      <c r="AF95" s="23">
        <v>30043300</v>
      </c>
      <c r="AG95" s="23">
        <v>117846159</v>
      </c>
      <c r="AH95" s="23">
        <v>47953841</v>
      </c>
      <c r="AI95" s="35">
        <v>0.71077297346200241</v>
      </c>
    </row>
    <row r="96" spans="1:35" x14ac:dyDescent="0.35">
      <c r="A96" s="25" t="s">
        <v>382</v>
      </c>
      <c r="B96" s="26" t="s">
        <v>54</v>
      </c>
      <c r="C96" s="27">
        <v>24000000</v>
      </c>
      <c r="D96" s="239"/>
      <c r="E96" s="33"/>
      <c r="F96" s="29">
        <f t="shared" si="21"/>
        <v>24000000</v>
      </c>
      <c r="G96" s="30">
        <v>14924000</v>
      </c>
      <c r="H96" s="239">
        <v>10136500</v>
      </c>
      <c r="I96" s="266">
        <v>14924000</v>
      </c>
      <c r="J96" s="31">
        <f t="shared" si="18"/>
        <v>9076000</v>
      </c>
      <c r="K96" s="32">
        <f t="shared" si="19"/>
        <v>0.62183333333333335</v>
      </c>
      <c r="L96" s="229">
        <f t="shared" si="20"/>
        <v>0</v>
      </c>
      <c r="M96" s="253" t="s">
        <v>382</v>
      </c>
      <c r="N96" s="254" t="s">
        <v>54</v>
      </c>
      <c r="O96" s="239">
        <v>24000000</v>
      </c>
      <c r="P96" s="239"/>
      <c r="Q96" s="240"/>
      <c r="R96" s="265">
        <v>24000000</v>
      </c>
      <c r="S96" s="266">
        <v>500000</v>
      </c>
      <c r="T96" s="239">
        <v>4287500</v>
      </c>
      <c r="U96" s="266">
        <v>4787500</v>
      </c>
      <c r="V96" s="267">
        <v>19212500</v>
      </c>
      <c r="W96" s="268">
        <v>0.19947916666666668</v>
      </c>
      <c r="Y96" s="25" t="s">
        <v>382</v>
      </c>
      <c r="Z96" s="26" t="s">
        <v>54</v>
      </c>
      <c r="AA96" s="27">
        <v>24000000</v>
      </c>
      <c r="AB96" s="27"/>
      <c r="AC96" s="33"/>
      <c r="AD96" s="29">
        <v>24000000</v>
      </c>
      <c r="AE96" s="30">
        <v>14924000</v>
      </c>
      <c r="AF96" s="27">
        <v>10136500</v>
      </c>
      <c r="AG96" s="30">
        <v>14924000</v>
      </c>
      <c r="AH96" s="31">
        <v>9076000</v>
      </c>
      <c r="AI96" s="32">
        <v>0.62183333333333335</v>
      </c>
    </row>
    <row r="97" spans="1:35" x14ac:dyDescent="0.35">
      <c r="A97" s="25" t="s">
        <v>383</v>
      </c>
      <c r="B97" s="26" t="s">
        <v>55</v>
      </c>
      <c r="C97" s="27">
        <v>1200000</v>
      </c>
      <c r="D97" s="239"/>
      <c r="E97" s="33"/>
      <c r="F97" s="29">
        <f t="shared" si="21"/>
        <v>1200000</v>
      </c>
      <c r="G97" s="30">
        <v>2116000</v>
      </c>
      <c r="H97" s="239">
        <v>956000</v>
      </c>
      <c r="I97" s="266">
        <v>2116000</v>
      </c>
      <c r="J97" s="31">
        <f t="shared" si="18"/>
        <v>-916000</v>
      </c>
      <c r="K97" s="32">
        <f t="shared" si="19"/>
        <v>1.7633333333333334</v>
      </c>
      <c r="L97" s="229">
        <f t="shared" si="20"/>
        <v>0</v>
      </c>
      <c r="M97" s="253" t="s">
        <v>383</v>
      </c>
      <c r="N97" s="254" t="s">
        <v>55</v>
      </c>
      <c r="O97" s="239">
        <v>1200000</v>
      </c>
      <c r="P97" s="239"/>
      <c r="Q97" s="240"/>
      <c r="R97" s="265">
        <v>1200000</v>
      </c>
      <c r="S97" s="266">
        <v>1120000</v>
      </c>
      <c r="T97" s="239">
        <v>40000</v>
      </c>
      <c r="U97" s="266">
        <v>1160000</v>
      </c>
      <c r="V97" s="267">
        <v>40000</v>
      </c>
      <c r="W97" s="268">
        <v>0.96666666666666667</v>
      </c>
      <c r="Y97" s="25" t="s">
        <v>383</v>
      </c>
      <c r="Z97" s="26" t="s">
        <v>55</v>
      </c>
      <c r="AA97" s="27">
        <v>1200000</v>
      </c>
      <c r="AB97" s="27"/>
      <c r="AC97" s="33"/>
      <c r="AD97" s="29">
        <v>1200000</v>
      </c>
      <c r="AE97" s="30">
        <v>2116000</v>
      </c>
      <c r="AF97" s="27">
        <v>956000</v>
      </c>
      <c r="AG97" s="30">
        <v>2116000</v>
      </c>
      <c r="AH97" s="31">
        <v>-916000</v>
      </c>
      <c r="AI97" s="32">
        <v>1.7633333333333334</v>
      </c>
    </row>
    <row r="98" spans="1:35" x14ac:dyDescent="0.35">
      <c r="A98" s="25" t="s">
        <v>384</v>
      </c>
      <c r="B98" s="26" t="s">
        <v>56</v>
      </c>
      <c r="C98" s="27">
        <v>600000</v>
      </c>
      <c r="D98" s="239"/>
      <c r="E98" s="33"/>
      <c r="F98" s="29">
        <f t="shared" si="21"/>
        <v>600000</v>
      </c>
      <c r="G98" s="30">
        <v>0</v>
      </c>
      <c r="H98" s="239"/>
      <c r="I98" s="266"/>
      <c r="J98" s="31">
        <f t="shared" si="18"/>
        <v>600000</v>
      </c>
      <c r="K98" s="32">
        <f t="shared" si="19"/>
        <v>0</v>
      </c>
      <c r="L98" s="229">
        <f t="shared" si="20"/>
        <v>0</v>
      </c>
      <c r="M98" s="253" t="s">
        <v>384</v>
      </c>
      <c r="N98" s="254" t="s">
        <v>56</v>
      </c>
      <c r="O98" s="239">
        <v>600000</v>
      </c>
      <c r="P98" s="239"/>
      <c r="Q98" s="240"/>
      <c r="R98" s="265">
        <v>600000</v>
      </c>
      <c r="S98" s="266"/>
      <c r="T98" s="239"/>
      <c r="U98" s="266"/>
      <c r="V98" s="267">
        <v>600000</v>
      </c>
      <c r="W98" s="268">
        <v>0</v>
      </c>
      <c r="Y98" s="25" t="s">
        <v>384</v>
      </c>
      <c r="Z98" s="26" t="s">
        <v>56</v>
      </c>
      <c r="AA98" s="27">
        <v>600000</v>
      </c>
      <c r="AB98" s="27"/>
      <c r="AC98" s="33"/>
      <c r="AD98" s="29">
        <v>600000</v>
      </c>
      <c r="AE98" s="30">
        <v>0</v>
      </c>
      <c r="AF98" s="27"/>
      <c r="AG98" s="30"/>
      <c r="AH98" s="31">
        <v>600000</v>
      </c>
      <c r="AI98" s="32">
        <v>0</v>
      </c>
    </row>
    <row r="99" spans="1:35" x14ac:dyDescent="0.35">
      <c r="A99" s="25" t="s">
        <v>385</v>
      </c>
      <c r="B99" s="26" t="s">
        <v>57</v>
      </c>
      <c r="C99" s="27">
        <v>28000000</v>
      </c>
      <c r="D99" s="239"/>
      <c r="E99" s="33"/>
      <c r="F99" s="29">
        <f t="shared" si="21"/>
        <v>28000000</v>
      </c>
      <c r="G99" s="30">
        <v>22259200</v>
      </c>
      <c r="H99" s="239">
        <v>7701000</v>
      </c>
      <c r="I99" s="266">
        <v>22259200</v>
      </c>
      <c r="J99" s="31">
        <f t="shared" si="18"/>
        <v>5740800</v>
      </c>
      <c r="K99" s="32">
        <f t="shared" si="19"/>
        <v>0.79497142857142855</v>
      </c>
      <c r="L99" s="229">
        <f t="shared" si="20"/>
        <v>0</v>
      </c>
      <c r="M99" s="253" t="s">
        <v>385</v>
      </c>
      <c r="N99" s="254" t="s">
        <v>57</v>
      </c>
      <c r="O99" s="239">
        <v>28000000</v>
      </c>
      <c r="P99" s="239"/>
      <c r="Q99" s="240"/>
      <c r="R99" s="265">
        <v>28000000</v>
      </c>
      <c r="S99" s="266">
        <v>10729600</v>
      </c>
      <c r="T99" s="239">
        <v>3828600</v>
      </c>
      <c r="U99" s="266">
        <v>14558200</v>
      </c>
      <c r="V99" s="267">
        <v>13441800</v>
      </c>
      <c r="W99" s="268">
        <v>0.51993571428571428</v>
      </c>
      <c r="Y99" s="25" t="s">
        <v>385</v>
      </c>
      <c r="Z99" s="26" t="s">
        <v>57</v>
      </c>
      <c r="AA99" s="27">
        <v>28000000</v>
      </c>
      <c r="AB99" s="27"/>
      <c r="AC99" s="33"/>
      <c r="AD99" s="29">
        <v>28000000</v>
      </c>
      <c r="AE99" s="30">
        <v>22259200</v>
      </c>
      <c r="AF99" s="27">
        <v>7701000</v>
      </c>
      <c r="AG99" s="30">
        <v>22259200</v>
      </c>
      <c r="AH99" s="31">
        <v>5740800</v>
      </c>
      <c r="AI99" s="32">
        <v>0.79497142857142855</v>
      </c>
    </row>
    <row r="100" spans="1:35" x14ac:dyDescent="0.35">
      <c r="A100" s="25" t="s">
        <v>386</v>
      </c>
      <c r="B100" s="26" t="s">
        <v>58</v>
      </c>
      <c r="C100" s="27">
        <v>40000000</v>
      </c>
      <c r="D100" s="239"/>
      <c r="E100" s="33"/>
      <c r="F100" s="29">
        <f t="shared" si="21"/>
        <v>40000000</v>
      </c>
      <c r="G100" s="30">
        <v>10873259</v>
      </c>
      <c r="H100" s="239">
        <v>2333400</v>
      </c>
      <c r="I100" s="266">
        <v>10873259</v>
      </c>
      <c r="J100" s="31">
        <f t="shared" si="18"/>
        <v>29126741</v>
      </c>
      <c r="K100" s="32">
        <f t="shared" si="19"/>
        <v>0.27183147499999999</v>
      </c>
      <c r="L100" s="229">
        <f t="shared" si="20"/>
        <v>0</v>
      </c>
      <c r="M100" s="253" t="s">
        <v>386</v>
      </c>
      <c r="N100" s="254" t="s">
        <v>58</v>
      </c>
      <c r="O100" s="239">
        <v>40000000</v>
      </c>
      <c r="P100" s="239"/>
      <c r="Q100" s="240"/>
      <c r="R100" s="265">
        <v>40000000</v>
      </c>
      <c r="S100" s="266">
        <v>7193049</v>
      </c>
      <c r="T100" s="239">
        <v>1346810</v>
      </c>
      <c r="U100" s="266">
        <v>8539859</v>
      </c>
      <c r="V100" s="267">
        <v>31460141</v>
      </c>
      <c r="W100" s="268">
        <v>0.21349647499999999</v>
      </c>
      <c r="Y100" s="25" t="s">
        <v>386</v>
      </c>
      <c r="Z100" s="26" t="s">
        <v>58</v>
      </c>
      <c r="AA100" s="27">
        <v>40000000</v>
      </c>
      <c r="AB100" s="27"/>
      <c r="AC100" s="33"/>
      <c r="AD100" s="29">
        <v>40000000</v>
      </c>
      <c r="AE100" s="30">
        <v>10873259</v>
      </c>
      <c r="AF100" s="27">
        <v>2333400</v>
      </c>
      <c r="AG100" s="30">
        <v>10873259</v>
      </c>
      <c r="AH100" s="31">
        <v>29126741</v>
      </c>
      <c r="AI100" s="32">
        <v>0.27183147499999999</v>
      </c>
    </row>
    <row r="101" spans="1:35" x14ac:dyDescent="0.35">
      <c r="A101" s="25" t="s">
        <v>387</v>
      </c>
      <c r="B101" s="26" t="s">
        <v>59</v>
      </c>
      <c r="C101" s="27">
        <v>12000000</v>
      </c>
      <c r="D101" s="239"/>
      <c r="E101" s="33"/>
      <c r="F101" s="29">
        <f t="shared" si="21"/>
        <v>12000000</v>
      </c>
      <c r="G101" s="30">
        <v>7722000</v>
      </c>
      <c r="H101" s="239">
        <v>558000</v>
      </c>
      <c r="I101" s="266">
        <v>7722000</v>
      </c>
      <c r="J101" s="31">
        <f t="shared" si="18"/>
        <v>4278000</v>
      </c>
      <c r="K101" s="32">
        <f t="shared" si="19"/>
        <v>0.64349999999999996</v>
      </c>
      <c r="L101" s="229">
        <f t="shared" si="20"/>
        <v>0</v>
      </c>
      <c r="M101" s="253" t="s">
        <v>387</v>
      </c>
      <c r="N101" s="254" t="s">
        <v>59</v>
      </c>
      <c r="O101" s="239">
        <v>12000000</v>
      </c>
      <c r="P101" s="239"/>
      <c r="Q101" s="240"/>
      <c r="R101" s="265">
        <v>12000000</v>
      </c>
      <c r="S101" s="266">
        <v>6362000</v>
      </c>
      <c r="T101" s="239">
        <v>802000</v>
      </c>
      <c r="U101" s="266">
        <v>7164000</v>
      </c>
      <c r="V101" s="267">
        <v>4836000</v>
      </c>
      <c r="W101" s="268">
        <v>0.59699999999999998</v>
      </c>
      <c r="Y101" s="25" t="s">
        <v>387</v>
      </c>
      <c r="Z101" s="26" t="s">
        <v>59</v>
      </c>
      <c r="AA101" s="27">
        <v>12000000</v>
      </c>
      <c r="AB101" s="27"/>
      <c r="AC101" s="33"/>
      <c r="AD101" s="29">
        <v>12000000</v>
      </c>
      <c r="AE101" s="30">
        <v>7722000</v>
      </c>
      <c r="AF101" s="27">
        <v>558000</v>
      </c>
      <c r="AG101" s="30">
        <v>7722000</v>
      </c>
      <c r="AH101" s="31">
        <v>4278000</v>
      </c>
      <c r="AI101" s="32">
        <v>0.64349999999999996</v>
      </c>
    </row>
    <row r="102" spans="1:35" x14ac:dyDescent="0.35">
      <c r="A102" s="25" t="s">
        <v>388</v>
      </c>
      <c r="B102" s="26" t="s">
        <v>60</v>
      </c>
      <c r="C102" s="27">
        <v>60000000</v>
      </c>
      <c r="D102" s="239"/>
      <c r="E102" s="33"/>
      <c r="F102" s="29">
        <f t="shared" si="21"/>
        <v>60000000</v>
      </c>
      <c r="G102" s="30">
        <v>59951700</v>
      </c>
      <c r="H102" s="239">
        <v>8358400</v>
      </c>
      <c r="I102" s="266">
        <v>59951700</v>
      </c>
      <c r="J102" s="31">
        <f t="shared" si="18"/>
        <v>48300</v>
      </c>
      <c r="K102" s="32">
        <f t="shared" si="19"/>
        <v>0.99919500000000006</v>
      </c>
      <c r="L102" s="229">
        <f t="shared" si="20"/>
        <v>0</v>
      </c>
      <c r="M102" s="253" t="s">
        <v>388</v>
      </c>
      <c r="N102" s="254" t="s">
        <v>60</v>
      </c>
      <c r="O102" s="239">
        <v>60000000</v>
      </c>
      <c r="P102" s="239"/>
      <c r="Q102" s="240"/>
      <c r="R102" s="265">
        <v>60000000</v>
      </c>
      <c r="S102" s="266">
        <v>45171800</v>
      </c>
      <c r="T102" s="239">
        <v>6421500</v>
      </c>
      <c r="U102" s="266">
        <v>51593300</v>
      </c>
      <c r="V102" s="267">
        <v>8406700</v>
      </c>
      <c r="W102" s="268">
        <v>0.85988833333333337</v>
      </c>
      <c r="Y102" s="25" t="s">
        <v>388</v>
      </c>
      <c r="Z102" s="26" t="s">
        <v>60</v>
      </c>
      <c r="AA102" s="27">
        <v>60000000</v>
      </c>
      <c r="AB102" s="27"/>
      <c r="AC102" s="33"/>
      <c r="AD102" s="29">
        <v>60000000</v>
      </c>
      <c r="AE102" s="30">
        <v>59951700</v>
      </c>
      <c r="AF102" s="27">
        <v>8358400</v>
      </c>
      <c r="AG102" s="30">
        <v>59951700</v>
      </c>
      <c r="AH102" s="31">
        <v>48300</v>
      </c>
      <c r="AI102" s="32">
        <v>0.99919500000000006</v>
      </c>
    </row>
    <row r="103" spans="1:35" x14ac:dyDescent="0.35">
      <c r="A103" s="21">
        <v>11255</v>
      </c>
      <c r="B103" s="22" t="s">
        <v>1179</v>
      </c>
      <c r="C103" s="23">
        <f t="shared" ref="C103:J103" si="29">+C104</f>
        <v>0</v>
      </c>
      <c r="D103" s="23">
        <f t="shared" si="29"/>
        <v>0</v>
      </c>
      <c r="E103" s="23">
        <f t="shared" si="29"/>
        <v>0</v>
      </c>
      <c r="F103" s="23">
        <f t="shared" si="29"/>
        <v>0</v>
      </c>
      <c r="G103" s="23">
        <f t="shared" si="29"/>
        <v>10854800</v>
      </c>
      <c r="H103" s="23">
        <f t="shared" si="29"/>
        <v>0</v>
      </c>
      <c r="I103" s="23">
        <f t="shared" si="29"/>
        <v>10854800</v>
      </c>
      <c r="J103" s="23">
        <f t="shared" si="29"/>
        <v>0</v>
      </c>
      <c r="K103" s="35" t="e">
        <f t="shared" si="19"/>
        <v>#DIV/0!</v>
      </c>
      <c r="L103" s="229">
        <f t="shared" si="20"/>
        <v>0</v>
      </c>
      <c r="M103" s="251">
        <v>11255</v>
      </c>
      <c r="N103" s="252" t="s">
        <v>1179</v>
      </c>
      <c r="O103" s="237">
        <v>0</v>
      </c>
      <c r="P103" s="237">
        <v>0</v>
      </c>
      <c r="Q103" s="237">
        <v>0</v>
      </c>
      <c r="R103" s="237">
        <v>0</v>
      </c>
      <c r="S103" s="237">
        <v>10854800</v>
      </c>
      <c r="T103" s="237">
        <v>0</v>
      </c>
      <c r="U103" s="237">
        <v>10854800</v>
      </c>
      <c r="V103" s="237">
        <v>0</v>
      </c>
      <c r="W103" s="270" t="e">
        <v>#DIV/0!</v>
      </c>
      <c r="Y103" s="21">
        <v>11255</v>
      </c>
      <c r="Z103" s="22" t="s">
        <v>1179</v>
      </c>
      <c r="AA103" s="23">
        <v>0</v>
      </c>
      <c r="AB103" s="23">
        <v>0</v>
      </c>
      <c r="AC103" s="23">
        <v>0</v>
      </c>
      <c r="AD103" s="23">
        <v>0</v>
      </c>
      <c r="AE103" s="23">
        <v>10854800</v>
      </c>
      <c r="AF103" s="23">
        <v>0</v>
      </c>
      <c r="AG103" s="23">
        <v>10854800</v>
      </c>
      <c r="AH103" s="23">
        <v>0</v>
      </c>
      <c r="AI103" s="35" t="e">
        <v>#DIV/0!</v>
      </c>
    </row>
    <row r="104" spans="1:35" s="20" customFormat="1" x14ac:dyDescent="0.35">
      <c r="A104" s="25">
        <v>1125501</v>
      </c>
      <c r="B104" s="26" t="s">
        <v>1178</v>
      </c>
      <c r="C104" s="27"/>
      <c r="D104" s="239"/>
      <c r="E104" s="33"/>
      <c r="F104" s="29">
        <f>+C104+D104</f>
        <v>0</v>
      </c>
      <c r="G104" s="30">
        <v>10854800</v>
      </c>
      <c r="H104" s="239"/>
      <c r="I104" s="266">
        <v>10854800</v>
      </c>
      <c r="J104" s="31"/>
      <c r="K104" s="32" t="e">
        <f t="shared" si="19"/>
        <v>#DIV/0!</v>
      </c>
      <c r="L104" s="229">
        <f t="shared" si="20"/>
        <v>0</v>
      </c>
      <c r="M104" s="253">
        <v>1125501</v>
      </c>
      <c r="N104" s="254" t="s">
        <v>1178</v>
      </c>
      <c r="O104" s="239"/>
      <c r="P104" s="239"/>
      <c r="Q104" s="240"/>
      <c r="R104" s="265">
        <v>0</v>
      </c>
      <c r="S104" s="266">
        <v>10854800</v>
      </c>
      <c r="T104" s="239"/>
      <c r="U104" s="266">
        <v>10854800</v>
      </c>
      <c r="V104" s="267"/>
      <c r="W104" s="268" t="e">
        <v>#DIV/0!</v>
      </c>
      <c r="X104" s="2"/>
      <c r="Y104" s="25">
        <v>1125501</v>
      </c>
      <c r="Z104" s="26" t="s">
        <v>1178</v>
      </c>
      <c r="AA104" s="27"/>
      <c r="AB104" s="27"/>
      <c r="AC104" s="33"/>
      <c r="AD104" s="29">
        <v>0</v>
      </c>
      <c r="AE104" s="30">
        <v>10854800</v>
      </c>
      <c r="AF104" s="27"/>
      <c r="AG104" s="30">
        <v>10854800</v>
      </c>
      <c r="AH104" s="31"/>
      <c r="AI104" s="32" t="e">
        <v>#DIV/0!</v>
      </c>
    </row>
    <row r="105" spans="1:35" s="20" customFormat="1" x14ac:dyDescent="0.35">
      <c r="A105" s="21" t="s">
        <v>389</v>
      </c>
      <c r="B105" s="22" t="s">
        <v>390</v>
      </c>
      <c r="C105" s="23">
        <f>SUM(C106)</f>
        <v>94000000</v>
      </c>
      <c r="D105" s="23">
        <f t="shared" ref="D105:J105" si="30">SUM(D106)</f>
        <v>0</v>
      </c>
      <c r="E105" s="23">
        <f t="shared" si="30"/>
        <v>0</v>
      </c>
      <c r="F105" s="23">
        <f t="shared" si="30"/>
        <v>94000000</v>
      </c>
      <c r="G105" s="23">
        <f t="shared" si="30"/>
        <v>54927140</v>
      </c>
      <c r="H105" s="23">
        <f t="shared" si="30"/>
        <v>0</v>
      </c>
      <c r="I105" s="23">
        <f t="shared" si="30"/>
        <v>54927140</v>
      </c>
      <c r="J105" s="23">
        <f t="shared" si="30"/>
        <v>39072860</v>
      </c>
      <c r="K105" s="35">
        <f t="shared" si="19"/>
        <v>0.58433127659574469</v>
      </c>
      <c r="L105" s="229">
        <f t="shared" si="20"/>
        <v>0</v>
      </c>
      <c r="M105" s="251" t="s">
        <v>389</v>
      </c>
      <c r="N105" s="252" t="s">
        <v>390</v>
      </c>
      <c r="O105" s="237">
        <v>94000000</v>
      </c>
      <c r="P105" s="237">
        <v>0</v>
      </c>
      <c r="Q105" s="237">
        <v>0</v>
      </c>
      <c r="R105" s="237">
        <v>94000000</v>
      </c>
      <c r="S105" s="237">
        <v>52948972</v>
      </c>
      <c r="T105" s="237">
        <v>1978168</v>
      </c>
      <c r="U105" s="237">
        <v>54927140</v>
      </c>
      <c r="V105" s="237">
        <v>39072860</v>
      </c>
      <c r="W105" s="270">
        <v>0.58433127659574469</v>
      </c>
      <c r="X105" s="2"/>
      <c r="Y105" s="21" t="s">
        <v>389</v>
      </c>
      <c r="Z105" s="22" t="s">
        <v>390</v>
      </c>
      <c r="AA105" s="23">
        <v>94000000</v>
      </c>
      <c r="AB105" s="23">
        <v>0</v>
      </c>
      <c r="AC105" s="23">
        <v>0</v>
      </c>
      <c r="AD105" s="23">
        <v>94000000</v>
      </c>
      <c r="AE105" s="23">
        <v>54927140</v>
      </c>
      <c r="AF105" s="23">
        <v>0</v>
      </c>
      <c r="AG105" s="23">
        <v>54927140</v>
      </c>
      <c r="AH105" s="23">
        <v>39072860</v>
      </c>
      <c r="AI105" s="35">
        <v>0.58433127659574469</v>
      </c>
    </row>
    <row r="106" spans="1:35" x14ac:dyDescent="0.35">
      <c r="A106" s="25" t="s">
        <v>391</v>
      </c>
      <c r="B106" s="26" t="s">
        <v>392</v>
      </c>
      <c r="C106" s="27">
        <v>94000000</v>
      </c>
      <c r="D106" s="239"/>
      <c r="E106" s="33"/>
      <c r="F106" s="29">
        <f t="shared" si="21"/>
        <v>94000000</v>
      </c>
      <c r="G106" s="30">
        <v>54927140</v>
      </c>
      <c r="H106" s="239"/>
      <c r="I106" s="266">
        <v>54927140</v>
      </c>
      <c r="J106" s="31">
        <f t="shared" si="18"/>
        <v>39072860</v>
      </c>
      <c r="K106" s="32">
        <f t="shared" si="19"/>
        <v>0.58433127659574469</v>
      </c>
      <c r="L106" s="229">
        <f t="shared" si="20"/>
        <v>0</v>
      </c>
      <c r="M106" s="253" t="s">
        <v>391</v>
      </c>
      <c r="N106" s="254" t="s">
        <v>392</v>
      </c>
      <c r="O106" s="239">
        <v>94000000</v>
      </c>
      <c r="P106" s="239"/>
      <c r="Q106" s="240"/>
      <c r="R106" s="265">
        <v>94000000</v>
      </c>
      <c r="S106" s="266">
        <v>52948972</v>
      </c>
      <c r="T106" s="239">
        <v>1978168</v>
      </c>
      <c r="U106" s="266">
        <v>54927140</v>
      </c>
      <c r="V106" s="267">
        <v>39072860</v>
      </c>
      <c r="W106" s="268">
        <v>0.58433127659574469</v>
      </c>
      <c r="X106" s="20"/>
      <c r="Y106" s="25" t="s">
        <v>391</v>
      </c>
      <c r="Z106" s="26" t="s">
        <v>392</v>
      </c>
      <c r="AA106" s="27">
        <v>94000000</v>
      </c>
      <c r="AB106" s="27"/>
      <c r="AC106" s="33"/>
      <c r="AD106" s="29">
        <v>94000000</v>
      </c>
      <c r="AE106" s="30">
        <v>54927140</v>
      </c>
      <c r="AF106" s="27"/>
      <c r="AG106" s="30">
        <v>54927140</v>
      </c>
      <c r="AH106" s="31">
        <v>39072860</v>
      </c>
      <c r="AI106" s="32">
        <v>0.58433127659574469</v>
      </c>
    </row>
    <row r="107" spans="1:35" x14ac:dyDescent="0.35">
      <c r="A107" s="16" t="s">
        <v>393</v>
      </c>
      <c r="B107" s="17" t="s">
        <v>394</v>
      </c>
      <c r="C107" s="18">
        <f>+C108+C109</f>
        <v>1252896796</v>
      </c>
      <c r="D107" s="18">
        <f t="shared" ref="D107:J107" si="31">+D108+D109</f>
        <v>0</v>
      </c>
      <c r="E107" s="18">
        <f t="shared" si="31"/>
        <v>0</v>
      </c>
      <c r="F107" s="18">
        <f t="shared" si="31"/>
        <v>1252896796</v>
      </c>
      <c r="G107" s="18">
        <f t="shared" si="31"/>
        <v>564788485</v>
      </c>
      <c r="H107" s="18">
        <f t="shared" si="31"/>
        <v>94090317</v>
      </c>
      <c r="I107" s="18">
        <f t="shared" si="31"/>
        <v>564788485</v>
      </c>
      <c r="J107" s="18">
        <f t="shared" si="31"/>
        <v>964034719</v>
      </c>
      <c r="K107" s="19">
        <f t="shared" si="19"/>
        <v>0.4507861196573768</v>
      </c>
      <c r="L107" s="229">
        <f t="shared" si="20"/>
        <v>0</v>
      </c>
      <c r="M107" s="249" t="s">
        <v>393</v>
      </c>
      <c r="N107" s="250" t="s">
        <v>394</v>
      </c>
      <c r="O107" s="236">
        <v>1252896796</v>
      </c>
      <c r="P107" s="236">
        <v>0</v>
      </c>
      <c r="Q107" s="236">
        <v>0</v>
      </c>
      <c r="R107" s="236">
        <v>1252896796</v>
      </c>
      <c r="S107" s="236">
        <v>344603264</v>
      </c>
      <c r="T107" s="236">
        <v>126094904</v>
      </c>
      <c r="U107" s="236">
        <v>511891816</v>
      </c>
      <c r="V107" s="236">
        <v>908732882</v>
      </c>
      <c r="W107" s="262">
        <v>0.40856662546689121</v>
      </c>
      <c r="X107" s="20"/>
      <c r="Y107" s="16" t="s">
        <v>393</v>
      </c>
      <c r="Z107" s="17" t="s">
        <v>394</v>
      </c>
      <c r="AA107" s="18">
        <v>1252896796</v>
      </c>
      <c r="AB107" s="18">
        <v>0</v>
      </c>
      <c r="AC107" s="18">
        <v>0</v>
      </c>
      <c r="AD107" s="18">
        <v>1252896796</v>
      </c>
      <c r="AE107" s="18">
        <v>564788485</v>
      </c>
      <c r="AF107" s="18">
        <v>94090317</v>
      </c>
      <c r="AG107" s="18">
        <v>564788485</v>
      </c>
      <c r="AH107" s="18">
        <v>964034719</v>
      </c>
      <c r="AI107" s="19">
        <v>0.4507861196573768</v>
      </c>
    </row>
    <row r="108" spans="1:35" x14ac:dyDescent="0.35">
      <c r="A108" s="16" t="s">
        <v>395</v>
      </c>
      <c r="B108" s="17" t="s">
        <v>396</v>
      </c>
      <c r="C108" s="18"/>
      <c r="D108" s="236"/>
      <c r="E108" s="18"/>
      <c r="F108" s="18">
        <f>+C108+D108</f>
        <v>0</v>
      </c>
      <c r="G108" s="236">
        <v>149392154</v>
      </c>
      <c r="H108" s="236">
        <v>22857900</v>
      </c>
      <c r="I108" s="236">
        <v>149392154</v>
      </c>
      <c r="J108" s="236">
        <v>126534254</v>
      </c>
      <c r="K108" s="19" t="e">
        <f t="shared" si="19"/>
        <v>#DIV/0!</v>
      </c>
      <c r="L108" s="229">
        <f t="shared" si="20"/>
        <v>0</v>
      </c>
      <c r="M108" s="249" t="s">
        <v>395</v>
      </c>
      <c r="N108" s="250" t="s">
        <v>396</v>
      </c>
      <c r="O108" s="236"/>
      <c r="P108" s="236"/>
      <c r="Q108" s="236"/>
      <c r="R108" s="236">
        <v>0</v>
      </c>
      <c r="S108" s="236">
        <v>84844760</v>
      </c>
      <c r="T108" s="236">
        <v>41689494</v>
      </c>
      <c r="U108" s="236">
        <v>126534254</v>
      </c>
      <c r="V108" s="236"/>
      <c r="W108" s="262" t="e">
        <v>#DIV/0!</v>
      </c>
      <c r="Y108" s="16" t="s">
        <v>395</v>
      </c>
      <c r="Z108" s="17" t="s">
        <v>396</v>
      </c>
      <c r="AA108" s="18"/>
      <c r="AB108" s="18"/>
      <c r="AC108" s="18"/>
      <c r="AD108" s="18">
        <v>0</v>
      </c>
      <c r="AE108" s="18">
        <v>149392154</v>
      </c>
      <c r="AF108" s="18">
        <v>22857900</v>
      </c>
      <c r="AG108" s="18">
        <v>149392154</v>
      </c>
      <c r="AH108" s="18">
        <v>126534254</v>
      </c>
      <c r="AI108" s="19" t="e">
        <v>#DIV/0!</v>
      </c>
    </row>
    <row r="109" spans="1:35" x14ac:dyDescent="0.35">
      <c r="A109" s="16" t="s">
        <v>397</v>
      </c>
      <c r="B109" s="17" t="s">
        <v>398</v>
      </c>
      <c r="C109" s="18">
        <f>+C110</f>
        <v>1252896796</v>
      </c>
      <c r="D109" s="18">
        <f t="shared" ref="D109:J109" si="32">+D110</f>
        <v>0</v>
      </c>
      <c r="E109" s="18">
        <f t="shared" si="32"/>
        <v>0</v>
      </c>
      <c r="F109" s="18">
        <f t="shared" si="32"/>
        <v>1252896796</v>
      </c>
      <c r="G109" s="18">
        <f t="shared" si="32"/>
        <v>415396331</v>
      </c>
      <c r="H109" s="18">
        <f t="shared" si="32"/>
        <v>71232417</v>
      </c>
      <c r="I109" s="18">
        <f t="shared" si="32"/>
        <v>415396331</v>
      </c>
      <c r="J109" s="18">
        <f t="shared" si="32"/>
        <v>837500465</v>
      </c>
      <c r="K109" s="19">
        <f t="shared" si="19"/>
        <v>0.33154872159159071</v>
      </c>
      <c r="L109" s="229">
        <f t="shared" si="20"/>
        <v>0</v>
      </c>
      <c r="M109" s="249" t="s">
        <v>397</v>
      </c>
      <c r="N109" s="250" t="s">
        <v>398</v>
      </c>
      <c r="O109" s="236">
        <v>1252896796</v>
      </c>
      <c r="P109" s="236">
        <v>0</v>
      </c>
      <c r="Q109" s="236">
        <v>0</v>
      </c>
      <c r="R109" s="236">
        <v>1252896796</v>
      </c>
      <c r="S109" s="236">
        <v>259758504</v>
      </c>
      <c r="T109" s="236">
        <v>84405410</v>
      </c>
      <c r="U109" s="236">
        <v>385357562</v>
      </c>
      <c r="V109" s="236">
        <v>908732882</v>
      </c>
      <c r="W109" s="262">
        <v>0.30757326799006357</v>
      </c>
      <c r="Y109" s="16" t="s">
        <v>397</v>
      </c>
      <c r="Z109" s="17" t="s">
        <v>398</v>
      </c>
      <c r="AA109" s="18">
        <v>1252896796</v>
      </c>
      <c r="AB109" s="18">
        <v>0</v>
      </c>
      <c r="AC109" s="18">
        <v>0</v>
      </c>
      <c r="AD109" s="18">
        <v>1252896796</v>
      </c>
      <c r="AE109" s="18">
        <v>415396331</v>
      </c>
      <c r="AF109" s="18">
        <v>71232417</v>
      </c>
      <c r="AG109" s="18">
        <v>415396331</v>
      </c>
      <c r="AH109" s="18">
        <v>837500465</v>
      </c>
      <c r="AI109" s="19">
        <v>0.33154872159159071</v>
      </c>
    </row>
    <row r="110" spans="1:35" x14ac:dyDescent="0.35">
      <c r="A110" s="21" t="s">
        <v>399</v>
      </c>
      <c r="B110" s="22" t="s">
        <v>400</v>
      </c>
      <c r="C110" s="23">
        <f>+C111+C112+C125</f>
        <v>1252896796</v>
      </c>
      <c r="D110" s="23">
        <f t="shared" ref="D110:J110" si="33">+D111+D112+D125</f>
        <v>0</v>
      </c>
      <c r="E110" s="23">
        <f t="shared" si="33"/>
        <v>0</v>
      </c>
      <c r="F110" s="23">
        <f t="shared" si="33"/>
        <v>1252896796</v>
      </c>
      <c r="G110" s="23">
        <f t="shared" si="33"/>
        <v>415396331</v>
      </c>
      <c r="H110" s="23">
        <f t="shared" si="33"/>
        <v>71232417</v>
      </c>
      <c r="I110" s="23">
        <f t="shared" si="33"/>
        <v>415396331</v>
      </c>
      <c r="J110" s="23">
        <f t="shared" si="33"/>
        <v>837500465</v>
      </c>
      <c r="K110" s="35">
        <f t="shared" si="19"/>
        <v>0.33154872159159071</v>
      </c>
      <c r="L110" s="229">
        <f t="shared" si="20"/>
        <v>0</v>
      </c>
      <c r="M110" s="251" t="s">
        <v>399</v>
      </c>
      <c r="N110" s="252" t="s">
        <v>400</v>
      </c>
      <c r="O110" s="237">
        <v>1252896796</v>
      </c>
      <c r="P110" s="237">
        <v>0</v>
      </c>
      <c r="Q110" s="237">
        <v>0</v>
      </c>
      <c r="R110" s="237">
        <v>1252896796</v>
      </c>
      <c r="S110" s="237">
        <v>259758504</v>
      </c>
      <c r="T110" s="237">
        <v>84405410</v>
      </c>
      <c r="U110" s="237">
        <v>385357562</v>
      </c>
      <c r="V110" s="237">
        <v>908732882</v>
      </c>
      <c r="W110" s="270">
        <v>0.30757326799006357</v>
      </c>
      <c r="Y110" s="21" t="s">
        <v>399</v>
      </c>
      <c r="Z110" s="22" t="s">
        <v>400</v>
      </c>
      <c r="AA110" s="23">
        <v>1252896796</v>
      </c>
      <c r="AB110" s="23">
        <v>0</v>
      </c>
      <c r="AC110" s="23">
        <v>0</v>
      </c>
      <c r="AD110" s="23">
        <v>1252896796</v>
      </c>
      <c r="AE110" s="23">
        <v>415396331</v>
      </c>
      <c r="AF110" s="23">
        <v>71232417</v>
      </c>
      <c r="AG110" s="23">
        <v>415396331</v>
      </c>
      <c r="AH110" s="23">
        <v>837500465</v>
      </c>
      <c r="AI110" s="35">
        <v>0.33154872159159071</v>
      </c>
    </row>
    <row r="111" spans="1:35" x14ac:dyDescent="0.35">
      <c r="A111" s="25" t="s">
        <v>401</v>
      </c>
      <c r="B111" s="26" t="s">
        <v>402</v>
      </c>
      <c r="C111" s="27">
        <v>60000000</v>
      </c>
      <c r="D111" s="239"/>
      <c r="E111" s="33"/>
      <c r="F111" s="29">
        <f t="shared" si="21"/>
        <v>60000000</v>
      </c>
      <c r="G111" s="30">
        <v>771000</v>
      </c>
      <c r="H111" s="239"/>
      <c r="I111" s="266">
        <v>771000</v>
      </c>
      <c r="J111" s="31">
        <f t="shared" si="18"/>
        <v>59229000</v>
      </c>
      <c r="K111" s="32">
        <f t="shared" si="19"/>
        <v>1.285E-2</v>
      </c>
      <c r="L111" s="229">
        <f t="shared" si="20"/>
        <v>0</v>
      </c>
      <c r="M111" s="253" t="s">
        <v>401</v>
      </c>
      <c r="N111" s="254" t="s">
        <v>402</v>
      </c>
      <c r="O111" s="239">
        <v>60000000</v>
      </c>
      <c r="P111" s="239"/>
      <c r="Q111" s="240"/>
      <c r="R111" s="265">
        <v>60000000</v>
      </c>
      <c r="S111" s="266">
        <v>771000</v>
      </c>
      <c r="T111" s="239"/>
      <c r="U111" s="266">
        <v>771000</v>
      </c>
      <c r="V111" s="267">
        <v>59229000</v>
      </c>
      <c r="W111" s="268">
        <v>1.285E-2</v>
      </c>
      <c r="Y111" s="25" t="s">
        <v>401</v>
      </c>
      <c r="Z111" s="26" t="s">
        <v>402</v>
      </c>
      <c r="AA111" s="27">
        <v>60000000</v>
      </c>
      <c r="AB111" s="27"/>
      <c r="AC111" s="33"/>
      <c r="AD111" s="29">
        <v>60000000</v>
      </c>
      <c r="AE111" s="30">
        <v>771000</v>
      </c>
      <c r="AF111" s="27"/>
      <c r="AG111" s="30">
        <v>771000</v>
      </c>
      <c r="AH111" s="31">
        <v>59229000</v>
      </c>
      <c r="AI111" s="32">
        <v>1.285E-2</v>
      </c>
    </row>
    <row r="112" spans="1:35" x14ac:dyDescent="0.35">
      <c r="A112" s="21" t="s">
        <v>403</v>
      </c>
      <c r="B112" s="22" t="s">
        <v>404</v>
      </c>
      <c r="C112" s="23">
        <f>SUM(C113:C124)</f>
        <v>1192896796</v>
      </c>
      <c r="D112" s="23">
        <f t="shared" ref="D112:J112" si="34">SUM(D113:D124)</f>
        <v>0</v>
      </c>
      <c r="E112" s="23">
        <f t="shared" si="34"/>
        <v>0</v>
      </c>
      <c r="F112" s="23">
        <f t="shared" si="34"/>
        <v>1192896796</v>
      </c>
      <c r="G112" s="23">
        <f t="shared" si="34"/>
        <v>365259388</v>
      </c>
      <c r="H112" s="23">
        <f t="shared" si="34"/>
        <v>63060122</v>
      </c>
      <c r="I112" s="23">
        <f t="shared" si="34"/>
        <v>365259388</v>
      </c>
      <c r="J112" s="23">
        <f t="shared" si="34"/>
        <v>827637408</v>
      </c>
      <c r="K112" s="35">
        <f t="shared" si="19"/>
        <v>0.30619529637834653</v>
      </c>
      <c r="L112" s="229">
        <f t="shared" si="20"/>
        <v>0</v>
      </c>
      <c r="M112" s="251" t="s">
        <v>403</v>
      </c>
      <c r="N112" s="252" t="s">
        <v>404</v>
      </c>
      <c r="O112" s="237">
        <v>1192896796</v>
      </c>
      <c r="P112" s="237">
        <v>0</v>
      </c>
      <c r="Q112" s="237">
        <v>0</v>
      </c>
      <c r="R112" s="237">
        <v>1192896796</v>
      </c>
      <c r="S112" s="237">
        <v>244334732</v>
      </c>
      <c r="T112" s="237">
        <v>84405410</v>
      </c>
      <c r="U112" s="237">
        <v>343392914</v>
      </c>
      <c r="V112" s="237">
        <v>890697530</v>
      </c>
      <c r="W112" s="270">
        <v>0.28786472991750744</v>
      </c>
      <c r="Y112" s="21" t="s">
        <v>403</v>
      </c>
      <c r="Z112" s="22" t="s">
        <v>404</v>
      </c>
      <c r="AA112" s="23">
        <v>1192896796</v>
      </c>
      <c r="AB112" s="23">
        <v>0</v>
      </c>
      <c r="AC112" s="23">
        <v>0</v>
      </c>
      <c r="AD112" s="23">
        <v>1192896796</v>
      </c>
      <c r="AE112" s="23">
        <v>414625331</v>
      </c>
      <c r="AF112" s="23">
        <v>71232417</v>
      </c>
      <c r="AG112" s="23">
        <v>414625331</v>
      </c>
      <c r="AH112" s="23">
        <v>827637408</v>
      </c>
      <c r="AI112" s="35">
        <v>0.3475785435842515</v>
      </c>
    </row>
    <row r="113" spans="1:35" x14ac:dyDescent="0.35">
      <c r="A113" s="25" t="s">
        <v>405</v>
      </c>
      <c r="B113" s="26" t="s">
        <v>406</v>
      </c>
      <c r="C113" s="27">
        <v>63999996</v>
      </c>
      <c r="D113" s="239"/>
      <c r="E113" s="33"/>
      <c r="F113" s="29">
        <f t="shared" si="21"/>
        <v>63999996</v>
      </c>
      <c r="G113" s="30">
        <v>106667147</v>
      </c>
      <c r="H113" s="239">
        <v>21469783</v>
      </c>
      <c r="I113" s="266">
        <v>106667147</v>
      </c>
      <c r="J113" s="31">
        <f t="shared" si="18"/>
        <v>-42667151</v>
      </c>
      <c r="K113" s="32">
        <f t="shared" si="19"/>
        <v>1.6666742760421422</v>
      </c>
      <c r="L113" s="229">
        <f t="shared" si="20"/>
        <v>0</v>
      </c>
      <c r="M113" s="253" t="s">
        <v>405</v>
      </c>
      <c r="N113" s="254" t="s">
        <v>406</v>
      </c>
      <c r="O113" s="239">
        <v>63999996</v>
      </c>
      <c r="P113" s="239"/>
      <c r="Q113" s="240"/>
      <c r="R113" s="265">
        <v>63999996</v>
      </c>
      <c r="S113" s="266">
        <v>64247726</v>
      </c>
      <c r="T113" s="239">
        <v>20949638</v>
      </c>
      <c r="U113" s="266">
        <v>85197364</v>
      </c>
      <c r="V113" s="267">
        <v>-21197368</v>
      </c>
      <c r="W113" s="268">
        <v>1.3312088957005559</v>
      </c>
      <c r="Y113" s="25" t="s">
        <v>405</v>
      </c>
      <c r="Z113" s="26" t="s">
        <v>406</v>
      </c>
      <c r="AA113" s="27">
        <v>63999996</v>
      </c>
      <c r="AB113" s="27"/>
      <c r="AC113" s="33"/>
      <c r="AD113" s="29">
        <v>63999996</v>
      </c>
      <c r="AE113" s="30">
        <v>106667147</v>
      </c>
      <c r="AF113" s="27">
        <v>21469783</v>
      </c>
      <c r="AG113" s="30">
        <v>106667147</v>
      </c>
      <c r="AH113" s="31">
        <v>-42667151</v>
      </c>
      <c r="AI113" s="32">
        <v>1.6666742760421422</v>
      </c>
    </row>
    <row r="114" spans="1:35" x14ac:dyDescent="0.35">
      <c r="A114" s="25" t="s">
        <v>407</v>
      </c>
      <c r="B114" s="26" t="s">
        <v>408</v>
      </c>
      <c r="C114" s="27">
        <v>164736000</v>
      </c>
      <c r="D114" s="239"/>
      <c r="E114" s="33"/>
      <c r="F114" s="29">
        <f t="shared" si="21"/>
        <v>164736000</v>
      </c>
      <c r="G114" s="30">
        <v>75916438</v>
      </c>
      <c r="H114" s="239">
        <v>9528975</v>
      </c>
      <c r="I114" s="266">
        <v>75916438</v>
      </c>
      <c r="J114" s="31">
        <f t="shared" si="18"/>
        <v>88819562</v>
      </c>
      <c r="K114" s="32">
        <f t="shared" si="19"/>
        <v>0.46083696338383839</v>
      </c>
      <c r="L114" s="229">
        <f t="shared" si="20"/>
        <v>0</v>
      </c>
      <c r="M114" s="253" t="s">
        <v>407</v>
      </c>
      <c r="N114" s="254" t="s">
        <v>408</v>
      </c>
      <c r="O114" s="239">
        <v>164736000</v>
      </c>
      <c r="P114" s="239"/>
      <c r="Q114" s="240"/>
      <c r="R114" s="265">
        <v>164736000</v>
      </c>
      <c r="S114" s="266">
        <v>56730590</v>
      </c>
      <c r="T114" s="239">
        <v>9656873</v>
      </c>
      <c r="U114" s="266">
        <v>66387463</v>
      </c>
      <c r="V114" s="267">
        <v>98348537</v>
      </c>
      <c r="W114" s="268">
        <v>0.40299304948523701</v>
      </c>
      <c r="Y114" s="25" t="s">
        <v>407</v>
      </c>
      <c r="Z114" s="26" t="s">
        <v>408</v>
      </c>
      <c r="AA114" s="27">
        <v>164736000</v>
      </c>
      <c r="AB114" s="27"/>
      <c r="AC114" s="33"/>
      <c r="AD114" s="29">
        <v>164736000</v>
      </c>
      <c r="AE114" s="30">
        <v>75916438</v>
      </c>
      <c r="AF114" s="27">
        <v>9528975</v>
      </c>
      <c r="AG114" s="30">
        <v>75916438</v>
      </c>
      <c r="AH114" s="31">
        <v>88819562</v>
      </c>
      <c r="AI114" s="32">
        <v>0.46083696338383839</v>
      </c>
    </row>
    <row r="115" spans="1:35" x14ac:dyDescent="0.35">
      <c r="A115" s="25" t="s">
        <v>409</v>
      </c>
      <c r="B115" s="26" t="s">
        <v>410</v>
      </c>
      <c r="C115" s="27">
        <v>47712000</v>
      </c>
      <c r="D115" s="239"/>
      <c r="E115" s="33"/>
      <c r="F115" s="29">
        <f t="shared" si="21"/>
        <v>47712000</v>
      </c>
      <c r="G115" s="30">
        <v>55505501</v>
      </c>
      <c r="H115" s="239">
        <v>12447958</v>
      </c>
      <c r="I115" s="266">
        <v>55505501</v>
      </c>
      <c r="J115" s="31">
        <f t="shared" si="18"/>
        <v>-7793501</v>
      </c>
      <c r="K115" s="32">
        <f t="shared" si="19"/>
        <v>1.1633446721998659</v>
      </c>
      <c r="L115" s="229">
        <f t="shared" si="20"/>
        <v>0</v>
      </c>
      <c r="M115" s="253" t="s">
        <v>409</v>
      </c>
      <c r="N115" s="254" t="s">
        <v>410</v>
      </c>
      <c r="O115" s="239">
        <v>47712000</v>
      </c>
      <c r="P115" s="239"/>
      <c r="Q115" s="240"/>
      <c r="R115" s="265">
        <v>47712000</v>
      </c>
      <c r="S115" s="266">
        <v>32547264</v>
      </c>
      <c r="T115" s="239">
        <v>10510279</v>
      </c>
      <c r="U115" s="266">
        <v>43057543</v>
      </c>
      <c r="V115" s="267">
        <v>4654457</v>
      </c>
      <c r="W115" s="268">
        <v>0.90244682679409793</v>
      </c>
      <c r="Y115" s="25" t="s">
        <v>409</v>
      </c>
      <c r="Z115" s="26" t="s">
        <v>410</v>
      </c>
      <c r="AA115" s="27">
        <v>47712000</v>
      </c>
      <c r="AB115" s="27"/>
      <c r="AC115" s="33"/>
      <c r="AD115" s="29">
        <v>47712000</v>
      </c>
      <c r="AE115" s="30">
        <v>55505501</v>
      </c>
      <c r="AF115" s="27">
        <v>12447958</v>
      </c>
      <c r="AG115" s="30">
        <v>55505501</v>
      </c>
      <c r="AH115" s="31">
        <v>-7793501</v>
      </c>
      <c r="AI115" s="32">
        <v>1.1633446721998659</v>
      </c>
    </row>
    <row r="116" spans="1:35" x14ac:dyDescent="0.35">
      <c r="A116" s="25" t="s">
        <v>411</v>
      </c>
      <c r="B116" s="26" t="s">
        <v>412</v>
      </c>
      <c r="C116" s="27">
        <v>48000000</v>
      </c>
      <c r="D116" s="239"/>
      <c r="E116" s="33"/>
      <c r="F116" s="29">
        <f t="shared" si="21"/>
        <v>48000000</v>
      </c>
      <c r="G116" s="30">
        <v>11778924</v>
      </c>
      <c r="H116" s="239">
        <v>2496313</v>
      </c>
      <c r="I116" s="266">
        <v>11778924</v>
      </c>
      <c r="J116" s="31">
        <f t="shared" si="18"/>
        <v>36221076</v>
      </c>
      <c r="K116" s="32">
        <f t="shared" si="19"/>
        <v>0.24539425000000001</v>
      </c>
      <c r="L116" s="229">
        <f t="shared" si="20"/>
        <v>0</v>
      </c>
      <c r="M116" s="253" t="s">
        <v>411</v>
      </c>
      <c r="N116" s="254" t="s">
        <v>412</v>
      </c>
      <c r="O116" s="239">
        <v>48000000</v>
      </c>
      <c r="P116" s="239"/>
      <c r="Q116" s="240"/>
      <c r="R116" s="265">
        <v>48000000</v>
      </c>
      <c r="S116" s="266">
        <v>6721624</v>
      </c>
      <c r="T116" s="239">
        <v>2560987</v>
      </c>
      <c r="U116" s="266">
        <v>9282611</v>
      </c>
      <c r="V116" s="267">
        <v>38717389</v>
      </c>
      <c r="W116" s="268">
        <v>0.19338772916666666</v>
      </c>
      <c r="Y116" s="25" t="s">
        <v>411</v>
      </c>
      <c r="Z116" s="26" t="s">
        <v>412</v>
      </c>
      <c r="AA116" s="27">
        <v>48000000</v>
      </c>
      <c r="AB116" s="27"/>
      <c r="AC116" s="33"/>
      <c r="AD116" s="29">
        <v>48000000</v>
      </c>
      <c r="AE116" s="30">
        <v>11778924</v>
      </c>
      <c r="AF116" s="27">
        <v>2496313</v>
      </c>
      <c r="AG116" s="30">
        <v>11778924</v>
      </c>
      <c r="AH116" s="31">
        <v>36221076</v>
      </c>
      <c r="AI116" s="32">
        <v>0.24539425000000001</v>
      </c>
    </row>
    <row r="117" spans="1:35" x14ac:dyDescent="0.35">
      <c r="A117" s="25" t="s">
        <v>413</v>
      </c>
      <c r="B117" s="26" t="s">
        <v>414</v>
      </c>
      <c r="C117" s="27">
        <v>132099996</v>
      </c>
      <c r="D117" s="239"/>
      <c r="E117" s="33"/>
      <c r="F117" s="29">
        <f t="shared" si="21"/>
        <v>132099996</v>
      </c>
      <c r="G117" s="30">
        <v>56032418</v>
      </c>
      <c r="H117" s="239">
        <v>9299763</v>
      </c>
      <c r="I117" s="266">
        <v>56032418</v>
      </c>
      <c r="J117" s="31">
        <f t="shared" si="18"/>
        <v>76067578</v>
      </c>
      <c r="K117" s="32">
        <f t="shared" si="19"/>
        <v>0.42416668960383619</v>
      </c>
      <c r="L117" s="229">
        <f t="shared" si="20"/>
        <v>0</v>
      </c>
      <c r="M117" s="253" t="s">
        <v>413</v>
      </c>
      <c r="N117" s="254" t="s">
        <v>414</v>
      </c>
      <c r="O117" s="239">
        <v>132099996</v>
      </c>
      <c r="P117" s="239"/>
      <c r="Q117" s="240"/>
      <c r="R117" s="265">
        <v>132099996</v>
      </c>
      <c r="S117" s="266">
        <v>39887132</v>
      </c>
      <c r="T117" s="239">
        <v>6845523</v>
      </c>
      <c r="U117" s="266">
        <v>46732655</v>
      </c>
      <c r="V117" s="267">
        <v>85367341</v>
      </c>
      <c r="W117" s="268">
        <v>0.35376727036388406</v>
      </c>
      <c r="Y117" s="25" t="s">
        <v>413</v>
      </c>
      <c r="Z117" s="26" t="s">
        <v>414</v>
      </c>
      <c r="AA117" s="27">
        <v>132099996</v>
      </c>
      <c r="AB117" s="27"/>
      <c r="AC117" s="33"/>
      <c r="AD117" s="29">
        <v>132099996</v>
      </c>
      <c r="AE117" s="30">
        <v>56032418</v>
      </c>
      <c r="AF117" s="27">
        <v>9299763</v>
      </c>
      <c r="AG117" s="30">
        <v>56032418</v>
      </c>
      <c r="AH117" s="31">
        <v>76067578</v>
      </c>
      <c r="AI117" s="32">
        <v>0.42416668960383619</v>
      </c>
    </row>
    <row r="118" spans="1:35" x14ac:dyDescent="0.35">
      <c r="A118" s="25" t="s">
        <v>415</v>
      </c>
      <c r="B118" s="26" t="s">
        <v>416</v>
      </c>
      <c r="C118" s="27">
        <v>168000000</v>
      </c>
      <c r="D118" s="239"/>
      <c r="E118" s="33"/>
      <c r="F118" s="29">
        <f t="shared" si="21"/>
        <v>168000000</v>
      </c>
      <c r="G118" s="30">
        <v>38353317</v>
      </c>
      <c r="H118" s="239">
        <v>7817330</v>
      </c>
      <c r="I118" s="266">
        <v>38353317</v>
      </c>
      <c r="J118" s="31">
        <f t="shared" si="18"/>
        <v>129646683</v>
      </c>
      <c r="K118" s="32">
        <f t="shared" si="19"/>
        <v>0.22829355357142858</v>
      </c>
      <c r="L118" s="229">
        <f t="shared" si="20"/>
        <v>0</v>
      </c>
      <c r="M118" s="253" t="s">
        <v>415</v>
      </c>
      <c r="N118" s="254" t="s">
        <v>416</v>
      </c>
      <c r="O118" s="239">
        <v>168000000</v>
      </c>
      <c r="P118" s="239"/>
      <c r="Q118" s="240"/>
      <c r="R118" s="265">
        <v>168000000</v>
      </c>
      <c r="S118" s="266">
        <v>23242347</v>
      </c>
      <c r="T118" s="239">
        <v>7293640</v>
      </c>
      <c r="U118" s="266">
        <v>30535987</v>
      </c>
      <c r="V118" s="267">
        <v>137464013</v>
      </c>
      <c r="W118" s="268">
        <v>0.18176182738095237</v>
      </c>
      <c r="Y118" s="25" t="s">
        <v>415</v>
      </c>
      <c r="Z118" s="26" t="s">
        <v>416</v>
      </c>
      <c r="AA118" s="27">
        <v>168000000</v>
      </c>
      <c r="AB118" s="27"/>
      <c r="AC118" s="33"/>
      <c r="AD118" s="29">
        <v>168000000</v>
      </c>
      <c r="AE118" s="30">
        <v>38353317</v>
      </c>
      <c r="AF118" s="27">
        <v>7817330</v>
      </c>
      <c r="AG118" s="30">
        <v>38353317</v>
      </c>
      <c r="AH118" s="31">
        <v>129646683</v>
      </c>
      <c r="AI118" s="32">
        <v>0.22829355357142858</v>
      </c>
    </row>
    <row r="119" spans="1:35" x14ac:dyDescent="0.35">
      <c r="A119" s="25" t="s">
        <v>417</v>
      </c>
      <c r="B119" s="26" t="s">
        <v>418</v>
      </c>
      <c r="C119" s="27">
        <v>99840000</v>
      </c>
      <c r="D119" s="239"/>
      <c r="E119" s="33"/>
      <c r="F119" s="29">
        <f t="shared" si="21"/>
        <v>99840000</v>
      </c>
      <c r="G119" s="30">
        <v>0</v>
      </c>
      <c r="H119" s="239"/>
      <c r="I119" s="266"/>
      <c r="J119" s="31">
        <f t="shared" si="18"/>
        <v>99840000</v>
      </c>
      <c r="K119" s="32">
        <f t="shared" si="19"/>
        <v>0</v>
      </c>
      <c r="L119" s="229">
        <f t="shared" si="20"/>
        <v>0</v>
      </c>
      <c r="M119" s="253" t="s">
        <v>417</v>
      </c>
      <c r="N119" s="254" t="s">
        <v>418</v>
      </c>
      <c r="O119" s="239">
        <v>99840000</v>
      </c>
      <c r="P119" s="239"/>
      <c r="Q119" s="240"/>
      <c r="R119" s="265">
        <v>99840000</v>
      </c>
      <c r="S119" s="266"/>
      <c r="T119" s="239"/>
      <c r="U119" s="266"/>
      <c r="V119" s="267">
        <v>99840000</v>
      </c>
      <c r="W119" s="268">
        <v>0</v>
      </c>
      <c r="Y119" s="25" t="s">
        <v>417</v>
      </c>
      <c r="Z119" s="26" t="s">
        <v>418</v>
      </c>
      <c r="AA119" s="27">
        <v>99840000</v>
      </c>
      <c r="AB119" s="27"/>
      <c r="AC119" s="33"/>
      <c r="AD119" s="29">
        <v>99840000</v>
      </c>
      <c r="AE119" s="30">
        <v>0</v>
      </c>
      <c r="AF119" s="27"/>
      <c r="AG119" s="30"/>
      <c r="AH119" s="31">
        <v>99840000</v>
      </c>
      <c r="AI119" s="32">
        <v>0</v>
      </c>
    </row>
    <row r="120" spans="1:35" x14ac:dyDescent="0.35">
      <c r="A120" s="25" t="s">
        <v>419</v>
      </c>
      <c r="B120" s="26" t="s">
        <v>420</v>
      </c>
      <c r="C120" s="27">
        <v>50400000</v>
      </c>
      <c r="D120" s="239"/>
      <c r="E120" s="33"/>
      <c r="F120" s="29">
        <f t="shared" si="21"/>
        <v>50400000</v>
      </c>
      <c r="G120" s="30">
        <v>0</v>
      </c>
      <c r="H120" s="239"/>
      <c r="I120" s="266"/>
      <c r="J120" s="31">
        <f t="shared" si="18"/>
        <v>50400000</v>
      </c>
      <c r="K120" s="32">
        <f t="shared" si="19"/>
        <v>0</v>
      </c>
      <c r="L120" s="229">
        <f t="shared" si="20"/>
        <v>0</v>
      </c>
      <c r="M120" s="253" t="s">
        <v>419</v>
      </c>
      <c r="N120" s="254" t="s">
        <v>420</v>
      </c>
      <c r="O120" s="239">
        <v>50400000</v>
      </c>
      <c r="P120" s="239"/>
      <c r="Q120" s="240"/>
      <c r="R120" s="265">
        <v>50400000</v>
      </c>
      <c r="S120" s="266"/>
      <c r="T120" s="239"/>
      <c r="U120" s="266"/>
      <c r="V120" s="267">
        <v>50400000</v>
      </c>
      <c r="W120" s="268">
        <v>0</v>
      </c>
      <c r="Y120" s="25" t="s">
        <v>419</v>
      </c>
      <c r="Z120" s="26" t="s">
        <v>420</v>
      </c>
      <c r="AA120" s="27">
        <v>50400000</v>
      </c>
      <c r="AB120" s="27"/>
      <c r="AC120" s="33"/>
      <c r="AD120" s="29">
        <v>50400000</v>
      </c>
      <c r="AE120" s="30">
        <v>0</v>
      </c>
      <c r="AF120" s="27"/>
      <c r="AG120" s="30"/>
      <c r="AH120" s="31">
        <v>50400000</v>
      </c>
      <c r="AI120" s="32">
        <v>0</v>
      </c>
    </row>
    <row r="121" spans="1:35" x14ac:dyDescent="0.35">
      <c r="A121" s="25" t="s">
        <v>421</v>
      </c>
      <c r="B121" s="26" t="s">
        <v>422</v>
      </c>
      <c r="C121" s="27">
        <v>36108804</v>
      </c>
      <c r="D121" s="239"/>
      <c r="E121" s="33"/>
      <c r="F121" s="29">
        <f t="shared" si="21"/>
        <v>36108804</v>
      </c>
      <c r="G121" s="30">
        <v>239433</v>
      </c>
      <c r="H121" s="239"/>
      <c r="I121" s="266">
        <v>239433</v>
      </c>
      <c r="J121" s="31">
        <f t="shared" si="18"/>
        <v>35869371</v>
      </c>
      <c r="K121" s="32">
        <f t="shared" si="19"/>
        <v>6.6308759492560319E-3</v>
      </c>
      <c r="L121" s="229">
        <f t="shared" si="20"/>
        <v>0</v>
      </c>
      <c r="M121" s="253" t="s">
        <v>421</v>
      </c>
      <c r="N121" s="254" t="s">
        <v>422</v>
      </c>
      <c r="O121" s="239">
        <v>36108804</v>
      </c>
      <c r="P121" s="239"/>
      <c r="Q121" s="240"/>
      <c r="R121" s="265">
        <v>36108804</v>
      </c>
      <c r="S121" s="266">
        <v>191839</v>
      </c>
      <c r="T121" s="239">
        <v>47594</v>
      </c>
      <c r="U121" s="266">
        <v>239433</v>
      </c>
      <c r="V121" s="267">
        <v>35869371</v>
      </c>
      <c r="W121" s="268">
        <v>6.6308759492560319E-3</v>
      </c>
      <c r="Y121" s="25" t="s">
        <v>421</v>
      </c>
      <c r="Z121" s="26" t="s">
        <v>422</v>
      </c>
      <c r="AA121" s="27">
        <v>36108804</v>
      </c>
      <c r="AB121" s="27"/>
      <c r="AC121" s="33"/>
      <c r="AD121" s="29">
        <v>36108804</v>
      </c>
      <c r="AE121" s="30">
        <v>239433</v>
      </c>
      <c r="AF121" s="27"/>
      <c r="AG121" s="30">
        <v>239433</v>
      </c>
      <c r="AH121" s="31">
        <v>35869371</v>
      </c>
      <c r="AI121" s="32">
        <v>6.6308759492560319E-3</v>
      </c>
    </row>
    <row r="122" spans="1:35" x14ac:dyDescent="0.35">
      <c r="A122" s="25" t="s">
        <v>423</v>
      </c>
      <c r="B122" s="26" t="s">
        <v>424</v>
      </c>
      <c r="C122" s="27">
        <v>220000000</v>
      </c>
      <c r="D122" s="239"/>
      <c r="E122" s="33"/>
      <c r="F122" s="29">
        <f>+C122+D122</f>
        <v>220000000</v>
      </c>
      <c r="G122" s="30">
        <v>20766210</v>
      </c>
      <c r="H122" s="239"/>
      <c r="I122" s="266">
        <v>20766210</v>
      </c>
      <c r="J122" s="31">
        <f>SUM(F122-I122)</f>
        <v>199233790</v>
      </c>
      <c r="K122" s="32">
        <f t="shared" si="19"/>
        <v>9.4391863636363635E-2</v>
      </c>
      <c r="L122" s="229">
        <f t="shared" si="20"/>
        <v>0</v>
      </c>
      <c r="M122" s="253" t="s">
        <v>423</v>
      </c>
      <c r="N122" s="254" t="s">
        <v>424</v>
      </c>
      <c r="O122" s="239">
        <v>220000000</v>
      </c>
      <c r="P122" s="239"/>
      <c r="Q122" s="240"/>
      <c r="R122" s="265">
        <v>220000000</v>
      </c>
      <c r="S122" s="266">
        <v>20766210</v>
      </c>
      <c r="T122" s="239"/>
      <c r="U122" s="266">
        <v>20766210</v>
      </c>
      <c r="V122" s="267">
        <v>199233790</v>
      </c>
      <c r="W122" s="268">
        <v>9.4391863636363635E-2</v>
      </c>
      <c r="Y122" s="25" t="s">
        <v>423</v>
      </c>
      <c r="Z122" s="26" t="s">
        <v>424</v>
      </c>
      <c r="AA122" s="27">
        <v>220000000</v>
      </c>
      <c r="AB122" s="27"/>
      <c r="AC122" s="33"/>
      <c r="AD122" s="29">
        <v>220000000</v>
      </c>
      <c r="AE122" s="30">
        <v>20766210</v>
      </c>
      <c r="AF122" s="27"/>
      <c r="AG122" s="30">
        <v>20766210</v>
      </c>
      <c r="AH122" s="31">
        <v>199233790</v>
      </c>
      <c r="AI122" s="32">
        <v>9.4391863636363635E-2</v>
      </c>
    </row>
    <row r="123" spans="1:35" x14ac:dyDescent="0.35">
      <c r="A123" s="25" t="s">
        <v>425</v>
      </c>
      <c r="B123" s="26" t="s">
        <v>426</v>
      </c>
      <c r="C123" s="27">
        <v>12000000</v>
      </c>
      <c r="D123" s="239"/>
      <c r="E123" s="33"/>
      <c r="F123" s="29">
        <f>+C123+D123</f>
        <v>12000000</v>
      </c>
      <c r="G123" s="30">
        <v>0</v>
      </c>
      <c r="H123" s="239"/>
      <c r="I123" s="266"/>
      <c r="J123" s="31">
        <f>SUM(F123-I123)</f>
        <v>12000000</v>
      </c>
      <c r="K123" s="32">
        <f t="shared" si="19"/>
        <v>0</v>
      </c>
      <c r="L123" s="229">
        <f t="shared" si="20"/>
        <v>0</v>
      </c>
      <c r="M123" s="253" t="s">
        <v>425</v>
      </c>
      <c r="N123" s="254" t="s">
        <v>426</v>
      </c>
      <c r="O123" s="239">
        <v>12000000</v>
      </c>
      <c r="P123" s="239"/>
      <c r="Q123" s="240"/>
      <c r="R123" s="265">
        <v>12000000</v>
      </c>
      <c r="S123" s="266"/>
      <c r="T123" s="239"/>
      <c r="U123" s="266"/>
      <c r="V123" s="267">
        <v>12000000</v>
      </c>
      <c r="W123" s="268">
        <v>0</v>
      </c>
      <c r="Y123" s="25" t="s">
        <v>425</v>
      </c>
      <c r="Z123" s="26" t="s">
        <v>426</v>
      </c>
      <c r="AA123" s="27">
        <v>12000000</v>
      </c>
      <c r="AB123" s="27"/>
      <c r="AC123" s="33"/>
      <c r="AD123" s="29">
        <v>12000000</v>
      </c>
      <c r="AE123" s="30">
        <v>0</v>
      </c>
      <c r="AF123" s="27"/>
      <c r="AG123" s="30"/>
      <c r="AH123" s="31">
        <v>12000000</v>
      </c>
      <c r="AI123" s="32">
        <v>0</v>
      </c>
    </row>
    <row r="124" spans="1:35" x14ac:dyDescent="0.35">
      <c r="A124" s="25" t="s">
        <v>427</v>
      </c>
      <c r="B124" s="26" t="s">
        <v>428</v>
      </c>
      <c r="C124" s="27">
        <v>150000000</v>
      </c>
      <c r="D124" s="239"/>
      <c r="E124" s="33"/>
      <c r="F124" s="29">
        <f>+C124+D124</f>
        <v>150000000</v>
      </c>
      <c r="G124" s="30">
        <v>0</v>
      </c>
      <c r="H124" s="239"/>
      <c r="I124" s="266"/>
      <c r="J124" s="31">
        <f>SUM(F124-I124)</f>
        <v>150000000</v>
      </c>
      <c r="K124" s="32">
        <f t="shared" si="19"/>
        <v>0</v>
      </c>
      <c r="L124" s="229">
        <f t="shared" si="20"/>
        <v>0</v>
      </c>
      <c r="M124" s="253" t="s">
        <v>427</v>
      </c>
      <c r="N124" s="254" t="s">
        <v>428</v>
      </c>
      <c r="O124" s="239">
        <v>150000000</v>
      </c>
      <c r="P124" s="239"/>
      <c r="Q124" s="240"/>
      <c r="R124" s="265">
        <v>150000000</v>
      </c>
      <c r="S124" s="266"/>
      <c r="T124" s="239"/>
      <c r="U124" s="266"/>
      <c r="V124" s="267">
        <v>150000000</v>
      </c>
      <c r="W124" s="268">
        <v>0</v>
      </c>
      <c r="Y124" s="25" t="s">
        <v>427</v>
      </c>
      <c r="Z124" s="26" t="s">
        <v>428</v>
      </c>
      <c r="AA124" s="27">
        <v>150000000</v>
      </c>
      <c r="AB124" s="27"/>
      <c r="AC124" s="33"/>
      <c r="AD124" s="29">
        <v>150000000</v>
      </c>
      <c r="AE124" s="30">
        <v>0</v>
      </c>
      <c r="AF124" s="27"/>
      <c r="AG124" s="30"/>
      <c r="AH124" s="31">
        <v>150000000</v>
      </c>
      <c r="AI124" s="32">
        <v>0</v>
      </c>
    </row>
    <row r="125" spans="1:35" x14ac:dyDescent="0.35">
      <c r="A125" s="25" t="s">
        <v>429</v>
      </c>
      <c r="B125" s="26" t="s">
        <v>430</v>
      </c>
      <c r="C125" s="27"/>
      <c r="D125" s="239"/>
      <c r="E125" s="33"/>
      <c r="F125" s="29">
        <f t="shared" si="21"/>
        <v>0</v>
      </c>
      <c r="G125" s="30">
        <v>49365943</v>
      </c>
      <c r="H125" s="239">
        <v>8172295</v>
      </c>
      <c r="I125" s="266">
        <v>49365943</v>
      </c>
      <c r="J125" s="31">
        <f t="shared" si="18"/>
        <v>-49365943</v>
      </c>
      <c r="K125" s="32" t="e">
        <f t="shared" si="19"/>
        <v>#DIV/0!</v>
      </c>
      <c r="L125" s="229">
        <f t="shared" si="20"/>
        <v>0</v>
      </c>
      <c r="M125" s="253" t="s">
        <v>429</v>
      </c>
      <c r="N125" s="254" t="s">
        <v>430</v>
      </c>
      <c r="O125" s="239"/>
      <c r="P125" s="239"/>
      <c r="Q125" s="240"/>
      <c r="R125" s="265">
        <v>0</v>
      </c>
      <c r="S125" s="266">
        <v>14652772</v>
      </c>
      <c r="T125" s="239">
        <v>26540876</v>
      </c>
      <c r="U125" s="266">
        <v>41193648</v>
      </c>
      <c r="V125" s="267">
        <v>-41193648</v>
      </c>
      <c r="W125" s="268" t="e">
        <v>#DIV/0!</v>
      </c>
      <c r="Y125" s="25" t="s">
        <v>429</v>
      </c>
      <c r="Z125" s="26" t="s">
        <v>430</v>
      </c>
      <c r="AA125" s="27"/>
      <c r="AB125" s="27"/>
      <c r="AC125" s="33"/>
      <c r="AD125" s="29">
        <v>0</v>
      </c>
      <c r="AE125" s="30">
        <v>49365943</v>
      </c>
      <c r="AF125" s="27">
        <v>8172295</v>
      </c>
      <c r="AG125" s="30">
        <v>49365943</v>
      </c>
      <c r="AH125" s="31">
        <v>-49365943</v>
      </c>
      <c r="AI125" s="32" t="e">
        <v>#DIV/0!</v>
      </c>
    </row>
    <row r="126" spans="1:35" x14ac:dyDescent="0.35">
      <c r="A126" s="12" t="s">
        <v>431</v>
      </c>
      <c r="B126" s="13" t="s">
        <v>432</v>
      </c>
      <c r="C126" s="14">
        <f>+C127+C142+C144</f>
        <v>81745252610</v>
      </c>
      <c r="D126" s="14">
        <f t="shared" ref="D126:J126" si="35">+D127+D142+D144</f>
        <v>1289139986</v>
      </c>
      <c r="E126" s="14">
        <f t="shared" si="35"/>
        <v>0</v>
      </c>
      <c r="F126" s="14">
        <f t="shared" si="35"/>
        <v>83034392596</v>
      </c>
      <c r="G126" s="14">
        <f t="shared" si="35"/>
        <v>43845786661.32</v>
      </c>
      <c r="H126" s="14">
        <f t="shared" si="35"/>
        <v>5669037887.8400002</v>
      </c>
      <c r="I126" s="14">
        <f t="shared" si="35"/>
        <v>43845786661.32</v>
      </c>
      <c r="J126" s="14">
        <f t="shared" si="35"/>
        <v>39156144418</v>
      </c>
      <c r="K126" s="15">
        <f t="shared" si="19"/>
        <v>0.52804368515886724</v>
      </c>
      <c r="L126" s="229">
        <f t="shared" si="20"/>
        <v>0</v>
      </c>
      <c r="M126" s="247" t="s">
        <v>431</v>
      </c>
      <c r="N126" s="248" t="s">
        <v>432</v>
      </c>
      <c r="O126" s="235">
        <v>81745252610</v>
      </c>
      <c r="P126" s="235">
        <v>1289139986</v>
      </c>
      <c r="Q126" s="235">
        <v>0</v>
      </c>
      <c r="R126" s="235">
        <v>83034392596</v>
      </c>
      <c r="S126" s="235">
        <v>34162645554.48</v>
      </c>
      <c r="T126" s="235">
        <v>8021972438</v>
      </c>
      <c r="U126" s="235">
        <v>42184617992.480003</v>
      </c>
      <c r="V126" s="235">
        <v>40798935609</v>
      </c>
      <c r="W126" s="261">
        <v>0.50803789458336035</v>
      </c>
      <c r="Y126" s="12" t="s">
        <v>431</v>
      </c>
      <c r="Z126" s="13" t="s">
        <v>432</v>
      </c>
      <c r="AA126" s="14">
        <v>81745252610</v>
      </c>
      <c r="AB126" s="14">
        <v>1289139986</v>
      </c>
      <c r="AC126" s="14">
        <v>0</v>
      </c>
      <c r="AD126" s="14">
        <v>83034392596</v>
      </c>
      <c r="AE126" s="14">
        <v>43845786661.32</v>
      </c>
      <c r="AF126" s="14">
        <v>5669037887.8400002</v>
      </c>
      <c r="AG126" s="14">
        <v>43845786661.32</v>
      </c>
      <c r="AH126" s="14">
        <v>39156144418</v>
      </c>
      <c r="AI126" s="15">
        <v>0.52804368515886724</v>
      </c>
    </row>
    <row r="127" spans="1:35" x14ac:dyDescent="0.35">
      <c r="A127" s="16" t="s">
        <v>433</v>
      </c>
      <c r="B127" s="17" t="s">
        <v>434</v>
      </c>
      <c r="C127" s="18">
        <f>+C128</f>
        <v>80649929936</v>
      </c>
      <c r="D127" s="18">
        <f t="shared" ref="D127:J127" si="36">+D128</f>
        <v>399932472</v>
      </c>
      <c r="E127" s="18">
        <f t="shared" si="36"/>
        <v>0</v>
      </c>
      <c r="F127" s="18">
        <f t="shared" si="36"/>
        <v>81049862408</v>
      </c>
      <c r="G127" s="18">
        <f t="shared" si="36"/>
        <v>41752169886.32</v>
      </c>
      <c r="H127" s="18">
        <f t="shared" si="36"/>
        <v>5262200158.8400002</v>
      </c>
      <c r="I127" s="18">
        <f t="shared" si="36"/>
        <v>41752169886.32</v>
      </c>
      <c r="J127" s="18">
        <f t="shared" si="36"/>
        <v>39226464823</v>
      </c>
      <c r="K127" s="19">
        <f t="shared" si="19"/>
        <v>0.51514177379033854</v>
      </c>
      <c r="L127" s="229">
        <f t="shared" si="20"/>
        <v>0</v>
      </c>
      <c r="M127" s="249" t="s">
        <v>433</v>
      </c>
      <c r="N127" s="250" t="s">
        <v>434</v>
      </c>
      <c r="O127" s="236">
        <v>80649929936</v>
      </c>
      <c r="P127" s="236">
        <v>399932472</v>
      </c>
      <c r="Q127" s="236">
        <v>0</v>
      </c>
      <c r="R127" s="236">
        <v>81049862408</v>
      </c>
      <c r="S127" s="236">
        <v>32475866508.48</v>
      </c>
      <c r="T127" s="236">
        <v>8021972438</v>
      </c>
      <c r="U127" s="236">
        <v>40497838946.480003</v>
      </c>
      <c r="V127" s="236">
        <v>40462418285</v>
      </c>
      <c r="W127" s="262">
        <v>0.49966573345450466</v>
      </c>
      <c r="Y127" s="16" t="s">
        <v>433</v>
      </c>
      <c r="Z127" s="17" t="s">
        <v>434</v>
      </c>
      <c r="AA127" s="18">
        <v>80649929936</v>
      </c>
      <c r="AB127" s="18">
        <v>399932472</v>
      </c>
      <c r="AC127" s="18">
        <v>0</v>
      </c>
      <c r="AD127" s="18">
        <v>81049862408</v>
      </c>
      <c r="AE127" s="18">
        <v>41752169886.32</v>
      </c>
      <c r="AF127" s="18">
        <v>5262200158.8400002</v>
      </c>
      <c r="AG127" s="18">
        <v>41752169886.32</v>
      </c>
      <c r="AH127" s="18">
        <v>39226464823</v>
      </c>
      <c r="AI127" s="19">
        <v>0.51514177379033854</v>
      </c>
    </row>
    <row r="128" spans="1:35" x14ac:dyDescent="0.35">
      <c r="A128" s="21" t="s">
        <v>435</v>
      </c>
      <c r="B128" s="22" t="s">
        <v>436</v>
      </c>
      <c r="C128" s="23">
        <f>SUM(C129:C135)+C141</f>
        <v>80649929936</v>
      </c>
      <c r="D128" s="23">
        <f t="shared" ref="D128:J128" si="37">SUM(D129:D135)+D141</f>
        <v>399932472</v>
      </c>
      <c r="E128" s="23">
        <f t="shared" si="37"/>
        <v>0</v>
      </c>
      <c r="F128" s="23">
        <f t="shared" si="37"/>
        <v>81049862408</v>
      </c>
      <c r="G128" s="23">
        <f t="shared" si="37"/>
        <v>41752169886.32</v>
      </c>
      <c r="H128" s="23">
        <f t="shared" si="37"/>
        <v>5262200158.8400002</v>
      </c>
      <c r="I128" s="23">
        <f t="shared" si="37"/>
        <v>41752169886.32</v>
      </c>
      <c r="J128" s="23">
        <f t="shared" si="37"/>
        <v>39226464823</v>
      </c>
      <c r="K128" s="35">
        <f t="shared" si="19"/>
        <v>0.51514177379033854</v>
      </c>
      <c r="L128" s="229">
        <f t="shared" si="20"/>
        <v>0</v>
      </c>
      <c r="M128" s="251" t="s">
        <v>435</v>
      </c>
      <c r="N128" s="252" t="s">
        <v>436</v>
      </c>
      <c r="O128" s="237">
        <v>80649929936</v>
      </c>
      <c r="P128" s="237">
        <v>399932472</v>
      </c>
      <c r="Q128" s="237">
        <v>0</v>
      </c>
      <c r="R128" s="237">
        <v>81049862408</v>
      </c>
      <c r="S128" s="237">
        <v>32475866508.48</v>
      </c>
      <c r="T128" s="237">
        <v>8021972438</v>
      </c>
      <c r="U128" s="237">
        <v>40497838946.480003</v>
      </c>
      <c r="V128" s="237">
        <v>40462418285</v>
      </c>
      <c r="W128" s="270">
        <v>0.49966573345450466</v>
      </c>
      <c r="Y128" s="21" t="s">
        <v>435</v>
      </c>
      <c r="Z128" s="22" t="s">
        <v>436</v>
      </c>
      <c r="AA128" s="23">
        <v>80649929936</v>
      </c>
      <c r="AB128" s="23">
        <v>399932472</v>
      </c>
      <c r="AC128" s="23">
        <v>0</v>
      </c>
      <c r="AD128" s="23">
        <v>81049862408</v>
      </c>
      <c r="AE128" s="23">
        <v>41752169886.32</v>
      </c>
      <c r="AF128" s="23">
        <v>5262200158.8400002</v>
      </c>
      <c r="AG128" s="23">
        <v>41752169886.32</v>
      </c>
      <c r="AH128" s="23">
        <v>39226464823</v>
      </c>
      <c r="AI128" s="35">
        <v>0.51514177379033854</v>
      </c>
    </row>
    <row r="129" spans="1:35" x14ac:dyDescent="0.35">
      <c r="A129" s="25" t="s">
        <v>437</v>
      </c>
      <c r="B129" s="26" t="s">
        <v>438</v>
      </c>
      <c r="C129" s="27">
        <v>62787807977</v>
      </c>
      <c r="D129" s="239"/>
      <c r="E129" s="33"/>
      <c r="F129" s="29">
        <f t="shared" si="21"/>
        <v>62787807977</v>
      </c>
      <c r="G129" s="30">
        <v>34987319596</v>
      </c>
      <c r="H129" s="239">
        <v>4007869219</v>
      </c>
      <c r="I129" s="266">
        <v>34987319596</v>
      </c>
      <c r="J129" s="31">
        <f t="shared" si="18"/>
        <v>27800488381</v>
      </c>
      <c r="K129" s="32">
        <f t="shared" si="19"/>
        <v>0.55723110462490288</v>
      </c>
      <c r="L129" s="229">
        <f t="shared" si="20"/>
        <v>0</v>
      </c>
      <c r="M129" s="253" t="s">
        <v>437</v>
      </c>
      <c r="N129" s="254" t="s">
        <v>438</v>
      </c>
      <c r="O129" s="239">
        <v>62787807977</v>
      </c>
      <c r="P129" s="239"/>
      <c r="Q129" s="240"/>
      <c r="R129" s="265">
        <v>62787807977</v>
      </c>
      <c r="S129" s="266">
        <v>26971581158</v>
      </c>
      <c r="T129" s="239">
        <v>8015738438</v>
      </c>
      <c r="U129" s="266">
        <v>34987319596</v>
      </c>
      <c r="V129" s="267">
        <v>27800488381</v>
      </c>
      <c r="W129" s="268">
        <v>0.55723110462490288</v>
      </c>
      <c r="Y129" s="25" t="s">
        <v>437</v>
      </c>
      <c r="Z129" s="26" t="s">
        <v>438</v>
      </c>
      <c r="AA129" s="27">
        <v>62787807977</v>
      </c>
      <c r="AB129" s="27"/>
      <c r="AC129" s="33"/>
      <c r="AD129" s="29">
        <v>62787807977</v>
      </c>
      <c r="AE129" s="30">
        <v>34987319596</v>
      </c>
      <c r="AF129" s="27">
        <v>4007869219</v>
      </c>
      <c r="AG129" s="30">
        <v>34987319596</v>
      </c>
      <c r="AH129" s="31">
        <v>27800488381</v>
      </c>
      <c r="AI129" s="32">
        <v>0.55723110462490288</v>
      </c>
    </row>
    <row r="130" spans="1:35" x14ac:dyDescent="0.35">
      <c r="A130" s="25" t="s">
        <v>439</v>
      </c>
      <c r="B130" s="26" t="s">
        <v>440</v>
      </c>
      <c r="C130" s="27">
        <v>1334382815</v>
      </c>
      <c r="D130" s="239">
        <f>+[1]INGRESOS_UNIVERSIDADES_V2!E13</f>
        <v>81443507</v>
      </c>
      <c r="E130" s="33"/>
      <c r="F130" s="29">
        <f t="shared" si="21"/>
        <v>1415826322</v>
      </c>
      <c r="G130" s="30">
        <v>1415826322</v>
      </c>
      <c r="H130" s="239"/>
      <c r="I130" s="266">
        <v>1415826322</v>
      </c>
      <c r="J130" s="31">
        <f t="shared" si="18"/>
        <v>0</v>
      </c>
      <c r="K130" s="32">
        <f t="shared" si="19"/>
        <v>1</v>
      </c>
      <c r="L130" s="229">
        <f t="shared" si="20"/>
        <v>0</v>
      </c>
      <c r="M130" s="253" t="s">
        <v>439</v>
      </c>
      <c r="N130" s="254" t="s">
        <v>440</v>
      </c>
      <c r="O130" s="239">
        <v>1334382815</v>
      </c>
      <c r="P130" s="239">
        <v>81443507</v>
      </c>
      <c r="Q130" s="240"/>
      <c r="R130" s="265">
        <v>1415826322</v>
      </c>
      <c r="S130" s="266">
        <v>1415826322</v>
      </c>
      <c r="T130" s="239"/>
      <c r="U130" s="266">
        <v>1415826322</v>
      </c>
      <c r="V130" s="267">
        <v>0</v>
      </c>
      <c r="W130" s="268">
        <v>1</v>
      </c>
      <c r="Y130" s="25" t="s">
        <v>439</v>
      </c>
      <c r="Z130" s="26" t="s">
        <v>440</v>
      </c>
      <c r="AA130" s="27">
        <v>1334382815</v>
      </c>
      <c r="AB130" s="27">
        <v>81443507</v>
      </c>
      <c r="AC130" s="33"/>
      <c r="AD130" s="29">
        <v>1415826322</v>
      </c>
      <c r="AE130" s="30">
        <v>1415826322</v>
      </c>
      <c r="AF130" s="27"/>
      <c r="AG130" s="30">
        <v>1415826322</v>
      </c>
      <c r="AH130" s="31">
        <v>0</v>
      </c>
      <c r="AI130" s="32">
        <v>1</v>
      </c>
    </row>
    <row r="131" spans="1:35" x14ac:dyDescent="0.35">
      <c r="A131" s="25" t="s">
        <v>441</v>
      </c>
      <c r="B131" s="26" t="s">
        <v>442</v>
      </c>
      <c r="C131" s="27">
        <v>956870000</v>
      </c>
      <c r="D131" s="239"/>
      <c r="E131" s="33"/>
      <c r="F131" s="29">
        <f t="shared" si="21"/>
        <v>956870000</v>
      </c>
      <c r="G131" s="30">
        <v>1235953462</v>
      </c>
      <c r="H131" s="239">
        <v>1235953462</v>
      </c>
      <c r="I131" s="266">
        <v>1235953462</v>
      </c>
      <c r="J131" s="31">
        <f t="shared" si="18"/>
        <v>-279083462</v>
      </c>
      <c r="K131" s="32">
        <f t="shared" si="19"/>
        <v>1.2916628821051972</v>
      </c>
      <c r="L131" s="229">
        <f t="shared" si="20"/>
        <v>0</v>
      </c>
      <c r="M131" s="253" t="s">
        <v>441</v>
      </c>
      <c r="N131" s="254" t="s">
        <v>442</v>
      </c>
      <c r="O131" s="239">
        <v>956870000</v>
      </c>
      <c r="P131" s="239"/>
      <c r="Q131" s="240"/>
      <c r="R131" s="265">
        <v>956870000</v>
      </c>
      <c r="S131" s="266"/>
      <c r="T131" s="239"/>
      <c r="U131" s="266"/>
      <c r="V131" s="267">
        <v>956870000</v>
      </c>
      <c r="W131" s="268">
        <v>0</v>
      </c>
      <c r="Y131" s="25" t="s">
        <v>441</v>
      </c>
      <c r="Z131" s="26" t="s">
        <v>442</v>
      </c>
      <c r="AA131" s="27">
        <v>956870000</v>
      </c>
      <c r="AB131" s="27"/>
      <c r="AC131" s="33"/>
      <c r="AD131" s="29">
        <v>956870000</v>
      </c>
      <c r="AE131" s="30">
        <v>1235953462</v>
      </c>
      <c r="AF131" s="27">
        <v>1235953462</v>
      </c>
      <c r="AG131" s="27">
        <v>1235953462</v>
      </c>
      <c r="AH131" s="31">
        <v>-279083462</v>
      </c>
      <c r="AI131" s="32">
        <v>1.2916628821051972</v>
      </c>
    </row>
    <row r="132" spans="1:35" x14ac:dyDescent="0.35">
      <c r="A132" s="25" t="s">
        <v>443</v>
      </c>
      <c r="B132" s="26" t="s">
        <v>444</v>
      </c>
      <c r="C132" s="27">
        <v>2500000000</v>
      </c>
      <c r="D132" s="239">
        <v>318488965</v>
      </c>
      <c r="E132" s="33"/>
      <c r="F132" s="29">
        <f t="shared" si="21"/>
        <v>2818488965</v>
      </c>
      <c r="G132" s="30">
        <v>2818488965</v>
      </c>
      <c r="H132" s="239"/>
      <c r="I132" s="266">
        <v>2818488965</v>
      </c>
      <c r="J132" s="31">
        <f>SUM(F132-I132)</f>
        <v>0</v>
      </c>
      <c r="K132" s="32">
        <f t="shared" si="19"/>
        <v>1</v>
      </c>
      <c r="L132" s="229">
        <f t="shared" si="20"/>
        <v>0</v>
      </c>
      <c r="M132" s="253" t="s">
        <v>443</v>
      </c>
      <c r="N132" s="254" t="s">
        <v>444</v>
      </c>
      <c r="O132" s="239">
        <v>2500000000</v>
      </c>
      <c r="P132" s="239">
        <v>318488965</v>
      </c>
      <c r="Q132" s="240"/>
      <c r="R132" s="265">
        <v>2818488965</v>
      </c>
      <c r="S132" s="266">
        <v>2818488965</v>
      </c>
      <c r="T132" s="239"/>
      <c r="U132" s="266">
        <v>2818488965</v>
      </c>
      <c r="V132" s="267">
        <v>0</v>
      </c>
      <c r="W132" s="268">
        <v>1</v>
      </c>
      <c r="Y132" s="25" t="s">
        <v>443</v>
      </c>
      <c r="Z132" s="26" t="s">
        <v>444</v>
      </c>
      <c r="AA132" s="27">
        <v>2500000000</v>
      </c>
      <c r="AB132" s="27">
        <v>318488965</v>
      </c>
      <c r="AC132" s="33"/>
      <c r="AD132" s="29">
        <v>2818488965</v>
      </c>
      <c r="AE132" s="30">
        <v>2818488965</v>
      </c>
      <c r="AF132" s="27"/>
      <c r="AG132" s="30">
        <v>2818488965</v>
      </c>
      <c r="AH132" s="31">
        <v>0</v>
      </c>
      <c r="AI132" s="32">
        <v>1</v>
      </c>
    </row>
    <row r="133" spans="1:35" x14ac:dyDescent="0.35">
      <c r="A133" s="25" t="s">
        <v>445</v>
      </c>
      <c r="B133" s="26" t="s">
        <v>446</v>
      </c>
      <c r="C133" s="27">
        <v>3200000000</v>
      </c>
      <c r="D133" s="239"/>
      <c r="E133" s="33"/>
      <c r="F133" s="29">
        <f t="shared" si="21"/>
        <v>3200000000</v>
      </c>
      <c r="G133" s="30">
        <v>0</v>
      </c>
      <c r="H133" s="239"/>
      <c r="I133" s="266"/>
      <c r="J133" s="31">
        <f>SUM(F133-I133)</f>
        <v>3200000000</v>
      </c>
      <c r="K133" s="32">
        <f t="shared" si="19"/>
        <v>0</v>
      </c>
      <c r="L133" s="229">
        <f t="shared" si="20"/>
        <v>0</v>
      </c>
      <c r="M133" s="253" t="s">
        <v>445</v>
      </c>
      <c r="N133" s="254" t="s">
        <v>446</v>
      </c>
      <c r="O133" s="239">
        <v>3200000000</v>
      </c>
      <c r="P133" s="239"/>
      <c r="Q133" s="240"/>
      <c r="R133" s="265">
        <v>3200000000</v>
      </c>
      <c r="S133" s="266"/>
      <c r="T133" s="239"/>
      <c r="U133" s="266"/>
      <c r="V133" s="267">
        <v>3200000000</v>
      </c>
      <c r="W133" s="268">
        <v>0</v>
      </c>
      <c r="Y133" s="25" t="s">
        <v>445</v>
      </c>
      <c r="Z133" s="26" t="s">
        <v>446</v>
      </c>
      <c r="AA133" s="27">
        <v>3200000000</v>
      </c>
      <c r="AB133" s="27"/>
      <c r="AC133" s="33"/>
      <c r="AD133" s="29">
        <v>3200000000</v>
      </c>
      <c r="AE133" s="30">
        <v>0</v>
      </c>
      <c r="AF133" s="27"/>
      <c r="AG133" s="30"/>
      <c r="AH133" s="31">
        <v>3200000000</v>
      </c>
      <c r="AI133" s="32">
        <v>0</v>
      </c>
    </row>
    <row r="134" spans="1:35" x14ac:dyDescent="0.35">
      <c r="A134" s="25" t="s">
        <v>447</v>
      </c>
      <c r="B134" s="26" t="s">
        <v>448</v>
      </c>
      <c r="C134" s="27">
        <v>8505059904</v>
      </c>
      <c r="D134" s="239"/>
      <c r="E134" s="33"/>
      <c r="F134" s="29">
        <f t="shared" si="21"/>
        <v>8505059904</v>
      </c>
      <c r="G134" s="30">
        <v>0</v>
      </c>
      <c r="H134" s="239"/>
      <c r="I134" s="266"/>
      <c r="J134" s="31">
        <f>SUM(F134-I134)</f>
        <v>8505059904</v>
      </c>
      <c r="K134" s="32">
        <f t="shared" si="19"/>
        <v>0</v>
      </c>
      <c r="L134" s="229">
        <f t="shared" ref="L134:L180" si="38">+I134-G134</f>
        <v>0</v>
      </c>
      <c r="M134" s="253" t="s">
        <v>447</v>
      </c>
      <c r="N134" s="254" t="s">
        <v>448</v>
      </c>
      <c r="O134" s="239">
        <v>8505059904</v>
      </c>
      <c r="P134" s="239"/>
      <c r="Q134" s="240"/>
      <c r="R134" s="265">
        <v>8505059904</v>
      </c>
      <c r="S134" s="266"/>
      <c r="T134" s="239"/>
      <c r="U134" s="266"/>
      <c r="V134" s="267">
        <v>8505059904</v>
      </c>
      <c r="W134" s="268">
        <v>0</v>
      </c>
      <c r="Y134" s="25" t="s">
        <v>447</v>
      </c>
      <c r="Z134" s="26" t="s">
        <v>448</v>
      </c>
      <c r="AA134" s="27">
        <v>8505059904</v>
      </c>
      <c r="AB134" s="27"/>
      <c r="AC134" s="33"/>
      <c r="AD134" s="29">
        <v>8505059904</v>
      </c>
      <c r="AE134" s="30">
        <v>0</v>
      </c>
      <c r="AF134" s="27"/>
      <c r="AG134" s="30"/>
      <c r="AH134" s="31">
        <v>8505059904</v>
      </c>
      <c r="AI134" s="32">
        <v>0</v>
      </c>
    </row>
    <row r="135" spans="1:35" x14ac:dyDescent="0.35">
      <c r="A135" s="16" t="s">
        <v>449</v>
      </c>
      <c r="B135" s="17" t="s">
        <v>450</v>
      </c>
      <c r="C135" s="18">
        <f>+C136</f>
        <v>1365809240</v>
      </c>
      <c r="D135" s="18">
        <f t="shared" ref="D135:J136" si="39">+D136</f>
        <v>0</v>
      </c>
      <c r="E135" s="18">
        <f t="shared" si="39"/>
        <v>0</v>
      </c>
      <c r="F135" s="18">
        <f t="shared" si="39"/>
        <v>1365809240</v>
      </c>
      <c r="G135" s="18">
        <f t="shared" si="39"/>
        <v>264104883.31999999</v>
      </c>
      <c r="H135" s="18">
        <f t="shared" si="39"/>
        <v>18377477.84</v>
      </c>
      <c r="I135" s="18">
        <f t="shared" si="39"/>
        <v>264104883.31999999</v>
      </c>
      <c r="J135" s="18">
        <f t="shared" si="39"/>
        <v>0</v>
      </c>
      <c r="K135" s="19">
        <f t="shared" si="19"/>
        <v>0.1933687923505335</v>
      </c>
      <c r="L135" s="229">
        <f t="shared" si="38"/>
        <v>0</v>
      </c>
      <c r="M135" s="249" t="s">
        <v>449</v>
      </c>
      <c r="N135" s="250" t="s">
        <v>450</v>
      </c>
      <c r="O135" s="236">
        <v>1365809240</v>
      </c>
      <c r="P135" s="236">
        <v>0</v>
      </c>
      <c r="Q135" s="236">
        <v>0</v>
      </c>
      <c r="R135" s="236">
        <v>1365809240</v>
      </c>
      <c r="S135" s="236">
        <v>239493405.47999999</v>
      </c>
      <c r="T135" s="236">
        <v>6234000</v>
      </c>
      <c r="U135" s="236">
        <v>245727405.47999999</v>
      </c>
      <c r="V135" s="236">
        <v>0</v>
      </c>
      <c r="W135" s="262">
        <v>0.17991341563921473</v>
      </c>
      <c r="Y135" s="16" t="s">
        <v>449</v>
      </c>
      <c r="Z135" s="17" t="s">
        <v>450</v>
      </c>
      <c r="AA135" s="18">
        <v>1365809240</v>
      </c>
      <c r="AB135" s="18">
        <v>0</v>
      </c>
      <c r="AC135" s="18">
        <v>0</v>
      </c>
      <c r="AD135" s="18">
        <v>1365809240</v>
      </c>
      <c r="AE135" s="18">
        <v>264104883.31999999</v>
      </c>
      <c r="AF135" s="18">
        <v>18377477.84</v>
      </c>
      <c r="AG135" s="18">
        <v>264104883.31999999</v>
      </c>
      <c r="AH135" s="18">
        <v>0</v>
      </c>
      <c r="AI135" s="19">
        <v>0.1933687923505335</v>
      </c>
    </row>
    <row r="136" spans="1:35" x14ac:dyDescent="0.35">
      <c r="A136" s="16" t="s">
        <v>451</v>
      </c>
      <c r="B136" s="17" t="s">
        <v>452</v>
      </c>
      <c r="C136" s="18">
        <f>+C137</f>
        <v>1365809240</v>
      </c>
      <c r="D136" s="18">
        <f t="shared" si="39"/>
        <v>0</v>
      </c>
      <c r="E136" s="18">
        <f t="shared" si="39"/>
        <v>0</v>
      </c>
      <c r="F136" s="18">
        <f t="shared" si="39"/>
        <v>1365809240</v>
      </c>
      <c r="G136" s="18">
        <f t="shared" si="39"/>
        <v>264104883.31999999</v>
      </c>
      <c r="H136" s="18">
        <f t="shared" si="39"/>
        <v>18377477.84</v>
      </c>
      <c r="I136" s="18">
        <f t="shared" si="39"/>
        <v>264104883.31999999</v>
      </c>
      <c r="J136" s="18">
        <f t="shared" si="39"/>
        <v>0</v>
      </c>
      <c r="K136" s="19">
        <f t="shared" ref="K136:K180" si="40">+I136/F136</f>
        <v>0.1933687923505335</v>
      </c>
      <c r="L136" s="229">
        <f t="shared" si="38"/>
        <v>0</v>
      </c>
      <c r="M136" s="249" t="s">
        <v>451</v>
      </c>
      <c r="N136" s="250" t="s">
        <v>452</v>
      </c>
      <c r="O136" s="236">
        <v>1365809240</v>
      </c>
      <c r="P136" s="236">
        <v>0</v>
      </c>
      <c r="Q136" s="236">
        <v>0</v>
      </c>
      <c r="R136" s="236">
        <v>1365809240</v>
      </c>
      <c r="S136" s="236">
        <v>239493405.47999999</v>
      </c>
      <c r="T136" s="236">
        <v>6234000</v>
      </c>
      <c r="U136" s="236">
        <v>245727405.47999999</v>
      </c>
      <c r="V136" s="236">
        <v>0</v>
      </c>
      <c r="W136" s="262">
        <v>0.17991341563921473</v>
      </c>
      <c r="Y136" s="16" t="s">
        <v>451</v>
      </c>
      <c r="Z136" s="17" t="s">
        <v>452</v>
      </c>
      <c r="AA136" s="18">
        <v>1365809240</v>
      </c>
      <c r="AB136" s="18">
        <v>0</v>
      </c>
      <c r="AC136" s="18">
        <v>0</v>
      </c>
      <c r="AD136" s="18">
        <v>1365809240</v>
      </c>
      <c r="AE136" s="18">
        <v>264104883.31999999</v>
      </c>
      <c r="AF136" s="18">
        <v>18377477.84</v>
      </c>
      <c r="AG136" s="18">
        <v>264104883.31999999</v>
      </c>
      <c r="AH136" s="18">
        <v>0</v>
      </c>
      <c r="AI136" s="19">
        <v>0.1933687923505335</v>
      </c>
    </row>
    <row r="137" spans="1:35" x14ac:dyDescent="0.35">
      <c r="A137" s="21" t="s">
        <v>453</v>
      </c>
      <c r="B137" s="22" t="s">
        <v>454</v>
      </c>
      <c r="C137" s="23">
        <f>+C138+C139+C140</f>
        <v>1365809240</v>
      </c>
      <c r="D137" s="23">
        <f t="shared" ref="D137:J137" si="41">+D138+D139+D140</f>
        <v>0</v>
      </c>
      <c r="E137" s="23">
        <f t="shared" si="41"/>
        <v>0</v>
      </c>
      <c r="F137" s="23">
        <f t="shared" si="41"/>
        <v>1365809240</v>
      </c>
      <c r="G137" s="23">
        <f t="shared" si="41"/>
        <v>264104883.31999999</v>
      </c>
      <c r="H137" s="23">
        <f t="shared" si="41"/>
        <v>18377477.84</v>
      </c>
      <c r="I137" s="23">
        <f t="shared" si="41"/>
        <v>264104883.31999999</v>
      </c>
      <c r="J137" s="23">
        <f t="shared" si="41"/>
        <v>0</v>
      </c>
      <c r="K137" s="35">
        <f t="shared" si="40"/>
        <v>0.1933687923505335</v>
      </c>
      <c r="L137" s="229">
        <f t="shared" si="38"/>
        <v>0</v>
      </c>
      <c r="M137" s="251" t="s">
        <v>453</v>
      </c>
      <c r="N137" s="252" t="s">
        <v>454</v>
      </c>
      <c r="O137" s="237">
        <v>1365809240</v>
      </c>
      <c r="P137" s="237">
        <v>0</v>
      </c>
      <c r="Q137" s="237">
        <v>0</v>
      </c>
      <c r="R137" s="237">
        <v>1365809240</v>
      </c>
      <c r="S137" s="237">
        <v>239493405.47999999</v>
      </c>
      <c r="T137" s="237">
        <v>6234000</v>
      </c>
      <c r="U137" s="237">
        <v>245727405.47999999</v>
      </c>
      <c r="V137" s="237">
        <v>0</v>
      </c>
      <c r="W137" s="270">
        <v>0.17991341563921473</v>
      </c>
      <c r="Y137" s="21" t="s">
        <v>453</v>
      </c>
      <c r="Z137" s="22" t="s">
        <v>454</v>
      </c>
      <c r="AA137" s="23">
        <v>1365809240</v>
      </c>
      <c r="AB137" s="23">
        <v>0</v>
      </c>
      <c r="AC137" s="23">
        <v>0</v>
      </c>
      <c r="AD137" s="23">
        <v>1365809240</v>
      </c>
      <c r="AE137" s="23">
        <v>264104883.31999999</v>
      </c>
      <c r="AF137" s="23">
        <v>18377477.84</v>
      </c>
      <c r="AG137" s="23">
        <v>264104883.31999999</v>
      </c>
      <c r="AH137" s="23">
        <v>0</v>
      </c>
      <c r="AI137" s="35">
        <v>0.1933687923505335</v>
      </c>
    </row>
    <row r="138" spans="1:35" x14ac:dyDescent="0.35">
      <c r="A138" s="25" t="s">
        <v>455</v>
      </c>
      <c r="B138" s="26" t="s">
        <v>456</v>
      </c>
      <c r="C138" s="27">
        <v>515924814</v>
      </c>
      <c r="D138" s="239"/>
      <c r="E138" s="33"/>
      <c r="F138" s="29">
        <f t="shared" si="21"/>
        <v>515924814</v>
      </c>
      <c r="G138" s="30">
        <v>264104883.31999999</v>
      </c>
      <c r="H138" s="239">
        <v>18377477.84</v>
      </c>
      <c r="I138" s="266">
        <v>264104883.31999999</v>
      </c>
      <c r="J138" s="31"/>
      <c r="K138" s="32">
        <f t="shared" si="40"/>
        <v>0.51190575865575638</v>
      </c>
      <c r="L138" s="229">
        <f t="shared" si="38"/>
        <v>0</v>
      </c>
      <c r="M138" s="253" t="s">
        <v>455</v>
      </c>
      <c r="N138" s="254" t="s">
        <v>456</v>
      </c>
      <c r="O138" s="239">
        <v>515924814</v>
      </c>
      <c r="P138" s="239"/>
      <c r="Q138" s="240"/>
      <c r="R138" s="265">
        <v>515924814</v>
      </c>
      <c r="S138" s="266">
        <v>239493405.47999999</v>
      </c>
      <c r="T138" s="239">
        <v>6234000</v>
      </c>
      <c r="U138" s="266">
        <v>245727405.47999999</v>
      </c>
      <c r="V138" s="267"/>
      <c r="W138" s="268">
        <v>0.47628530129198243</v>
      </c>
      <c r="Y138" s="25" t="s">
        <v>455</v>
      </c>
      <c r="Z138" s="26" t="s">
        <v>456</v>
      </c>
      <c r="AA138" s="27">
        <v>515924814</v>
      </c>
      <c r="AB138" s="27"/>
      <c r="AC138" s="33"/>
      <c r="AD138" s="29">
        <v>515924814</v>
      </c>
      <c r="AE138" s="30">
        <v>264104883.31999999</v>
      </c>
      <c r="AF138" s="27">
        <v>18377477.84</v>
      </c>
      <c r="AG138" s="30">
        <v>264104883.31999999</v>
      </c>
      <c r="AH138" s="31"/>
      <c r="AI138" s="32">
        <v>0.51190575865575638</v>
      </c>
    </row>
    <row r="139" spans="1:35" x14ac:dyDescent="0.35">
      <c r="A139" s="25" t="s">
        <v>457</v>
      </c>
      <c r="B139" s="26" t="s">
        <v>458</v>
      </c>
      <c r="C139" s="27">
        <v>474667785</v>
      </c>
      <c r="D139" s="239"/>
      <c r="E139" s="33"/>
      <c r="F139" s="29">
        <f t="shared" si="21"/>
        <v>474667785</v>
      </c>
      <c r="G139" s="30">
        <v>0</v>
      </c>
      <c r="H139" s="239"/>
      <c r="I139" s="266"/>
      <c r="J139" s="31"/>
      <c r="K139" s="32">
        <f t="shared" si="40"/>
        <v>0</v>
      </c>
      <c r="L139" s="229">
        <f t="shared" si="38"/>
        <v>0</v>
      </c>
      <c r="M139" s="253" t="s">
        <v>457</v>
      </c>
      <c r="N139" s="254" t="s">
        <v>458</v>
      </c>
      <c r="O139" s="239">
        <v>474667785</v>
      </c>
      <c r="P139" s="239"/>
      <c r="Q139" s="240"/>
      <c r="R139" s="265">
        <v>474667785</v>
      </c>
      <c r="S139" s="266"/>
      <c r="T139" s="239"/>
      <c r="U139" s="266"/>
      <c r="V139" s="267"/>
      <c r="W139" s="268">
        <v>0</v>
      </c>
      <c r="Y139" s="25" t="s">
        <v>457</v>
      </c>
      <c r="Z139" s="26" t="s">
        <v>458</v>
      </c>
      <c r="AA139" s="27">
        <v>474667785</v>
      </c>
      <c r="AB139" s="27"/>
      <c r="AC139" s="33"/>
      <c r="AD139" s="29">
        <v>474667785</v>
      </c>
      <c r="AE139" s="30">
        <v>0</v>
      </c>
      <c r="AF139" s="27"/>
      <c r="AG139" s="30"/>
      <c r="AH139" s="31"/>
      <c r="AI139" s="32">
        <v>0</v>
      </c>
    </row>
    <row r="140" spans="1:35" x14ac:dyDescent="0.35">
      <c r="A140" s="25" t="s">
        <v>459</v>
      </c>
      <c r="B140" s="26" t="s">
        <v>460</v>
      </c>
      <c r="C140" s="27">
        <v>375216641</v>
      </c>
      <c r="D140" s="239"/>
      <c r="E140" s="33"/>
      <c r="F140" s="29">
        <f t="shared" si="21"/>
        <v>375216641</v>
      </c>
      <c r="G140" s="30">
        <v>0</v>
      </c>
      <c r="H140" s="239"/>
      <c r="I140" s="266"/>
      <c r="J140" s="31"/>
      <c r="K140" s="32">
        <f t="shared" si="40"/>
        <v>0</v>
      </c>
      <c r="L140" s="229">
        <f t="shared" si="38"/>
        <v>0</v>
      </c>
      <c r="M140" s="253" t="s">
        <v>459</v>
      </c>
      <c r="N140" s="254" t="s">
        <v>460</v>
      </c>
      <c r="O140" s="239">
        <v>375216641</v>
      </c>
      <c r="P140" s="239"/>
      <c r="Q140" s="240"/>
      <c r="R140" s="265">
        <v>375216641</v>
      </c>
      <c r="S140" s="266"/>
      <c r="T140" s="239"/>
      <c r="U140" s="266"/>
      <c r="V140" s="267"/>
      <c r="W140" s="268">
        <v>0</v>
      </c>
      <c r="Y140" s="25" t="s">
        <v>459</v>
      </c>
      <c r="Z140" s="26" t="s">
        <v>460</v>
      </c>
      <c r="AA140" s="27">
        <v>375216641</v>
      </c>
      <c r="AB140" s="27"/>
      <c r="AC140" s="33"/>
      <c r="AD140" s="29">
        <v>375216641</v>
      </c>
      <c r="AE140" s="30">
        <v>0</v>
      </c>
      <c r="AF140" s="27"/>
      <c r="AG140" s="30"/>
      <c r="AH140" s="31"/>
      <c r="AI140" s="32">
        <v>0</v>
      </c>
    </row>
    <row r="141" spans="1:35" x14ac:dyDescent="0.35">
      <c r="A141" s="16" t="s">
        <v>1215</v>
      </c>
      <c r="B141" s="17" t="s">
        <v>1216</v>
      </c>
      <c r="C141" s="18"/>
      <c r="D141" s="236"/>
      <c r="E141" s="18"/>
      <c r="F141" s="18"/>
      <c r="G141" s="18">
        <v>1030476658</v>
      </c>
      <c r="H141" s="236"/>
      <c r="I141" s="236">
        <v>1030476658</v>
      </c>
      <c r="J141" s="18"/>
      <c r="K141" s="19"/>
      <c r="L141" s="229">
        <f t="shared" si="38"/>
        <v>0</v>
      </c>
      <c r="M141" s="249" t="s">
        <v>1215</v>
      </c>
      <c r="N141" s="250" t="s">
        <v>1216</v>
      </c>
      <c r="O141" s="236"/>
      <c r="P141" s="236"/>
      <c r="Q141" s="236"/>
      <c r="R141" s="236"/>
      <c r="S141" s="236">
        <v>1030476658</v>
      </c>
      <c r="T141" s="236"/>
      <c r="U141" s="236">
        <v>1030476658</v>
      </c>
      <c r="V141" s="236"/>
      <c r="W141" s="262"/>
      <c r="Y141" s="16" t="s">
        <v>1215</v>
      </c>
      <c r="Z141" s="17" t="s">
        <v>1216</v>
      </c>
      <c r="AA141" s="18"/>
      <c r="AB141" s="18"/>
      <c r="AC141" s="18"/>
      <c r="AD141" s="18"/>
      <c r="AE141" s="18">
        <v>1030476658</v>
      </c>
      <c r="AF141" s="18"/>
      <c r="AG141" s="18">
        <v>1030476658</v>
      </c>
      <c r="AH141" s="18"/>
      <c r="AI141" s="19"/>
    </row>
    <row r="142" spans="1:35" x14ac:dyDescent="0.35">
      <c r="A142" s="16" t="s">
        <v>461</v>
      </c>
      <c r="B142" s="17" t="s">
        <v>462</v>
      </c>
      <c r="C142" s="18">
        <f>+C143</f>
        <v>1095322674</v>
      </c>
      <c r="D142" s="18">
        <f t="shared" ref="D142:J142" si="42">+D143</f>
        <v>0</v>
      </c>
      <c r="E142" s="18">
        <f t="shared" si="42"/>
        <v>0</v>
      </c>
      <c r="F142" s="18">
        <f t="shared" si="42"/>
        <v>1095322674</v>
      </c>
      <c r="G142" s="18">
        <f t="shared" si="42"/>
        <v>1165643079</v>
      </c>
      <c r="H142" s="18">
        <f t="shared" si="42"/>
        <v>406837729</v>
      </c>
      <c r="I142" s="18">
        <f t="shared" si="42"/>
        <v>1165643079</v>
      </c>
      <c r="J142" s="18">
        <f t="shared" si="42"/>
        <v>-70320405</v>
      </c>
      <c r="K142" s="19">
        <f t="shared" si="40"/>
        <v>1.0642006293389303</v>
      </c>
      <c r="L142" s="229">
        <f t="shared" si="38"/>
        <v>0</v>
      </c>
      <c r="M142" s="249" t="s">
        <v>461</v>
      </c>
      <c r="N142" s="250" t="s">
        <v>462</v>
      </c>
      <c r="O142" s="236">
        <v>1095322674</v>
      </c>
      <c r="P142" s="236">
        <v>0</v>
      </c>
      <c r="Q142" s="236">
        <v>0</v>
      </c>
      <c r="R142" s="236">
        <v>1095322674</v>
      </c>
      <c r="S142" s="236">
        <v>758805350</v>
      </c>
      <c r="T142" s="236">
        <v>0</v>
      </c>
      <c r="U142" s="236">
        <v>758805350</v>
      </c>
      <c r="V142" s="236">
        <v>336517324</v>
      </c>
      <c r="W142" s="262">
        <v>0.6927687776506305</v>
      </c>
      <c r="Y142" s="16" t="s">
        <v>461</v>
      </c>
      <c r="Z142" s="17" t="s">
        <v>462</v>
      </c>
      <c r="AA142" s="18">
        <v>1095322674</v>
      </c>
      <c r="AB142" s="18">
        <v>889207514</v>
      </c>
      <c r="AC142" s="18">
        <v>0</v>
      </c>
      <c r="AD142" s="18">
        <v>1095322674</v>
      </c>
      <c r="AE142" s="18">
        <v>1165643079</v>
      </c>
      <c r="AF142" s="18">
        <v>406837729</v>
      </c>
      <c r="AG142" s="18">
        <v>1165643079</v>
      </c>
      <c r="AH142" s="18">
        <v>-70320405</v>
      </c>
      <c r="AI142" s="19">
        <v>1.0642006293389303</v>
      </c>
    </row>
    <row r="143" spans="1:35" x14ac:dyDescent="0.35">
      <c r="A143" s="25" t="s">
        <v>463</v>
      </c>
      <c r="B143" s="26" t="s">
        <v>464</v>
      </c>
      <c r="C143" s="27">
        <v>1095322674</v>
      </c>
      <c r="D143" s="239"/>
      <c r="E143" s="33"/>
      <c r="F143" s="29">
        <f t="shared" si="21"/>
        <v>1095322674</v>
      </c>
      <c r="G143" s="30">
        <v>1165643079</v>
      </c>
      <c r="H143" s="239">
        <v>406837729</v>
      </c>
      <c r="I143" s="266">
        <v>1165643079</v>
      </c>
      <c r="J143" s="31">
        <f>SUM(F143-I143)</f>
        <v>-70320405</v>
      </c>
      <c r="K143" s="32">
        <f t="shared" si="40"/>
        <v>1.0642006293389303</v>
      </c>
      <c r="L143" s="229">
        <f t="shared" si="38"/>
        <v>0</v>
      </c>
      <c r="M143" s="253" t="s">
        <v>463</v>
      </c>
      <c r="N143" s="254" t="s">
        <v>464</v>
      </c>
      <c r="O143" s="239">
        <v>1095322674</v>
      </c>
      <c r="P143" s="239"/>
      <c r="Q143" s="240"/>
      <c r="R143" s="265">
        <v>1095322674</v>
      </c>
      <c r="S143" s="266">
        <v>758805350</v>
      </c>
      <c r="T143" s="239"/>
      <c r="U143" s="266">
        <v>758805350</v>
      </c>
      <c r="V143" s="267">
        <v>336517324</v>
      </c>
      <c r="W143" s="268">
        <v>0.6927687776506305</v>
      </c>
      <c r="Y143" s="25" t="s">
        <v>463</v>
      </c>
      <c r="Z143" s="26" t="s">
        <v>464</v>
      </c>
      <c r="AA143" s="27">
        <v>1095322674</v>
      </c>
      <c r="AB143" s="27"/>
      <c r="AC143" s="33"/>
      <c r="AD143" s="29">
        <v>1095322674</v>
      </c>
      <c r="AE143" s="30">
        <v>1165643079</v>
      </c>
      <c r="AF143" s="27">
        <v>406837729</v>
      </c>
      <c r="AG143" s="30">
        <v>1165643079</v>
      </c>
      <c r="AH143" s="31">
        <v>-70320405</v>
      </c>
      <c r="AI143" s="32">
        <v>1.0642006293389303</v>
      </c>
    </row>
    <row r="144" spans="1:35" x14ac:dyDescent="0.35">
      <c r="A144" s="16" t="s">
        <v>465</v>
      </c>
      <c r="B144" s="17" t="s">
        <v>466</v>
      </c>
      <c r="C144" s="18">
        <f>+C145</f>
        <v>0</v>
      </c>
      <c r="D144" s="18">
        <f t="shared" ref="D144:J145" si="43">+D145</f>
        <v>889207514</v>
      </c>
      <c r="E144" s="18">
        <f t="shared" si="43"/>
        <v>0</v>
      </c>
      <c r="F144" s="18">
        <f t="shared" si="43"/>
        <v>889207514</v>
      </c>
      <c r="G144" s="18">
        <f t="shared" si="43"/>
        <v>927973696</v>
      </c>
      <c r="H144" s="18">
        <f t="shared" si="43"/>
        <v>0</v>
      </c>
      <c r="I144" s="18">
        <f t="shared" si="43"/>
        <v>927973696</v>
      </c>
      <c r="J144" s="18">
        <f t="shared" si="43"/>
        <v>0</v>
      </c>
      <c r="K144" s="19">
        <f t="shared" si="40"/>
        <v>1.043596327504718</v>
      </c>
      <c r="L144" s="229">
        <f t="shared" si="38"/>
        <v>0</v>
      </c>
      <c r="M144" s="249" t="s">
        <v>465</v>
      </c>
      <c r="N144" s="250" t="s">
        <v>466</v>
      </c>
      <c r="O144" s="236">
        <v>0</v>
      </c>
      <c r="P144" s="236">
        <v>889207514</v>
      </c>
      <c r="Q144" s="236">
        <v>0</v>
      </c>
      <c r="R144" s="236">
        <v>889207514</v>
      </c>
      <c r="S144" s="236">
        <v>927973696</v>
      </c>
      <c r="T144" s="236">
        <v>0</v>
      </c>
      <c r="U144" s="236">
        <v>927973696</v>
      </c>
      <c r="V144" s="236">
        <v>0</v>
      </c>
      <c r="W144" s="262">
        <v>1.043596327504718</v>
      </c>
      <c r="Y144" s="16" t="s">
        <v>465</v>
      </c>
      <c r="Z144" s="17" t="s">
        <v>466</v>
      </c>
      <c r="AA144" s="18">
        <v>0</v>
      </c>
      <c r="AB144" s="18">
        <v>0</v>
      </c>
      <c r="AC144" s="18">
        <v>0</v>
      </c>
      <c r="AD144" s="18">
        <v>889207514</v>
      </c>
      <c r="AE144" s="18">
        <v>927973696</v>
      </c>
      <c r="AF144" s="18">
        <v>0</v>
      </c>
      <c r="AG144" s="18">
        <v>927973696</v>
      </c>
      <c r="AH144" s="18">
        <v>0</v>
      </c>
      <c r="AI144" s="19">
        <v>1.043596327504718</v>
      </c>
    </row>
    <row r="145" spans="1:35" x14ac:dyDescent="0.35">
      <c r="A145" s="16" t="s">
        <v>467</v>
      </c>
      <c r="B145" s="17" t="s">
        <v>468</v>
      </c>
      <c r="C145" s="18">
        <f>+C146</f>
        <v>0</v>
      </c>
      <c r="D145" s="18">
        <f t="shared" si="43"/>
        <v>889207514</v>
      </c>
      <c r="E145" s="18">
        <f t="shared" si="43"/>
        <v>0</v>
      </c>
      <c r="F145" s="18">
        <f t="shared" si="43"/>
        <v>889207514</v>
      </c>
      <c r="G145" s="18">
        <f t="shared" si="43"/>
        <v>927973696</v>
      </c>
      <c r="H145" s="18">
        <f t="shared" si="43"/>
        <v>0</v>
      </c>
      <c r="I145" s="18">
        <f t="shared" si="43"/>
        <v>927973696</v>
      </c>
      <c r="J145" s="18">
        <f t="shared" si="43"/>
        <v>0</v>
      </c>
      <c r="K145" s="19">
        <f t="shared" si="40"/>
        <v>1.043596327504718</v>
      </c>
      <c r="L145" s="229">
        <f t="shared" si="38"/>
        <v>0</v>
      </c>
      <c r="M145" s="249" t="s">
        <v>467</v>
      </c>
      <c r="N145" s="250" t="s">
        <v>468</v>
      </c>
      <c r="O145" s="236">
        <v>0</v>
      </c>
      <c r="P145" s="236">
        <v>889207514</v>
      </c>
      <c r="Q145" s="236">
        <v>0</v>
      </c>
      <c r="R145" s="236">
        <v>889207514</v>
      </c>
      <c r="S145" s="236">
        <v>927973696</v>
      </c>
      <c r="T145" s="236">
        <v>0</v>
      </c>
      <c r="U145" s="236">
        <v>927973696</v>
      </c>
      <c r="V145" s="236">
        <v>0</v>
      </c>
      <c r="W145" s="262">
        <v>1.043596327504718</v>
      </c>
      <c r="Y145" s="16" t="s">
        <v>467</v>
      </c>
      <c r="Z145" s="17" t="s">
        <v>468</v>
      </c>
      <c r="AA145" s="18">
        <v>0</v>
      </c>
      <c r="AB145" s="18"/>
      <c r="AC145" s="18">
        <v>0</v>
      </c>
      <c r="AD145" s="18">
        <v>889207514</v>
      </c>
      <c r="AE145" s="18">
        <v>927973696</v>
      </c>
      <c r="AF145" s="18">
        <v>0</v>
      </c>
      <c r="AG145" s="18">
        <v>927973696</v>
      </c>
      <c r="AH145" s="18">
        <v>0</v>
      </c>
      <c r="AI145" s="19">
        <v>1.043596327504718</v>
      </c>
    </row>
    <row r="146" spans="1:35" x14ac:dyDescent="0.35">
      <c r="A146" s="21" t="s">
        <v>469</v>
      </c>
      <c r="B146" s="22" t="s">
        <v>470</v>
      </c>
      <c r="C146" s="23">
        <f>SUM(C147:C159)</f>
        <v>0</v>
      </c>
      <c r="D146" s="23">
        <f t="shared" ref="D146:J146" si="44">SUM(D147:D159)</f>
        <v>889207514</v>
      </c>
      <c r="E146" s="23">
        <f t="shared" si="44"/>
        <v>0</v>
      </c>
      <c r="F146" s="23">
        <f t="shared" si="44"/>
        <v>889207514</v>
      </c>
      <c r="G146" s="23">
        <f t="shared" si="44"/>
        <v>927973696</v>
      </c>
      <c r="H146" s="23">
        <f t="shared" si="44"/>
        <v>0</v>
      </c>
      <c r="I146" s="23">
        <f t="shared" si="44"/>
        <v>927973696</v>
      </c>
      <c r="J146" s="23">
        <f t="shared" si="44"/>
        <v>0</v>
      </c>
      <c r="K146" s="24">
        <f t="shared" si="40"/>
        <v>1.043596327504718</v>
      </c>
      <c r="L146" s="229">
        <f t="shared" si="38"/>
        <v>0</v>
      </c>
      <c r="M146" s="251" t="s">
        <v>469</v>
      </c>
      <c r="N146" s="252" t="s">
        <v>470</v>
      </c>
      <c r="O146" s="237">
        <v>0</v>
      </c>
      <c r="P146" s="237">
        <v>889207514</v>
      </c>
      <c r="Q146" s="237">
        <v>0</v>
      </c>
      <c r="R146" s="237">
        <v>889207514</v>
      </c>
      <c r="S146" s="237">
        <v>927973696</v>
      </c>
      <c r="T146" s="237">
        <v>0</v>
      </c>
      <c r="U146" s="237">
        <v>927973696</v>
      </c>
      <c r="V146" s="237">
        <v>0</v>
      </c>
      <c r="W146" s="263">
        <v>1.043596327504718</v>
      </c>
      <c r="Y146" s="21" t="s">
        <v>469</v>
      </c>
      <c r="Z146" s="22" t="s">
        <v>470</v>
      </c>
      <c r="AA146" s="23">
        <v>0</v>
      </c>
      <c r="AB146" s="23">
        <v>889207514</v>
      </c>
      <c r="AC146" s="23">
        <v>0</v>
      </c>
      <c r="AD146" s="23">
        <v>889207514</v>
      </c>
      <c r="AE146" s="23">
        <v>927973696</v>
      </c>
      <c r="AF146" s="23">
        <v>0</v>
      </c>
      <c r="AG146" s="23">
        <v>927973696</v>
      </c>
      <c r="AH146" s="23">
        <v>0</v>
      </c>
      <c r="AI146" s="24">
        <v>1.043596327504718</v>
      </c>
    </row>
    <row r="147" spans="1:35" x14ac:dyDescent="0.35">
      <c r="A147" s="25">
        <v>112670102</v>
      </c>
      <c r="B147" s="26" t="s">
        <v>471</v>
      </c>
      <c r="C147" s="27"/>
      <c r="D147" s="239">
        <v>267934973</v>
      </c>
      <c r="E147" s="33"/>
      <c r="F147" s="29">
        <f t="shared" si="21"/>
        <v>267934973</v>
      </c>
      <c r="G147" s="30">
        <v>267934973</v>
      </c>
      <c r="H147" s="239"/>
      <c r="I147" s="266">
        <v>267934973</v>
      </c>
      <c r="J147" s="31">
        <f>SUM(F147-I147)</f>
        <v>0</v>
      </c>
      <c r="K147" s="32">
        <f t="shared" si="40"/>
        <v>1</v>
      </c>
      <c r="L147" s="229">
        <f t="shared" si="38"/>
        <v>0</v>
      </c>
      <c r="M147" s="253">
        <v>112670102</v>
      </c>
      <c r="N147" s="254" t="s">
        <v>471</v>
      </c>
      <c r="O147" s="239"/>
      <c r="P147" s="239">
        <v>267934973</v>
      </c>
      <c r="Q147" s="240"/>
      <c r="R147" s="265">
        <v>267934973</v>
      </c>
      <c r="S147" s="266">
        <v>267934973</v>
      </c>
      <c r="T147" s="239"/>
      <c r="U147" s="266">
        <v>267934973</v>
      </c>
      <c r="V147" s="267">
        <v>0</v>
      </c>
      <c r="W147" s="268">
        <v>1</v>
      </c>
      <c r="Y147" s="25">
        <v>112670102</v>
      </c>
      <c r="Z147" s="26" t="s">
        <v>471</v>
      </c>
      <c r="AA147" s="27"/>
      <c r="AB147" s="27">
        <v>267934973</v>
      </c>
      <c r="AC147" s="33"/>
      <c r="AD147" s="29">
        <v>267934973</v>
      </c>
      <c r="AE147" s="30">
        <v>267934973</v>
      </c>
      <c r="AF147" s="27"/>
      <c r="AG147" s="30">
        <v>267934973</v>
      </c>
      <c r="AH147" s="31">
        <v>0</v>
      </c>
      <c r="AI147" s="32">
        <v>1</v>
      </c>
    </row>
    <row r="148" spans="1:35" x14ac:dyDescent="0.35">
      <c r="A148" s="25">
        <v>112670103</v>
      </c>
      <c r="B148" s="26" t="s">
        <v>1163</v>
      </c>
      <c r="C148" s="27"/>
      <c r="D148" s="239"/>
      <c r="E148" s="33"/>
      <c r="F148" s="29">
        <f t="shared" si="21"/>
        <v>0</v>
      </c>
      <c r="G148" s="30">
        <v>0</v>
      </c>
      <c r="H148" s="239"/>
      <c r="I148" s="266"/>
      <c r="J148" s="31"/>
      <c r="K148" s="32" t="e">
        <f t="shared" si="40"/>
        <v>#DIV/0!</v>
      </c>
      <c r="L148" s="229">
        <f t="shared" si="38"/>
        <v>0</v>
      </c>
      <c r="M148" s="253">
        <v>112670103</v>
      </c>
      <c r="N148" s="254" t="s">
        <v>1163</v>
      </c>
      <c r="O148" s="239"/>
      <c r="P148" s="239"/>
      <c r="Q148" s="240"/>
      <c r="R148" s="265">
        <v>0</v>
      </c>
      <c r="S148" s="266"/>
      <c r="T148" s="239"/>
      <c r="U148" s="266"/>
      <c r="V148" s="267"/>
      <c r="W148" s="268" t="e">
        <v>#DIV/0!</v>
      </c>
      <c r="Y148" s="25">
        <v>112670103</v>
      </c>
      <c r="Z148" s="26" t="s">
        <v>1163</v>
      </c>
      <c r="AA148" s="27"/>
      <c r="AB148" s="27"/>
      <c r="AC148" s="33"/>
      <c r="AD148" s="29">
        <v>0</v>
      </c>
      <c r="AE148" s="30">
        <v>0</v>
      </c>
      <c r="AF148" s="27"/>
      <c r="AG148" s="30"/>
      <c r="AH148" s="31"/>
      <c r="AI148" s="32" t="e">
        <v>#DIV/0!</v>
      </c>
    </row>
    <row r="149" spans="1:35" x14ac:dyDescent="0.35">
      <c r="A149" s="25">
        <v>112670104</v>
      </c>
      <c r="B149" s="26" t="s">
        <v>1164</v>
      </c>
      <c r="C149" s="27"/>
      <c r="D149" s="239"/>
      <c r="E149" s="33"/>
      <c r="F149" s="29">
        <f t="shared" ref="F149:F159" si="45">+C149+D149</f>
        <v>0</v>
      </c>
      <c r="G149" s="30">
        <v>1397800</v>
      </c>
      <c r="H149" s="239"/>
      <c r="I149" s="266">
        <v>1397800</v>
      </c>
      <c r="J149" s="31"/>
      <c r="K149" s="32" t="e">
        <f t="shared" si="40"/>
        <v>#DIV/0!</v>
      </c>
      <c r="L149" s="229">
        <f t="shared" si="38"/>
        <v>0</v>
      </c>
      <c r="M149" s="253">
        <v>112670104</v>
      </c>
      <c r="N149" s="254" t="s">
        <v>1164</v>
      </c>
      <c r="O149" s="239"/>
      <c r="P149" s="239"/>
      <c r="Q149" s="240"/>
      <c r="R149" s="265">
        <v>0</v>
      </c>
      <c r="S149" s="266">
        <v>1397800</v>
      </c>
      <c r="T149" s="239"/>
      <c r="U149" s="266">
        <v>1397800</v>
      </c>
      <c r="V149" s="267"/>
      <c r="W149" s="268" t="e">
        <v>#DIV/0!</v>
      </c>
      <c r="Y149" s="25">
        <v>112670104</v>
      </c>
      <c r="Z149" s="26" t="s">
        <v>1164</v>
      </c>
      <c r="AA149" s="27"/>
      <c r="AB149" s="27"/>
      <c r="AC149" s="33"/>
      <c r="AD149" s="29">
        <v>0</v>
      </c>
      <c r="AE149" s="30">
        <v>1397800</v>
      </c>
      <c r="AF149" s="27"/>
      <c r="AG149" s="30">
        <v>1397800</v>
      </c>
      <c r="AH149" s="31"/>
      <c r="AI149" s="32" t="e">
        <v>#DIV/0!</v>
      </c>
    </row>
    <row r="150" spans="1:35" x14ac:dyDescent="0.35">
      <c r="A150" s="25">
        <v>112670105</v>
      </c>
      <c r="B150" s="26" t="s">
        <v>1165</v>
      </c>
      <c r="C150" s="27"/>
      <c r="D150" s="239">
        <v>450000000</v>
      </c>
      <c r="E150" s="33"/>
      <c r="F150" s="29">
        <f t="shared" si="45"/>
        <v>450000000</v>
      </c>
      <c r="G150" s="30">
        <v>450000000</v>
      </c>
      <c r="H150" s="239"/>
      <c r="I150" s="266">
        <v>450000000</v>
      </c>
      <c r="J150" s="31"/>
      <c r="K150" s="32">
        <f t="shared" si="40"/>
        <v>1</v>
      </c>
      <c r="L150" s="229">
        <f t="shared" si="38"/>
        <v>0</v>
      </c>
      <c r="M150" s="253">
        <v>112670105</v>
      </c>
      <c r="N150" s="254" t="s">
        <v>1165</v>
      </c>
      <c r="O150" s="239"/>
      <c r="P150" s="239">
        <v>450000000</v>
      </c>
      <c r="Q150" s="240"/>
      <c r="R150" s="265">
        <v>450000000</v>
      </c>
      <c r="S150" s="266">
        <v>450000000</v>
      </c>
      <c r="T150" s="239"/>
      <c r="U150" s="266">
        <v>450000000</v>
      </c>
      <c r="V150" s="267"/>
      <c r="W150" s="268">
        <v>1</v>
      </c>
      <c r="Y150" s="25">
        <v>112670105</v>
      </c>
      <c r="Z150" s="26" t="s">
        <v>1165</v>
      </c>
      <c r="AA150" s="27"/>
      <c r="AB150" s="27">
        <v>450000000</v>
      </c>
      <c r="AC150" s="33"/>
      <c r="AD150" s="29">
        <v>450000000</v>
      </c>
      <c r="AE150" s="30">
        <v>450000000</v>
      </c>
      <c r="AF150" s="27"/>
      <c r="AG150" s="30">
        <v>450000000</v>
      </c>
      <c r="AH150" s="31"/>
      <c r="AI150" s="32">
        <v>1</v>
      </c>
    </row>
    <row r="151" spans="1:35" x14ac:dyDescent="0.35">
      <c r="A151" s="25">
        <v>112670106</v>
      </c>
      <c r="B151" s="26" t="s">
        <v>1166</v>
      </c>
      <c r="C151" s="27"/>
      <c r="D151" s="239"/>
      <c r="E151" s="33"/>
      <c r="F151" s="29">
        <f t="shared" si="45"/>
        <v>0</v>
      </c>
      <c r="G151" s="30">
        <v>0</v>
      </c>
      <c r="H151" s="239"/>
      <c r="I151" s="266"/>
      <c r="J151" s="31"/>
      <c r="K151" s="32" t="e">
        <f t="shared" si="40"/>
        <v>#DIV/0!</v>
      </c>
      <c r="L151" s="229">
        <f t="shared" si="38"/>
        <v>0</v>
      </c>
      <c r="M151" s="253">
        <v>112670106</v>
      </c>
      <c r="N151" s="254" t="s">
        <v>1166</v>
      </c>
      <c r="O151" s="239"/>
      <c r="P151" s="239"/>
      <c r="Q151" s="240"/>
      <c r="R151" s="265">
        <v>0</v>
      </c>
      <c r="S151" s="266"/>
      <c r="T151" s="239"/>
      <c r="U151" s="266"/>
      <c r="V151" s="267"/>
      <c r="W151" s="268" t="e">
        <v>#DIV/0!</v>
      </c>
      <c r="Y151" s="25">
        <v>112670106</v>
      </c>
      <c r="Z151" s="26" t="s">
        <v>1166</v>
      </c>
      <c r="AA151" s="27"/>
      <c r="AB151" s="27"/>
      <c r="AC151" s="33"/>
      <c r="AD151" s="29">
        <v>0</v>
      </c>
      <c r="AE151" s="30">
        <v>0</v>
      </c>
      <c r="AF151" s="27"/>
      <c r="AG151" s="30"/>
      <c r="AH151" s="31"/>
      <c r="AI151" s="32" t="e">
        <v>#DIV/0!</v>
      </c>
    </row>
    <row r="152" spans="1:35" x14ac:dyDescent="0.35">
      <c r="A152" s="25">
        <v>112670107</v>
      </c>
      <c r="B152" s="26" t="s">
        <v>1167</v>
      </c>
      <c r="C152" s="27"/>
      <c r="D152" s="239"/>
      <c r="E152" s="33"/>
      <c r="F152" s="29">
        <f t="shared" si="45"/>
        <v>0</v>
      </c>
      <c r="G152" s="30">
        <v>6800000</v>
      </c>
      <c r="H152" s="239"/>
      <c r="I152" s="266">
        <v>6800000</v>
      </c>
      <c r="J152" s="31"/>
      <c r="K152" s="32" t="e">
        <f t="shared" si="40"/>
        <v>#DIV/0!</v>
      </c>
      <c r="L152" s="229">
        <f t="shared" si="38"/>
        <v>0</v>
      </c>
      <c r="M152" s="253">
        <v>112670107</v>
      </c>
      <c r="N152" s="254" t="s">
        <v>1167</v>
      </c>
      <c r="O152" s="239"/>
      <c r="P152" s="239"/>
      <c r="Q152" s="240"/>
      <c r="R152" s="265">
        <v>0</v>
      </c>
      <c r="S152" s="266">
        <v>6800000</v>
      </c>
      <c r="T152" s="239"/>
      <c r="U152" s="266">
        <v>6800000</v>
      </c>
      <c r="V152" s="267"/>
      <c r="W152" s="268" t="e">
        <v>#DIV/0!</v>
      </c>
      <c r="Y152" s="25">
        <v>112670107</v>
      </c>
      <c r="Z152" s="26" t="s">
        <v>1167</v>
      </c>
      <c r="AA152" s="27"/>
      <c r="AB152" s="27"/>
      <c r="AC152" s="33"/>
      <c r="AD152" s="29">
        <v>0</v>
      </c>
      <c r="AE152" s="30">
        <v>6800000</v>
      </c>
      <c r="AF152" s="27"/>
      <c r="AG152" s="30">
        <v>6800000</v>
      </c>
      <c r="AH152" s="31"/>
      <c r="AI152" s="32" t="e">
        <v>#DIV/0!</v>
      </c>
    </row>
    <row r="153" spans="1:35" x14ac:dyDescent="0.35">
      <c r="A153" s="25">
        <v>112670108</v>
      </c>
      <c r="B153" s="26" t="s">
        <v>1168</v>
      </c>
      <c r="C153" s="27"/>
      <c r="D153" s="239"/>
      <c r="E153" s="33"/>
      <c r="F153" s="29">
        <f t="shared" si="45"/>
        <v>0</v>
      </c>
      <c r="G153" s="30">
        <v>0</v>
      </c>
      <c r="H153" s="239"/>
      <c r="I153" s="266"/>
      <c r="J153" s="31"/>
      <c r="K153" s="32" t="e">
        <f t="shared" si="40"/>
        <v>#DIV/0!</v>
      </c>
      <c r="L153" s="229">
        <f t="shared" si="38"/>
        <v>0</v>
      </c>
      <c r="M153" s="253">
        <v>112670108</v>
      </c>
      <c r="N153" s="254" t="s">
        <v>1168</v>
      </c>
      <c r="O153" s="239"/>
      <c r="P153" s="239"/>
      <c r="Q153" s="240"/>
      <c r="R153" s="265">
        <v>0</v>
      </c>
      <c r="S153" s="266"/>
      <c r="T153" s="239"/>
      <c r="U153" s="266"/>
      <c r="V153" s="267"/>
      <c r="W153" s="268" t="e">
        <v>#DIV/0!</v>
      </c>
      <c r="Y153" s="25">
        <v>112670108</v>
      </c>
      <c r="Z153" s="26" t="s">
        <v>1168</v>
      </c>
      <c r="AA153" s="27"/>
      <c r="AB153" s="27"/>
      <c r="AC153" s="33"/>
      <c r="AD153" s="29">
        <v>0</v>
      </c>
      <c r="AE153" s="30">
        <v>0</v>
      </c>
      <c r="AF153" s="27"/>
      <c r="AG153" s="30"/>
      <c r="AH153" s="31"/>
      <c r="AI153" s="32" t="e">
        <v>#DIV/0!</v>
      </c>
    </row>
    <row r="154" spans="1:35" x14ac:dyDescent="0.35">
      <c r="A154" s="25">
        <v>112670109</v>
      </c>
      <c r="B154" s="26" t="s">
        <v>1169</v>
      </c>
      <c r="C154" s="27"/>
      <c r="D154" s="239"/>
      <c r="E154" s="33"/>
      <c r="F154" s="29">
        <f t="shared" si="45"/>
        <v>0</v>
      </c>
      <c r="G154" s="30">
        <v>0</v>
      </c>
      <c r="H154" s="239"/>
      <c r="I154" s="266"/>
      <c r="J154" s="31"/>
      <c r="K154" s="32" t="e">
        <f t="shared" si="40"/>
        <v>#DIV/0!</v>
      </c>
      <c r="L154" s="229">
        <f t="shared" si="38"/>
        <v>0</v>
      </c>
      <c r="M154" s="253">
        <v>112670109</v>
      </c>
      <c r="N154" s="254" t="s">
        <v>1169</v>
      </c>
      <c r="O154" s="239"/>
      <c r="P154" s="239"/>
      <c r="Q154" s="240"/>
      <c r="R154" s="265">
        <v>0</v>
      </c>
      <c r="S154" s="266"/>
      <c r="T154" s="239"/>
      <c r="U154" s="266"/>
      <c r="V154" s="267"/>
      <c r="W154" s="268" t="e">
        <v>#DIV/0!</v>
      </c>
      <c r="Y154" s="25">
        <v>112670109</v>
      </c>
      <c r="Z154" s="26" t="s">
        <v>1169</v>
      </c>
      <c r="AA154" s="27"/>
      <c r="AB154" s="27"/>
      <c r="AC154" s="33"/>
      <c r="AD154" s="29">
        <v>0</v>
      </c>
      <c r="AE154" s="30">
        <v>0</v>
      </c>
      <c r="AF154" s="27"/>
      <c r="AG154" s="30"/>
      <c r="AH154" s="31"/>
      <c r="AI154" s="32" t="e">
        <v>#DIV/0!</v>
      </c>
    </row>
    <row r="155" spans="1:35" x14ac:dyDescent="0.35">
      <c r="A155" s="25">
        <v>112670110</v>
      </c>
      <c r="B155" s="26" t="s">
        <v>1170</v>
      </c>
      <c r="C155" s="27"/>
      <c r="D155" s="239"/>
      <c r="E155" s="33"/>
      <c r="F155" s="29">
        <f t="shared" si="45"/>
        <v>0</v>
      </c>
      <c r="G155" s="30">
        <v>50483923</v>
      </c>
      <c r="H155" s="239"/>
      <c r="I155" s="266">
        <v>50483923</v>
      </c>
      <c r="J155" s="31"/>
      <c r="K155" s="32" t="e">
        <f t="shared" si="40"/>
        <v>#DIV/0!</v>
      </c>
      <c r="L155" s="229">
        <f t="shared" si="38"/>
        <v>0</v>
      </c>
      <c r="M155" s="253">
        <v>112670110</v>
      </c>
      <c r="N155" s="254" t="s">
        <v>1170</v>
      </c>
      <c r="O155" s="239"/>
      <c r="P155" s="239"/>
      <c r="Q155" s="240"/>
      <c r="R155" s="265">
        <v>0</v>
      </c>
      <c r="S155" s="266">
        <v>50483923</v>
      </c>
      <c r="T155" s="239"/>
      <c r="U155" s="266">
        <v>50483923</v>
      </c>
      <c r="V155" s="267"/>
      <c r="W155" s="268" t="e">
        <v>#DIV/0!</v>
      </c>
      <c r="Y155" s="25">
        <v>112670110</v>
      </c>
      <c r="Z155" s="26" t="s">
        <v>1170</v>
      </c>
      <c r="AA155" s="27"/>
      <c r="AB155" s="27"/>
      <c r="AC155" s="33"/>
      <c r="AD155" s="29">
        <v>0</v>
      </c>
      <c r="AE155" s="30">
        <v>50483923</v>
      </c>
      <c r="AF155" s="27"/>
      <c r="AG155" s="30">
        <v>50483923</v>
      </c>
      <c r="AH155" s="31"/>
      <c r="AI155" s="32" t="e">
        <v>#DIV/0!</v>
      </c>
    </row>
    <row r="156" spans="1:35" x14ac:dyDescent="0.35">
      <c r="A156" s="25">
        <v>112670111</v>
      </c>
      <c r="B156" s="26" t="s">
        <v>1171</v>
      </c>
      <c r="C156" s="27"/>
      <c r="D156" s="239">
        <v>75272541</v>
      </c>
      <c r="E156" s="33"/>
      <c r="F156" s="29">
        <f t="shared" si="45"/>
        <v>75272541</v>
      </c>
      <c r="G156" s="30">
        <v>102975000</v>
      </c>
      <c r="H156" s="239"/>
      <c r="I156" s="266">
        <v>102975000</v>
      </c>
      <c r="J156" s="31"/>
      <c r="K156" s="32">
        <f t="shared" si="40"/>
        <v>1.3680287476943285</v>
      </c>
      <c r="L156" s="229">
        <f t="shared" si="38"/>
        <v>0</v>
      </c>
      <c r="M156" s="253">
        <v>112670111</v>
      </c>
      <c r="N156" s="254" t="s">
        <v>1171</v>
      </c>
      <c r="O156" s="239"/>
      <c r="P156" s="239">
        <v>75272541</v>
      </c>
      <c r="Q156" s="240"/>
      <c r="R156" s="265">
        <v>75272541</v>
      </c>
      <c r="S156" s="266">
        <v>102975000</v>
      </c>
      <c r="T156" s="239"/>
      <c r="U156" s="266">
        <v>102975000</v>
      </c>
      <c r="V156" s="267"/>
      <c r="W156" s="268">
        <v>1.3680287476943285</v>
      </c>
      <c r="Y156" s="25">
        <v>112670111</v>
      </c>
      <c r="Z156" s="26" t="s">
        <v>1171</v>
      </c>
      <c r="AA156" s="27"/>
      <c r="AB156" s="27">
        <v>75272541</v>
      </c>
      <c r="AC156" s="33"/>
      <c r="AD156" s="29">
        <v>75272541</v>
      </c>
      <c r="AE156" s="30">
        <v>102975000</v>
      </c>
      <c r="AF156" s="27"/>
      <c r="AG156" s="30">
        <v>102975000</v>
      </c>
      <c r="AH156" s="31"/>
      <c r="AI156" s="32">
        <v>1.3680287476943285</v>
      </c>
    </row>
    <row r="157" spans="1:35" x14ac:dyDescent="0.35">
      <c r="A157" s="25">
        <v>112670112</v>
      </c>
      <c r="B157" s="26" t="s">
        <v>1172</v>
      </c>
      <c r="C157" s="27"/>
      <c r="D157" s="239"/>
      <c r="E157" s="33"/>
      <c r="F157" s="29">
        <f t="shared" si="45"/>
        <v>0</v>
      </c>
      <c r="G157" s="30">
        <v>30882000</v>
      </c>
      <c r="H157" s="239"/>
      <c r="I157" s="266">
        <v>30882000</v>
      </c>
      <c r="J157" s="31"/>
      <c r="K157" s="32" t="e">
        <f t="shared" si="40"/>
        <v>#DIV/0!</v>
      </c>
      <c r="L157" s="229">
        <f t="shared" si="38"/>
        <v>0</v>
      </c>
      <c r="M157" s="253">
        <v>112670112</v>
      </c>
      <c r="N157" s="254" t="s">
        <v>1172</v>
      </c>
      <c r="O157" s="239"/>
      <c r="P157" s="239"/>
      <c r="Q157" s="240"/>
      <c r="R157" s="265">
        <v>0</v>
      </c>
      <c r="S157" s="266">
        <v>30882000</v>
      </c>
      <c r="T157" s="239"/>
      <c r="U157" s="266">
        <v>30882000</v>
      </c>
      <c r="V157" s="267"/>
      <c r="W157" s="268" t="e">
        <v>#DIV/0!</v>
      </c>
      <c r="Y157" s="25">
        <v>112670112</v>
      </c>
      <c r="Z157" s="26" t="s">
        <v>1172</v>
      </c>
      <c r="AA157" s="27"/>
      <c r="AB157" s="27"/>
      <c r="AC157" s="33"/>
      <c r="AD157" s="29">
        <v>0</v>
      </c>
      <c r="AE157" s="30">
        <v>30882000</v>
      </c>
      <c r="AF157" s="27"/>
      <c r="AG157" s="30">
        <v>30882000</v>
      </c>
      <c r="AH157" s="31"/>
      <c r="AI157" s="32" t="e">
        <v>#DIV/0!</v>
      </c>
    </row>
    <row r="158" spans="1:35" x14ac:dyDescent="0.35">
      <c r="A158" s="25">
        <v>112670113</v>
      </c>
      <c r="B158" s="26" t="s">
        <v>1173</v>
      </c>
      <c r="C158" s="27"/>
      <c r="D158" s="239"/>
      <c r="E158" s="33"/>
      <c r="F158" s="29">
        <f t="shared" si="45"/>
        <v>0</v>
      </c>
      <c r="G158" s="30">
        <v>17500000</v>
      </c>
      <c r="H158" s="239"/>
      <c r="I158" s="266">
        <v>17500000</v>
      </c>
      <c r="J158" s="31"/>
      <c r="K158" s="32" t="e">
        <f t="shared" si="40"/>
        <v>#DIV/0!</v>
      </c>
      <c r="L158" s="229">
        <f t="shared" si="38"/>
        <v>0</v>
      </c>
      <c r="M158" s="253">
        <v>112670113</v>
      </c>
      <c r="N158" s="254" t="s">
        <v>1173</v>
      </c>
      <c r="O158" s="239"/>
      <c r="P158" s="239"/>
      <c r="Q158" s="240"/>
      <c r="R158" s="265">
        <v>0</v>
      </c>
      <c r="S158" s="266">
        <v>17500000</v>
      </c>
      <c r="T158" s="239"/>
      <c r="U158" s="266">
        <v>17500000</v>
      </c>
      <c r="V158" s="267"/>
      <c r="W158" s="268" t="e">
        <v>#DIV/0!</v>
      </c>
      <c r="Y158" s="25">
        <v>112670113</v>
      </c>
      <c r="Z158" s="26" t="s">
        <v>1173</v>
      </c>
      <c r="AA158" s="27"/>
      <c r="AB158" s="27"/>
      <c r="AC158" s="33"/>
      <c r="AD158" s="29">
        <v>0</v>
      </c>
      <c r="AE158" s="30">
        <v>17500000</v>
      </c>
      <c r="AF158" s="27"/>
      <c r="AG158" s="30">
        <v>17500000</v>
      </c>
      <c r="AH158" s="31"/>
      <c r="AI158" s="32" t="e">
        <v>#DIV/0!</v>
      </c>
    </row>
    <row r="159" spans="1:35" x14ac:dyDescent="0.35">
      <c r="A159" s="25">
        <v>112670114</v>
      </c>
      <c r="B159" s="26" t="s">
        <v>1186</v>
      </c>
      <c r="C159" s="27"/>
      <c r="D159" s="239">
        <v>96000000</v>
      </c>
      <c r="E159" s="33"/>
      <c r="F159" s="29">
        <f t="shared" si="45"/>
        <v>96000000</v>
      </c>
      <c r="G159" s="30">
        <v>0</v>
      </c>
      <c r="H159" s="239"/>
      <c r="I159" s="266"/>
      <c r="J159" s="31"/>
      <c r="K159" s="32"/>
      <c r="L159" s="229">
        <f t="shared" si="38"/>
        <v>0</v>
      </c>
      <c r="M159" s="253">
        <v>112670114</v>
      </c>
      <c r="N159" s="254" t="s">
        <v>1186</v>
      </c>
      <c r="O159" s="239"/>
      <c r="P159" s="239">
        <v>96000000</v>
      </c>
      <c r="Q159" s="240"/>
      <c r="R159" s="265">
        <v>96000000</v>
      </c>
      <c r="S159" s="266"/>
      <c r="T159" s="239"/>
      <c r="U159" s="266"/>
      <c r="V159" s="267"/>
      <c r="W159" s="268"/>
      <c r="Y159" s="25">
        <v>112670114</v>
      </c>
      <c r="Z159" s="26" t="s">
        <v>1186</v>
      </c>
      <c r="AA159" s="27"/>
      <c r="AB159" s="27">
        <v>96000000</v>
      </c>
      <c r="AC159" s="33"/>
      <c r="AD159" s="29">
        <v>96000000</v>
      </c>
      <c r="AE159" s="30">
        <v>0</v>
      </c>
      <c r="AF159" s="27"/>
      <c r="AG159" s="30"/>
      <c r="AH159" s="31"/>
      <c r="AI159" s="32"/>
    </row>
    <row r="160" spans="1:35" x14ac:dyDescent="0.35">
      <c r="A160" s="12" t="s">
        <v>472</v>
      </c>
      <c r="B160" s="13" t="s">
        <v>473</v>
      </c>
      <c r="C160" s="14">
        <f>+C161+C164+C166</f>
        <v>360566197</v>
      </c>
      <c r="D160" s="14">
        <f t="shared" ref="D160:J160" si="46">+D161+D164+D166</f>
        <v>23080820183.77</v>
      </c>
      <c r="E160" s="14">
        <f t="shared" si="46"/>
        <v>0</v>
      </c>
      <c r="F160" s="14">
        <f t="shared" si="46"/>
        <v>23441386380.77</v>
      </c>
      <c r="G160" s="14">
        <f t="shared" si="46"/>
        <v>23166663303.599998</v>
      </c>
      <c r="H160" s="14">
        <f t="shared" si="46"/>
        <v>64757892.140000001</v>
      </c>
      <c r="I160" s="14">
        <f t="shared" si="46"/>
        <v>23166663303.599998</v>
      </c>
      <c r="J160" s="14">
        <f t="shared" si="46"/>
        <v>-29881964.829999983</v>
      </c>
      <c r="K160" s="15">
        <f t="shared" si="40"/>
        <v>0.9882804253678712</v>
      </c>
      <c r="L160" s="229">
        <f t="shared" si="38"/>
        <v>0</v>
      </c>
      <c r="M160" s="247" t="s">
        <v>472</v>
      </c>
      <c r="N160" s="248" t="s">
        <v>473</v>
      </c>
      <c r="O160" s="235">
        <v>360566197</v>
      </c>
      <c r="P160" s="235">
        <v>23080820183.77</v>
      </c>
      <c r="Q160" s="235">
        <v>0</v>
      </c>
      <c r="R160" s="235">
        <v>23441386380.77</v>
      </c>
      <c r="S160" s="235">
        <v>23334770592.449997</v>
      </c>
      <c r="T160" s="235">
        <v>75370359.00999999</v>
      </c>
      <c r="U160" s="235">
        <v>23406510393.929996</v>
      </c>
      <c r="V160" s="235">
        <v>34875927.310000002</v>
      </c>
      <c r="W160" s="261">
        <v>0.99851220459944234</v>
      </c>
      <c r="Y160" s="12" t="s">
        <v>472</v>
      </c>
      <c r="Z160" s="13" t="s">
        <v>473</v>
      </c>
      <c r="AA160" s="14">
        <v>360566197</v>
      </c>
      <c r="AB160" s="14">
        <v>23080820183.77</v>
      </c>
      <c r="AC160" s="14">
        <v>0</v>
      </c>
      <c r="AD160" s="14">
        <v>23441386380.77</v>
      </c>
      <c r="AE160" s="14">
        <v>23166663303.599998</v>
      </c>
      <c r="AF160" s="14">
        <v>64757892.140000001</v>
      </c>
      <c r="AG160" s="14">
        <v>23166663303.599998</v>
      </c>
      <c r="AH160" s="14">
        <v>-29881964.829999983</v>
      </c>
      <c r="AI160" s="15">
        <v>0.9882804253678712</v>
      </c>
    </row>
    <row r="161" spans="1:35" x14ac:dyDescent="0.35">
      <c r="A161" s="12" t="s">
        <v>474</v>
      </c>
      <c r="B161" s="13" t="s">
        <v>475</v>
      </c>
      <c r="C161" s="14">
        <f>+C162+C163</f>
        <v>0</v>
      </c>
      <c r="D161" s="14">
        <f t="shared" ref="D161:J161" si="47">+D162+D163</f>
        <v>22435224661.73</v>
      </c>
      <c r="E161" s="14">
        <f t="shared" si="47"/>
        <v>0</v>
      </c>
      <c r="F161" s="14">
        <f t="shared" si="47"/>
        <v>22435224661.73</v>
      </c>
      <c r="G161" s="14">
        <f t="shared" si="47"/>
        <v>22435224661.73</v>
      </c>
      <c r="H161" s="14">
        <f t="shared" si="47"/>
        <v>0</v>
      </c>
      <c r="I161" s="14">
        <f t="shared" si="47"/>
        <v>22435224661.73</v>
      </c>
      <c r="J161" s="14">
        <f t="shared" si="47"/>
        <v>0</v>
      </c>
      <c r="K161" s="15">
        <f t="shared" si="40"/>
        <v>1</v>
      </c>
      <c r="L161" s="229">
        <f t="shared" si="38"/>
        <v>0</v>
      </c>
      <c r="M161" s="247" t="s">
        <v>474</v>
      </c>
      <c r="N161" s="248" t="s">
        <v>475</v>
      </c>
      <c r="O161" s="235">
        <v>0</v>
      </c>
      <c r="P161" s="235">
        <v>22435224661.73</v>
      </c>
      <c r="Q161" s="235">
        <v>0</v>
      </c>
      <c r="R161" s="235">
        <v>22435224661.73</v>
      </c>
      <c r="S161" s="235">
        <v>22435224661.73</v>
      </c>
      <c r="T161" s="235">
        <v>0</v>
      </c>
      <c r="U161" s="235">
        <v>22435224661.73</v>
      </c>
      <c r="V161" s="235">
        <v>0</v>
      </c>
      <c r="W161" s="261">
        <v>1</v>
      </c>
      <c r="Y161" s="12" t="s">
        <v>474</v>
      </c>
      <c r="Z161" s="13" t="s">
        <v>475</v>
      </c>
      <c r="AA161" s="14">
        <v>0</v>
      </c>
      <c r="AB161" s="14">
        <v>22435224661.73</v>
      </c>
      <c r="AC161" s="14">
        <v>0</v>
      </c>
      <c r="AD161" s="14">
        <v>22435224661.73</v>
      </c>
      <c r="AE161" s="14">
        <v>22435224661.73</v>
      </c>
      <c r="AF161" s="14">
        <v>0</v>
      </c>
      <c r="AG161" s="14">
        <v>22435224661.73</v>
      </c>
      <c r="AH161" s="14">
        <v>0</v>
      </c>
      <c r="AI161" s="15">
        <v>1</v>
      </c>
    </row>
    <row r="162" spans="1:35" x14ac:dyDescent="0.35">
      <c r="A162" s="25" t="s">
        <v>476</v>
      </c>
      <c r="B162" s="26" t="s">
        <v>477</v>
      </c>
      <c r="C162" s="27"/>
      <c r="D162" s="239">
        <v>22370712241</v>
      </c>
      <c r="E162" s="33"/>
      <c r="F162" s="29">
        <f t="shared" ref="F162:F180" si="48">+C162+D162</f>
        <v>22370712241</v>
      </c>
      <c r="G162" s="30">
        <v>22370712241</v>
      </c>
      <c r="H162" s="239"/>
      <c r="I162" s="266">
        <v>22370712241</v>
      </c>
      <c r="J162" s="31">
        <f>SUM(F162-I162)</f>
        <v>0</v>
      </c>
      <c r="K162" s="32">
        <f t="shared" si="40"/>
        <v>1</v>
      </c>
      <c r="L162" s="229">
        <f t="shared" si="38"/>
        <v>0</v>
      </c>
      <c r="M162" s="253" t="s">
        <v>476</v>
      </c>
      <c r="N162" s="254" t="s">
        <v>477</v>
      </c>
      <c r="O162" s="239"/>
      <c r="P162" s="239">
        <v>22370712241</v>
      </c>
      <c r="Q162" s="240"/>
      <c r="R162" s="265">
        <v>22370712241</v>
      </c>
      <c r="S162" s="266">
        <v>22370712241</v>
      </c>
      <c r="T162" s="239"/>
      <c r="U162" s="266">
        <v>22370712241</v>
      </c>
      <c r="V162" s="267">
        <v>0</v>
      </c>
      <c r="W162" s="268">
        <v>1</v>
      </c>
      <c r="Y162" s="25" t="s">
        <v>476</v>
      </c>
      <c r="Z162" s="26" t="s">
        <v>477</v>
      </c>
      <c r="AA162" s="27"/>
      <c r="AB162" s="27">
        <v>22370712241</v>
      </c>
      <c r="AC162" s="33"/>
      <c r="AD162" s="29">
        <v>22370712241</v>
      </c>
      <c r="AE162" s="30">
        <v>22370712241</v>
      </c>
      <c r="AF162" s="27"/>
      <c r="AG162" s="30">
        <v>22370712241</v>
      </c>
      <c r="AH162" s="31">
        <v>0</v>
      </c>
      <c r="AI162" s="32">
        <v>1</v>
      </c>
    </row>
    <row r="163" spans="1:35" x14ac:dyDescent="0.35">
      <c r="A163" s="25">
        <v>121301</v>
      </c>
      <c r="B163" s="26" t="s">
        <v>1187</v>
      </c>
      <c r="C163" s="27"/>
      <c r="D163" s="239">
        <v>64512420.729999997</v>
      </c>
      <c r="E163" s="33"/>
      <c r="F163" s="29">
        <f t="shared" si="48"/>
        <v>64512420.729999997</v>
      </c>
      <c r="G163" s="30">
        <v>64512420.729999997</v>
      </c>
      <c r="H163" s="239"/>
      <c r="I163" s="266">
        <v>64512420.729999997</v>
      </c>
      <c r="J163" s="31"/>
      <c r="K163" s="32">
        <f t="shared" si="40"/>
        <v>1</v>
      </c>
      <c r="L163" s="229">
        <f t="shared" si="38"/>
        <v>0</v>
      </c>
      <c r="M163" s="253">
        <v>121301</v>
      </c>
      <c r="N163" s="254" t="s">
        <v>1187</v>
      </c>
      <c r="O163" s="239"/>
      <c r="P163" s="239">
        <v>64512420.729999997</v>
      </c>
      <c r="Q163" s="240"/>
      <c r="R163" s="265">
        <v>64512420.729999997</v>
      </c>
      <c r="S163" s="266">
        <v>64512420.729999997</v>
      </c>
      <c r="T163" s="239"/>
      <c r="U163" s="266">
        <v>64512420.729999997</v>
      </c>
      <c r="V163" s="267"/>
      <c r="W163" s="268">
        <v>1</v>
      </c>
      <c r="Y163" s="25">
        <v>121301</v>
      </c>
      <c r="Z163" s="26" t="s">
        <v>1187</v>
      </c>
      <c r="AA163" s="27"/>
      <c r="AB163" s="27">
        <v>64512420.729999997</v>
      </c>
      <c r="AC163" s="33"/>
      <c r="AD163" s="29">
        <v>64512420.729999997</v>
      </c>
      <c r="AE163" s="30">
        <v>64512420.729999997</v>
      </c>
      <c r="AF163" s="27"/>
      <c r="AG163" s="30">
        <v>64512420.729999997</v>
      </c>
      <c r="AH163" s="31"/>
      <c r="AI163" s="32">
        <v>1</v>
      </c>
    </row>
    <row r="164" spans="1:35" x14ac:dyDescent="0.35">
      <c r="A164" s="12">
        <v>123</v>
      </c>
      <c r="B164" s="13" t="s">
        <v>1174</v>
      </c>
      <c r="C164" s="14">
        <f>+C165</f>
        <v>0</v>
      </c>
      <c r="D164" s="14">
        <f t="shared" ref="D164:J164" si="49">+D165</f>
        <v>304605042</v>
      </c>
      <c r="E164" s="14">
        <f t="shared" si="49"/>
        <v>0</v>
      </c>
      <c r="F164" s="14">
        <f t="shared" si="49"/>
        <v>304605042</v>
      </c>
      <c r="G164" s="14">
        <f t="shared" si="49"/>
        <v>0</v>
      </c>
      <c r="H164" s="14">
        <f t="shared" si="49"/>
        <v>0</v>
      </c>
      <c r="I164" s="14">
        <f t="shared" si="49"/>
        <v>0</v>
      </c>
      <c r="J164" s="14">
        <f t="shared" si="49"/>
        <v>0</v>
      </c>
      <c r="K164" s="15">
        <f t="shared" si="40"/>
        <v>0</v>
      </c>
      <c r="L164" s="229">
        <f t="shared" si="38"/>
        <v>0</v>
      </c>
      <c r="M164" s="247">
        <v>123</v>
      </c>
      <c r="N164" s="248" t="s">
        <v>1174</v>
      </c>
      <c r="O164" s="235">
        <v>0</v>
      </c>
      <c r="P164" s="235">
        <v>304605042</v>
      </c>
      <c r="Q164" s="235">
        <v>0</v>
      </c>
      <c r="R164" s="235">
        <v>304605042</v>
      </c>
      <c r="S164" s="235">
        <v>304604982.46999699</v>
      </c>
      <c r="T164" s="235">
        <v>0</v>
      </c>
      <c r="U164" s="235">
        <v>304604982.46999699</v>
      </c>
      <c r="V164" s="235">
        <v>0</v>
      </c>
      <c r="W164" s="261">
        <v>0.99999980456658688</v>
      </c>
      <c r="Y164" s="12">
        <v>123</v>
      </c>
      <c r="Z164" s="13" t="s">
        <v>1174</v>
      </c>
      <c r="AA164" s="14">
        <v>0</v>
      </c>
      <c r="AB164" s="14">
        <v>304605042</v>
      </c>
      <c r="AC164" s="14">
        <v>0</v>
      </c>
      <c r="AD164" s="14">
        <v>304605042</v>
      </c>
      <c r="AE164" s="14">
        <v>0</v>
      </c>
      <c r="AF164" s="14">
        <v>0</v>
      </c>
      <c r="AG164" s="14">
        <v>0</v>
      </c>
      <c r="AH164" s="14">
        <v>0</v>
      </c>
      <c r="AI164" s="15">
        <v>0</v>
      </c>
    </row>
    <row r="165" spans="1:35" x14ac:dyDescent="0.35">
      <c r="A165" s="12">
        <v>1232</v>
      </c>
      <c r="B165" s="13" t="s">
        <v>1175</v>
      </c>
      <c r="C165" s="14"/>
      <c r="D165" s="235">
        <v>304605042</v>
      </c>
      <c r="E165" s="14"/>
      <c r="F165" s="14">
        <f t="shared" si="48"/>
        <v>304605042</v>
      </c>
      <c r="G165" s="14">
        <v>0</v>
      </c>
      <c r="H165" s="235"/>
      <c r="I165" s="235"/>
      <c r="J165" s="14"/>
      <c r="K165" s="15">
        <f t="shared" si="40"/>
        <v>0</v>
      </c>
      <c r="L165" s="229">
        <f t="shared" si="38"/>
        <v>0</v>
      </c>
      <c r="M165" s="247">
        <v>1232</v>
      </c>
      <c r="N165" s="248" t="s">
        <v>1175</v>
      </c>
      <c r="O165" s="235"/>
      <c r="P165" s="235">
        <v>304605042</v>
      </c>
      <c r="Q165" s="235"/>
      <c r="R165" s="235">
        <v>304605042</v>
      </c>
      <c r="S165" s="235">
        <v>304604982.46999699</v>
      </c>
      <c r="T165" s="235"/>
      <c r="U165" s="235">
        <v>304604982.46999699</v>
      </c>
      <c r="V165" s="235"/>
      <c r="W165" s="261">
        <v>0.99999980456658688</v>
      </c>
      <c r="Y165" s="12">
        <v>1232</v>
      </c>
      <c r="Z165" s="13" t="s">
        <v>1175</v>
      </c>
      <c r="AA165" s="14"/>
      <c r="AB165" s="14">
        <v>304605042</v>
      </c>
      <c r="AC165" s="14"/>
      <c r="AD165" s="14">
        <v>304605042</v>
      </c>
      <c r="AE165" s="14">
        <v>0</v>
      </c>
      <c r="AF165" s="14"/>
      <c r="AG165" s="14"/>
      <c r="AH165" s="14"/>
      <c r="AI165" s="15">
        <v>0</v>
      </c>
    </row>
    <row r="166" spans="1:35" x14ac:dyDescent="0.35">
      <c r="A166" s="12" t="s">
        <v>478</v>
      </c>
      <c r="B166" s="13" t="s">
        <v>479</v>
      </c>
      <c r="C166" s="14">
        <f>+C167+C180</f>
        <v>360566197</v>
      </c>
      <c r="D166" s="14">
        <f t="shared" ref="D166:J166" si="50">+D167+D180</f>
        <v>340990480.04000002</v>
      </c>
      <c r="E166" s="14">
        <f t="shared" si="50"/>
        <v>0</v>
      </c>
      <c r="F166" s="14">
        <f t="shared" si="50"/>
        <v>701556677.03999996</v>
      </c>
      <c r="G166" s="14">
        <f t="shared" si="50"/>
        <v>731438641.87</v>
      </c>
      <c r="H166" s="14">
        <f t="shared" si="50"/>
        <v>64757892.140000001</v>
      </c>
      <c r="I166" s="14">
        <f t="shared" si="50"/>
        <v>731438641.87</v>
      </c>
      <c r="J166" s="14">
        <f t="shared" si="50"/>
        <v>-29881964.829999983</v>
      </c>
      <c r="K166" s="15">
        <f t="shared" si="40"/>
        <v>1.0425938000562944</v>
      </c>
      <c r="L166" s="229">
        <f t="shared" si="38"/>
        <v>0</v>
      </c>
      <c r="M166" s="247" t="s">
        <v>478</v>
      </c>
      <c r="N166" s="248" t="s">
        <v>479</v>
      </c>
      <c r="O166" s="235">
        <v>360566197</v>
      </c>
      <c r="P166" s="235">
        <v>340990480.04000002</v>
      </c>
      <c r="Q166" s="235">
        <v>0</v>
      </c>
      <c r="R166" s="235">
        <v>701556677.03999996</v>
      </c>
      <c r="S166" s="235">
        <v>594940948.25</v>
      </c>
      <c r="T166" s="235">
        <v>75370359.00999999</v>
      </c>
      <c r="U166" s="235">
        <v>666680749.73000002</v>
      </c>
      <c r="V166" s="235">
        <v>34875927.310000002</v>
      </c>
      <c r="W166" s="261">
        <v>0.95028779790515561</v>
      </c>
      <c r="Y166" s="12" t="s">
        <v>478</v>
      </c>
      <c r="Z166" s="13" t="s">
        <v>479</v>
      </c>
      <c r="AA166" s="14">
        <v>360566197</v>
      </c>
      <c r="AB166" s="14">
        <v>340990480.04000002</v>
      </c>
      <c r="AC166" s="14">
        <v>0</v>
      </c>
      <c r="AD166" s="14">
        <v>701556677.03999996</v>
      </c>
      <c r="AE166" s="14">
        <v>731438641.87</v>
      </c>
      <c r="AF166" s="14">
        <v>64757892.140000001</v>
      </c>
      <c r="AG166" s="14">
        <v>731438641.87</v>
      </c>
      <c r="AH166" s="14">
        <v>-29881964.829999983</v>
      </c>
      <c r="AI166" s="15">
        <v>1.0425938000562944</v>
      </c>
    </row>
    <row r="167" spans="1:35" x14ac:dyDescent="0.35">
      <c r="A167" s="21" t="s">
        <v>480</v>
      </c>
      <c r="B167" s="22" t="s">
        <v>481</v>
      </c>
      <c r="C167" s="23">
        <f>SUM(C168:C179)</f>
        <v>360566197</v>
      </c>
      <c r="D167" s="23">
        <f t="shared" ref="D167:J167" si="51">SUM(D168:D179)</f>
        <v>25003040.039999999</v>
      </c>
      <c r="E167" s="23">
        <f t="shared" si="51"/>
        <v>0</v>
      </c>
      <c r="F167" s="23">
        <f t="shared" si="51"/>
        <v>385569237.04000002</v>
      </c>
      <c r="G167" s="23">
        <f t="shared" si="51"/>
        <v>415451201.87</v>
      </c>
      <c r="H167" s="23">
        <f t="shared" si="51"/>
        <v>64757892.140000001</v>
      </c>
      <c r="I167" s="23">
        <f t="shared" si="51"/>
        <v>415451201.87</v>
      </c>
      <c r="J167" s="23">
        <f t="shared" si="51"/>
        <v>-29881964.829999983</v>
      </c>
      <c r="K167" s="24">
        <f t="shared" si="40"/>
        <v>1.0775009050499014</v>
      </c>
      <c r="L167" s="229">
        <f t="shared" si="38"/>
        <v>0</v>
      </c>
      <c r="M167" s="251" t="s">
        <v>480</v>
      </c>
      <c r="N167" s="252" t="s">
        <v>481</v>
      </c>
      <c r="O167" s="237">
        <v>360566197</v>
      </c>
      <c r="P167" s="237">
        <v>25003040.039999999</v>
      </c>
      <c r="Q167" s="237">
        <v>0</v>
      </c>
      <c r="R167" s="237">
        <v>385569237.04000002</v>
      </c>
      <c r="S167" s="237">
        <v>278953508.25</v>
      </c>
      <c r="T167" s="237">
        <v>75370359.00999999</v>
      </c>
      <c r="U167" s="237">
        <v>350693309.73000002</v>
      </c>
      <c r="V167" s="237">
        <v>34875927.310000002</v>
      </c>
      <c r="W167" s="263">
        <v>0.90954691412172528</v>
      </c>
      <c r="Y167" s="21" t="s">
        <v>480</v>
      </c>
      <c r="Z167" s="22" t="s">
        <v>481</v>
      </c>
      <c r="AA167" s="23">
        <v>360566197</v>
      </c>
      <c r="AB167" s="23">
        <v>25003040.039999999</v>
      </c>
      <c r="AC167" s="23">
        <v>0</v>
      </c>
      <c r="AD167" s="23">
        <v>385569237.04000002</v>
      </c>
      <c r="AE167" s="23">
        <v>415451201.87</v>
      </c>
      <c r="AF167" s="23">
        <v>64757892.140000001</v>
      </c>
      <c r="AG167" s="23">
        <v>415451201.87</v>
      </c>
      <c r="AH167" s="23">
        <v>-29881964.829999983</v>
      </c>
      <c r="AI167" s="24">
        <v>1.0775009050499014</v>
      </c>
    </row>
    <row r="168" spans="1:35" x14ac:dyDescent="0.35">
      <c r="A168" s="25" t="s">
        <v>482</v>
      </c>
      <c r="B168" s="26" t="s">
        <v>483</v>
      </c>
      <c r="C168" s="29"/>
      <c r="D168" s="239"/>
      <c r="E168" s="33"/>
      <c r="F168" s="29">
        <f t="shared" si="48"/>
        <v>0</v>
      </c>
      <c r="G168" s="30">
        <v>9629412.1799999997</v>
      </c>
      <c r="H168" s="239">
        <v>1704568.29</v>
      </c>
      <c r="I168" s="266">
        <v>9629412.1799999997</v>
      </c>
      <c r="J168" s="31">
        <f t="shared" ref="J168:J180" si="52">SUM(F168-I168)</f>
        <v>-9629412.1799999997</v>
      </c>
      <c r="K168" s="32" t="e">
        <f t="shared" si="40"/>
        <v>#DIV/0!</v>
      </c>
      <c r="L168" s="229">
        <f t="shared" si="38"/>
        <v>0</v>
      </c>
      <c r="M168" s="253" t="s">
        <v>482</v>
      </c>
      <c r="N168" s="254" t="s">
        <v>483</v>
      </c>
      <c r="O168" s="265"/>
      <c r="P168" s="239"/>
      <c r="Q168" s="240"/>
      <c r="R168" s="265">
        <v>0</v>
      </c>
      <c r="S168" s="266">
        <v>6146654.8900000006</v>
      </c>
      <c r="T168" s="239">
        <v>1793219.65</v>
      </c>
      <c r="U168" s="266">
        <v>7924843.8900000006</v>
      </c>
      <c r="V168" s="267">
        <v>-7924843.8900000006</v>
      </c>
      <c r="W168" s="268" t="e">
        <v>#DIV/0!</v>
      </c>
      <c r="Y168" s="25" t="s">
        <v>482</v>
      </c>
      <c r="Z168" s="26" t="s">
        <v>483</v>
      </c>
      <c r="AA168" s="29"/>
      <c r="AB168" s="27"/>
      <c r="AC168" s="33"/>
      <c r="AD168" s="29">
        <v>0</v>
      </c>
      <c r="AE168" s="30">
        <v>9629412.1799999997</v>
      </c>
      <c r="AF168" s="27">
        <v>1704568.29</v>
      </c>
      <c r="AG168" s="30">
        <v>9629412.1799999997</v>
      </c>
      <c r="AH168" s="31">
        <v>-9629412.1799999997</v>
      </c>
      <c r="AI168" s="32" t="e">
        <v>#DIV/0!</v>
      </c>
    </row>
    <row r="169" spans="1:35" x14ac:dyDescent="0.35">
      <c r="A169" s="25" t="s">
        <v>484</v>
      </c>
      <c r="B169" s="26" t="s">
        <v>485</v>
      </c>
      <c r="C169" s="27"/>
      <c r="D169" s="239"/>
      <c r="E169" s="33"/>
      <c r="F169" s="29">
        <f t="shared" si="48"/>
        <v>0</v>
      </c>
      <c r="G169" s="30">
        <v>7344719.2400000002</v>
      </c>
      <c r="H169" s="239">
        <v>1148513.44</v>
      </c>
      <c r="I169" s="266">
        <v>7344719.2400000002</v>
      </c>
      <c r="J169" s="31">
        <f t="shared" si="52"/>
        <v>-7344719.2400000002</v>
      </c>
      <c r="K169" s="32" t="e">
        <f t="shared" si="40"/>
        <v>#DIV/0!</v>
      </c>
      <c r="L169" s="229">
        <f t="shared" si="38"/>
        <v>0</v>
      </c>
      <c r="M169" s="253" t="s">
        <v>484</v>
      </c>
      <c r="N169" s="254" t="s">
        <v>485</v>
      </c>
      <c r="O169" s="239"/>
      <c r="P169" s="239"/>
      <c r="Q169" s="240"/>
      <c r="R169" s="265">
        <v>0</v>
      </c>
      <c r="S169" s="266">
        <v>5005354.88</v>
      </c>
      <c r="T169" s="239">
        <v>1190850.92</v>
      </c>
      <c r="U169" s="266">
        <v>6196205.7999999998</v>
      </c>
      <c r="V169" s="267">
        <v>-6196205.7999999998</v>
      </c>
      <c r="W169" s="268" t="e">
        <v>#DIV/0!</v>
      </c>
      <c r="Y169" s="25" t="s">
        <v>484</v>
      </c>
      <c r="Z169" s="26" t="s">
        <v>485</v>
      </c>
      <c r="AA169" s="27"/>
      <c r="AB169" s="27"/>
      <c r="AC169" s="33"/>
      <c r="AD169" s="29">
        <v>0</v>
      </c>
      <c r="AE169" s="30">
        <v>7344719.2400000002</v>
      </c>
      <c r="AF169" s="27">
        <v>1148513.44</v>
      </c>
      <c r="AG169" s="30">
        <v>7344719.2400000002</v>
      </c>
      <c r="AH169" s="31">
        <v>-7344719.2400000002</v>
      </c>
      <c r="AI169" s="32" t="e">
        <v>#DIV/0!</v>
      </c>
    </row>
    <row r="170" spans="1:35" x14ac:dyDescent="0.35">
      <c r="A170" s="25" t="s">
        <v>486</v>
      </c>
      <c r="B170" s="26" t="s">
        <v>487</v>
      </c>
      <c r="C170" s="27"/>
      <c r="D170" s="239">
        <f>+[1]Hoja3!F17</f>
        <v>20933828.129999999</v>
      </c>
      <c r="E170" s="33"/>
      <c r="F170" s="29">
        <f t="shared" si="48"/>
        <v>20933828.129999999</v>
      </c>
      <c r="G170" s="30">
        <v>42398563.480000004</v>
      </c>
      <c r="H170" s="239">
        <v>5434688.2400000002</v>
      </c>
      <c r="I170" s="266">
        <v>42398563.480000004</v>
      </c>
      <c r="J170" s="31">
        <f t="shared" si="52"/>
        <v>-21464735.350000005</v>
      </c>
      <c r="K170" s="32">
        <f t="shared" si="40"/>
        <v>2.0253612104151735</v>
      </c>
      <c r="L170" s="229">
        <f t="shared" si="38"/>
        <v>0</v>
      </c>
      <c r="M170" s="253" t="s">
        <v>486</v>
      </c>
      <c r="N170" s="254" t="s">
        <v>487</v>
      </c>
      <c r="O170" s="239"/>
      <c r="P170" s="239">
        <v>20933828.129999999</v>
      </c>
      <c r="Q170" s="240"/>
      <c r="R170" s="265">
        <v>20933828.129999999</v>
      </c>
      <c r="S170" s="266">
        <v>29248828.219999999</v>
      </c>
      <c r="T170" s="239">
        <v>7715047.0199999996</v>
      </c>
      <c r="U170" s="266">
        <v>36963875.239999995</v>
      </c>
      <c r="V170" s="267">
        <v>-16030047.109999996</v>
      </c>
      <c r="W170" s="268">
        <v>1.7657484818568632</v>
      </c>
      <c r="Y170" s="25" t="s">
        <v>486</v>
      </c>
      <c r="Z170" s="26" t="s">
        <v>487</v>
      </c>
      <c r="AA170" s="27"/>
      <c r="AB170" s="27">
        <v>20933828.129999999</v>
      </c>
      <c r="AC170" s="33"/>
      <c r="AD170" s="29">
        <v>20933828.129999999</v>
      </c>
      <c r="AE170" s="30">
        <v>42398563.480000004</v>
      </c>
      <c r="AF170" s="27">
        <v>5434688.2400000002</v>
      </c>
      <c r="AG170" s="30">
        <v>42398563.480000004</v>
      </c>
      <c r="AH170" s="31">
        <v>-21464735.350000005</v>
      </c>
      <c r="AI170" s="32">
        <v>2.0253612104151735</v>
      </c>
    </row>
    <row r="171" spans="1:35" x14ac:dyDescent="0.35">
      <c r="A171" s="25" t="s">
        <v>488</v>
      </c>
      <c r="B171" s="26" t="s">
        <v>489</v>
      </c>
      <c r="C171" s="27"/>
      <c r="D171" s="239">
        <f>+[1]Hoja3!F19</f>
        <v>1579921.17</v>
      </c>
      <c r="E171" s="33"/>
      <c r="F171" s="29">
        <f t="shared" si="48"/>
        <v>1579921.17</v>
      </c>
      <c r="G171" s="30">
        <v>9379896.3300000001</v>
      </c>
      <c r="H171" s="239">
        <v>2689617.58</v>
      </c>
      <c r="I171" s="266">
        <v>9379896.3300000001</v>
      </c>
      <c r="J171" s="31">
        <f t="shared" si="52"/>
        <v>-7799975.1600000001</v>
      </c>
      <c r="K171" s="32">
        <f t="shared" si="40"/>
        <v>5.9369394550235697</v>
      </c>
      <c r="L171" s="229">
        <f t="shared" si="38"/>
        <v>0</v>
      </c>
      <c r="M171" s="253" t="s">
        <v>488</v>
      </c>
      <c r="N171" s="254" t="s">
        <v>489</v>
      </c>
      <c r="O171" s="239"/>
      <c r="P171" s="239">
        <v>1579921.17</v>
      </c>
      <c r="Q171" s="240"/>
      <c r="R171" s="265">
        <v>1579921.17</v>
      </c>
      <c r="S171" s="266">
        <v>3565688.59</v>
      </c>
      <c r="T171" s="239">
        <v>3124590.16</v>
      </c>
      <c r="U171" s="266">
        <v>6690278.75</v>
      </c>
      <c r="V171" s="267">
        <v>-5110357.58</v>
      </c>
      <c r="W171" s="268">
        <v>4.2345649118683566</v>
      </c>
      <c r="Y171" s="25" t="s">
        <v>488</v>
      </c>
      <c r="Z171" s="26" t="s">
        <v>489</v>
      </c>
      <c r="AA171" s="27"/>
      <c r="AB171" s="27">
        <v>1579921.17</v>
      </c>
      <c r="AC171" s="33"/>
      <c r="AD171" s="29">
        <v>1579921.17</v>
      </c>
      <c r="AE171" s="30">
        <v>9379896.3300000001</v>
      </c>
      <c r="AF171" s="27">
        <v>2689617.58</v>
      </c>
      <c r="AG171" s="30">
        <v>9379896.3300000001</v>
      </c>
      <c r="AH171" s="31">
        <v>-7799975.1600000001</v>
      </c>
      <c r="AI171" s="32">
        <v>5.9369394550235697</v>
      </c>
    </row>
    <row r="172" spans="1:35" x14ac:dyDescent="0.35">
      <c r="A172" s="25" t="s">
        <v>490</v>
      </c>
      <c r="B172" s="26" t="s">
        <v>491</v>
      </c>
      <c r="C172" s="27"/>
      <c r="D172" s="239"/>
      <c r="E172" s="33"/>
      <c r="F172" s="29">
        <f t="shared" si="48"/>
        <v>0</v>
      </c>
      <c r="G172" s="30">
        <v>115201144.66</v>
      </c>
      <c r="H172" s="239">
        <v>11485107.66</v>
      </c>
      <c r="I172" s="266">
        <v>115201144.66</v>
      </c>
      <c r="J172" s="31">
        <f t="shared" si="52"/>
        <v>-115201144.66</v>
      </c>
      <c r="K172" s="32" t="e">
        <f t="shared" si="40"/>
        <v>#DIV/0!</v>
      </c>
      <c r="L172" s="229">
        <f t="shared" si="38"/>
        <v>0</v>
      </c>
      <c r="M172" s="253" t="s">
        <v>490</v>
      </c>
      <c r="N172" s="254" t="s">
        <v>491</v>
      </c>
      <c r="O172" s="239"/>
      <c r="P172" s="239"/>
      <c r="Q172" s="240"/>
      <c r="R172" s="265">
        <v>0</v>
      </c>
      <c r="S172" s="266">
        <v>91566557</v>
      </c>
      <c r="T172" s="239">
        <v>12149480</v>
      </c>
      <c r="U172" s="266">
        <v>103716037</v>
      </c>
      <c r="V172" s="267">
        <v>-103716037</v>
      </c>
      <c r="W172" s="268" t="e">
        <v>#DIV/0!</v>
      </c>
      <c r="Y172" s="25" t="s">
        <v>490</v>
      </c>
      <c r="Z172" s="26" t="s">
        <v>491</v>
      </c>
      <c r="AA172" s="27"/>
      <c r="AB172" s="27"/>
      <c r="AC172" s="33"/>
      <c r="AD172" s="29">
        <v>0</v>
      </c>
      <c r="AE172" s="30">
        <v>115201144.66</v>
      </c>
      <c r="AF172" s="27">
        <v>11485107.66</v>
      </c>
      <c r="AG172" s="30">
        <v>115201144.66</v>
      </c>
      <c r="AH172" s="31">
        <v>-115201144.66</v>
      </c>
      <c r="AI172" s="32" t="e">
        <v>#DIV/0!</v>
      </c>
    </row>
    <row r="173" spans="1:35" x14ac:dyDescent="0.35">
      <c r="A173" s="25" t="s">
        <v>492</v>
      </c>
      <c r="B173" s="26" t="s">
        <v>493</v>
      </c>
      <c r="C173" s="27"/>
      <c r="D173" s="239">
        <f>+[1]Hoja3!F21</f>
        <v>2489290.7400000002</v>
      </c>
      <c r="E173" s="33"/>
      <c r="F173" s="29">
        <f t="shared" si="48"/>
        <v>2489290.7400000002</v>
      </c>
      <c r="G173" s="30">
        <v>8309984.1299999999</v>
      </c>
      <c r="H173" s="239">
        <v>6018652.6799999997</v>
      </c>
      <c r="I173" s="266">
        <v>8309984.1299999999</v>
      </c>
      <c r="J173" s="31">
        <f t="shared" si="52"/>
        <v>-5820693.3899999997</v>
      </c>
      <c r="K173" s="32">
        <f t="shared" si="40"/>
        <v>3.3382939149968474</v>
      </c>
      <c r="L173" s="229">
        <f t="shared" si="38"/>
        <v>0</v>
      </c>
      <c r="M173" s="253" t="s">
        <v>492</v>
      </c>
      <c r="N173" s="254" t="s">
        <v>493</v>
      </c>
      <c r="O173" s="239"/>
      <c r="P173" s="239">
        <v>2489290.7400000002</v>
      </c>
      <c r="Q173" s="240"/>
      <c r="R173" s="265">
        <v>2489290.7400000002</v>
      </c>
      <c r="S173" s="266">
        <v>2115017.2200000002</v>
      </c>
      <c r="T173" s="239">
        <v>176314.23</v>
      </c>
      <c r="U173" s="266">
        <v>2291331.4500000002</v>
      </c>
      <c r="V173" s="267">
        <v>197959.29000000004</v>
      </c>
      <c r="W173" s="268">
        <v>0.92047562511721714</v>
      </c>
      <c r="Y173" s="25" t="s">
        <v>492</v>
      </c>
      <c r="Z173" s="26" t="s">
        <v>493</v>
      </c>
      <c r="AA173" s="27"/>
      <c r="AB173" s="27">
        <v>2489290.7400000002</v>
      </c>
      <c r="AC173" s="33"/>
      <c r="AD173" s="29">
        <v>2489290.7400000002</v>
      </c>
      <c r="AE173" s="30">
        <v>8309984.1299999999</v>
      </c>
      <c r="AF173" s="27">
        <v>6018652.6799999997</v>
      </c>
      <c r="AG173" s="30">
        <v>8309984.1299999999</v>
      </c>
      <c r="AH173" s="31">
        <v>-5820693.3899999997</v>
      </c>
      <c r="AI173" s="32">
        <v>3.3382939149968474</v>
      </c>
    </row>
    <row r="174" spans="1:35" x14ac:dyDescent="0.35">
      <c r="A174" s="25" t="s">
        <v>494</v>
      </c>
      <c r="B174" s="26" t="s">
        <v>495</v>
      </c>
      <c r="C174" s="27"/>
      <c r="D174" s="239"/>
      <c r="E174" s="33"/>
      <c r="F174" s="29">
        <f t="shared" si="48"/>
        <v>0</v>
      </c>
      <c r="G174" s="30">
        <v>8481475.7599999998</v>
      </c>
      <c r="H174" s="239">
        <v>6723798.8700000001</v>
      </c>
      <c r="I174" s="266">
        <v>8481475.7599999998</v>
      </c>
      <c r="J174" s="31">
        <f t="shared" si="52"/>
        <v>-8481475.7599999998</v>
      </c>
      <c r="K174" s="32" t="e">
        <f t="shared" si="40"/>
        <v>#DIV/0!</v>
      </c>
      <c r="L174" s="229">
        <f t="shared" si="38"/>
        <v>0</v>
      </c>
      <c r="M174" s="253" t="s">
        <v>494</v>
      </c>
      <c r="N174" s="254" t="s">
        <v>495</v>
      </c>
      <c r="O174" s="239"/>
      <c r="P174" s="239"/>
      <c r="Q174" s="240"/>
      <c r="R174" s="265">
        <v>0</v>
      </c>
      <c r="S174" s="266">
        <v>1259479.48</v>
      </c>
      <c r="T174" s="239">
        <v>498197.41</v>
      </c>
      <c r="U174" s="266">
        <v>1757676.89</v>
      </c>
      <c r="V174" s="267">
        <v>-1757676.89</v>
      </c>
      <c r="W174" s="268" t="e">
        <v>#DIV/0!</v>
      </c>
      <c r="Y174" s="25" t="s">
        <v>494</v>
      </c>
      <c r="Z174" s="26" t="s">
        <v>495</v>
      </c>
      <c r="AA174" s="27"/>
      <c r="AB174" s="27"/>
      <c r="AC174" s="33"/>
      <c r="AD174" s="29">
        <v>0</v>
      </c>
      <c r="AE174" s="30">
        <v>8481475.7599999998</v>
      </c>
      <c r="AF174" s="27">
        <v>6723798.8700000001</v>
      </c>
      <c r="AG174" s="30">
        <v>8481475.7599999998</v>
      </c>
      <c r="AH174" s="31">
        <v>-8481475.7599999998</v>
      </c>
      <c r="AI174" s="32" t="e">
        <v>#DIV/0!</v>
      </c>
    </row>
    <row r="175" spans="1:35" x14ac:dyDescent="0.35">
      <c r="A175" s="25" t="s">
        <v>496</v>
      </c>
      <c r="B175" s="26" t="s">
        <v>497</v>
      </c>
      <c r="C175" s="27">
        <v>360566197</v>
      </c>
      <c r="D175" s="239"/>
      <c r="E175" s="33"/>
      <c r="F175" s="29">
        <f t="shared" si="48"/>
        <v>360566197</v>
      </c>
      <c r="G175" s="30">
        <v>142604020.09</v>
      </c>
      <c r="H175" s="239">
        <v>21215110.379999999</v>
      </c>
      <c r="I175" s="266">
        <v>142604020.09</v>
      </c>
      <c r="J175" s="31">
        <f t="shared" si="52"/>
        <v>217962176.91</v>
      </c>
      <c r="K175" s="32">
        <f t="shared" si="40"/>
        <v>0.39550024732351713</v>
      </c>
      <c r="L175" s="229">
        <f t="shared" si="38"/>
        <v>0</v>
      </c>
      <c r="M175" s="253" t="s">
        <v>496</v>
      </c>
      <c r="N175" s="254" t="s">
        <v>497</v>
      </c>
      <c r="O175" s="239">
        <v>360566197</v>
      </c>
      <c r="P175" s="239"/>
      <c r="Q175" s="240"/>
      <c r="R175" s="265">
        <v>360566197</v>
      </c>
      <c r="S175" s="266">
        <v>83579598.969999999</v>
      </c>
      <c r="T175" s="239">
        <v>41424837.619999997</v>
      </c>
      <c r="U175" s="266">
        <v>121388909.71000001</v>
      </c>
      <c r="V175" s="267">
        <v>239177287.28999999</v>
      </c>
      <c r="W175" s="268">
        <v>0.33666192427350589</v>
      </c>
      <c r="Y175" s="25" t="s">
        <v>496</v>
      </c>
      <c r="Z175" s="26" t="s">
        <v>497</v>
      </c>
      <c r="AA175" s="27">
        <v>360566197</v>
      </c>
      <c r="AB175" s="27"/>
      <c r="AC175" s="33"/>
      <c r="AD175" s="29">
        <v>360566197</v>
      </c>
      <c r="AE175" s="30">
        <v>142604020.09</v>
      </c>
      <c r="AF175" s="27">
        <v>21215110.379999999</v>
      </c>
      <c r="AG175" s="30">
        <v>142604020.09</v>
      </c>
      <c r="AH175" s="31">
        <v>217962176.91</v>
      </c>
      <c r="AI175" s="32">
        <v>0.39550024732351713</v>
      </c>
    </row>
    <row r="176" spans="1:35" x14ac:dyDescent="0.35">
      <c r="A176" s="25" t="s">
        <v>498</v>
      </c>
      <c r="B176" s="26" t="s">
        <v>499</v>
      </c>
      <c r="C176" s="27"/>
      <c r="D176" s="239"/>
      <c r="E176" s="33"/>
      <c r="F176" s="29">
        <f t="shared" si="48"/>
        <v>0</v>
      </c>
      <c r="G176" s="30">
        <v>1190171</v>
      </c>
      <c r="H176" s="239"/>
      <c r="I176" s="266">
        <v>1190171</v>
      </c>
      <c r="J176" s="31">
        <f t="shared" si="52"/>
        <v>-1190171</v>
      </c>
      <c r="K176" s="32" t="e">
        <f t="shared" si="40"/>
        <v>#DIV/0!</v>
      </c>
      <c r="L176" s="229">
        <f t="shared" si="38"/>
        <v>0</v>
      </c>
      <c r="M176" s="253" t="s">
        <v>498</v>
      </c>
      <c r="N176" s="254" t="s">
        <v>499</v>
      </c>
      <c r="O176" s="239"/>
      <c r="P176" s="239"/>
      <c r="Q176" s="240"/>
      <c r="R176" s="265">
        <v>0</v>
      </c>
      <c r="S176" s="266">
        <v>684596</v>
      </c>
      <c r="T176" s="239">
        <v>505575</v>
      </c>
      <c r="U176" s="266">
        <v>1190171</v>
      </c>
      <c r="V176" s="267">
        <v>-1190171</v>
      </c>
      <c r="W176" s="268" t="e">
        <v>#DIV/0!</v>
      </c>
      <c r="Y176" s="25" t="s">
        <v>498</v>
      </c>
      <c r="Z176" s="26" t="s">
        <v>499</v>
      </c>
      <c r="AA176" s="27"/>
      <c r="AB176" s="27"/>
      <c r="AC176" s="33"/>
      <c r="AD176" s="29">
        <v>0</v>
      </c>
      <c r="AE176" s="30">
        <v>1190171</v>
      </c>
      <c r="AF176" s="27"/>
      <c r="AG176" s="30">
        <v>1190171</v>
      </c>
      <c r="AH176" s="31">
        <v>-1190171</v>
      </c>
      <c r="AI176" s="32" t="e">
        <v>#DIV/0!</v>
      </c>
    </row>
    <row r="177" spans="1:35" x14ac:dyDescent="0.35">
      <c r="A177" s="25" t="s">
        <v>500</v>
      </c>
      <c r="B177" s="26" t="s">
        <v>501</v>
      </c>
      <c r="C177" s="27"/>
      <c r="D177" s="239"/>
      <c r="E177" s="33"/>
      <c r="F177" s="29">
        <f t="shared" si="48"/>
        <v>0</v>
      </c>
      <c r="G177" s="30">
        <v>18589726</v>
      </c>
      <c r="H177" s="239">
        <v>522936</v>
      </c>
      <c r="I177" s="266">
        <v>18589726</v>
      </c>
      <c r="J177" s="31">
        <f t="shared" si="52"/>
        <v>-18589726</v>
      </c>
      <c r="K177" s="32" t="e">
        <f t="shared" si="40"/>
        <v>#DIV/0!</v>
      </c>
      <c r="L177" s="229">
        <f t="shared" si="38"/>
        <v>0</v>
      </c>
      <c r="M177" s="253" t="s">
        <v>500</v>
      </c>
      <c r="N177" s="254" t="s">
        <v>501</v>
      </c>
      <c r="O177" s="239"/>
      <c r="P177" s="239"/>
      <c r="Q177" s="240"/>
      <c r="R177" s="265">
        <v>0</v>
      </c>
      <c r="S177" s="266">
        <v>11964778</v>
      </c>
      <c r="T177" s="239">
        <v>6102012</v>
      </c>
      <c r="U177" s="266">
        <v>18066790</v>
      </c>
      <c r="V177" s="267">
        <v>-18066790</v>
      </c>
      <c r="W177" s="268" t="e">
        <v>#DIV/0!</v>
      </c>
      <c r="Y177" s="25" t="s">
        <v>500</v>
      </c>
      <c r="Z177" s="26" t="s">
        <v>501</v>
      </c>
      <c r="AA177" s="27"/>
      <c r="AB177" s="27"/>
      <c r="AC177" s="33"/>
      <c r="AD177" s="29">
        <v>0</v>
      </c>
      <c r="AE177" s="30">
        <v>18589726</v>
      </c>
      <c r="AF177" s="27">
        <v>522936</v>
      </c>
      <c r="AG177" s="30">
        <v>18589726</v>
      </c>
      <c r="AH177" s="31">
        <v>-18589726</v>
      </c>
      <c r="AI177" s="32" t="e">
        <v>#DIV/0!</v>
      </c>
    </row>
    <row r="178" spans="1:35" x14ac:dyDescent="0.35">
      <c r="A178" s="25" t="s">
        <v>502</v>
      </c>
      <c r="B178" s="26" t="s">
        <v>503</v>
      </c>
      <c r="C178" s="27"/>
      <c r="D178" s="239"/>
      <c r="E178" s="33"/>
      <c r="F178" s="29">
        <f t="shared" si="48"/>
        <v>0</v>
      </c>
      <c r="G178" s="30">
        <v>49345833</v>
      </c>
      <c r="H178" s="239">
        <v>7086220</v>
      </c>
      <c r="I178" s="266">
        <v>49345833</v>
      </c>
      <c r="J178" s="31">
        <f t="shared" si="52"/>
        <v>-49345833</v>
      </c>
      <c r="K178" s="32" t="e">
        <f t="shared" si="40"/>
        <v>#DIV/0!</v>
      </c>
      <c r="L178" s="229">
        <f t="shared" si="38"/>
        <v>0</v>
      </c>
      <c r="M178" s="253" t="s">
        <v>502</v>
      </c>
      <c r="N178" s="254" t="s">
        <v>503</v>
      </c>
      <c r="O178" s="239"/>
      <c r="P178" s="239"/>
      <c r="Q178" s="240"/>
      <c r="R178" s="265">
        <v>0</v>
      </c>
      <c r="S178" s="266">
        <v>42259613</v>
      </c>
      <c r="T178" s="239"/>
      <c r="U178" s="266">
        <v>42259613</v>
      </c>
      <c r="V178" s="267">
        <v>-42259613</v>
      </c>
      <c r="W178" s="268" t="e">
        <v>#DIV/0!</v>
      </c>
      <c r="Y178" s="25" t="s">
        <v>502</v>
      </c>
      <c r="Z178" s="26" t="s">
        <v>503</v>
      </c>
      <c r="AA178" s="27"/>
      <c r="AB178" s="27"/>
      <c r="AC178" s="33"/>
      <c r="AD178" s="29">
        <v>0</v>
      </c>
      <c r="AE178" s="30">
        <v>49345833</v>
      </c>
      <c r="AF178" s="27">
        <v>7086220</v>
      </c>
      <c r="AG178" s="30">
        <v>49345833</v>
      </c>
      <c r="AH178" s="31">
        <v>-49345833</v>
      </c>
      <c r="AI178" s="32" t="e">
        <v>#DIV/0!</v>
      </c>
    </row>
    <row r="179" spans="1:35" x14ac:dyDescent="0.35">
      <c r="A179" s="230">
        <v>1262212</v>
      </c>
      <c r="B179" s="26" t="s">
        <v>1176</v>
      </c>
      <c r="C179" s="33"/>
      <c r="D179" s="240"/>
      <c r="E179" s="33"/>
      <c r="F179" s="29">
        <f t="shared" si="48"/>
        <v>0</v>
      </c>
      <c r="G179" s="30">
        <v>2976256</v>
      </c>
      <c r="H179" s="239">
        <v>728679</v>
      </c>
      <c r="I179" s="266">
        <v>2976256</v>
      </c>
      <c r="J179" s="31">
        <f t="shared" si="52"/>
        <v>-2976256</v>
      </c>
      <c r="K179" s="32" t="e">
        <f t="shared" si="40"/>
        <v>#DIV/0!</v>
      </c>
      <c r="L179" s="229">
        <f t="shared" si="38"/>
        <v>0</v>
      </c>
      <c r="M179" s="255">
        <v>1262212</v>
      </c>
      <c r="N179" s="254" t="s">
        <v>1176</v>
      </c>
      <c r="O179" s="240"/>
      <c r="P179" s="240"/>
      <c r="Q179" s="240"/>
      <c r="R179" s="265">
        <v>0</v>
      </c>
      <c r="S179" s="266">
        <v>1557342</v>
      </c>
      <c r="T179" s="239">
        <v>690235</v>
      </c>
      <c r="U179" s="266">
        <v>2247577</v>
      </c>
      <c r="V179" s="267">
        <v>-2247577</v>
      </c>
      <c r="W179" s="268" t="e">
        <v>#DIV/0!</v>
      </c>
      <c r="Y179" s="230">
        <v>1262212</v>
      </c>
      <c r="Z179" s="26" t="s">
        <v>1176</v>
      </c>
      <c r="AA179" s="33"/>
      <c r="AB179" s="33"/>
      <c r="AC179" s="33"/>
      <c r="AD179" s="29">
        <v>0</v>
      </c>
      <c r="AE179" s="30">
        <v>2976256</v>
      </c>
      <c r="AF179" s="27">
        <v>728679</v>
      </c>
      <c r="AG179" s="30">
        <v>2976256</v>
      </c>
      <c r="AH179" s="31">
        <v>-2976256</v>
      </c>
      <c r="AI179" s="32" t="e">
        <v>#DIV/0!</v>
      </c>
    </row>
    <row r="180" spans="1:35" x14ac:dyDescent="0.35">
      <c r="A180" s="230">
        <v>12627</v>
      </c>
      <c r="B180" s="26" t="s">
        <v>1177</v>
      </c>
      <c r="C180" s="33"/>
      <c r="D180" s="240">
        <v>315987440</v>
      </c>
      <c r="E180" s="33"/>
      <c r="F180" s="29">
        <f t="shared" si="48"/>
        <v>315987440</v>
      </c>
      <c r="G180" s="30">
        <v>315987440</v>
      </c>
      <c r="H180" s="239"/>
      <c r="I180" s="266">
        <v>315987440</v>
      </c>
      <c r="J180" s="31">
        <f t="shared" si="52"/>
        <v>0</v>
      </c>
      <c r="K180" s="32">
        <f t="shared" si="40"/>
        <v>1</v>
      </c>
      <c r="L180" s="229">
        <f t="shared" si="38"/>
        <v>0</v>
      </c>
      <c r="M180" s="255">
        <v>12627</v>
      </c>
      <c r="N180" s="254" t="s">
        <v>1177</v>
      </c>
      <c r="O180" s="240"/>
      <c r="P180" s="240">
        <v>315987440</v>
      </c>
      <c r="Q180" s="240"/>
      <c r="R180" s="265">
        <v>315987440</v>
      </c>
      <c r="S180" s="266">
        <v>315987440</v>
      </c>
      <c r="T180" s="239"/>
      <c r="U180" s="266">
        <v>315987440</v>
      </c>
      <c r="V180" s="267">
        <v>0</v>
      </c>
      <c r="W180" s="268">
        <v>1</v>
      </c>
      <c r="Y180" s="230">
        <v>12627</v>
      </c>
      <c r="Z180" s="26" t="s">
        <v>1177</v>
      </c>
      <c r="AA180" s="33"/>
      <c r="AB180" s="33">
        <v>315987440</v>
      </c>
      <c r="AC180" s="33"/>
      <c r="AD180" s="29">
        <v>315987440</v>
      </c>
      <c r="AE180" s="30">
        <v>315987440</v>
      </c>
      <c r="AF180" s="27"/>
      <c r="AG180" s="30">
        <v>315987440</v>
      </c>
      <c r="AH180" s="31">
        <v>0</v>
      </c>
      <c r="AI180" s="32">
        <v>1</v>
      </c>
    </row>
    <row r="181" spans="1:35" x14ac:dyDescent="0.35">
      <c r="C181" s="4"/>
      <c r="D181" s="4"/>
      <c r="F181" s="4"/>
      <c r="Y181" s="229"/>
      <c r="Z181" s="229"/>
      <c r="AA181" s="231"/>
    </row>
    <row r="182" spans="1:35" x14ac:dyDescent="0.35">
      <c r="C182" s="4"/>
      <c r="D182" s="4"/>
      <c r="F182" s="4"/>
      <c r="G182" s="4"/>
      <c r="I182" s="4"/>
      <c r="Z182" s="229"/>
      <c r="AA182" s="231"/>
    </row>
    <row r="183" spans="1:35" x14ac:dyDescent="0.35">
      <c r="C183" s="229"/>
      <c r="D183" s="229"/>
      <c r="F183" s="229"/>
      <c r="I183" s="229"/>
      <c r="Z183" s="229"/>
      <c r="AA183" s="231"/>
    </row>
    <row r="184" spans="1:35" x14ac:dyDescent="0.35">
      <c r="D184" s="231"/>
      <c r="F184" s="4"/>
      <c r="Z184" s="229"/>
      <c r="AA184" s="231"/>
    </row>
    <row r="185" spans="1:35" x14ac:dyDescent="0.35">
      <c r="D185" s="231"/>
      <c r="F185" s="231"/>
      <c r="Z185" s="229"/>
      <c r="AA185" s="231"/>
    </row>
    <row r="186" spans="1:35" x14ac:dyDescent="0.35">
      <c r="D186" s="231">
        <f>+D185-D184</f>
        <v>0</v>
      </c>
      <c r="F186" s="229">
        <f>+F185-F184</f>
        <v>0</v>
      </c>
      <c r="Z186" s="229"/>
      <c r="AA186" s="231"/>
    </row>
    <row r="187" spans="1:35" x14ac:dyDescent="0.35">
      <c r="Z187" s="229"/>
      <c r="AA187" s="231"/>
    </row>
    <row r="188" spans="1:35" x14ac:dyDescent="0.35">
      <c r="Z188" s="229"/>
      <c r="AA188" s="231"/>
    </row>
    <row r="189" spans="1:35" x14ac:dyDescent="0.35">
      <c r="Z189" s="229"/>
      <c r="AA189" s="231"/>
    </row>
    <row r="190" spans="1:35" x14ac:dyDescent="0.35">
      <c r="Z190" s="229"/>
      <c r="AA190" s="231"/>
    </row>
    <row r="191" spans="1:35" x14ac:dyDescent="0.35">
      <c r="Z191" s="229"/>
    </row>
    <row r="192" spans="1:35" x14ac:dyDescent="0.35">
      <c r="Z192" s="229"/>
    </row>
    <row r="193" spans="26:26" x14ac:dyDescent="0.35">
      <c r="Z193" s="229"/>
    </row>
  </sheetData>
  <autoFilter ref="A4:BT183"/>
  <mergeCells count="1">
    <mergeCell ref="C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S1085"/>
  <sheetViews>
    <sheetView showGridLines="0" tabSelected="1" zoomScale="110" zoomScaleNormal="110" workbookViewId="0">
      <pane xSplit="2" ySplit="5" topLeftCell="O332" activePane="bottomRight" state="frozen"/>
      <selection pane="topRight" activeCell="C1" sqref="C1"/>
      <selection pane="bottomLeft" activeCell="A2" sqref="A2"/>
      <selection pane="bottomRight" activeCell="A43" sqref="A43:B46"/>
    </sheetView>
  </sheetViews>
  <sheetFormatPr baseColWidth="10" defaultColWidth="0" defaultRowHeight="14.5" x14ac:dyDescent="0.35"/>
  <cols>
    <col min="1" max="1" width="15" style="208" customWidth="1"/>
    <col min="2" max="2" width="52.81640625" style="208" customWidth="1"/>
    <col min="3" max="3" width="20" style="213" bestFit="1" customWidth="1"/>
    <col min="4" max="4" width="18.81640625" style="213" bestFit="1" customWidth="1"/>
    <col min="5" max="5" width="22.1796875" style="213" bestFit="1" customWidth="1"/>
    <col min="6" max="6" width="18.81640625" style="213" bestFit="1" customWidth="1"/>
    <col min="7" max="7" width="21.453125" style="213" bestFit="1" customWidth="1"/>
    <col min="8" max="8" width="18.81640625" style="213" bestFit="1" customWidth="1"/>
    <col min="9" max="9" width="26.26953125" style="213" bestFit="1" customWidth="1"/>
    <col min="10" max="10" width="19.81640625" style="213" bestFit="1" customWidth="1"/>
    <col min="11" max="11" width="17.54296875" style="213" bestFit="1" customWidth="1"/>
    <col min="12" max="13" width="18.81640625" style="213" bestFit="1" customWidth="1"/>
    <col min="14" max="14" width="20" style="213" bestFit="1" customWidth="1"/>
    <col min="15" max="15" width="19.81640625" style="213" bestFit="1" customWidth="1"/>
    <col min="16" max="16" width="23.26953125" style="213" bestFit="1" customWidth="1"/>
    <col min="17" max="17" width="18.81640625" style="213" bestFit="1" customWidth="1"/>
    <col min="18" max="18" width="6.453125" style="208" hidden="1" customWidth="1"/>
    <col min="19" max="19" width="18.81640625" style="208" hidden="1" customWidth="1"/>
    <col min="20" max="20" width="19.54296875" style="208" hidden="1" customWidth="1"/>
    <col min="21" max="21" width="42.7265625" style="208" hidden="1" customWidth="1"/>
    <col min="22" max="22" width="20.7265625" style="208" hidden="1" customWidth="1"/>
    <col min="23" max="23" width="0" style="208" hidden="1" customWidth="1"/>
    <col min="24" max="24" width="14.81640625" style="208" hidden="1" customWidth="1"/>
    <col min="25" max="25" width="13.7265625" style="208" hidden="1" customWidth="1"/>
    <col min="26" max="26" width="0" style="208" hidden="1" customWidth="1"/>
    <col min="27" max="27" width="13.26953125" style="208" hidden="1" customWidth="1"/>
    <col min="28" max="28" width="100" style="208" hidden="1" customWidth="1"/>
    <col min="29" max="29" width="20" style="208" hidden="1" customWidth="1"/>
    <col min="30" max="30" width="18.81640625" style="208" hidden="1" customWidth="1"/>
    <col min="31" max="31" width="18.54296875" style="208" hidden="1" customWidth="1"/>
    <col min="32" max="32" width="18.81640625" style="208" hidden="1" customWidth="1"/>
    <col min="33" max="33" width="20" style="208" hidden="1" customWidth="1"/>
    <col min="34" max="34" width="18.81640625" style="208" hidden="1" customWidth="1"/>
    <col min="35" max="35" width="22.54296875" style="208" hidden="1" customWidth="1"/>
    <col min="36" max="36" width="20.1796875" style="208" hidden="1" customWidth="1"/>
    <col min="37" max="37" width="16" style="208" hidden="1" customWidth="1"/>
    <col min="38" max="38" width="17.54296875" style="208" hidden="1" customWidth="1"/>
    <col min="39" max="40" width="18.81640625" style="208" hidden="1" customWidth="1"/>
    <col min="41" max="41" width="17.54296875" style="208" hidden="1" customWidth="1"/>
    <col min="42" max="42" width="18.81640625" style="208" hidden="1" customWidth="1"/>
    <col min="43" max="43" width="20" style="208" hidden="1" customWidth="1"/>
    <col min="44" max="44" width="18.81640625" style="208" hidden="1" customWidth="1"/>
    <col min="45" max="45" width="21.26953125" style="208" hidden="1" customWidth="1"/>
    <col min="46" max="46" width="20.7265625" style="208" hidden="1" customWidth="1"/>
    <col min="47" max="52" width="0" style="208" hidden="1" customWidth="1"/>
    <col min="53" max="53" width="4.26953125" style="208" customWidth="1"/>
    <col min="54" max="54" width="16" style="213" hidden="1" customWidth="1"/>
    <col min="55" max="55" width="60.453125" style="208" hidden="1" customWidth="1"/>
    <col min="56" max="56" width="20" style="208" hidden="1" customWidth="1"/>
    <col min="57" max="57" width="18.81640625" style="208" hidden="1" customWidth="1"/>
    <col min="58" max="58" width="18.54296875" style="208" hidden="1" customWidth="1"/>
    <col min="59" max="59" width="18.81640625" style="208" hidden="1" customWidth="1"/>
    <col min="60" max="60" width="20" style="208" hidden="1" customWidth="1"/>
    <col min="61" max="61" width="17.54296875" style="208" hidden="1" customWidth="1"/>
    <col min="62" max="62" width="22.54296875" style="208" hidden="1" customWidth="1"/>
    <col min="63" max="63" width="20.1796875" style="208" hidden="1" customWidth="1"/>
    <col min="64" max="64" width="17.54296875" style="208" hidden="1" customWidth="1"/>
    <col min="65" max="67" width="18.81640625" style="208" hidden="1" customWidth="1"/>
    <col min="68" max="68" width="20" style="208" hidden="1" customWidth="1"/>
    <col min="69" max="69" width="21.26953125" style="208" hidden="1" customWidth="1"/>
    <col min="70" max="70" width="20.7265625" style="208" hidden="1" customWidth="1"/>
    <col min="71" max="71" width="18.81640625" style="208" hidden="1" customWidth="1"/>
    <col min="72" max="16384" width="4.54296875" style="208" hidden="1"/>
  </cols>
  <sheetData>
    <row r="4" spans="1:71" ht="49.5" customHeight="1" x14ac:dyDescent="0.35"/>
    <row r="5" spans="1:71" ht="29" x14ac:dyDescent="0.35">
      <c r="A5" s="42" t="s">
        <v>0</v>
      </c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504</v>
      </c>
      <c r="H5" s="43" t="s">
        <v>1122</v>
      </c>
      <c r="I5" s="43" t="s">
        <v>1123</v>
      </c>
      <c r="J5" s="43" t="s">
        <v>505</v>
      </c>
      <c r="K5" s="43" t="s">
        <v>1124</v>
      </c>
      <c r="L5" s="43" t="s">
        <v>1228</v>
      </c>
      <c r="M5" s="43" t="s">
        <v>1208</v>
      </c>
      <c r="N5" s="43" t="s">
        <v>1125</v>
      </c>
      <c r="O5" s="43" t="s">
        <v>506</v>
      </c>
      <c r="P5" s="43" t="s">
        <v>219</v>
      </c>
      <c r="Q5" s="43" t="s">
        <v>507</v>
      </c>
      <c r="S5" s="43" t="s">
        <v>1213</v>
      </c>
      <c r="T5" s="43" t="s">
        <v>1190</v>
      </c>
      <c r="V5" s="281" t="s">
        <v>1209</v>
      </c>
      <c r="AA5" s="288" t="s">
        <v>0</v>
      </c>
      <c r="AB5" s="288" t="s">
        <v>1</v>
      </c>
      <c r="AC5" s="290" t="s">
        <v>2</v>
      </c>
      <c r="AD5" s="290" t="s">
        <v>3</v>
      </c>
      <c r="AE5" s="290" t="s">
        <v>4</v>
      </c>
      <c r="AF5" s="290" t="s">
        <v>5</v>
      </c>
      <c r="AG5" s="290" t="s">
        <v>1229</v>
      </c>
      <c r="AH5" s="290" t="s">
        <v>1122</v>
      </c>
      <c r="AI5" s="290" t="s">
        <v>1123</v>
      </c>
      <c r="AJ5" s="290" t="s">
        <v>1230</v>
      </c>
      <c r="AK5" s="290" t="s">
        <v>1231</v>
      </c>
      <c r="AL5" s="290" t="s">
        <v>1124</v>
      </c>
      <c r="AM5" s="290" t="s">
        <v>1232</v>
      </c>
      <c r="AN5" s="290" t="s">
        <v>1208</v>
      </c>
      <c r="AO5" s="290" t="s">
        <v>1233</v>
      </c>
      <c r="AP5" s="290" t="s">
        <v>1234</v>
      </c>
      <c r="AQ5" s="290" t="s">
        <v>1235</v>
      </c>
      <c r="AR5" s="290" t="s">
        <v>1125</v>
      </c>
      <c r="AS5" s="290" t="s">
        <v>1236</v>
      </c>
      <c r="AT5" s="290" t="s">
        <v>1209</v>
      </c>
      <c r="BB5" s="311" t="s">
        <v>0</v>
      </c>
      <c r="BC5" s="311" t="s">
        <v>1</v>
      </c>
      <c r="BD5" s="313" t="s">
        <v>2</v>
      </c>
      <c r="BE5" s="313" t="s">
        <v>3</v>
      </c>
      <c r="BF5" s="313" t="s">
        <v>4</v>
      </c>
      <c r="BG5" s="313" t="s">
        <v>5</v>
      </c>
      <c r="BH5" s="313" t="s">
        <v>1229</v>
      </c>
      <c r="BI5" s="313" t="s">
        <v>1122</v>
      </c>
      <c r="BJ5" s="313" t="s">
        <v>1123</v>
      </c>
      <c r="BK5" s="313" t="s">
        <v>1230</v>
      </c>
      <c r="BL5" s="313" t="s">
        <v>1124</v>
      </c>
      <c r="BM5" s="313" t="s">
        <v>1232</v>
      </c>
      <c r="BN5" s="313" t="s">
        <v>1208</v>
      </c>
      <c r="BO5" s="313" t="s">
        <v>1234</v>
      </c>
      <c r="BP5" s="313" t="s">
        <v>1125</v>
      </c>
      <c r="BQ5" s="313" t="s">
        <v>1236</v>
      </c>
      <c r="BR5" s="313" t="s">
        <v>1209</v>
      </c>
      <c r="BS5" s="313" t="s">
        <v>1253</v>
      </c>
    </row>
    <row r="6" spans="1:71" s="219" customFormat="1" x14ac:dyDescent="0.35">
      <c r="A6" s="216">
        <v>2</v>
      </c>
      <c r="B6" s="217" t="s">
        <v>6</v>
      </c>
      <c r="C6" s="218">
        <f>+C7+C249</f>
        <v>128545687388</v>
      </c>
      <c r="D6" s="218">
        <f t="shared" ref="D6:Q6" si="0">+D7+D249</f>
        <v>10621870468</v>
      </c>
      <c r="E6" s="218">
        <f t="shared" si="0"/>
        <v>10621870468</v>
      </c>
      <c r="F6" s="218">
        <f t="shared" si="0"/>
        <v>26179341960.239998</v>
      </c>
      <c r="G6" s="218">
        <f t="shared" si="0"/>
        <v>154725029348.23999</v>
      </c>
      <c r="H6" s="218">
        <f t="shared" si="0"/>
        <v>7662803581.0699997</v>
      </c>
      <c r="I6" s="218">
        <f t="shared" si="0"/>
        <v>99436165995.679993</v>
      </c>
      <c r="J6" s="218">
        <f t="shared" si="0"/>
        <v>55094861813.520004</v>
      </c>
      <c r="K6" s="218">
        <f t="shared" si="0"/>
        <v>9165736291.3899994</v>
      </c>
      <c r="L6" s="218">
        <f t="shared" si="0"/>
        <v>84316056307.619995</v>
      </c>
      <c r="M6" s="218">
        <f t="shared" si="0"/>
        <v>15120109688.060001</v>
      </c>
      <c r="N6" s="218">
        <f t="shared" si="0"/>
        <v>106923677776.45</v>
      </c>
      <c r="O6" s="218">
        <f t="shared" si="0"/>
        <v>7487511780.7699986</v>
      </c>
      <c r="P6" s="218">
        <f t="shared" si="0"/>
        <v>47764330353.790001</v>
      </c>
      <c r="Q6" s="218">
        <f t="shared" si="0"/>
        <v>83076733462.669998</v>
      </c>
      <c r="R6" s="242"/>
      <c r="S6" s="218"/>
      <c r="T6" s="218"/>
      <c r="V6" s="282">
        <v>65316013691.820007</v>
      </c>
      <c r="X6" s="245"/>
      <c r="Y6" s="208"/>
      <c r="AA6" s="289">
        <v>2</v>
      </c>
      <c r="AB6" s="289" t="s">
        <v>6</v>
      </c>
      <c r="AC6" s="291">
        <v>128545687388</v>
      </c>
      <c r="AD6" s="291">
        <v>10621870468</v>
      </c>
      <c r="AE6" s="291">
        <v>7937718043</v>
      </c>
      <c r="AF6" s="291">
        <v>20501256314.239998</v>
      </c>
      <c r="AG6" s="291">
        <v>151731096127.23999</v>
      </c>
      <c r="AH6" s="291">
        <v>13449708547.939999</v>
      </c>
      <c r="AI6" s="291">
        <v>92875040613.610001</v>
      </c>
      <c r="AJ6" s="291">
        <v>58856055513.62999</v>
      </c>
      <c r="AK6" s="291">
        <v>383241894</v>
      </c>
      <c r="AL6" s="291">
        <v>9238484739.079998</v>
      </c>
      <c r="AM6" s="291">
        <v>75074314601.229996</v>
      </c>
      <c r="AN6" s="291">
        <v>18183967906.380005</v>
      </c>
      <c r="AO6" s="291">
        <v>2211378429</v>
      </c>
      <c r="AP6" s="291">
        <v>13565392315.559998</v>
      </c>
      <c r="AQ6" s="291">
        <v>100769178326.98</v>
      </c>
      <c r="AR6" s="291">
        <v>98557799897.979996</v>
      </c>
      <c r="AS6" s="291">
        <v>5682759284.3699951</v>
      </c>
      <c r="AT6" s="291">
        <v>53173296229.259995</v>
      </c>
      <c r="BB6" s="312">
        <v>2</v>
      </c>
      <c r="BC6" s="312" t="s">
        <v>6</v>
      </c>
      <c r="BD6" s="314">
        <v>128545687388</v>
      </c>
      <c r="BE6" s="314">
        <v>10621870468</v>
      </c>
      <c r="BF6" s="314">
        <v>7937718043</v>
      </c>
      <c r="BG6" s="314">
        <v>21280161446.239998</v>
      </c>
      <c r="BH6" s="314">
        <v>152510001259.23999</v>
      </c>
      <c r="BI6" s="314">
        <v>7662803581.0699997</v>
      </c>
      <c r="BJ6" s="314">
        <v>99408665995.680008</v>
      </c>
      <c r="BK6" s="314">
        <v>53101335263.559982</v>
      </c>
      <c r="BL6" s="314">
        <v>9160236291.3900013</v>
      </c>
      <c r="BM6" s="314">
        <v>84310556307.62001</v>
      </c>
      <c r="BN6" s="314">
        <v>15557356997.059998</v>
      </c>
      <c r="BO6" s="314">
        <v>11013233286.470001</v>
      </c>
      <c r="BP6" s="314">
        <v>107584532303.44998</v>
      </c>
      <c r="BQ6" s="314">
        <v>8175866307.7699738</v>
      </c>
      <c r="BR6" s="314">
        <v>44925468955.790009</v>
      </c>
      <c r="BS6" s="314">
        <v>84310556307.62001</v>
      </c>
    </row>
    <row r="7" spans="1:71" s="219" customFormat="1" x14ac:dyDescent="0.35">
      <c r="A7" s="220">
        <v>21</v>
      </c>
      <c r="B7" s="221" t="s">
        <v>7</v>
      </c>
      <c r="C7" s="222">
        <f>+C8+C63+C235+C239+C241</f>
        <v>117594878148</v>
      </c>
      <c r="D7" s="222">
        <f t="shared" ref="D7:Q7" si="1">+D8+D63+D235+D239+D241</f>
        <v>3316492142</v>
      </c>
      <c r="E7" s="222">
        <f t="shared" si="1"/>
        <v>3520492142</v>
      </c>
      <c r="F7" s="222">
        <f t="shared" si="1"/>
        <v>4891395969.7299995</v>
      </c>
      <c r="G7" s="222">
        <f t="shared" si="1"/>
        <v>122282274117.73</v>
      </c>
      <c r="H7" s="222">
        <f t="shared" si="1"/>
        <v>6141987334.0699997</v>
      </c>
      <c r="I7" s="222">
        <f t="shared" si="1"/>
        <v>87719891878.779999</v>
      </c>
      <c r="J7" s="222">
        <f t="shared" si="1"/>
        <v>34562382238.950005</v>
      </c>
      <c r="K7" s="222">
        <f t="shared" si="1"/>
        <v>7627550644.3899994</v>
      </c>
      <c r="L7" s="222">
        <f t="shared" si="1"/>
        <v>77647726296.440002</v>
      </c>
      <c r="M7" s="222">
        <f t="shared" si="1"/>
        <v>10072165582.340002</v>
      </c>
      <c r="N7" s="222">
        <f t="shared" si="1"/>
        <v>92655037183.110001</v>
      </c>
      <c r="O7" s="222">
        <f t="shared" si="1"/>
        <v>4935145304.329998</v>
      </c>
      <c r="P7" s="222">
        <f t="shared" si="1"/>
        <v>29627236934.620003</v>
      </c>
      <c r="Q7" s="222">
        <f t="shared" si="1"/>
        <v>77488416176.589996</v>
      </c>
      <c r="S7" s="222"/>
      <c r="T7" s="222"/>
      <c r="V7" s="282">
        <v>48039023476.650009</v>
      </c>
      <c r="X7" s="208"/>
      <c r="Y7" s="208"/>
      <c r="AA7" s="289">
        <v>21</v>
      </c>
      <c r="AB7" s="289" t="s">
        <v>7</v>
      </c>
      <c r="AC7" s="291">
        <v>117594878148</v>
      </c>
      <c r="AD7" s="291">
        <v>3316492142</v>
      </c>
      <c r="AE7" s="291">
        <v>3520492142</v>
      </c>
      <c r="AF7" s="291">
        <v>4891395969.7299995</v>
      </c>
      <c r="AG7" s="291">
        <v>122282274117.73</v>
      </c>
      <c r="AH7" s="291">
        <v>11933623372.939999</v>
      </c>
      <c r="AI7" s="291">
        <v>82731511946.709991</v>
      </c>
      <c r="AJ7" s="291">
        <v>39550762171.020004</v>
      </c>
      <c r="AK7" s="291">
        <v>348032394</v>
      </c>
      <c r="AL7" s="291">
        <v>8179821017.9800005</v>
      </c>
      <c r="AM7" s="291">
        <v>70018226842.049988</v>
      </c>
      <c r="AN7" s="291">
        <v>13061317498.660004</v>
      </c>
      <c r="AO7" s="291">
        <v>602732869</v>
      </c>
      <c r="AP7" s="291">
        <v>12029153030.559998</v>
      </c>
      <c r="AQ7" s="291">
        <v>85783962594.639999</v>
      </c>
      <c r="AR7" s="291">
        <v>85181229725.639999</v>
      </c>
      <c r="AS7" s="291">
        <v>2449717778.9300079</v>
      </c>
      <c r="AT7" s="291">
        <v>37101044392.089996</v>
      </c>
      <c r="BA7" s="292">
        <v>0.05</v>
      </c>
      <c r="BB7" s="312">
        <v>21</v>
      </c>
      <c r="BC7" s="312" t="s">
        <v>7</v>
      </c>
      <c r="BD7" s="314">
        <v>117594878148</v>
      </c>
      <c r="BE7" s="314">
        <v>3316492142</v>
      </c>
      <c r="BF7" s="314">
        <v>3520492142</v>
      </c>
      <c r="BG7" s="314">
        <v>4891395969.7299995</v>
      </c>
      <c r="BH7" s="314">
        <v>122282274117.73</v>
      </c>
      <c r="BI7" s="314">
        <v>6141987334.0699997</v>
      </c>
      <c r="BJ7" s="314">
        <v>87719891878.779999</v>
      </c>
      <c r="BK7" s="314">
        <v>34562382238.949997</v>
      </c>
      <c r="BL7" s="314">
        <v>7627550644.3900013</v>
      </c>
      <c r="BM7" s="314">
        <v>77647726296.440002</v>
      </c>
      <c r="BN7" s="314">
        <v>10422146786.339996</v>
      </c>
      <c r="BO7" s="314">
        <v>10078543805.470001</v>
      </c>
      <c r="BP7" s="314">
        <v>93343391710.109985</v>
      </c>
      <c r="BQ7" s="314">
        <v>5623499831.3299866</v>
      </c>
      <c r="BR7" s="314">
        <v>28938882407.62001</v>
      </c>
      <c r="BS7" s="314">
        <v>77647726296.440002</v>
      </c>
    </row>
    <row r="8" spans="1:71" s="219" customFormat="1" x14ac:dyDescent="0.35">
      <c r="A8" s="220">
        <v>211</v>
      </c>
      <c r="B8" s="221" t="s">
        <v>8</v>
      </c>
      <c r="C8" s="222">
        <f>+C9+C43</f>
        <v>103924427514</v>
      </c>
      <c r="D8" s="222">
        <f t="shared" ref="D8:Q8" si="2">+D9+D43</f>
        <v>298775800</v>
      </c>
      <c r="E8" s="222">
        <f t="shared" si="2"/>
        <v>2303003991</v>
      </c>
      <c r="F8" s="222">
        <f t="shared" si="2"/>
        <v>2883791067</v>
      </c>
      <c r="G8" s="222">
        <f t="shared" si="2"/>
        <v>104803990390</v>
      </c>
      <c r="H8" s="222">
        <f t="shared" si="2"/>
        <v>5816488239</v>
      </c>
      <c r="I8" s="222">
        <f t="shared" si="2"/>
        <v>75088956488.25</v>
      </c>
      <c r="J8" s="222">
        <f t="shared" si="2"/>
        <v>29715033901.75</v>
      </c>
      <c r="K8" s="222">
        <f t="shared" si="2"/>
        <v>7104637236.3999996</v>
      </c>
      <c r="L8" s="222">
        <f t="shared" si="2"/>
        <v>67491335767.049995</v>
      </c>
      <c r="M8" s="222">
        <f t="shared" si="2"/>
        <v>7597620721.2000027</v>
      </c>
      <c r="N8" s="222">
        <f t="shared" si="2"/>
        <v>78197111230.169998</v>
      </c>
      <c r="O8" s="222">
        <f t="shared" si="2"/>
        <v>3108154741.9199982</v>
      </c>
      <c r="P8" s="222">
        <f t="shared" si="2"/>
        <v>26606879159.830002</v>
      </c>
      <c r="Q8" s="222">
        <f t="shared" si="2"/>
        <v>67491335767.049995</v>
      </c>
      <c r="S8" s="222">
        <f>+S9+S43</f>
        <v>44855449553.080002</v>
      </c>
      <c r="T8" s="260">
        <f>+T9+T43</f>
        <v>-29520656103.080002</v>
      </c>
      <c r="U8" s="259" t="s">
        <v>1214</v>
      </c>
      <c r="V8" s="282">
        <v>44266398928.830002</v>
      </c>
      <c r="X8" s="208"/>
      <c r="Y8" s="208"/>
      <c r="AA8" s="289">
        <v>211</v>
      </c>
      <c r="AB8" s="289" t="s">
        <v>8</v>
      </c>
      <c r="AC8" s="291">
        <v>103924427514</v>
      </c>
      <c r="AD8" s="291">
        <v>298775800</v>
      </c>
      <c r="AE8" s="291">
        <v>2303003991</v>
      </c>
      <c r="AF8" s="291">
        <v>2883791067</v>
      </c>
      <c r="AG8" s="291">
        <v>104803990390</v>
      </c>
      <c r="AH8" s="291">
        <v>11631366561.4</v>
      </c>
      <c r="AI8" s="291">
        <v>70424126841.25</v>
      </c>
      <c r="AJ8" s="291">
        <v>34379863548.75</v>
      </c>
      <c r="AK8" s="291">
        <v>16378131</v>
      </c>
      <c r="AL8" s="291">
        <v>7572889992</v>
      </c>
      <c r="AM8" s="291">
        <v>60386698530.649994</v>
      </c>
      <c r="AN8" s="291">
        <v>10053806441.600006</v>
      </c>
      <c r="AO8" s="291">
        <v>14998197</v>
      </c>
      <c r="AP8" s="291">
        <v>11748709821.799999</v>
      </c>
      <c r="AQ8" s="291">
        <v>71120919356.970001</v>
      </c>
      <c r="AR8" s="291">
        <v>71105921159.970001</v>
      </c>
      <c r="AS8" s="291">
        <v>681794318.72000122</v>
      </c>
      <c r="AT8" s="291">
        <v>33698069230.029999</v>
      </c>
      <c r="BA8" s="293">
        <f>+G8+2000000000</f>
        <v>106803990390</v>
      </c>
      <c r="BB8" s="312">
        <v>211</v>
      </c>
      <c r="BC8" s="312" t="s">
        <v>8</v>
      </c>
      <c r="BD8" s="314">
        <v>103924427514</v>
      </c>
      <c r="BE8" s="314">
        <v>298775800</v>
      </c>
      <c r="BF8" s="314">
        <v>2303003991</v>
      </c>
      <c r="BG8" s="314">
        <v>2883791067</v>
      </c>
      <c r="BH8" s="314">
        <v>104803990390</v>
      </c>
      <c r="BI8" s="314">
        <v>5816488239</v>
      </c>
      <c r="BJ8" s="314">
        <v>75088956488.25</v>
      </c>
      <c r="BK8" s="314">
        <v>29715033901.75</v>
      </c>
      <c r="BL8" s="314">
        <v>7104637236.3999996</v>
      </c>
      <c r="BM8" s="314">
        <v>67491335767.049995</v>
      </c>
      <c r="BN8" s="314">
        <v>7613998852.2000046</v>
      </c>
      <c r="BO8" s="314">
        <v>9434567108.2000008</v>
      </c>
      <c r="BP8" s="314">
        <v>78885465757.169998</v>
      </c>
      <c r="BQ8" s="314">
        <v>3796509268.9199982</v>
      </c>
      <c r="BR8" s="314">
        <v>25918524632.830002</v>
      </c>
      <c r="BS8" s="314">
        <v>67491335767.049995</v>
      </c>
    </row>
    <row r="9" spans="1:71" s="219" customFormat="1" x14ac:dyDescent="0.35">
      <c r="A9" s="220">
        <v>2111</v>
      </c>
      <c r="B9" s="221" t="s">
        <v>9</v>
      </c>
      <c r="C9" s="222">
        <f>+C10+C27+C34</f>
        <v>76451082961</v>
      </c>
      <c r="D9" s="222">
        <f t="shared" ref="D9:Q9" si="3">+D10+D27+D34</f>
        <v>298775800</v>
      </c>
      <c r="E9" s="222">
        <f t="shared" si="3"/>
        <v>1938003991</v>
      </c>
      <c r="F9" s="222">
        <f t="shared" si="3"/>
        <v>1111920165</v>
      </c>
      <c r="G9" s="222">
        <f t="shared" si="3"/>
        <v>75923774935</v>
      </c>
      <c r="H9" s="222">
        <f t="shared" si="3"/>
        <v>5559521476</v>
      </c>
      <c r="I9" s="222">
        <f t="shared" si="3"/>
        <v>50357702993.169998</v>
      </c>
      <c r="J9" s="222">
        <f t="shared" si="3"/>
        <v>25566071941.830002</v>
      </c>
      <c r="K9" s="222">
        <f t="shared" si="3"/>
        <v>5628017464</v>
      </c>
      <c r="L9" s="222">
        <f t="shared" si="3"/>
        <v>50341896987.169998</v>
      </c>
      <c r="M9" s="222">
        <f t="shared" si="3"/>
        <v>15806006</v>
      </c>
      <c r="N9" s="222">
        <f t="shared" si="3"/>
        <v>50361938003.169998</v>
      </c>
      <c r="O9" s="222">
        <f t="shared" si="3"/>
        <v>4235010</v>
      </c>
      <c r="P9" s="222">
        <f t="shared" si="3"/>
        <v>25561836931.830002</v>
      </c>
      <c r="Q9" s="222">
        <f t="shared" si="3"/>
        <v>50341896987.169998</v>
      </c>
      <c r="R9" s="241"/>
      <c r="S9" s="222">
        <f>+S10+S27+S34</f>
        <v>25277395110</v>
      </c>
      <c r="T9" s="222">
        <f>+T10+T27+T34</f>
        <v>-10057409017</v>
      </c>
      <c r="V9" s="282">
        <v>34950225118.830002</v>
      </c>
      <c r="X9" s="208"/>
      <c r="Y9" s="208"/>
      <c r="AA9" s="289">
        <v>2111</v>
      </c>
      <c r="AB9" s="289" t="s">
        <v>9</v>
      </c>
      <c r="AC9" s="291">
        <v>76451082961</v>
      </c>
      <c r="AD9" s="291">
        <v>298775800</v>
      </c>
      <c r="AE9" s="291">
        <v>1938003991</v>
      </c>
      <c r="AF9" s="291">
        <v>1111920165</v>
      </c>
      <c r="AG9" s="291">
        <v>75923774935</v>
      </c>
      <c r="AH9" s="291">
        <v>5008382509</v>
      </c>
      <c r="AI9" s="291">
        <v>44798181517.169998</v>
      </c>
      <c r="AJ9" s="291">
        <v>31125593417.830002</v>
      </c>
      <c r="AK9" s="291">
        <v>0</v>
      </c>
      <c r="AL9" s="291">
        <v>5064448762</v>
      </c>
      <c r="AM9" s="291">
        <v>44713879523.169998</v>
      </c>
      <c r="AN9" s="291">
        <v>84301994</v>
      </c>
      <c r="AO9" s="291">
        <v>10533648</v>
      </c>
      <c r="AP9" s="291">
        <v>5008250839</v>
      </c>
      <c r="AQ9" s="291">
        <v>44813081845.169998</v>
      </c>
      <c r="AR9" s="291">
        <v>44802548197.169998</v>
      </c>
      <c r="AS9" s="291">
        <v>4366680</v>
      </c>
      <c r="AT9" s="291">
        <v>31121226737.830002</v>
      </c>
      <c r="BA9" s="293">
        <f>+BA8*BA7+BA8</f>
        <v>112144189909.5</v>
      </c>
      <c r="BB9" s="312">
        <v>2111</v>
      </c>
      <c r="BC9" s="312" t="s">
        <v>9</v>
      </c>
      <c r="BD9" s="314">
        <v>76451082961</v>
      </c>
      <c r="BE9" s="314">
        <v>298775800</v>
      </c>
      <c r="BF9" s="314">
        <v>1938003991</v>
      </c>
      <c r="BG9" s="314">
        <v>81443507</v>
      </c>
      <c r="BH9" s="314">
        <v>74893298277</v>
      </c>
      <c r="BI9" s="314">
        <v>5559521476</v>
      </c>
      <c r="BJ9" s="314">
        <v>50357702993.169998</v>
      </c>
      <c r="BK9" s="314">
        <v>24535595283.830002</v>
      </c>
      <c r="BL9" s="314">
        <v>5628017464</v>
      </c>
      <c r="BM9" s="314">
        <v>50341896987.169998</v>
      </c>
      <c r="BN9" s="314">
        <v>15806006</v>
      </c>
      <c r="BO9" s="314">
        <v>5559389806</v>
      </c>
      <c r="BP9" s="314">
        <v>50361938003.169998</v>
      </c>
      <c r="BQ9" s="314">
        <v>4235010</v>
      </c>
      <c r="BR9" s="314">
        <v>24531360273.830002</v>
      </c>
      <c r="BS9" s="314">
        <v>50341896987.169998</v>
      </c>
    </row>
    <row r="10" spans="1:71" s="219" customFormat="1" x14ac:dyDescent="0.35">
      <c r="A10" s="223">
        <v>21111</v>
      </c>
      <c r="B10" s="224" t="s">
        <v>10</v>
      </c>
      <c r="C10" s="225">
        <f>+C11+C23</f>
        <v>58994774236</v>
      </c>
      <c r="D10" s="225">
        <f t="shared" ref="D10:Q10" si="4">+D11+D23</f>
        <v>148775800</v>
      </c>
      <c r="E10" s="225">
        <f t="shared" si="4"/>
        <v>0</v>
      </c>
      <c r="F10" s="225">
        <f t="shared" si="4"/>
        <v>1111920165</v>
      </c>
      <c r="G10" s="225">
        <f t="shared" si="4"/>
        <v>60255470201</v>
      </c>
      <c r="H10" s="225">
        <f t="shared" si="4"/>
        <v>4280431756</v>
      </c>
      <c r="I10" s="225">
        <f t="shared" si="4"/>
        <v>38837840092.169998</v>
      </c>
      <c r="J10" s="225">
        <f t="shared" si="4"/>
        <v>21417630108.830002</v>
      </c>
      <c r="K10" s="225">
        <f t="shared" si="4"/>
        <v>4282419050</v>
      </c>
      <c r="L10" s="225">
        <f t="shared" si="4"/>
        <v>38829299822.169998</v>
      </c>
      <c r="M10" s="225">
        <f t="shared" si="4"/>
        <v>8540270</v>
      </c>
      <c r="N10" s="225">
        <f t="shared" si="4"/>
        <v>38841620092.169998</v>
      </c>
      <c r="O10" s="225">
        <f t="shared" si="4"/>
        <v>3780000</v>
      </c>
      <c r="P10" s="225">
        <f t="shared" si="4"/>
        <v>21413850108.830002</v>
      </c>
      <c r="Q10" s="225">
        <f t="shared" si="4"/>
        <v>38829299822.169998</v>
      </c>
      <c r="R10" s="241"/>
      <c r="S10" s="225">
        <f>+S11+S23</f>
        <v>25277395110</v>
      </c>
      <c r="T10" s="225">
        <f>+T11+T23</f>
        <v>-10057409017</v>
      </c>
      <c r="V10" s="282">
        <v>28383914191.830002</v>
      </c>
      <c r="X10" s="208"/>
      <c r="Y10" s="208"/>
      <c r="AA10" s="289">
        <v>21111</v>
      </c>
      <c r="AB10" s="289" t="s">
        <v>10</v>
      </c>
      <c r="AC10" s="291">
        <v>58994774236</v>
      </c>
      <c r="AD10" s="291">
        <v>148775800</v>
      </c>
      <c r="AE10" s="291">
        <v>0</v>
      </c>
      <c r="AF10" s="291">
        <v>1111920165</v>
      </c>
      <c r="AG10" s="291">
        <v>60255470201</v>
      </c>
      <c r="AH10" s="291">
        <v>3868884785</v>
      </c>
      <c r="AI10" s="291">
        <v>34557408336.169998</v>
      </c>
      <c r="AJ10" s="291">
        <v>25698061864.830002</v>
      </c>
      <c r="AK10" s="291">
        <v>0</v>
      </c>
      <c r="AL10" s="291">
        <v>3866897491</v>
      </c>
      <c r="AM10" s="291">
        <v>34546880772.169998</v>
      </c>
      <c r="AN10" s="291">
        <v>10527564</v>
      </c>
      <c r="AO10" s="291">
        <v>10533648</v>
      </c>
      <c r="AP10" s="291">
        <v>3868884785</v>
      </c>
      <c r="AQ10" s="291">
        <v>34571721984.169998</v>
      </c>
      <c r="AR10" s="291">
        <v>34561188336.169998</v>
      </c>
      <c r="AS10" s="291">
        <v>3780000</v>
      </c>
      <c r="AT10" s="291">
        <v>25694281864.830002</v>
      </c>
      <c r="BB10" s="312">
        <v>21111</v>
      </c>
      <c r="BC10" s="312" t="s">
        <v>10</v>
      </c>
      <c r="BD10" s="314">
        <v>58994774236</v>
      </c>
      <c r="BE10" s="314">
        <v>148775800</v>
      </c>
      <c r="BF10" s="314">
        <v>0</v>
      </c>
      <c r="BG10" s="314">
        <v>81443507</v>
      </c>
      <c r="BH10" s="314">
        <v>59224993543</v>
      </c>
      <c r="BI10" s="314">
        <v>4280431756</v>
      </c>
      <c r="BJ10" s="314">
        <v>38837840092.169998</v>
      </c>
      <c r="BK10" s="314">
        <v>20387153450.830002</v>
      </c>
      <c r="BL10" s="314">
        <v>4282419050</v>
      </c>
      <c r="BM10" s="314">
        <v>38829299822.169998</v>
      </c>
      <c r="BN10" s="314">
        <v>8540270</v>
      </c>
      <c r="BO10" s="314">
        <v>4280431756</v>
      </c>
      <c r="BP10" s="314">
        <v>38841620092.169998</v>
      </c>
      <c r="BQ10" s="314">
        <v>3780000</v>
      </c>
      <c r="BR10" s="314">
        <v>20383373450.830002</v>
      </c>
      <c r="BS10" s="314">
        <v>38829299822.169998</v>
      </c>
    </row>
    <row r="11" spans="1:71" s="219" customFormat="1" x14ac:dyDescent="0.35">
      <c r="A11" s="226">
        <v>211111</v>
      </c>
      <c r="B11" s="227" t="s">
        <v>11</v>
      </c>
      <c r="C11" s="228">
        <f>+C12+C13+C14+C15+C16+C17+C18+C19+C22</f>
        <v>57900582100</v>
      </c>
      <c r="D11" s="228">
        <f t="shared" ref="D11:Q11" si="5">+D12+D13+D14+D15+D16+D17+D18+D19+D22</f>
        <v>0</v>
      </c>
      <c r="E11" s="228">
        <f t="shared" si="5"/>
        <v>0</v>
      </c>
      <c r="F11" s="228">
        <f t="shared" si="5"/>
        <v>1111920165</v>
      </c>
      <c r="G11" s="228">
        <f t="shared" si="5"/>
        <v>59012502265</v>
      </c>
      <c r="H11" s="228">
        <f t="shared" si="5"/>
        <v>4217718206</v>
      </c>
      <c r="I11" s="228">
        <f t="shared" si="5"/>
        <v>37609454127.169998</v>
      </c>
      <c r="J11" s="228">
        <f t="shared" si="5"/>
        <v>21403048137.830002</v>
      </c>
      <c r="K11" s="228">
        <f t="shared" si="5"/>
        <v>4219705500</v>
      </c>
      <c r="L11" s="228">
        <f t="shared" si="5"/>
        <v>37606468106.169998</v>
      </c>
      <c r="M11" s="228">
        <f t="shared" si="5"/>
        <v>2986021</v>
      </c>
      <c r="N11" s="228">
        <f t="shared" si="5"/>
        <v>37609454127.169998</v>
      </c>
      <c r="O11" s="228">
        <f t="shared" si="5"/>
        <v>0</v>
      </c>
      <c r="P11" s="228">
        <f t="shared" si="5"/>
        <v>21403048137.830002</v>
      </c>
      <c r="Q11" s="228">
        <f t="shared" si="5"/>
        <v>37606468106.169998</v>
      </c>
      <c r="S11" s="228">
        <f>+S12+S13+S14+S15+S16+S17+S18+S19+S22</f>
        <v>25277395110</v>
      </c>
      <c r="T11" s="228">
        <f>+T12+T13+T14+T15+T16+T17+T18+T19+T22</f>
        <v>-10057409017</v>
      </c>
      <c r="V11" s="282">
        <v>28229217858.830002</v>
      </c>
      <c r="X11" s="208"/>
      <c r="Y11" s="208"/>
      <c r="AA11" s="289">
        <v>211111</v>
      </c>
      <c r="AB11" s="289" t="s">
        <v>11</v>
      </c>
      <c r="AC11" s="291">
        <v>57900582100</v>
      </c>
      <c r="AD11" s="291">
        <v>0</v>
      </c>
      <c r="AE11" s="291">
        <v>0</v>
      </c>
      <c r="AF11" s="291">
        <v>1111920165</v>
      </c>
      <c r="AG11" s="291">
        <v>59012502265</v>
      </c>
      <c r="AH11" s="291">
        <v>3638928173</v>
      </c>
      <c r="AI11" s="291">
        <v>33391735921.169998</v>
      </c>
      <c r="AJ11" s="291">
        <v>25620766343.830002</v>
      </c>
      <c r="AK11" s="291">
        <v>0</v>
      </c>
      <c r="AL11" s="291">
        <v>3636940879</v>
      </c>
      <c r="AM11" s="291">
        <v>33386762606.169998</v>
      </c>
      <c r="AN11" s="291">
        <v>4973315</v>
      </c>
      <c r="AO11" s="291">
        <v>0</v>
      </c>
      <c r="AP11" s="291">
        <v>3638928173</v>
      </c>
      <c r="AQ11" s="291">
        <v>33391735921.169998</v>
      </c>
      <c r="AR11" s="291">
        <v>33391735921.169998</v>
      </c>
      <c r="AS11" s="291">
        <v>0</v>
      </c>
      <c r="AT11" s="291">
        <v>25620766343.830002</v>
      </c>
      <c r="BB11" s="312">
        <v>211111</v>
      </c>
      <c r="BC11" s="312" t="s">
        <v>11</v>
      </c>
      <c r="BD11" s="314">
        <v>57900582100</v>
      </c>
      <c r="BE11" s="314">
        <v>0</v>
      </c>
      <c r="BF11" s="314">
        <v>0</v>
      </c>
      <c r="BG11" s="314">
        <v>81443507</v>
      </c>
      <c r="BH11" s="314">
        <v>57982025607</v>
      </c>
      <c r="BI11" s="314">
        <v>4217718206</v>
      </c>
      <c r="BJ11" s="314">
        <v>37609454127.169998</v>
      </c>
      <c r="BK11" s="314">
        <v>20372571479.830002</v>
      </c>
      <c r="BL11" s="314">
        <v>4219705500</v>
      </c>
      <c r="BM11" s="314">
        <v>37606468106.169998</v>
      </c>
      <c r="BN11" s="314">
        <v>2986021</v>
      </c>
      <c r="BO11" s="314">
        <v>4217718206</v>
      </c>
      <c r="BP11" s="314">
        <v>37609454127.169998</v>
      </c>
      <c r="BQ11" s="314">
        <v>0</v>
      </c>
      <c r="BR11" s="314">
        <v>20372571479.830002</v>
      </c>
      <c r="BS11" s="314">
        <v>37606468106.169998</v>
      </c>
    </row>
    <row r="12" spans="1:71" x14ac:dyDescent="0.35">
      <c r="A12" s="212">
        <v>2111111</v>
      </c>
      <c r="B12" s="210" t="s">
        <v>508</v>
      </c>
      <c r="C12" s="215">
        <v>32061480419</v>
      </c>
      <c r="D12" s="215">
        <v>0</v>
      </c>
      <c r="E12" s="215">
        <v>0</v>
      </c>
      <c r="F12" s="215">
        <f>81443507+1030476658</f>
        <v>1111920165</v>
      </c>
      <c r="G12" s="215">
        <f>+C12+D12-E12+F12</f>
        <v>33173400584</v>
      </c>
      <c r="H12" s="215">
        <v>2767311486</v>
      </c>
      <c r="I12" s="215">
        <v>21978616192</v>
      </c>
      <c r="J12" s="215">
        <f t="shared" ref="J12:J69" si="6">+G12-I12</f>
        <v>11194784392</v>
      </c>
      <c r="K12" s="215">
        <v>2767311486</v>
      </c>
      <c r="L12" s="215">
        <v>21978616192</v>
      </c>
      <c r="M12" s="215">
        <f t="shared" ref="M12:M69" si="7">+I12-L12</f>
        <v>0</v>
      </c>
      <c r="N12" s="215">
        <v>21978616192</v>
      </c>
      <c r="O12" s="215">
        <f t="shared" ref="O12:O69" si="8">+N12-I12</f>
        <v>0</v>
      </c>
      <c r="P12" s="215">
        <f t="shared" ref="P12:P69" si="9">+G12-N12</f>
        <v>11194784392</v>
      </c>
      <c r="Q12" s="215">
        <f t="shared" ref="Q12:Q69" si="10">+L12</f>
        <v>21978616192</v>
      </c>
      <c r="S12" s="243">
        <f t="shared" ref="S12:S18" si="11">+H12*6</f>
        <v>16603868916</v>
      </c>
      <c r="T12" s="244">
        <f t="shared" ref="T12:T18" si="12">+P12-S12</f>
        <v>-5409084524</v>
      </c>
      <c r="V12" s="282">
        <v>15313571147</v>
      </c>
      <c r="AA12" s="289">
        <v>2111111</v>
      </c>
      <c r="AB12" s="289" t="s">
        <v>758</v>
      </c>
      <c r="AC12" s="291">
        <v>32061480419</v>
      </c>
      <c r="AD12" s="291">
        <v>0</v>
      </c>
      <c r="AE12" s="291">
        <v>0</v>
      </c>
      <c r="AF12" s="291">
        <v>1111920165</v>
      </c>
      <c r="AG12" s="291">
        <v>33173400584</v>
      </c>
      <c r="AH12" s="291">
        <v>2381951927</v>
      </c>
      <c r="AI12" s="291">
        <v>19211304706</v>
      </c>
      <c r="AJ12" s="291">
        <v>13962095878</v>
      </c>
      <c r="AK12" s="291">
        <v>0</v>
      </c>
      <c r="AL12" s="291">
        <v>2381951927</v>
      </c>
      <c r="AM12" s="291">
        <v>19211304706</v>
      </c>
      <c r="AN12" s="291">
        <v>0</v>
      </c>
      <c r="AO12" s="291">
        <v>0</v>
      </c>
      <c r="AP12" s="291">
        <v>2381951927</v>
      </c>
      <c r="AQ12" s="291">
        <v>19211304706</v>
      </c>
      <c r="AR12" s="291">
        <v>19211304706</v>
      </c>
      <c r="AS12" s="291">
        <v>0</v>
      </c>
      <c r="AT12" s="291">
        <v>13962095878</v>
      </c>
      <c r="BB12" s="312">
        <v>2111111</v>
      </c>
      <c r="BC12" s="312" t="s">
        <v>758</v>
      </c>
      <c r="BD12" s="314">
        <v>32061480419</v>
      </c>
      <c r="BE12" s="314">
        <v>0</v>
      </c>
      <c r="BF12" s="314">
        <v>0</v>
      </c>
      <c r="BG12" s="314">
        <v>81443507</v>
      </c>
      <c r="BH12" s="314">
        <v>32142923926</v>
      </c>
      <c r="BI12" s="314">
        <v>2767311486</v>
      </c>
      <c r="BJ12" s="314">
        <v>21978616192</v>
      </c>
      <c r="BK12" s="314">
        <v>10164307734</v>
      </c>
      <c r="BL12" s="314">
        <v>2767311486</v>
      </c>
      <c r="BM12" s="314">
        <v>21978616192</v>
      </c>
      <c r="BN12" s="314">
        <v>0</v>
      </c>
      <c r="BO12" s="314">
        <v>2767311486</v>
      </c>
      <c r="BP12" s="314">
        <v>21978616192</v>
      </c>
      <c r="BQ12" s="314">
        <v>0</v>
      </c>
      <c r="BR12" s="314">
        <v>10164307734</v>
      </c>
      <c r="BS12" s="314">
        <v>21978616192</v>
      </c>
    </row>
    <row r="13" spans="1:71" x14ac:dyDescent="0.35">
      <c r="A13" s="212">
        <v>2111112</v>
      </c>
      <c r="B13" s="210" t="s">
        <v>509</v>
      </c>
      <c r="C13" s="215">
        <v>585798342</v>
      </c>
      <c r="D13" s="215">
        <v>0</v>
      </c>
      <c r="E13" s="215">
        <v>0</v>
      </c>
      <c r="F13" s="215">
        <v>0</v>
      </c>
      <c r="G13" s="215">
        <f>+C13+D13-E13+F13</f>
        <v>585798342</v>
      </c>
      <c r="H13" s="215">
        <v>43134329</v>
      </c>
      <c r="I13" s="215">
        <v>382693467</v>
      </c>
      <c r="J13" s="215">
        <f t="shared" si="6"/>
        <v>203104875</v>
      </c>
      <c r="K13" s="215">
        <v>43134329</v>
      </c>
      <c r="L13" s="215">
        <v>382693467</v>
      </c>
      <c r="M13" s="215">
        <f t="shared" si="7"/>
        <v>0</v>
      </c>
      <c r="N13" s="215">
        <v>382693467</v>
      </c>
      <c r="O13" s="215">
        <f t="shared" si="8"/>
        <v>0</v>
      </c>
      <c r="P13" s="215">
        <f t="shared" si="9"/>
        <v>203104875</v>
      </c>
      <c r="Q13" s="215">
        <f t="shared" si="10"/>
        <v>382693467</v>
      </c>
      <c r="S13" s="243">
        <f t="shared" si="11"/>
        <v>258805974</v>
      </c>
      <c r="T13" s="244">
        <f t="shared" si="12"/>
        <v>-55701099</v>
      </c>
      <c r="V13" s="282">
        <v>280094548</v>
      </c>
      <c r="AA13" s="289">
        <v>2111112</v>
      </c>
      <c r="AB13" s="289" t="s">
        <v>760</v>
      </c>
      <c r="AC13" s="291">
        <v>585798342</v>
      </c>
      <c r="AD13" s="291">
        <v>0</v>
      </c>
      <c r="AE13" s="291">
        <v>0</v>
      </c>
      <c r="AF13" s="291">
        <v>0</v>
      </c>
      <c r="AG13" s="291">
        <v>585798342</v>
      </c>
      <c r="AH13" s="291">
        <v>33855344</v>
      </c>
      <c r="AI13" s="291">
        <v>339559138</v>
      </c>
      <c r="AJ13" s="291">
        <v>246239204</v>
      </c>
      <c r="AK13" s="291">
        <v>0</v>
      </c>
      <c r="AL13" s="291">
        <v>33855344</v>
      </c>
      <c r="AM13" s="291">
        <v>339559138</v>
      </c>
      <c r="AN13" s="291">
        <v>0</v>
      </c>
      <c r="AO13" s="291">
        <v>0</v>
      </c>
      <c r="AP13" s="291">
        <v>33855344</v>
      </c>
      <c r="AQ13" s="291">
        <v>339559138</v>
      </c>
      <c r="AR13" s="291">
        <v>339559138</v>
      </c>
      <c r="AS13" s="291">
        <v>0</v>
      </c>
      <c r="AT13" s="291">
        <v>246239204</v>
      </c>
      <c r="BB13" s="312">
        <v>2111112</v>
      </c>
      <c r="BC13" s="312" t="s">
        <v>760</v>
      </c>
      <c r="BD13" s="314">
        <v>585798342</v>
      </c>
      <c r="BE13" s="314">
        <v>0</v>
      </c>
      <c r="BF13" s="314">
        <v>0</v>
      </c>
      <c r="BG13" s="314">
        <v>0</v>
      </c>
      <c r="BH13" s="314">
        <v>585798342</v>
      </c>
      <c r="BI13" s="314">
        <v>43134329</v>
      </c>
      <c r="BJ13" s="314">
        <v>382693467</v>
      </c>
      <c r="BK13" s="314">
        <v>203104875</v>
      </c>
      <c r="BL13" s="314">
        <v>43134329</v>
      </c>
      <c r="BM13" s="314">
        <v>382693467</v>
      </c>
      <c r="BN13" s="314">
        <v>0</v>
      </c>
      <c r="BO13" s="314">
        <v>43134329</v>
      </c>
      <c r="BP13" s="314">
        <v>382693467</v>
      </c>
      <c r="BQ13" s="314">
        <v>0</v>
      </c>
      <c r="BR13" s="314">
        <v>203104875</v>
      </c>
      <c r="BS13" s="314">
        <v>382693467</v>
      </c>
    </row>
    <row r="14" spans="1:71" x14ac:dyDescent="0.35">
      <c r="A14" s="212">
        <v>2111113</v>
      </c>
      <c r="B14" s="210" t="s">
        <v>510</v>
      </c>
      <c r="C14" s="215">
        <v>12743785045</v>
      </c>
      <c r="D14" s="215">
        <v>0</v>
      </c>
      <c r="E14" s="215">
        <v>0</v>
      </c>
      <c r="F14" s="215">
        <v>0</v>
      </c>
      <c r="G14" s="215">
        <f>+C14+D14-E14+F14</f>
        <v>12743785045</v>
      </c>
      <c r="H14" s="215">
        <v>1078524310</v>
      </c>
      <c r="I14" s="215">
        <v>9628587281</v>
      </c>
      <c r="J14" s="215">
        <f t="shared" si="6"/>
        <v>3115197764</v>
      </c>
      <c r="K14" s="215">
        <v>1078524310</v>
      </c>
      <c r="L14" s="215">
        <v>9628587281</v>
      </c>
      <c r="M14" s="215">
        <f t="shared" si="7"/>
        <v>0</v>
      </c>
      <c r="N14" s="215">
        <v>9628587281</v>
      </c>
      <c r="O14" s="215">
        <f t="shared" si="8"/>
        <v>0</v>
      </c>
      <c r="P14" s="215">
        <f t="shared" si="9"/>
        <v>3115197764</v>
      </c>
      <c r="Q14" s="215">
        <f t="shared" si="10"/>
        <v>9628587281</v>
      </c>
      <c r="S14" s="243">
        <f t="shared" si="11"/>
        <v>6471145860</v>
      </c>
      <c r="T14" s="244">
        <f t="shared" si="12"/>
        <v>-3355948096</v>
      </c>
      <c r="V14" s="282">
        <v>5271638531</v>
      </c>
      <c r="AA14" s="289">
        <v>2111113</v>
      </c>
      <c r="AB14" s="289" t="s">
        <v>761</v>
      </c>
      <c r="AC14" s="291">
        <v>12743785045</v>
      </c>
      <c r="AD14" s="291">
        <v>0</v>
      </c>
      <c r="AE14" s="291">
        <v>0</v>
      </c>
      <c r="AF14" s="291">
        <v>0</v>
      </c>
      <c r="AG14" s="291">
        <v>12743785045</v>
      </c>
      <c r="AH14" s="291">
        <v>1077916457</v>
      </c>
      <c r="AI14" s="291">
        <v>8550062971</v>
      </c>
      <c r="AJ14" s="291">
        <v>4193722074</v>
      </c>
      <c r="AK14" s="291">
        <v>0</v>
      </c>
      <c r="AL14" s="291">
        <v>1077916457</v>
      </c>
      <c r="AM14" s="291">
        <v>8550062971</v>
      </c>
      <c r="AN14" s="291">
        <v>0</v>
      </c>
      <c r="AO14" s="291">
        <v>0</v>
      </c>
      <c r="AP14" s="291">
        <v>1077916457</v>
      </c>
      <c r="AQ14" s="291">
        <v>8550062971</v>
      </c>
      <c r="AR14" s="291">
        <v>8550062971</v>
      </c>
      <c r="AS14" s="291">
        <v>0</v>
      </c>
      <c r="AT14" s="291">
        <v>4193722074</v>
      </c>
      <c r="BB14" s="312">
        <v>2111113</v>
      </c>
      <c r="BC14" s="312" t="s">
        <v>761</v>
      </c>
      <c r="BD14" s="314">
        <v>12743785045</v>
      </c>
      <c r="BE14" s="314">
        <v>0</v>
      </c>
      <c r="BF14" s="314">
        <v>0</v>
      </c>
      <c r="BG14" s="314">
        <v>0</v>
      </c>
      <c r="BH14" s="314">
        <v>12743785045</v>
      </c>
      <c r="BI14" s="314">
        <v>1078524310</v>
      </c>
      <c r="BJ14" s="314">
        <v>9628587281</v>
      </c>
      <c r="BK14" s="314">
        <v>3115197764</v>
      </c>
      <c r="BL14" s="314">
        <v>1078524310</v>
      </c>
      <c r="BM14" s="314">
        <v>9628587281</v>
      </c>
      <c r="BN14" s="314">
        <v>0</v>
      </c>
      <c r="BO14" s="314">
        <v>1078524310</v>
      </c>
      <c r="BP14" s="314">
        <v>9628587281</v>
      </c>
      <c r="BQ14" s="314">
        <v>0</v>
      </c>
      <c r="BR14" s="314">
        <v>3115197764</v>
      </c>
      <c r="BS14" s="314">
        <v>9628587281</v>
      </c>
    </row>
    <row r="15" spans="1:71" x14ac:dyDescent="0.35">
      <c r="A15" s="212">
        <v>2111114</v>
      </c>
      <c r="B15" s="210" t="s">
        <v>511</v>
      </c>
      <c r="C15" s="215">
        <v>319163730</v>
      </c>
      <c r="D15" s="215">
        <v>0</v>
      </c>
      <c r="E15" s="215">
        <v>0</v>
      </c>
      <c r="F15" s="215">
        <v>0</v>
      </c>
      <c r="G15" s="215">
        <f>+C15+D15-E15+F15</f>
        <v>319163730</v>
      </c>
      <c r="H15" s="215">
        <v>22114624</v>
      </c>
      <c r="I15" s="215">
        <v>192182984</v>
      </c>
      <c r="J15" s="215">
        <f t="shared" si="6"/>
        <v>126980746</v>
      </c>
      <c r="K15" s="215">
        <v>22114624</v>
      </c>
      <c r="L15" s="215">
        <v>192182984</v>
      </c>
      <c r="M15" s="215">
        <f t="shared" si="7"/>
        <v>0</v>
      </c>
      <c r="N15" s="215">
        <v>192182984</v>
      </c>
      <c r="O15" s="215">
        <f t="shared" si="8"/>
        <v>0</v>
      </c>
      <c r="P15" s="215">
        <f t="shared" si="9"/>
        <v>126980746</v>
      </c>
      <c r="Q15" s="215">
        <f t="shared" si="10"/>
        <v>192182984</v>
      </c>
      <c r="S15" s="243">
        <f t="shared" si="11"/>
        <v>132687744</v>
      </c>
      <c r="T15" s="244">
        <f t="shared" si="12"/>
        <v>-5706998</v>
      </c>
      <c r="V15" s="282">
        <v>171238636</v>
      </c>
      <c r="AA15" s="289">
        <v>2111114</v>
      </c>
      <c r="AB15" s="289" t="s">
        <v>762</v>
      </c>
      <c r="AC15" s="291">
        <v>319163730</v>
      </c>
      <c r="AD15" s="291">
        <v>0</v>
      </c>
      <c r="AE15" s="291">
        <v>0</v>
      </c>
      <c r="AF15" s="291">
        <v>0</v>
      </c>
      <c r="AG15" s="291">
        <v>319163730</v>
      </c>
      <c r="AH15" s="291">
        <v>22143266</v>
      </c>
      <c r="AI15" s="291">
        <v>170068360</v>
      </c>
      <c r="AJ15" s="291">
        <v>149095370</v>
      </c>
      <c r="AK15" s="291">
        <v>0</v>
      </c>
      <c r="AL15" s="291">
        <v>22143266</v>
      </c>
      <c r="AM15" s="291">
        <v>170068360</v>
      </c>
      <c r="AN15" s="291">
        <v>0</v>
      </c>
      <c r="AO15" s="291">
        <v>0</v>
      </c>
      <c r="AP15" s="291">
        <v>22143266</v>
      </c>
      <c r="AQ15" s="291">
        <v>170068360</v>
      </c>
      <c r="AR15" s="291">
        <v>170068360</v>
      </c>
      <c r="AS15" s="291">
        <v>0</v>
      </c>
      <c r="AT15" s="291">
        <v>149095370</v>
      </c>
      <c r="BB15" s="312">
        <v>2111114</v>
      </c>
      <c r="BC15" s="312" t="s">
        <v>762</v>
      </c>
      <c r="BD15" s="314">
        <v>319163730</v>
      </c>
      <c r="BE15" s="314">
        <v>0</v>
      </c>
      <c r="BF15" s="314">
        <v>0</v>
      </c>
      <c r="BG15" s="314">
        <v>0</v>
      </c>
      <c r="BH15" s="314">
        <v>319163730</v>
      </c>
      <c r="BI15" s="314">
        <v>22114624</v>
      </c>
      <c r="BJ15" s="314">
        <v>192182984</v>
      </c>
      <c r="BK15" s="314">
        <v>126980746</v>
      </c>
      <c r="BL15" s="314">
        <v>22114624</v>
      </c>
      <c r="BM15" s="314">
        <v>192182984</v>
      </c>
      <c r="BN15" s="314">
        <v>0</v>
      </c>
      <c r="BO15" s="314">
        <v>22114624</v>
      </c>
      <c r="BP15" s="314">
        <v>192182984</v>
      </c>
      <c r="BQ15" s="314">
        <v>0</v>
      </c>
      <c r="BR15" s="314">
        <v>126980746</v>
      </c>
      <c r="BS15" s="314">
        <v>192182984</v>
      </c>
    </row>
    <row r="16" spans="1:71" x14ac:dyDescent="0.35">
      <c r="A16" s="212">
        <v>2111115</v>
      </c>
      <c r="B16" s="210" t="s">
        <v>512</v>
      </c>
      <c r="C16" s="215">
        <v>331125950</v>
      </c>
      <c r="D16" s="215">
        <v>0</v>
      </c>
      <c r="E16" s="215">
        <v>0</v>
      </c>
      <c r="F16" s="215">
        <v>0</v>
      </c>
      <c r="G16" s="215">
        <f t="shared" ref="G16:G79" si="13">+C16+D16-E16+F16</f>
        <v>331125950</v>
      </c>
      <c r="H16" s="215">
        <v>21405596</v>
      </c>
      <c r="I16" s="215">
        <v>201270522</v>
      </c>
      <c r="J16" s="215">
        <f t="shared" si="6"/>
        <v>129855428</v>
      </c>
      <c r="K16" s="215">
        <v>21405596</v>
      </c>
      <c r="L16" s="215">
        <v>201270522</v>
      </c>
      <c r="M16" s="215">
        <f t="shared" si="7"/>
        <v>0</v>
      </c>
      <c r="N16" s="215">
        <v>201270522</v>
      </c>
      <c r="O16" s="215">
        <f t="shared" si="8"/>
        <v>0</v>
      </c>
      <c r="P16" s="215">
        <f t="shared" si="9"/>
        <v>129855428</v>
      </c>
      <c r="Q16" s="215">
        <f t="shared" si="10"/>
        <v>201270522</v>
      </c>
      <c r="S16" s="243">
        <f t="shared" si="11"/>
        <v>128433576</v>
      </c>
      <c r="T16" s="244">
        <f t="shared" si="12"/>
        <v>1421852</v>
      </c>
      <c r="V16" s="282">
        <v>172666620</v>
      </c>
      <c r="AA16" s="289">
        <v>2111115</v>
      </c>
      <c r="AB16" s="289" t="s">
        <v>763</v>
      </c>
      <c r="AC16" s="291">
        <v>331125950</v>
      </c>
      <c r="AD16" s="291">
        <v>0</v>
      </c>
      <c r="AE16" s="291">
        <v>0</v>
      </c>
      <c r="AF16" s="291">
        <v>0</v>
      </c>
      <c r="AG16" s="291">
        <v>331125950</v>
      </c>
      <c r="AH16" s="291">
        <v>21405596</v>
      </c>
      <c r="AI16" s="291">
        <v>179864926</v>
      </c>
      <c r="AJ16" s="291">
        <v>151261024</v>
      </c>
      <c r="AK16" s="291">
        <v>0</v>
      </c>
      <c r="AL16" s="291">
        <v>21405596</v>
      </c>
      <c r="AM16" s="291">
        <v>179864926</v>
      </c>
      <c r="AN16" s="291">
        <v>0</v>
      </c>
      <c r="AO16" s="291">
        <v>0</v>
      </c>
      <c r="AP16" s="291">
        <v>21405596</v>
      </c>
      <c r="AQ16" s="291">
        <v>179864926</v>
      </c>
      <c r="AR16" s="291">
        <v>179864926</v>
      </c>
      <c r="AS16" s="291">
        <v>0</v>
      </c>
      <c r="AT16" s="291">
        <v>151261024</v>
      </c>
      <c r="BB16" s="312">
        <v>2111115</v>
      </c>
      <c r="BC16" s="312" t="s">
        <v>763</v>
      </c>
      <c r="BD16" s="314">
        <v>331125950</v>
      </c>
      <c r="BE16" s="314">
        <v>0</v>
      </c>
      <c r="BF16" s="314">
        <v>0</v>
      </c>
      <c r="BG16" s="314">
        <v>0</v>
      </c>
      <c r="BH16" s="314">
        <v>331125950</v>
      </c>
      <c r="BI16" s="314">
        <v>21405596</v>
      </c>
      <c r="BJ16" s="314">
        <v>201270522</v>
      </c>
      <c r="BK16" s="314">
        <v>129855428</v>
      </c>
      <c r="BL16" s="314">
        <v>21405596</v>
      </c>
      <c r="BM16" s="314">
        <v>201270522</v>
      </c>
      <c r="BN16" s="314">
        <v>0</v>
      </c>
      <c r="BO16" s="314">
        <v>21405596</v>
      </c>
      <c r="BP16" s="314">
        <v>201270522</v>
      </c>
      <c r="BQ16" s="314">
        <v>0</v>
      </c>
      <c r="BR16" s="314">
        <v>129855428</v>
      </c>
      <c r="BS16" s="314">
        <v>201270522</v>
      </c>
    </row>
    <row r="17" spans="1:71" x14ac:dyDescent="0.35">
      <c r="A17" s="212">
        <v>2111116</v>
      </c>
      <c r="B17" s="210" t="s">
        <v>513</v>
      </c>
      <c r="C17" s="215">
        <v>3339172054</v>
      </c>
      <c r="D17" s="215">
        <v>0</v>
      </c>
      <c r="E17" s="215">
        <v>0</v>
      </c>
      <c r="F17" s="215">
        <v>0</v>
      </c>
      <c r="G17" s="215">
        <f t="shared" si="13"/>
        <v>3339172054</v>
      </c>
      <c r="H17" s="215">
        <v>0</v>
      </c>
      <c r="I17" s="215">
        <v>3339172054</v>
      </c>
      <c r="J17" s="215">
        <f t="shared" si="6"/>
        <v>0</v>
      </c>
      <c r="K17" s="215">
        <v>0</v>
      </c>
      <c r="L17" s="215">
        <v>3339172054</v>
      </c>
      <c r="M17" s="215">
        <f t="shared" si="7"/>
        <v>0</v>
      </c>
      <c r="N17" s="215">
        <v>3339172054</v>
      </c>
      <c r="O17" s="215">
        <f t="shared" si="8"/>
        <v>0</v>
      </c>
      <c r="P17" s="215">
        <f t="shared" si="9"/>
        <v>0</v>
      </c>
      <c r="Q17" s="215">
        <f t="shared" si="10"/>
        <v>3339172054</v>
      </c>
      <c r="S17" s="243">
        <f t="shared" si="11"/>
        <v>0</v>
      </c>
      <c r="T17" s="244">
        <f t="shared" si="12"/>
        <v>0</v>
      </c>
      <c r="V17" s="282">
        <v>0</v>
      </c>
      <c r="AA17" s="289">
        <v>2111116</v>
      </c>
      <c r="AB17" s="289" t="s">
        <v>764</v>
      </c>
      <c r="AC17" s="291">
        <v>3339172054</v>
      </c>
      <c r="AD17" s="291">
        <v>0</v>
      </c>
      <c r="AE17" s="291">
        <v>0</v>
      </c>
      <c r="AF17" s="291">
        <v>0</v>
      </c>
      <c r="AG17" s="291">
        <v>3339172054</v>
      </c>
      <c r="AH17" s="291">
        <v>0</v>
      </c>
      <c r="AI17" s="291">
        <v>3339172054</v>
      </c>
      <c r="AJ17" s="291">
        <v>0</v>
      </c>
      <c r="AK17" s="291">
        <v>0</v>
      </c>
      <c r="AL17" s="291">
        <v>0</v>
      </c>
      <c r="AM17" s="291">
        <v>3339172054</v>
      </c>
      <c r="AN17" s="291">
        <v>0</v>
      </c>
      <c r="AO17" s="291">
        <v>0</v>
      </c>
      <c r="AP17" s="291">
        <v>0</v>
      </c>
      <c r="AQ17" s="291">
        <v>3339172054</v>
      </c>
      <c r="AR17" s="291">
        <v>3339172054</v>
      </c>
      <c r="AS17" s="291">
        <v>0</v>
      </c>
      <c r="AT17" s="291">
        <v>0</v>
      </c>
      <c r="BB17" s="312">
        <v>2111116</v>
      </c>
      <c r="BC17" s="312" t="s">
        <v>764</v>
      </c>
      <c r="BD17" s="314">
        <v>3339172054</v>
      </c>
      <c r="BE17" s="314">
        <v>0</v>
      </c>
      <c r="BF17" s="314">
        <v>0</v>
      </c>
      <c r="BG17" s="314">
        <v>0</v>
      </c>
      <c r="BH17" s="314">
        <v>3339172054</v>
      </c>
      <c r="BI17" s="314">
        <v>0</v>
      </c>
      <c r="BJ17" s="314">
        <v>3339172054</v>
      </c>
      <c r="BK17" s="314">
        <v>0</v>
      </c>
      <c r="BL17" s="314">
        <v>0</v>
      </c>
      <c r="BM17" s="314">
        <v>3339172054</v>
      </c>
      <c r="BN17" s="314">
        <v>0</v>
      </c>
      <c r="BO17" s="314">
        <v>0</v>
      </c>
      <c r="BP17" s="314">
        <v>3339172054</v>
      </c>
      <c r="BQ17" s="314">
        <v>0</v>
      </c>
      <c r="BR17" s="314">
        <v>0</v>
      </c>
      <c r="BS17" s="314">
        <v>3339172054</v>
      </c>
    </row>
    <row r="18" spans="1:71" x14ac:dyDescent="0.35">
      <c r="A18" s="212">
        <v>2111117</v>
      </c>
      <c r="B18" s="210" t="s">
        <v>514</v>
      </c>
      <c r="C18" s="215">
        <v>1856673210</v>
      </c>
      <c r="D18" s="215">
        <v>0</v>
      </c>
      <c r="E18" s="215">
        <v>0</v>
      </c>
      <c r="F18" s="215">
        <v>0</v>
      </c>
      <c r="G18" s="215">
        <f t="shared" si="13"/>
        <v>1856673210</v>
      </c>
      <c r="H18" s="215">
        <v>257864824</v>
      </c>
      <c r="I18" s="215">
        <v>1478073537</v>
      </c>
      <c r="J18" s="215">
        <f t="shared" si="6"/>
        <v>378599673</v>
      </c>
      <c r="K18" s="215">
        <v>257864824</v>
      </c>
      <c r="L18" s="215">
        <v>1478073537</v>
      </c>
      <c r="M18" s="215">
        <f t="shared" si="7"/>
        <v>0</v>
      </c>
      <c r="N18" s="215">
        <v>1478073537</v>
      </c>
      <c r="O18" s="215">
        <f t="shared" si="8"/>
        <v>0</v>
      </c>
      <c r="P18" s="215">
        <f t="shared" si="9"/>
        <v>378599673</v>
      </c>
      <c r="Q18" s="215">
        <f t="shared" si="10"/>
        <v>1478073537</v>
      </c>
      <c r="S18" s="243">
        <f t="shared" si="11"/>
        <v>1547188944</v>
      </c>
      <c r="T18" s="244">
        <f t="shared" si="12"/>
        <v>-1168589271</v>
      </c>
      <c r="V18" s="282">
        <v>713588770</v>
      </c>
      <c r="AA18" s="289">
        <v>2111117</v>
      </c>
      <c r="AB18" s="289" t="s">
        <v>765</v>
      </c>
      <c r="AC18" s="291">
        <v>1856673210</v>
      </c>
      <c r="AD18" s="291">
        <v>0</v>
      </c>
      <c r="AE18" s="291">
        <v>0</v>
      </c>
      <c r="AF18" s="291">
        <v>0</v>
      </c>
      <c r="AG18" s="291">
        <v>1856673210</v>
      </c>
      <c r="AH18" s="291">
        <v>77124273</v>
      </c>
      <c r="AI18" s="291">
        <v>1220208713</v>
      </c>
      <c r="AJ18" s="291">
        <v>636464497</v>
      </c>
      <c r="AK18" s="291">
        <v>0</v>
      </c>
      <c r="AL18" s="291">
        <v>77124273</v>
      </c>
      <c r="AM18" s="291">
        <v>1220208713</v>
      </c>
      <c r="AN18" s="291">
        <v>0</v>
      </c>
      <c r="AO18" s="291">
        <v>0</v>
      </c>
      <c r="AP18" s="291">
        <v>77124273</v>
      </c>
      <c r="AQ18" s="291">
        <v>1220208713</v>
      </c>
      <c r="AR18" s="291">
        <v>1220208713</v>
      </c>
      <c r="AS18" s="291">
        <v>0</v>
      </c>
      <c r="AT18" s="291">
        <v>636464497</v>
      </c>
      <c r="BB18" s="312">
        <v>2111117</v>
      </c>
      <c r="BC18" s="312" t="s">
        <v>765</v>
      </c>
      <c r="BD18" s="314">
        <v>1856673210</v>
      </c>
      <c r="BE18" s="314">
        <v>0</v>
      </c>
      <c r="BF18" s="314">
        <v>0</v>
      </c>
      <c r="BG18" s="314">
        <v>0</v>
      </c>
      <c r="BH18" s="314">
        <v>1856673210</v>
      </c>
      <c r="BI18" s="314">
        <v>257864824</v>
      </c>
      <c r="BJ18" s="314">
        <v>1478073537</v>
      </c>
      <c r="BK18" s="314">
        <v>378599673</v>
      </c>
      <c r="BL18" s="314">
        <v>257864824</v>
      </c>
      <c r="BM18" s="314">
        <v>1478073537</v>
      </c>
      <c r="BN18" s="314">
        <v>0</v>
      </c>
      <c r="BO18" s="314">
        <v>257864824</v>
      </c>
      <c r="BP18" s="314">
        <v>1478073537</v>
      </c>
      <c r="BQ18" s="314">
        <v>0</v>
      </c>
      <c r="BR18" s="314">
        <v>378599673</v>
      </c>
      <c r="BS18" s="314">
        <v>1478073537</v>
      </c>
    </row>
    <row r="19" spans="1:71" s="219" customFormat="1" x14ac:dyDescent="0.35">
      <c r="A19" s="226">
        <v>2111118</v>
      </c>
      <c r="B19" s="227" t="s">
        <v>12</v>
      </c>
      <c r="C19" s="228">
        <f>+C20+C21</f>
        <v>6389023991</v>
      </c>
      <c r="D19" s="228">
        <f t="shared" ref="D19:Q19" si="14">+D20+D21</f>
        <v>0</v>
      </c>
      <c r="E19" s="228">
        <f t="shared" si="14"/>
        <v>0</v>
      </c>
      <c r="F19" s="228">
        <f t="shared" si="14"/>
        <v>0</v>
      </c>
      <c r="G19" s="228">
        <f t="shared" si="14"/>
        <v>6389023991</v>
      </c>
      <c r="H19" s="228">
        <f t="shared" si="14"/>
        <v>4819021</v>
      </c>
      <c r="I19" s="228">
        <f t="shared" si="14"/>
        <v>205961946.17000002</v>
      </c>
      <c r="J19" s="228">
        <f t="shared" si="14"/>
        <v>6183062044.8299999</v>
      </c>
      <c r="K19" s="228">
        <f t="shared" si="14"/>
        <v>6806315</v>
      </c>
      <c r="L19" s="228">
        <f t="shared" si="14"/>
        <v>202975925.17000002</v>
      </c>
      <c r="M19" s="228">
        <f t="shared" si="14"/>
        <v>2986021</v>
      </c>
      <c r="N19" s="228">
        <f t="shared" si="14"/>
        <v>205961946.17000002</v>
      </c>
      <c r="O19" s="228">
        <f t="shared" si="14"/>
        <v>0</v>
      </c>
      <c r="P19" s="228">
        <f t="shared" si="14"/>
        <v>6183062044.8299999</v>
      </c>
      <c r="Q19" s="228">
        <f t="shared" si="14"/>
        <v>202975925.17000002</v>
      </c>
      <c r="V19" s="282">
        <v>6189868359.8299999</v>
      </c>
      <c r="X19" s="208"/>
      <c r="Y19" s="208"/>
      <c r="AA19" s="289">
        <v>2111118</v>
      </c>
      <c r="AB19" s="289" t="s">
        <v>12</v>
      </c>
      <c r="AC19" s="291">
        <v>6389023991</v>
      </c>
      <c r="AD19" s="291">
        <v>0</v>
      </c>
      <c r="AE19" s="291">
        <v>0</v>
      </c>
      <c r="AF19" s="291">
        <v>0</v>
      </c>
      <c r="AG19" s="291">
        <v>6389023991</v>
      </c>
      <c r="AH19" s="291">
        <v>1987294</v>
      </c>
      <c r="AI19" s="291">
        <v>201142925.17000002</v>
      </c>
      <c r="AJ19" s="291">
        <v>6187881065.8299999</v>
      </c>
      <c r="AK19" s="291">
        <v>0</v>
      </c>
      <c r="AL19" s="291">
        <v>0</v>
      </c>
      <c r="AM19" s="291">
        <v>196169610.17000002</v>
      </c>
      <c r="AN19" s="291">
        <v>4973315</v>
      </c>
      <c r="AO19" s="291">
        <v>0</v>
      </c>
      <c r="AP19" s="291">
        <v>1987294</v>
      </c>
      <c r="AQ19" s="291">
        <v>201142925.17000002</v>
      </c>
      <c r="AR19" s="291">
        <v>201142925.17000002</v>
      </c>
      <c r="AS19" s="291">
        <v>0</v>
      </c>
      <c r="AT19" s="291">
        <v>6187881065.8299999</v>
      </c>
      <c r="BB19" s="312">
        <v>2111118</v>
      </c>
      <c r="BC19" s="312" t="s">
        <v>12</v>
      </c>
      <c r="BD19" s="314">
        <v>6389023991</v>
      </c>
      <c r="BE19" s="314">
        <v>0</v>
      </c>
      <c r="BF19" s="314">
        <v>0</v>
      </c>
      <c r="BG19" s="314">
        <v>0</v>
      </c>
      <c r="BH19" s="314">
        <v>6389023991</v>
      </c>
      <c r="BI19" s="314">
        <v>4819021</v>
      </c>
      <c r="BJ19" s="314">
        <v>205961946.17000002</v>
      </c>
      <c r="BK19" s="314">
        <v>6183062044.8299999</v>
      </c>
      <c r="BL19" s="314">
        <v>6806315</v>
      </c>
      <c r="BM19" s="314">
        <v>202975925.17000002</v>
      </c>
      <c r="BN19" s="314">
        <v>2986021</v>
      </c>
      <c r="BO19" s="314">
        <v>4819021</v>
      </c>
      <c r="BP19" s="314">
        <v>205961946.17000002</v>
      </c>
      <c r="BQ19" s="314">
        <v>0</v>
      </c>
      <c r="BR19" s="314">
        <v>6183062044.8299999</v>
      </c>
      <c r="BS19" s="314">
        <v>202975925.17000002</v>
      </c>
    </row>
    <row r="20" spans="1:71" x14ac:dyDescent="0.35">
      <c r="A20" s="212">
        <v>21111181</v>
      </c>
      <c r="B20" s="210" t="s">
        <v>515</v>
      </c>
      <c r="C20" s="215">
        <v>3937020869</v>
      </c>
      <c r="D20" s="215">
        <v>0</v>
      </c>
      <c r="E20" s="215">
        <v>0</v>
      </c>
      <c r="F20" s="215">
        <v>0</v>
      </c>
      <c r="G20" s="215">
        <f t="shared" si="13"/>
        <v>3937020869</v>
      </c>
      <c r="H20" s="215">
        <v>2819250</v>
      </c>
      <c r="I20" s="215">
        <v>54993202.170000002</v>
      </c>
      <c r="J20" s="215">
        <f t="shared" si="6"/>
        <v>3882027666.8299999</v>
      </c>
      <c r="K20" s="215">
        <v>2819250</v>
      </c>
      <c r="L20" s="215">
        <v>54993202.170000002</v>
      </c>
      <c r="M20" s="215">
        <f t="shared" si="7"/>
        <v>0</v>
      </c>
      <c r="N20" s="215">
        <v>54993202.170000002</v>
      </c>
      <c r="O20" s="215">
        <f t="shared" si="8"/>
        <v>0</v>
      </c>
      <c r="P20" s="215">
        <f t="shared" si="9"/>
        <v>3882027666.8299999</v>
      </c>
      <c r="Q20" s="215">
        <f t="shared" si="10"/>
        <v>54993202.170000002</v>
      </c>
      <c r="S20" s="243">
        <f>+H20*6</f>
        <v>16915500</v>
      </c>
      <c r="T20" s="244">
        <f>+P20-S20</f>
        <v>3865112166.8299999</v>
      </c>
      <c r="V20" s="282">
        <v>3884846916.8299999</v>
      </c>
      <c r="AA20" s="289">
        <v>21111181</v>
      </c>
      <c r="AB20" s="289" t="s">
        <v>766</v>
      </c>
      <c r="AC20" s="291">
        <v>3937020869</v>
      </c>
      <c r="AD20" s="291">
        <v>0</v>
      </c>
      <c r="AE20" s="291">
        <v>0</v>
      </c>
      <c r="AF20" s="291">
        <v>0</v>
      </c>
      <c r="AG20" s="291">
        <v>3937020869</v>
      </c>
      <c r="AH20" s="291">
        <v>0</v>
      </c>
      <c r="AI20" s="291">
        <v>52173952.170000002</v>
      </c>
      <c r="AJ20" s="291">
        <v>3884846916.8299999</v>
      </c>
      <c r="AK20" s="291">
        <v>0</v>
      </c>
      <c r="AL20" s="291">
        <v>0</v>
      </c>
      <c r="AM20" s="291">
        <v>52173952.170000002</v>
      </c>
      <c r="AN20" s="291">
        <v>0</v>
      </c>
      <c r="AO20" s="291">
        <v>0</v>
      </c>
      <c r="AP20" s="291">
        <v>0</v>
      </c>
      <c r="AQ20" s="291">
        <v>52173952.170000002</v>
      </c>
      <c r="AR20" s="291">
        <v>52173952.170000002</v>
      </c>
      <c r="AS20" s="291">
        <v>0</v>
      </c>
      <c r="AT20" s="291">
        <v>3884846916.8299999</v>
      </c>
      <c r="BB20" s="312">
        <v>21111181</v>
      </c>
      <c r="BC20" s="312" t="s">
        <v>766</v>
      </c>
      <c r="BD20" s="314">
        <v>3937020869</v>
      </c>
      <c r="BE20" s="314">
        <v>0</v>
      </c>
      <c r="BF20" s="314">
        <v>0</v>
      </c>
      <c r="BG20" s="314">
        <v>0</v>
      </c>
      <c r="BH20" s="314">
        <v>3937020869</v>
      </c>
      <c r="BI20" s="314">
        <v>2819250</v>
      </c>
      <c r="BJ20" s="314">
        <v>54993202.170000002</v>
      </c>
      <c r="BK20" s="314">
        <v>3882027666.8299999</v>
      </c>
      <c r="BL20" s="314">
        <v>2819250</v>
      </c>
      <c r="BM20" s="314">
        <v>54993202.170000002</v>
      </c>
      <c r="BN20" s="314">
        <v>0</v>
      </c>
      <c r="BO20" s="314">
        <v>2819250</v>
      </c>
      <c r="BP20" s="314">
        <v>54993202.170000002</v>
      </c>
      <c r="BQ20" s="314">
        <v>0</v>
      </c>
      <c r="BR20" s="314">
        <v>3882027666.8299999</v>
      </c>
      <c r="BS20" s="314">
        <v>54993202.170000002</v>
      </c>
    </row>
    <row r="21" spans="1:71" x14ac:dyDescent="0.35">
      <c r="A21" s="212">
        <v>21111182</v>
      </c>
      <c r="B21" s="210" t="s">
        <v>516</v>
      </c>
      <c r="C21" s="215">
        <v>2452003122</v>
      </c>
      <c r="D21" s="215">
        <v>0</v>
      </c>
      <c r="E21" s="215">
        <v>0</v>
      </c>
      <c r="F21" s="215">
        <v>0</v>
      </c>
      <c r="G21" s="215">
        <f t="shared" si="13"/>
        <v>2452003122</v>
      </c>
      <c r="H21" s="215">
        <v>1999771</v>
      </c>
      <c r="I21" s="215">
        <v>150968744</v>
      </c>
      <c r="J21" s="215">
        <f t="shared" si="6"/>
        <v>2301034378</v>
      </c>
      <c r="K21" s="215">
        <v>3987065</v>
      </c>
      <c r="L21" s="215">
        <v>147982723</v>
      </c>
      <c r="M21" s="215">
        <f t="shared" si="7"/>
        <v>2986021</v>
      </c>
      <c r="N21" s="215">
        <v>150968744</v>
      </c>
      <c r="O21" s="215">
        <f t="shared" si="8"/>
        <v>0</v>
      </c>
      <c r="P21" s="215">
        <f t="shared" si="9"/>
        <v>2301034378</v>
      </c>
      <c r="Q21" s="215">
        <f t="shared" si="10"/>
        <v>147982723</v>
      </c>
      <c r="S21" s="243">
        <f>+H21*6</f>
        <v>11998626</v>
      </c>
      <c r="T21" s="244">
        <f>+P21-S21</f>
        <v>2289035752</v>
      </c>
      <c r="V21" s="282">
        <v>2305021443</v>
      </c>
      <c r="AA21" s="289">
        <v>21111182</v>
      </c>
      <c r="AB21" s="289" t="s">
        <v>767</v>
      </c>
      <c r="AC21" s="291">
        <v>2452003122</v>
      </c>
      <c r="AD21" s="291">
        <v>0</v>
      </c>
      <c r="AE21" s="291">
        <v>0</v>
      </c>
      <c r="AF21" s="291">
        <v>0</v>
      </c>
      <c r="AG21" s="291">
        <v>2452003122</v>
      </c>
      <c r="AH21" s="291">
        <v>1987294</v>
      </c>
      <c r="AI21" s="291">
        <v>148968973</v>
      </c>
      <c r="AJ21" s="291">
        <v>2303034149</v>
      </c>
      <c r="AK21" s="291">
        <v>0</v>
      </c>
      <c r="AL21" s="291">
        <v>0</v>
      </c>
      <c r="AM21" s="291">
        <v>143995658</v>
      </c>
      <c r="AN21" s="291">
        <v>4973315</v>
      </c>
      <c r="AO21" s="291">
        <v>0</v>
      </c>
      <c r="AP21" s="291">
        <v>1987294</v>
      </c>
      <c r="AQ21" s="291">
        <v>148968973</v>
      </c>
      <c r="AR21" s="291">
        <v>148968973</v>
      </c>
      <c r="AS21" s="291">
        <v>0</v>
      </c>
      <c r="AT21" s="291">
        <v>2303034149</v>
      </c>
      <c r="BB21" s="312">
        <v>21111182</v>
      </c>
      <c r="BC21" s="312" t="s">
        <v>767</v>
      </c>
      <c r="BD21" s="314">
        <v>2452003122</v>
      </c>
      <c r="BE21" s="314">
        <v>0</v>
      </c>
      <c r="BF21" s="314">
        <v>0</v>
      </c>
      <c r="BG21" s="314">
        <v>0</v>
      </c>
      <c r="BH21" s="314">
        <v>2452003122</v>
      </c>
      <c r="BI21" s="314">
        <v>1999771</v>
      </c>
      <c r="BJ21" s="314">
        <v>150968744</v>
      </c>
      <c r="BK21" s="314">
        <v>2301034378</v>
      </c>
      <c r="BL21" s="314">
        <v>3987065</v>
      </c>
      <c r="BM21" s="314">
        <v>147982723</v>
      </c>
      <c r="BN21" s="314">
        <v>2986021</v>
      </c>
      <c r="BO21" s="314">
        <v>1999771</v>
      </c>
      <c r="BP21" s="314">
        <v>150968744</v>
      </c>
      <c r="BQ21" s="314">
        <v>0</v>
      </c>
      <c r="BR21" s="314">
        <v>2301034378</v>
      </c>
      <c r="BS21" s="314">
        <v>147982723</v>
      </c>
    </row>
    <row r="22" spans="1:71" x14ac:dyDescent="0.35">
      <c r="A22" s="212">
        <v>2111119</v>
      </c>
      <c r="B22" s="210" t="s">
        <v>517</v>
      </c>
      <c r="C22" s="215">
        <v>274359359</v>
      </c>
      <c r="D22" s="215">
        <v>0</v>
      </c>
      <c r="E22" s="215">
        <v>0</v>
      </c>
      <c r="F22" s="215">
        <v>0</v>
      </c>
      <c r="G22" s="215">
        <f t="shared" si="13"/>
        <v>274359359</v>
      </c>
      <c r="H22" s="215">
        <v>22544016</v>
      </c>
      <c r="I22" s="215">
        <v>202896144</v>
      </c>
      <c r="J22" s="215">
        <f t="shared" si="6"/>
        <v>71463215</v>
      </c>
      <c r="K22" s="215">
        <v>22544016</v>
      </c>
      <c r="L22" s="215">
        <v>202896144</v>
      </c>
      <c r="M22" s="215">
        <f t="shared" si="7"/>
        <v>0</v>
      </c>
      <c r="N22" s="215">
        <v>202896144</v>
      </c>
      <c r="O22" s="215">
        <f t="shared" si="8"/>
        <v>0</v>
      </c>
      <c r="P22" s="215">
        <f t="shared" si="9"/>
        <v>71463215</v>
      </c>
      <c r="Q22" s="215">
        <f t="shared" si="10"/>
        <v>202896144</v>
      </c>
      <c r="S22" s="243">
        <f>+H22*6</f>
        <v>135264096</v>
      </c>
      <c r="T22" s="244">
        <f>+P22-S22</f>
        <v>-63800881</v>
      </c>
      <c r="V22" s="282">
        <v>116551247</v>
      </c>
      <c r="AA22" s="289">
        <v>2111119</v>
      </c>
      <c r="AB22" s="289" t="s">
        <v>768</v>
      </c>
      <c r="AC22" s="291">
        <v>274359359</v>
      </c>
      <c r="AD22" s="291">
        <v>0</v>
      </c>
      <c r="AE22" s="291">
        <v>0</v>
      </c>
      <c r="AF22" s="291">
        <v>0</v>
      </c>
      <c r="AG22" s="291">
        <v>274359359</v>
      </c>
      <c r="AH22" s="291">
        <v>22544016</v>
      </c>
      <c r="AI22" s="291">
        <v>180352128</v>
      </c>
      <c r="AJ22" s="291">
        <v>94007231</v>
      </c>
      <c r="AK22" s="291">
        <v>0</v>
      </c>
      <c r="AL22" s="291">
        <v>22544016</v>
      </c>
      <c r="AM22" s="291">
        <v>180352128</v>
      </c>
      <c r="AN22" s="291">
        <v>0</v>
      </c>
      <c r="AO22" s="291">
        <v>0</v>
      </c>
      <c r="AP22" s="291">
        <v>22544016</v>
      </c>
      <c r="AQ22" s="291">
        <v>180352128</v>
      </c>
      <c r="AR22" s="291">
        <v>180352128</v>
      </c>
      <c r="AS22" s="291">
        <v>0</v>
      </c>
      <c r="AT22" s="291">
        <v>94007231</v>
      </c>
      <c r="BB22" s="312">
        <v>2111119</v>
      </c>
      <c r="BC22" s="312" t="s">
        <v>768</v>
      </c>
      <c r="BD22" s="314">
        <v>274359359</v>
      </c>
      <c r="BE22" s="314">
        <v>0</v>
      </c>
      <c r="BF22" s="314">
        <v>0</v>
      </c>
      <c r="BG22" s="314">
        <v>0</v>
      </c>
      <c r="BH22" s="314">
        <v>274359359</v>
      </c>
      <c r="BI22" s="314">
        <v>22544016</v>
      </c>
      <c r="BJ22" s="314">
        <v>202896144</v>
      </c>
      <c r="BK22" s="314">
        <v>71463215</v>
      </c>
      <c r="BL22" s="314">
        <v>22544016</v>
      </c>
      <c r="BM22" s="314">
        <v>202896144</v>
      </c>
      <c r="BN22" s="314">
        <v>0</v>
      </c>
      <c r="BO22" s="314">
        <v>22544016</v>
      </c>
      <c r="BP22" s="314">
        <v>202896144</v>
      </c>
      <c r="BQ22" s="314">
        <v>0</v>
      </c>
      <c r="BR22" s="314">
        <v>71463215</v>
      </c>
      <c r="BS22" s="314">
        <v>202896144</v>
      </c>
    </row>
    <row r="23" spans="1:71" s="219" customFormat="1" x14ac:dyDescent="0.35">
      <c r="A23" s="226">
        <v>211112</v>
      </c>
      <c r="B23" s="227" t="s">
        <v>13</v>
      </c>
      <c r="C23" s="228">
        <f>SUM(C24:C26)</f>
        <v>1094192136</v>
      </c>
      <c r="D23" s="228">
        <f t="shared" ref="D23:Q23" si="15">SUM(D24:D26)</f>
        <v>148775800</v>
      </c>
      <c r="E23" s="228">
        <f t="shared" si="15"/>
        <v>0</v>
      </c>
      <c r="F23" s="228">
        <f t="shared" si="15"/>
        <v>0</v>
      </c>
      <c r="G23" s="228">
        <f t="shared" si="15"/>
        <v>1242967936</v>
      </c>
      <c r="H23" s="228">
        <f t="shared" si="15"/>
        <v>62713550</v>
      </c>
      <c r="I23" s="228">
        <f t="shared" si="15"/>
        <v>1228385965</v>
      </c>
      <c r="J23" s="228">
        <f t="shared" si="15"/>
        <v>14581971</v>
      </c>
      <c r="K23" s="228">
        <f t="shared" si="15"/>
        <v>62713550</v>
      </c>
      <c r="L23" s="228">
        <f t="shared" si="15"/>
        <v>1222831716</v>
      </c>
      <c r="M23" s="228">
        <f t="shared" si="15"/>
        <v>5554249</v>
      </c>
      <c r="N23" s="228">
        <f t="shared" si="15"/>
        <v>1232165965</v>
      </c>
      <c r="O23" s="228">
        <f t="shared" si="15"/>
        <v>3780000</v>
      </c>
      <c r="P23" s="228">
        <f t="shared" si="15"/>
        <v>10801971</v>
      </c>
      <c r="Q23" s="228">
        <f t="shared" si="15"/>
        <v>1222831716</v>
      </c>
      <c r="V23" s="282">
        <v>154696333</v>
      </c>
      <c r="X23" s="208"/>
      <c r="Y23" s="208"/>
      <c r="AA23" s="289">
        <v>211112</v>
      </c>
      <c r="AB23" s="289" t="s">
        <v>13</v>
      </c>
      <c r="AC23" s="291">
        <v>1094192136</v>
      </c>
      <c r="AD23" s="291">
        <v>148775800</v>
      </c>
      <c r="AE23" s="291">
        <v>0</v>
      </c>
      <c r="AF23" s="291">
        <v>0</v>
      </c>
      <c r="AG23" s="291">
        <v>1242967936</v>
      </c>
      <c r="AH23" s="291">
        <v>229956612</v>
      </c>
      <c r="AI23" s="291">
        <v>1165672415</v>
      </c>
      <c r="AJ23" s="291">
        <v>77295521</v>
      </c>
      <c r="AK23" s="291">
        <v>0</v>
      </c>
      <c r="AL23" s="291">
        <v>229956612</v>
      </c>
      <c r="AM23" s="291">
        <v>1160118166</v>
      </c>
      <c r="AN23" s="291">
        <v>5554249</v>
      </c>
      <c r="AO23" s="291">
        <v>10533648</v>
      </c>
      <c r="AP23" s="291">
        <v>229956612</v>
      </c>
      <c r="AQ23" s="291">
        <v>1179986063</v>
      </c>
      <c r="AR23" s="291">
        <v>1169452415</v>
      </c>
      <c r="AS23" s="291">
        <v>3780000</v>
      </c>
      <c r="AT23" s="291">
        <v>73515521</v>
      </c>
      <c r="BB23" s="312">
        <v>211112</v>
      </c>
      <c r="BC23" s="312" t="s">
        <v>13</v>
      </c>
      <c r="BD23" s="314">
        <v>1094192136</v>
      </c>
      <c r="BE23" s="314">
        <v>148775800</v>
      </c>
      <c r="BF23" s="314">
        <v>0</v>
      </c>
      <c r="BG23" s="314">
        <v>0</v>
      </c>
      <c r="BH23" s="314">
        <v>1242967936</v>
      </c>
      <c r="BI23" s="314">
        <v>62713550</v>
      </c>
      <c r="BJ23" s="314">
        <v>1228385965</v>
      </c>
      <c r="BK23" s="314">
        <v>14581971</v>
      </c>
      <c r="BL23" s="314">
        <v>62713550</v>
      </c>
      <c r="BM23" s="314">
        <v>1222831716</v>
      </c>
      <c r="BN23" s="314">
        <v>5554249</v>
      </c>
      <c r="BO23" s="314">
        <v>62713550</v>
      </c>
      <c r="BP23" s="314">
        <v>1232165965</v>
      </c>
      <c r="BQ23" s="314">
        <v>3780000</v>
      </c>
      <c r="BR23" s="314">
        <v>10801971</v>
      </c>
      <c r="BS23" s="314">
        <v>1222831716</v>
      </c>
    </row>
    <row r="24" spans="1:71" x14ac:dyDescent="0.35">
      <c r="A24" s="212">
        <v>2111122</v>
      </c>
      <c r="B24" s="309" t="s">
        <v>518</v>
      </c>
      <c r="C24" s="215">
        <v>71380618</v>
      </c>
      <c r="D24" s="215">
        <v>0</v>
      </c>
      <c r="E24" s="215">
        <v>0</v>
      </c>
      <c r="F24" s="215">
        <v>0</v>
      </c>
      <c r="G24" s="215">
        <f t="shared" si="13"/>
        <v>71380618</v>
      </c>
      <c r="H24" s="215">
        <v>17147452</v>
      </c>
      <c r="I24" s="215">
        <v>71380618</v>
      </c>
      <c r="J24" s="215">
        <f t="shared" si="6"/>
        <v>0</v>
      </c>
      <c r="K24" s="215">
        <v>17147452</v>
      </c>
      <c r="L24" s="215">
        <v>70502814</v>
      </c>
      <c r="M24" s="215">
        <f t="shared" si="7"/>
        <v>877804</v>
      </c>
      <c r="N24" s="215">
        <v>71380618</v>
      </c>
      <c r="O24" s="215">
        <f t="shared" si="8"/>
        <v>0</v>
      </c>
      <c r="P24" s="215">
        <f t="shared" si="9"/>
        <v>0</v>
      </c>
      <c r="Q24" s="215">
        <f t="shared" si="10"/>
        <v>70502814</v>
      </c>
      <c r="S24" s="243">
        <f>+H24*7</f>
        <v>120032164</v>
      </c>
      <c r="T24" s="244">
        <f>+P24-S24</f>
        <v>-120032164</v>
      </c>
      <c r="V24" s="282">
        <v>17147452</v>
      </c>
      <c r="AA24" s="289">
        <v>2111122</v>
      </c>
      <c r="AB24" s="289" t="s">
        <v>769</v>
      </c>
      <c r="AC24" s="291">
        <v>71380618</v>
      </c>
      <c r="AD24" s="291">
        <v>0</v>
      </c>
      <c r="AE24" s="291">
        <v>0</v>
      </c>
      <c r="AF24" s="291">
        <v>0</v>
      </c>
      <c r="AG24" s="291">
        <v>71380618</v>
      </c>
      <c r="AH24" s="291">
        <v>0</v>
      </c>
      <c r="AI24" s="291">
        <v>54233166</v>
      </c>
      <c r="AJ24" s="291">
        <v>17147452</v>
      </c>
      <c r="AK24" s="291">
        <v>0</v>
      </c>
      <c r="AL24" s="291">
        <v>0</v>
      </c>
      <c r="AM24" s="291">
        <v>53355362</v>
      </c>
      <c r="AN24" s="291">
        <v>877804</v>
      </c>
      <c r="AO24" s="291">
        <v>10533648</v>
      </c>
      <c r="AP24" s="291">
        <v>0</v>
      </c>
      <c r="AQ24" s="291">
        <v>64766814</v>
      </c>
      <c r="AR24" s="291">
        <v>54233166</v>
      </c>
      <c r="AS24" s="291">
        <v>0</v>
      </c>
      <c r="AT24" s="291">
        <v>17147452</v>
      </c>
      <c r="BB24" s="312">
        <v>2111122</v>
      </c>
      <c r="BC24" s="312" t="s">
        <v>769</v>
      </c>
      <c r="BD24" s="314">
        <v>71380618</v>
      </c>
      <c r="BE24" s="314">
        <v>0</v>
      </c>
      <c r="BF24" s="314">
        <v>0</v>
      </c>
      <c r="BG24" s="314">
        <v>0</v>
      </c>
      <c r="BH24" s="314">
        <v>71380618</v>
      </c>
      <c r="BI24" s="314">
        <v>17147452</v>
      </c>
      <c r="BJ24" s="314">
        <v>71380618</v>
      </c>
      <c r="BK24" s="314">
        <v>0</v>
      </c>
      <c r="BL24" s="314">
        <v>17147452</v>
      </c>
      <c r="BM24" s="314">
        <v>70502814</v>
      </c>
      <c r="BN24" s="314">
        <v>877804</v>
      </c>
      <c r="BO24" s="314">
        <v>17147452</v>
      </c>
      <c r="BP24" s="314">
        <v>71380618</v>
      </c>
      <c r="BQ24" s="314">
        <v>0</v>
      </c>
      <c r="BR24" s="314">
        <v>0</v>
      </c>
      <c r="BS24" s="314">
        <v>70502814</v>
      </c>
    </row>
    <row r="25" spans="1:71" x14ac:dyDescent="0.35">
      <c r="A25" s="212">
        <v>2111124</v>
      </c>
      <c r="B25" s="309" t="s">
        <v>519</v>
      </c>
      <c r="C25" s="215">
        <v>65137062</v>
      </c>
      <c r="D25" s="215">
        <v>0</v>
      </c>
      <c r="E25" s="215">
        <v>0</v>
      </c>
      <c r="F25" s="215">
        <v>0</v>
      </c>
      <c r="G25" s="215">
        <f t="shared" si="13"/>
        <v>65137062</v>
      </c>
      <c r="H25" s="215">
        <v>37782689</v>
      </c>
      <c r="I25" s="215">
        <v>50555091</v>
      </c>
      <c r="J25" s="215">
        <f t="shared" si="6"/>
        <v>14581971</v>
      </c>
      <c r="K25" s="215">
        <v>37782689</v>
      </c>
      <c r="L25" s="215">
        <v>50555091</v>
      </c>
      <c r="M25" s="215">
        <f t="shared" si="7"/>
        <v>0</v>
      </c>
      <c r="N25" s="215">
        <v>54335091</v>
      </c>
      <c r="O25" s="215">
        <f t="shared" si="8"/>
        <v>3780000</v>
      </c>
      <c r="P25" s="215">
        <f t="shared" si="9"/>
        <v>10801971</v>
      </c>
      <c r="Q25" s="215">
        <f t="shared" si="10"/>
        <v>50555091</v>
      </c>
      <c r="S25" s="243">
        <f>5600000*6</f>
        <v>33600000</v>
      </c>
      <c r="T25" s="244">
        <f>+P25-S25</f>
        <v>-22798029</v>
      </c>
      <c r="V25" s="282">
        <v>48584660</v>
      </c>
      <c r="AA25" s="289">
        <v>2111124</v>
      </c>
      <c r="AB25" s="289" t="s">
        <v>771</v>
      </c>
      <c r="AC25" s="291">
        <v>65137062</v>
      </c>
      <c r="AD25" s="291">
        <v>0</v>
      </c>
      <c r="AE25" s="291">
        <v>0</v>
      </c>
      <c r="AF25" s="291">
        <v>0</v>
      </c>
      <c r="AG25" s="291">
        <v>65137062</v>
      </c>
      <c r="AH25" s="291">
        <v>0</v>
      </c>
      <c r="AI25" s="291">
        <v>12772402</v>
      </c>
      <c r="AJ25" s="291">
        <v>52364660</v>
      </c>
      <c r="AK25" s="291">
        <v>0</v>
      </c>
      <c r="AL25" s="291">
        <v>0</v>
      </c>
      <c r="AM25" s="291">
        <v>12772402</v>
      </c>
      <c r="AN25" s="291">
        <v>0</v>
      </c>
      <c r="AO25" s="291">
        <v>0</v>
      </c>
      <c r="AP25" s="291">
        <v>0</v>
      </c>
      <c r="AQ25" s="291">
        <v>16552402</v>
      </c>
      <c r="AR25" s="291">
        <v>16552402</v>
      </c>
      <c r="AS25" s="291">
        <v>3780000</v>
      </c>
      <c r="AT25" s="291">
        <v>48584660</v>
      </c>
      <c r="BB25" s="312">
        <v>2111124</v>
      </c>
      <c r="BC25" s="312" t="s">
        <v>771</v>
      </c>
      <c r="BD25" s="314">
        <v>65137062</v>
      </c>
      <c r="BE25" s="314">
        <v>0</v>
      </c>
      <c r="BF25" s="314">
        <v>0</v>
      </c>
      <c r="BG25" s="314">
        <v>0</v>
      </c>
      <c r="BH25" s="314">
        <v>65137062</v>
      </c>
      <c r="BI25" s="314">
        <v>37782689</v>
      </c>
      <c r="BJ25" s="314">
        <v>50555091</v>
      </c>
      <c r="BK25" s="314">
        <v>14581971</v>
      </c>
      <c r="BL25" s="314">
        <v>37782689</v>
      </c>
      <c r="BM25" s="314">
        <v>50555091</v>
      </c>
      <c r="BN25" s="314">
        <v>0</v>
      </c>
      <c r="BO25" s="314">
        <v>37782689</v>
      </c>
      <c r="BP25" s="314">
        <v>54335091</v>
      </c>
      <c r="BQ25" s="314">
        <v>3780000</v>
      </c>
      <c r="BR25" s="314">
        <v>10801971</v>
      </c>
      <c r="BS25" s="314">
        <v>50555091</v>
      </c>
    </row>
    <row r="26" spans="1:71" x14ac:dyDescent="0.35">
      <c r="A26" s="212">
        <v>2111126</v>
      </c>
      <c r="B26" s="309" t="s">
        <v>520</v>
      </c>
      <c r="C26" s="215">
        <v>957674456</v>
      </c>
      <c r="D26" s="215">
        <v>148775800</v>
      </c>
      <c r="E26" s="215">
        <v>0</v>
      </c>
      <c r="F26" s="215">
        <v>0</v>
      </c>
      <c r="G26" s="215">
        <f t="shared" si="13"/>
        <v>1106450256</v>
      </c>
      <c r="H26" s="215">
        <v>7783409</v>
      </c>
      <c r="I26" s="215">
        <v>1106450256</v>
      </c>
      <c r="J26" s="215">
        <f t="shared" si="6"/>
        <v>0</v>
      </c>
      <c r="K26" s="215">
        <v>7783409</v>
      </c>
      <c r="L26" s="215">
        <v>1101773811</v>
      </c>
      <c r="M26" s="215">
        <f t="shared" si="7"/>
        <v>4676445</v>
      </c>
      <c r="N26" s="215">
        <v>1106450256</v>
      </c>
      <c r="O26" s="215">
        <f t="shared" si="8"/>
        <v>0</v>
      </c>
      <c r="P26" s="215">
        <f t="shared" si="9"/>
        <v>0</v>
      </c>
      <c r="Q26" s="215">
        <f t="shared" si="10"/>
        <v>1101773811</v>
      </c>
      <c r="S26" s="243">
        <f>+H26*7</f>
        <v>54483863</v>
      </c>
      <c r="V26" s="282">
        <v>88964221</v>
      </c>
      <c r="AA26" s="289">
        <v>2111126</v>
      </c>
      <c r="AB26" s="289" t="s">
        <v>772</v>
      </c>
      <c r="AC26" s="291">
        <v>957674456</v>
      </c>
      <c r="AD26" s="291">
        <v>148775800</v>
      </c>
      <c r="AE26" s="291">
        <v>0</v>
      </c>
      <c r="AF26" s="291">
        <v>0</v>
      </c>
      <c r="AG26" s="291">
        <v>1106450256</v>
      </c>
      <c r="AH26" s="291">
        <v>229956612</v>
      </c>
      <c r="AI26" s="291">
        <v>1098666847</v>
      </c>
      <c r="AJ26" s="291">
        <v>7783409</v>
      </c>
      <c r="AK26" s="291">
        <v>0</v>
      </c>
      <c r="AL26" s="291">
        <v>229956612</v>
      </c>
      <c r="AM26" s="291">
        <v>1093990402</v>
      </c>
      <c r="AN26" s="291">
        <v>4676445</v>
      </c>
      <c r="AO26" s="291">
        <v>0</v>
      </c>
      <c r="AP26" s="291">
        <v>229956612</v>
      </c>
      <c r="AQ26" s="291">
        <v>1098666847</v>
      </c>
      <c r="AR26" s="291">
        <v>1098666847</v>
      </c>
      <c r="AS26" s="291">
        <v>0</v>
      </c>
      <c r="AT26" s="291">
        <v>7783409</v>
      </c>
      <c r="BB26" s="312">
        <v>2111126</v>
      </c>
      <c r="BC26" s="312" t="s">
        <v>772</v>
      </c>
      <c r="BD26" s="314">
        <v>957674456</v>
      </c>
      <c r="BE26" s="314">
        <v>148775800</v>
      </c>
      <c r="BF26" s="314">
        <v>0</v>
      </c>
      <c r="BG26" s="314">
        <v>0</v>
      </c>
      <c r="BH26" s="314">
        <v>1106450256</v>
      </c>
      <c r="BI26" s="314">
        <v>7783409</v>
      </c>
      <c r="BJ26" s="314">
        <v>1106450256</v>
      </c>
      <c r="BK26" s="314">
        <v>0</v>
      </c>
      <c r="BL26" s="314">
        <v>7783409</v>
      </c>
      <c r="BM26" s="314">
        <v>1101773811</v>
      </c>
      <c r="BN26" s="314">
        <v>4676445</v>
      </c>
      <c r="BO26" s="314">
        <v>7783409</v>
      </c>
      <c r="BP26" s="314">
        <v>1106450256</v>
      </c>
      <c r="BQ26" s="314">
        <v>0</v>
      </c>
      <c r="BR26" s="314">
        <v>0</v>
      </c>
      <c r="BS26" s="314">
        <v>1101773811</v>
      </c>
    </row>
    <row r="27" spans="1:71" s="219" customFormat="1" x14ac:dyDescent="0.35">
      <c r="A27" s="226">
        <v>21112</v>
      </c>
      <c r="B27" s="227" t="s">
        <v>14</v>
      </c>
      <c r="C27" s="228">
        <f>SUM(C28:C33)</f>
        <v>16332606577</v>
      </c>
      <c r="D27" s="228">
        <f t="shared" ref="D27:Q27" si="16">SUM(D28:D33)</f>
        <v>0</v>
      </c>
      <c r="E27" s="228">
        <f t="shared" si="16"/>
        <v>1938003991</v>
      </c>
      <c r="F27" s="228">
        <f t="shared" si="16"/>
        <v>0</v>
      </c>
      <c r="G27" s="228">
        <f t="shared" si="16"/>
        <v>14394602586</v>
      </c>
      <c r="H27" s="228">
        <f t="shared" si="16"/>
        <v>1225883616</v>
      </c>
      <c r="I27" s="228">
        <f t="shared" si="16"/>
        <v>10467280602</v>
      </c>
      <c r="J27" s="228">
        <f t="shared" si="16"/>
        <v>3927321984.0000005</v>
      </c>
      <c r="K27" s="228">
        <f t="shared" si="16"/>
        <v>1224985320</v>
      </c>
      <c r="L27" s="228">
        <f t="shared" si="16"/>
        <v>10463552079</v>
      </c>
      <c r="M27" s="228">
        <f t="shared" si="16"/>
        <v>3728523</v>
      </c>
      <c r="N27" s="228">
        <f t="shared" si="16"/>
        <v>10467280602</v>
      </c>
      <c r="O27" s="228">
        <f t="shared" si="16"/>
        <v>0</v>
      </c>
      <c r="P27" s="228">
        <f t="shared" si="16"/>
        <v>3927321984.0000005</v>
      </c>
      <c r="Q27" s="228">
        <f t="shared" si="16"/>
        <v>10463552079</v>
      </c>
      <c r="V27" s="282">
        <v>6210979183</v>
      </c>
      <c r="X27" s="208"/>
      <c r="Y27" s="208"/>
      <c r="AA27" s="289">
        <v>21112</v>
      </c>
      <c r="AB27" s="289" t="s">
        <v>14</v>
      </c>
      <c r="AC27" s="291">
        <v>16332606577</v>
      </c>
      <c r="AD27" s="291">
        <v>0</v>
      </c>
      <c r="AE27" s="291">
        <v>1938003991</v>
      </c>
      <c r="AF27" s="291">
        <v>0</v>
      </c>
      <c r="AG27" s="291">
        <v>14394602586</v>
      </c>
      <c r="AH27" s="291">
        <v>1057773583</v>
      </c>
      <c r="AI27" s="291">
        <v>9241396986</v>
      </c>
      <c r="AJ27" s="291">
        <v>5153205600</v>
      </c>
      <c r="AK27" s="291">
        <v>0</v>
      </c>
      <c r="AL27" s="291">
        <v>1057773583</v>
      </c>
      <c r="AM27" s="291">
        <v>9238566759</v>
      </c>
      <c r="AN27" s="291">
        <v>2830227</v>
      </c>
      <c r="AO27" s="291">
        <v>0</v>
      </c>
      <c r="AP27" s="291">
        <v>1057773583</v>
      </c>
      <c r="AQ27" s="291">
        <v>9241396986</v>
      </c>
      <c r="AR27" s="291">
        <v>9241396986</v>
      </c>
      <c r="AS27" s="291">
        <v>0</v>
      </c>
      <c r="AT27" s="291">
        <v>5153205600</v>
      </c>
      <c r="BB27" s="312">
        <v>21112</v>
      </c>
      <c r="BC27" s="312" t="s">
        <v>14</v>
      </c>
      <c r="BD27" s="314">
        <v>16332606577</v>
      </c>
      <c r="BE27" s="314">
        <v>0</v>
      </c>
      <c r="BF27" s="314">
        <v>1938003991</v>
      </c>
      <c r="BG27" s="314">
        <v>0</v>
      </c>
      <c r="BH27" s="314">
        <v>14394602586</v>
      </c>
      <c r="BI27" s="314">
        <v>1225883616</v>
      </c>
      <c r="BJ27" s="314">
        <v>10467280602</v>
      </c>
      <c r="BK27" s="314">
        <v>3927321984</v>
      </c>
      <c r="BL27" s="314">
        <v>1224985320</v>
      </c>
      <c r="BM27" s="314">
        <v>10463552079</v>
      </c>
      <c r="BN27" s="314">
        <v>3728523</v>
      </c>
      <c r="BO27" s="314">
        <v>1225883616</v>
      </c>
      <c r="BP27" s="314">
        <v>10467280602</v>
      </c>
      <c r="BQ27" s="314">
        <v>0</v>
      </c>
      <c r="BR27" s="314">
        <v>3927321984</v>
      </c>
      <c r="BS27" s="314">
        <v>10463552079</v>
      </c>
    </row>
    <row r="28" spans="1:71" x14ac:dyDescent="0.35">
      <c r="A28" s="212">
        <v>211121</v>
      </c>
      <c r="B28" s="210" t="s">
        <v>521</v>
      </c>
      <c r="C28" s="215">
        <v>6597489723</v>
      </c>
      <c r="D28" s="215">
        <v>0</v>
      </c>
      <c r="E28" s="215">
        <v>518000000</v>
      </c>
      <c r="F28" s="215">
        <v>0</v>
      </c>
      <c r="G28" s="215">
        <f t="shared" si="13"/>
        <v>6079489723</v>
      </c>
      <c r="H28" s="215">
        <v>536182691.39999998</v>
      </c>
      <c r="I28" s="215">
        <v>4015090672.4000001</v>
      </c>
      <c r="J28" s="215">
        <f t="shared" si="6"/>
        <v>2064399050.5999999</v>
      </c>
      <c r="K28" s="215">
        <v>536182691.39999998</v>
      </c>
      <c r="L28" s="215">
        <v>4015090672.4000001</v>
      </c>
      <c r="M28" s="215">
        <f t="shared" si="7"/>
        <v>0</v>
      </c>
      <c r="N28" s="215">
        <v>4015090672.4000001</v>
      </c>
      <c r="O28" s="215">
        <f t="shared" si="8"/>
        <v>0</v>
      </c>
      <c r="P28" s="215">
        <f t="shared" si="9"/>
        <v>2064399050.5999999</v>
      </c>
      <c r="Q28" s="215">
        <f t="shared" si="10"/>
        <v>4015090672.4000001</v>
      </c>
      <c r="S28" s="243">
        <f t="shared" ref="S28:S33" si="17">+H28*6</f>
        <v>3217096148.3999996</v>
      </c>
      <c r="T28" s="244">
        <f>+P28-S28</f>
        <v>-1152697097.7999997</v>
      </c>
      <c r="V28" s="282">
        <v>3058279414</v>
      </c>
      <c r="AA28" s="289">
        <v>211121</v>
      </c>
      <c r="AB28" s="289" t="s">
        <v>773</v>
      </c>
      <c r="AC28" s="291">
        <v>6597489723</v>
      </c>
      <c r="AD28" s="291">
        <v>0</v>
      </c>
      <c r="AE28" s="291">
        <v>518000000</v>
      </c>
      <c r="AF28" s="291">
        <v>0</v>
      </c>
      <c r="AG28" s="291">
        <v>6079489723</v>
      </c>
      <c r="AH28" s="291">
        <v>457697672</v>
      </c>
      <c r="AI28" s="291">
        <v>3478907981</v>
      </c>
      <c r="AJ28" s="291">
        <v>2600581742</v>
      </c>
      <c r="AK28" s="291">
        <v>0</v>
      </c>
      <c r="AL28" s="291">
        <v>457697672</v>
      </c>
      <c r="AM28" s="291">
        <v>3478907981</v>
      </c>
      <c r="AN28" s="291">
        <v>0</v>
      </c>
      <c r="AO28" s="291">
        <v>0</v>
      </c>
      <c r="AP28" s="291">
        <v>457697672</v>
      </c>
      <c r="AQ28" s="291">
        <v>3478907981</v>
      </c>
      <c r="AR28" s="291">
        <v>3478907981</v>
      </c>
      <c r="AS28" s="291">
        <v>0</v>
      </c>
      <c r="AT28" s="291">
        <v>2600581742</v>
      </c>
      <c r="BB28" s="312">
        <v>211121</v>
      </c>
      <c r="BC28" s="312" t="s">
        <v>773</v>
      </c>
      <c r="BD28" s="314">
        <v>6597489723</v>
      </c>
      <c r="BE28" s="314">
        <v>0</v>
      </c>
      <c r="BF28" s="314">
        <v>518000000</v>
      </c>
      <c r="BG28" s="314">
        <v>0</v>
      </c>
      <c r="BH28" s="314">
        <v>6079489723</v>
      </c>
      <c r="BI28" s="314">
        <v>536182691.39999998</v>
      </c>
      <c r="BJ28" s="314">
        <v>4015090672.4000001</v>
      </c>
      <c r="BK28" s="314">
        <v>2064399050.5999999</v>
      </c>
      <c r="BL28" s="314">
        <v>536182691.39999998</v>
      </c>
      <c r="BM28" s="314">
        <v>4015090672.4000001</v>
      </c>
      <c r="BN28" s="314">
        <v>0</v>
      </c>
      <c r="BO28" s="314">
        <v>536182691.39999998</v>
      </c>
      <c r="BP28" s="314">
        <v>4015090672.4000001</v>
      </c>
      <c r="BQ28" s="314">
        <v>0</v>
      </c>
      <c r="BR28" s="314">
        <v>2064399050.5999999</v>
      </c>
      <c r="BS28" s="314">
        <v>4015090672.4000001</v>
      </c>
    </row>
    <row r="29" spans="1:71" x14ac:dyDescent="0.35">
      <c r="A29" s="212">
        <v>211122</v>
      </c>
      <c r="B29" s="210" t="s">
        <v>522</v>
      </c>
      <c r="C29" s="215">
        <v>4673221887</v>
      </c>
      <c r="D29" s="215">
        <v>0</v>
      </c>
      <c r="E29" s="215">
        <v>0</v>
      </c>
      <c r="F29" s="215">
        <v>0</v>
      </c>
      <c r="G29" s="215">
        <f t="shared" si="13"/>
        <v>4673221887</v>
      </c>
      <c r="H29" s="215">
        <v>357455127.60000002</v>
      </c>
      <c r="I29" s="215">
        <v>3294621038.5999999</v>
      </c>
      <c r="J29" s="215">
        <f t="shared" si="6"/>
        <v>1378600848.4000001</v>
      </c>
      <c r="K29" s="215">
        <v>357455127.60000002</v>
      </c>
      <c r="L29" s="215">
        <v>3294621038.5999999</v>
      </c>
      <c r="M29" s="215">
        <f t="shared" si="7"/>
        <v>0</v>
      </c>
      <c r="N29" s="215">
        <v>3294621038.5999999</v>
      </c>
      <c r="O29" s="215">
        <f t="shared" si="8"/>
        <v>0</v>
      </c>
      <c r="P29" s="215">
        <f t="shared" si="9"/>
        <v>1378600848.4000001</v>
      </c>
      <c r="Q29" s="215">
        <f t="shared" si="10"/>
        <v>3294621038.5999999</v>
      </c>
      <c r="S29" s="243">
        <f t="shared" si="17"/>
        <v>2144730765.6000001</v>
      </c>
      <c r="T29" s="244">
        <f>+P29-S29</f>
        <v>-766129917.20000005</v>
      </c>
      <c r="V29" s="282">
        <v>2041187757</v>
      </c>
      <c r="AA29" s="289">
        <v>211122</v>
      </c>
      <c r="AB29" s="289" t="s">
        <v>775</v>
      </c>
      <c r="AC29" s="291">
        <v>4673221887</v>
      </c>
      <c r="AD29" s="291">
        <v>0</v>
      </c>
      <c r="AE29" s="291">
        <v>0</v>
      </c>
      <c r="AF29" s="291">
        <v>0</v>
      </c>
      <c r="AG29" s="291">
        <v>4673221887</v>
      </c>
      <c r="AH29" s="291">
        <v>305131781</v>
      </c>
      <c r="AI29" s="291">
        <v>2937165911</v>
      </c>
      <c r="AJ29" s="291">
        <v>1736055976</v>
      </c>
      <c r="AK29" s="291">
        <v>0</v>
      </c>
      <c r="AL29" s="291">
        <v>305131781</v>
      </c>
      <c r="AM29" s="291">
        <v>2937165911</v>
      </c>
      <c r="AN29" s="291">
        <v>0</v>
      </c>
      <c r="AO29" s="291">
        <v>0</v>
      </c>
      <c r="AP29" s="291">
        <v>305131781</v>
      </c>
      <c r="AQ29" s="291">
        <v>2937165911</v>
      </c>
      <c r="AR29" s="291">
        <v>2937165911</v>
      </c>
      <c r="AS29" s="291">
        <v>0</v>
      </c>
      <c r="AT29" s="291">
        <v>1736055976</v>
      </c>
      <c r="BB29" s="312">
        <v>211122</v>
      </c>
      <c r="BC29" s="312" t="s">
        <v>775</v>
      </c>
      <c r="BD29" s="314">
        <v>4673221887</v>
      </c>
      <c r="BE29" s="314">
        <v>0</v>
      </c>
      <c r="BF29" s="314">
        <v>0</v>
      </c>
      <c r="BG29" s="314">
        <v>0</v>
      </c>
      <c r="BH29" s="314">
        <v>4673221887</v>
      </c>
      <c r="BI29" s="314">
        <v>357455127.60000002</v>
      </c>
      <c r="BJ29" s="314">
        <v>3294621038.5999999</v>
      </c>
      <c r="BK29" s="314">
        <v>1378600848.4000001</v>
      </c>
      <c r="BL29" s="314">
        <v>357455127.60000002</v>
      </c>
      <c r="BM29" s="314">
        <v>3294621038.5999999</v>
      </c>
      <c r="BN29" s="314">
        <v>0</v>
      </c>
      <c r="BO29" s="314">
        <v>357455127.60000002</v>
      </c>
      <c r="BP29" s="314">
        <v>3294621038.5999999</v>
      </c>
      <c r="BQ29" s="314">
        <v>0</v>
      </c>
      <c r="BR29" s="314">
        <v>1378600848.4000001</v>
      </c>
      <c r="BS29" s="314">
        <v>3294621038.5999999</v>
      </c>
    </row>
    <row r="30" spans="1:71" x14ac:dyDescent="0.35">
      <c r="A30" s="212">
        <v>211123</v>
      </c>
      <c r="B30" s="210" t="s">
        <v>523</v>
      </c>
      <c r="C30" s="215">
        <v>890128449</v>
      </c>
      <c r="D30" s="215">
        <v>0</v>
      </c>
      <c r="E30" s="215">
        <v>485500000</v>
      </c>
      <c r="F30" s="215">
        <v>0</v>
      </c>
      <c r="G30" s="215">
        <f t="shared" si="13"/>
        <v>404628449</v>
      </c>
      <c r="H30" s="215">
        <v>0</v>
      </c>
      <c r="I30" s="215">
        <v>404628449</v>
      </c>
      <c r="J30" s="215">
        <f t="shared" si="6"/>
        <v>0</v>
      </c>
      <c r="K30" s="215">
        <v>0</v>
      </c>
      <c r="L30" s="215">
        <v>404628449</v>
      </c>
      <c r="M30" s="215">
        <f t="shared" si="7"/>
        <v>0</v>
      </c>
      <c r="N30" s="215">
        <v>404628449</v>
      </c>
      <c r="O30" s="215">
        <f t="shared" si="8"/>
        <v>0</v>
      </c>
      <c r="P30" s="215">
        <f t="shared" si="9"/>
        <v>0</v>
      </c>
      <c r="Q30" s="215">
        <f t="shared" si="10"/>
        <v>404628449</v>
      </c>
      <c r="S30" s="243">
        <f t="shared" si="17"/>
        <v>0</v>
      </c>
      <c r="V30" s="282">
        <v>0</v>
      </c>
      <c r="AA30" s="289">
        <v>211123</v>
      </c>
      <c r="AB30" s="289" t="s">
        <v>777</v>
      </c>
      <c r="AC30" s="291">
        <v>890128449</v>
      </c>
      <c r="AD30" s="291">
        <v>0</v>
      </c>
      <c r="AE30" s="291">
        <v>485500000</v>
      </c>
      <c r="AF30" s="291">
        <v>0</v>
      </c>
      <c r="AG30" s="291">
        <v>404628449</v>
      </c>
      <c r="AH30" s="291">
        <v>0</v>
      </c>
      <c r="AI30" s="291">
        <v>404628449</v>
      </c>
      <c r="AJ30" s="291">
        <v>0</v>
      </c>
      <c r="AK30" s="291">
        <v>0</v>
      </c>
      <c r="AL30" s="291">
        <v>0</v>
      </c>
      <c r="AM30" s="291">
        <v>404628449</v>
      </c>
      <c r="AN30" s="291">
        <v>0</v>
      </c>
      <c r="AO30" s="291">
        <v>0</v>
      </c>
      <c r="AP30" s="291">
        <v>0</v>
      </c>
      <c r="AQ30" s="291">
        <v>404628449</v>
      </c>
      <c r="AR30" s="291">
        <v>404628449</v>
      </c>
      <c r="AS30" s="291">
        <v>0</v>
      </c>
      <c r="AT30" s="291">
        <v>0</v>
      </c>
      <c r="BB30" s="312">
        <v>211123</v>
      </c>
      <c r="BC30" s="312" t="s">
        <v>777</v>
      </c>
      <c r="BD30" s="314">
        <v>890128449</v>
      </c>
      <c r="BE30" s="314">
        <v>0</v>
      </c>
      <c r="BF30" s="314">
        <v>485500000</v>
      </c>
      <c r="BG30" s="314">
        <v>0</v>
      </c>
      <c r="BH30" s="314">
        <v>404628449</v>
      </c>
      <c r="BI30" s="314">
        <v>0</v>
      </c>
      <c r="BJ30" s="314">
        <v>404628449</v>
      </c>
      <c r="BK30" s="314">
        <v>0</v>
      </c>
      <c r="BL30" s="314">
        <v>0</v>
      </c>
      <c r="BM30" s="314">
        <v>404628449</v>
      </c>
      <c r="BN30" s="314">
        <v>0</v>
      </c>
      <c r="BO30" s="314">
        <v>0</v>
      </c>
      <c r="BP30" s="314">
        <v>404628449</v>
      </c>
      <c r="BQ30" s="314">
        <v>0</v>
      </c>
      <c r="BR30" s="314">
        <v>0</v>
      </c>
      <c r="BS30" s="314">
        <v>404628449</v>
      </c>
    </row>
    <row r="31" spans="1:71" x14ac:dyDescent="0.35">
      <c r="A31" s="212">
        <v>211124</v>
      </c>
      <c r="B31" s="210" t="s">
        <v>524</v>
      </c>
      <c r="C31" s="215">
        <v>2199163241</v>
      </c>
      <c r="D31" s="215">
        <v>0</v>
      </c>
      <c r="E31" s="215">
        <v>684503991</v>
      </c>
      <c r="F31" s="215">
        <v>0</v>
      </c>
      <c r="G31" s="215">
        <f t="shared" si="13"/>
        <v>1514659250</v>
      </c>
      <c r="H31" s="215">
        <v>181931040.59999999</v>
      </c>
      <c r="I31" s="215">
        <v>1476856368.3199999</v>
      </c>
      <c r="J31" s="215">
        <f t="shared" si="6"/>
        <v>37802881.680000067</v>
      </c>
      <c r="K31" s="215">
        <v>181931040.59999999</v>
      </c>
      <c r="L31" s="215">
        <v>1476856368.3199999</v>
      </c>
      <c r="M31" s="215">
        <f t="shared" si="7"/>
        <v>0</v>
      </c>
      <c r="N31" s="215">
        <v>1476856368.3199999</v>
      </c>
      <c r="O31" s="215">
        <f t="shared" si="8"/>
        <v>0</v>
      </c>
      <c r="P31" s="215">
        <f t="shared" si="9"/>
        <v>37802881.680000067</v>
      </c>
      <c r="Q31" s="215">
        <f t="shared" si="10"/>
        <v>1476856368.3199999</v>
      </c>
      <c r="S31" s="243">
        <f t="shared" si="17"/>
        <v>1091586243.5999999</v>
      </c>
      <c r="T31" s="244">
        <f>+P31-S31</f>
        <v>-1053783361.9199998</v>
      </c>
      <c r="V31" s="282">
        <v>382428200.27999997</v>
      </c>
      <c r="AA31" s="289">
        <v>211124</v>
      </c>
      <c r="AB31" s="289" t="s">
        <v>778</v>
      </c>
      <c r="AC31" s="291">
        <v>2199163241</v>
      </c>
      <c r="AD31" s="291">
        <v>0</v>
      </c>
      <c r="AE31" s="291">
        <v>684503991</v>
      </c>
      <c r="AF31" s="291">
        <v>0</v>
      </c>
      <c r="AG31" s="291">
        <v>1514659250</v>
      </c>
      <c r="AH31" s="291">
        <v>162694278</v>
      </c>
      <c r="AI31" s="291">
        <v>1294925327.72</v>
      </c>
      <c r="AJ31" s="291">
        <v>219733922.27999997</v>
      </c>
      <c r="AK31" s="291">
        <v>0</v>
      </c>
      <c r="AL31" s="291">
        <v>162694278</v>
      </c>
      <c r="AM31" s="291">
        <v>1294925327.72</v>
      </c>
      <c r="AN31" s="291">
        <v>0</v>
      </c>
      <c r="AO31" s="291">
        <v>0</v>
      </c>
      <c r="AP31" s="291">
        <v>162694278</v>
      </c>
      <c r="AQ31" s="291">
        <v>1294925327.72</v>
      </c>
      <c r="AR31" s="291">
        <v>1294925327.72</v>
      </c>
      <c r="AS31" s="291">
        <v>0</v>
      </c>
      <c r="AT31" s="291">
        <v>219733922.27999997</v>
      </c>
      <c r="BB31" s="312">
        <v>211124</v>
      </c>
      <c r="BC31" s="312" t="s">
        <v>778</v>
      </c>
      <c r="BD31" s="314">
        <v>2199163241</v>
      </c>
      <c r="BE31" s="314">
        <v>0</v>
      </c>
      <c r="BF31" s="314">
        <v>684503991</v>
      </c>
      <c r="BG31" s="314">
        <v>0</v>
      </c>
      <c r="BH31" s="314">
        <v>1514659250</v>
      </c>
      <c r="BI31" s="314">
        <v>181931040.59999999</v>
      </c>
      <c r="BJ31" s="314">
        <v>1476856368.3199999</v>
      </c>
      <c r="BK31" s="314">
        <v>37802881.680000067</v>
      </c>
      <c r="BL31" s="314">
        <v>181931040.59999999</v>
      </c>
      <c r="BM31" s="314">
        <v>1476856368.3199999</v>
      </c>
      <c r="BN31" s="314">
        <v>0</v>
      </c>
      <c r="BO31" s="314">
        <v>181931040.59999999</v>
      </c>
      <c r="BP31" s="314">
        <v>1476856368.3199999</v>
      </c>
      <c r="BQ31" s="314">
        <v>0</v>
      </c>
      <c r="BR31" s="314">
        <v>37802881.680000067</v>
      </c>
      <c r="BS31" s="314">
        <v>1476856368.3199999</v>
      </c>
    </row>
    <row r="32" spans="1:71" x14ac:dyDescent="0.35">
      <c r="A32" s="212">
        <v>211125</v>
      </c>
      <c r="B32" s="210" t="s">
        <v>525</v>
      </c>
      <c r="C32" s="215">
        <v>323230846</v>
      </c>
      <c r="D32" s="215">
        <v>0</v>
      </c>
      <c r="E32" s="215">
        <v>0</v>
      </c>
      <c r="F32" s="215">
        <v>0</v>
      </c>
      <c r="G32" s="215">
        <f t="shared" si="13"/>
        <v>323230846</v>
      </c>
      <c r="H32" s="215">
        <v>29027396</v>
      </c>
      <c r="I32" s="215">
        <v>238213423</v>
      </c>
      <c r="J32" s="215">
        <f t="shared" si="6"/>
        <v>85017423</v>
      </c>
      <c r="K32" s="215">
        <v>28129100</v>
      </c>
      <c r="L32" s="215">
        <v>234484900</v>
      </c>
      <c r="M32" s="215">
        <f t="shared" si="7"/>
        <v>3728523</v>
      </c>
      <c r="N32" s="215">
        <v>238213423</v>
      </c>
      <c r="O32" s="215">
        <f t="shared" si="8"/>
        <v>0</v>
      </c>
      <c r="P32" s="215">
        <f t="shared" si="9"/>
        <v>85017423</v>
      </c>
      <c r="Q32" s="215">
        <f t="shared" si="10"/>
        <v>234484900</v>
      </c>
      <c r="S32" s="243">
        <f t="shared" si="17"/>
        <v>174164376</v>
      </c>
      <c r="T32" s="244">
        <f>+P32-S32</f>
        <v>-89146953</v>
      </c>
      <c r="V32" s="282">
        <v>137831819</v>
      </c>
      <c r="AA32" s="289">
        <v>211125</v>
      </c>
      <c r="AB32" s="289" t="s">
        <v>779</v>
      </c>
      <c r="AC32" s="291">
        <v>323230846</v>
      </c>
      <c r="AD32" s="291">
        <v>0</v>
      </c>
      <c r="AE32" s="291">
        <v>0</v>
      </c>
      <c r="AF32" s="291">
        <v>0</v>
      </c>
      <c r="AG32" s="291">
        <v>323230846</v>
      </c>
      <c r="AH32" s="291">
        <v>23787000</v>
      </c>
      <c r="AI32" s="291">
        <v>209186027</v>
      </c>
      <c r="AJ32" s="291">
        <v>114044819</v>
      </c>
      <c r="AK32" s="291">
        <v>0</v>
      </c>
      <c r="AL32" s="291">
        <v>23787000</v>
      </c>
      <c r="AM32" s="291">
        <v>206355800</v>
      </c>
      <c r="AN32" s="291">
        <v>2830227</v>
      </c>
      <c r="AO32" s="291">
        <v>0</v>
      </c>
      <c r="AP32" s="291">
        <v>23787000</v>
      </c>
      <c r="AQ32" s="291">
        <v>209186027</v>
      </c>
      <c r="AR32" s="291">
        <v>209186027</v>
      </c>
      <c r="AS32" s="291">
        <v>0</v>
      </c>
      <c r="AT32" s="291">
        <v>114044819</v>
      </c>
      <c r="BB32" s="312">
        <v>211125</v>
      </c>
      <c r="BC32" s="312" t="s">
        <v>779</v>
      </c>
      <c r="BD32" s="314">
        <v>323230846</v>
      </c>
      <c r="BE32" s="314">
        <v>0</v>
      </c>
      <c r="BF32" s="314">
        <v>0</v>
      </c>
      <c r="BG32" s="314">
        <v>0</v>
      </c>
      <c r="BH32" s="314">
        <v>323230846</v>
      </c>
      <c r="BI32" s="314">
        <v>29027396</v>
      </c>
      <c r="BJ32" s="314">
        <v>238213423</v>
      </c>
      <c r="BK32" s="314">
        <v>85017423</v>
      </c>
      <c r="BL32" s="314">
        <v>28129100</v>
      </c>
      <c r="BM32" s="314">
        <v>234484900</v>
      </c>
      <c r="BN32" s="314">
        <v>3728523</v>
      </c>
      <c r="BO32" s="314">
        <v>29027396</v>
      </c>
      <c r="BP32" s="314">
        <v>238213423</v>
      </c>
      <c r="BQ32" s="314">
        <v>0</v>
      </c>
      <c r="BR32" s="314">
        <v>85017423</v>
      </c>
      <c r="BS32" s="314">
        <v>234484900</v>
      </c>
    </row>
    <row r="33" spans="1:71" x14ac:dyDescent="0.35">
      <c r="A33" s="212">
        <v>211126</v>
      </c>
      <c r="B33" s="210" t="s">
        <v>631</v>
      </c>
      <c r="C33" s="215">
        <v>1649372431</v>
      </c>
      <c r="D33" s="215">
        <v>0</v>
      </c>
      <c r="E33" s="215">
        <v>250000000</v>
      </c>
      <c r="F33" s="215">
        <v>0</v>
      </c>
      <c r="G33" s="215">
        <f t="shared" si="13"/>
        <v>1399372431</v>
      </c>
      <c r="H33" s="215">
        <v>121287360.40000001</v>
      </c>
      <c r="I33" s="215">
        <v>1037870650.6799999</v>
      </c>
      <c r="J33" s="215">
        <f t="shared" si="6"/>
        <v>361501780.32000005</v>
      </c>
      <c r="K33" s="215">
        <v>121287360.40000001</v>
      </c>
      <c r="L33" s="215">
        <v>1037870650.6799999</v>
      </c>
      <c r="M33" s="215">
        <f t="shared" si="7"/>
        <v>0</v>
      </c>
      <c r="N33" s="215">
        <v>1037870650.6799999</v>
      </c>
      <c r="O33" s="215">
        <f t="shared" si="8"/>
        <v>0</v>
      </c>
      <c r="P33" s="215">
        <f t="shared" si="9"/>
        <v>361501780.32000005</v>
      </c>
      <c r="Q33" s="215">
        <f t="shared" si="10"/>
        <v>1037870650.6799999</v>
      </c>
      <c r="S33" s="243">
        <f t="shared" si="17"/>
        <v>727724162.4000001</v>
      </c>
      <c r="T33" s="244">
        <f>+P33-S33</f>
        <v>-366222382.08000004</v>
      </c>
      <c r="V33" s="282">
        <v>591251992.72000003</v>
      </c>
      <c r="AA33" s="289">
        <v>211126</v>
      </c>
      <c r="AB33" s="289" t="s">
        <v>780</v>
      </c>
      <c r="AC33" s="291">
        <v>1649372431</v>
      </c>
      <c r="AD33" s="291">
        <v>0</v>
      </c>
      <c r="AE33" s="291">
        <v>250000000</v>
      </c>
      <c r="AF33" s="291">
        <v>0</v>
      </c>
      <c r="AG33" s="291">
        <v>1399372431</v>
      </c>
      <c r="AH33" s="291">
        <v>108462852</v>
      </c>
      <c r="AI33" s="291">
        <v>916583290.27999997</v>
      </c>
      <c r="AJ33" s="291">
        <v>482789140.72000003</v>
      </c>
      <c r="AK33" s="291">
        <v>0</v>
      </c>
      <c r="AL33" s="291">
        <v>108462852</v>
      </c>
      <c r="AM33" s="291">
        <v>916583290.27999997</v>
      </c>
      <c r="AN33" s="291">
        <v>0</v>
      </c>
      <c r="AO33" s="291">
        <v>0</v>
      </c>
      <c r="AP33" s="291">
        <v>108462852</v>
      </c>
      <c r="AQ33" s="291">
        <v>916583290.27999997</v>
      </c>
      <c r="AR33" s="291">
        <v>916583290.27999997</v>
      </c>
      <c r="AS33" s="291">
        <v>0</v>
      </c>
      <c r="AT33" s="291">
        <v>482789140.72000003</v>
      </c>
      <c r="BB33" s="312">
        <v>211126</v>
      </c>
      <c r="BC33" s="312" t="s">
        <v>780</v>
      </c>
      <c r="BD33" s="314">
        <v>1649372431</v>
      </c>
      <c r="BE33" s="314">
        <v>0</v>
      </c>
      <c r="BF33" s="314">
        <v>250000000</v>
      </c>
      <c r="BG33" s="314">
        <v>0</v>
      </c>
      <c r="BH33" s="314">
        <v>1399372431</v>
      </c>
      <c r="BI33" s="314">
        <v>121287360.40000001</v>
      </c>
      <c r="BJ33" s="314">
        <v>1037870650.6799999</v>
      </c>
      <c r="BK33" s="314">
        <v>361501780.32000005</v>
      </c>
      <c r="BL33" s="314">
        <v>121287360.40000001</v>
      </c>
      <c r="BM33" s="314">
        <v>1037870650.6799999</v>
      </c>
      <c r="BN33" s="314">
        <v>0</v>
      </c>
      <c r="BO33" s="314">
        <v>121287360.40000001</v>
      </c>
      <c r="BP33" s="314">
        <v>1037870650.6799999</v>
      </c>
      <c r="BQ33" s="314">
        <v>0</v>
      </c>
      <c r="BR33" s="314">
        <v>361501780.32000005</v>
      </c>
      <c r="BS33" s="314">
        <v>1037870650.6799999</v>
      </c>
    </row>
    <row r="34" spans="1:71" s="219" customFormat="1" x14ac:dyDescent="0.35">
      <c r="A34" s="223">
        <v>21113</v>
      </c>
      <c r="B34" s="223" t="s">
        <v>15</v>
      </c>
      <c r="C34" s="225">
        <f>+C35</f>
        <v>1123702148</v>
      </c>
      <c r="D34" s="225">
        <f t="shared" ref="D34:Q34" si="18">+D35</f>
        <v>150000000</v>
      </c>
      <c r="E34" s="225">
        <f t="shared" si="18"/>
        <v>0</v>
      </c>
      <c r="F34" s="225">
        <f t="shared" si="18"/>
        <v>0</v>
      </c>
      <c r="G34" s="225">
        <f t="shared" si="18"/>
        <v>1273702148</v>
      </c>
      <c r="H34" s="225">
        <f t="shared" si="18"/>
        <v>53206104</v>
      </c>
      <c r="I34" s="225">
        <f t="shared" si="18"/>
        <v>1052582299</v>
      </c>
      <c r="J34" s="225">
        <f t="shared" si="18"/>
        <v>221119849</v>
      </c>
      <c r="K34" s="225">
        <f t="shared" si="18"/>
        <v>120613094</v>
      </c>
      <c r="L34" s="225">
        <f t="shared" si="18"/>
        <v>1049045086</v>
      </c>
      <c r="M34" s="225">
        <f t="shared" si="18"/>
        <v>3537213</v>
      </c>
      <c r="N34" s="225">
        <f t="shared" si="18"/>
        <v>1053037309</v>
      </c>
      <c r="O34" s="225">
        <f t="shared" si="18"/>
        <v>455010</v>
      </c>
      <c r="P34" s="225">
        <f t="shared" si="18"/>
        <v>220664839</v>
      </c>
      <c r="Q34" s="225">
        <f t="shared" si="18"/>
        <v>1049045086</v>
      </c>
      <c r="V34" s="282">
        <v>355331744</v>
      </c>
      <c r="X34" s="208"/>
      <c r="Y34" s="208"/>
      <c r="AA34" s="289">
        <v>21113</v>
      </c>
      <c r="AB34" s="289" t="s">
        <v>15</v>
      </c>
      <c r="AC34" s="291">
        <v>1123702148</v>
      </c>
      <c r="AD34" s="291">
        <v>150000000</v>
      </c>
      <c r="AE34" s="291">
        <v>0</v>
      </c>
      <c r="AF34" s="291">
        <v>0</v>
      </c>
      <c r="AG34" s="291">
        <v>1273702148</v>
      </c>
      <c r="AH34" s="291">
        <v>81724141</v>
      </c>
      <c r="AI34" s="291">
        <v>999376195</v>
      </c>
      <c r="AJ34" s="291">
        <v>274325953</v>
      </c>
      <c r="AK34" s="291">
        <v>0</v>
      </c>
      <c r="AL34" s="291">
        <v>139777688</v>
      </c>
      <c r="AM34" s="291">
        <v>928431992</v>
      </c>
      <c r="AN34" s="291">
        <v>70944203</v>
      </c>
      <c r="AO34" s="291">
        <v>0</v>
      </c>
      <c r="AP34" s="291">
        <v>81592471</v>
      </c>
      <c r="AQ34" s="291">
        <v>999962875</v>
      </c>
      <c r="AR34" s="291">
        <v>999962875</v>
      </c>
      <c r="AS34" s="291">
        <v>586680</v>
      </c>
      <c r="AT34" s="291">
        <v>273739273</v>
      </c>
      <c r="BB34" s="312">
        <v>21113</v>
      </c>
      <c r="BC34" s="312" t="s">
        <v>15</v>
      </c>
      <c r="BD34" s="314">
        <v>1123702148</v>
      </c>
      <c r="BE34" s="314">
        <v>150000000</v>
      </c>
      <c r="BF34" s="314">
        <v>0</v>
      </c>
      <c r="BG34" s="314">
        <v>0</v>
      </c>
      <c r="BH34" s="314">
        <v>1273702148</v>
      </c>
      <c r="BI34" s="314">
        <v>53206104</v>
      </c>
      <c r="BJ34" s="314">
        <v>1052582299</v>
      </c>
      <c r="BK34" s="314">
        <v>221119849</v>
      </c>
      <c r="BL34" s="314">
        <v>120613094</v>
      </c>
      <c r="BM34" s="314">
        <v>1049045086</v>
      </c>
      <c r="BN34" s="314">
        <v>3537213</v>
      </c>
      <c r="BO34" s="314">
        <v>53074434</v>
      </c>
      <c r="BP34" s="314">
        <v>1053037309</v>
      </c>
      <c r="BQ34" s="314">
        <v>455010</v>
      </c>
      <c r="BR34" s="314">
        <v>220664839</v>
      </c>
      <c r="BS34" s="314">
        <v>1049045086</v>
      </c>
    </row>
    <row r="35" spans="1:71" s="219" customFormat="1" x14ac:dyDescent="0.35">
      <c r="A35" s="223">
        <v>211131</v>
      </c>
      <c r="B35" s="223" t="s">
        <v>12</v>
      </c>
      <c r="C35" s="225">
        <f>+C36+C39</f>
        <v>1123702148</v>
      </c>
      <c r="D35" s="225">
        <f t="shared" ref="D35:Q35" si="19">+D36+D39</f>
        <v>150000000</v>
      </c>
      <c r="E35" s="225">
        <f t="shared" si="19"/>
        <v>0</v>
      </c>
      <c r="F35" s="225">
        <f t="shared" si="19"/>
        <v>0</v>
      </c>
      <c r="G35" s="225">
        <f t="shared" si="19"/>
        <v>1273702148</v>
      </c>
      <c r="H35" s="225">
        <f t="shared" si="19"/>
        <v>53206104</v>
      </c>
      <c r="I35" s="225">
        <f t="shared" si="19"/>
        <v>1052582299</v>
      </c>
      <c r="J35" s="225">
        <f t="shared" si="19"/>
        <v>221119849</v>
      </c>
      <c r="K35" s="225">
        <f t="shared" si="19"/>
        <v>120613094</v>
      </c>
      <c r="L35" s="225">
        <f t="shared" si="19"/>
        <v>1049045086</v>
      </c>
      <c r="M35" s="225">
        <f t="shared" si="19"/>
        <v>3537213</v>
      </c>
      <c r="N35" s="225">
        <f t="shared" si="19"/>
        <v>1053037309</v>
      </c>
      <c r="O35" s="225">
        <f t="shared" si="19"/>
        <v>455010</v>
      </c>
      <c r="P35" s="225">
        <f t="shared" si="19"/>
        <v>220664839</v>
      </c>
      <c r="Q35" s="225">
        <f t="shared" si="19"/>
        <v>1049045086</v>
      </c>
      <c r="V35" s="282">
        <v>355331744</v>
      </c>
      <c r="X35" s="208"/>
      <c r="Y35" s="208"/>
      <c r="AA35" s="289">
        <v>211131</v>
      </c>
      <c r="AB35" s="289" t="s">
        <v>12</v>
      </c>
      <c r="AC35" s="291">
        <v>1123702148</v>
      </c>
      <c r="AD35" s="291">
        <v>150000000</v>
      </c>
      <c r="AE35" s="291">
        <v>0</v>
      </c>
      <c r="AF35" s="291">
        <v>0</v>
      </c>
      <c r="AG35" s="291">
        <v>1273702148</v>
      </c>
      <c r="AH35" s="291">
        <v>81724141</v>
      </c>
      <c r="AI35" s="291">
        <v>999376195</v>
      </c>
      <c r="AJ35" s="291">
        <v>274325953</v>
      </c>
      <c r="AK35" s="291">
        <v>0</v>
      </c>
      <c r="AL35" s="291">
        <v>139777688</v>
      </c>
      <c r="AM35" s="291">
        <v>928431992</v>
      </c>
      <c r="AN35" s="291">
        <v>70944203</v>
      </c>
      <c r="AO35" s="291">
        <v>0</v>
      </c>
      <c r="AP35" s="291">
        <v>81592471</v>
      </c>
      <c r="AQ35" s="291">
        <v>999962875</v>
      </c>
      <c r="AR35" s="291">
        <v>999962875</v>
      </c>
      <c r="AS35" s="291">
        <v>586680</v>
      </c>
      <c r="AT35" s="291">
        <v>273739273</v>
      </c>
      <c r="BB35" s="312">
        <v>211131</v>
      </c>
      <c r="BC35" s="312" t="s">
        <v>12</v>
      </c>
      <c r="BD35" s="314">
        <v>1123702148</v>
      </c>
      <c r="BE35" s="314">
        <v>150000000</v>
      </c>
      <c r="BF35" s="314">
        <v>0</v>
      </c>
      <c r="BG35" s="314">
        <v>0</v>
      </c>
      <c r="BH35" s="314">
        <v>1273702148</v>
      </c>
      <c r="BI35" s="314">
        <v>53206104</v>
      </c>
      <c r="BJ35" s="314">
        <v>1052582299</v>
      </c>
      <c r="BK35" s="314">
        <v>221119849</v>
      </c>
      <c r="BL35" s="314">
        <v>120613094</v>
      </c>
      <c r="BM35" s="314">
        <v>1049045086</v>
      </c>
      <c r="BN35" s="314">
        <v>3537213</v>
      </c>
      <c r="BO35" s="314">
        <v>53074434</v>
      </c>
      <c r="BP35" s="314">
        <v>1053037309</v>
      </c>
      <c r="BQ35" s="314">
        <v>455010</v>
      </c>
      <c r="BR35" s="314">
        <v>220664839</v>
      </c>
      <c r="BS35" s="314">
        <v>1049045086</v>
      </c>
    </row>
    <row r="36" spans="1:71" s="219" customFormat="1" x14ac:dyDescent="0.35">
      <c r="A36" s="226">
        <v>2111313</v>
      </c>
      <c r="B36" s="226" t="s">
        <v>16</v>
      </c>
      <c r="C36" s="228">
        <f>+C37+C38</f>
        <v>771955345</v>
      </c>
      <c r="D36" s="228">
        <f t="shared" ref="D36:Q36" si="20">+D37+D38</f>
        <v>0</v>
      </c>
      <c r="E36" s="228">
        <f t="shared" si="20"/>
        <v>0</v>
      </c>
      <c r="F36" s="228">
        <f t="shared" si="20"/>
        <v>0</v>
      </c>
      <c r="G36" s="228">
        <f t="shared" si="20"/>
        <v>771955345</v>
      </c>
      <c r="H36" s="228">
        <f t="shared" si="20"/>
        <v>47900888</v>
      </c>
      <c r="I36" s="228">
        <f t="shared" si="20"/>
        <v>591356339</v>
      </c>
      <c r="J36" s="228">
        <f t="shared" si="20"/>
        <v>180599006</v>
      </c>
      <c r="K36" s="228">
        <f t="shared" si="20"/>
        <v>116317351</v>
      </c>
      <c r="L36" s="228">
        <f t="shared" si="20"/>
        <v>591356339</v>
      </c>
      <c r="M36" s="228">
        <f t="shared" si="20"/>
        <v>0</v>
      </c>
      <c r="N36" s="228">
        <f t="shared" si="20"/>
        <v>591356339</v>
      </c>
      <c r="O36" s="228">
        <f t="shared" si="20"/>
        <v>0</v>
      </c>
      <c r="P36" s="228">
        <f t="shared" si="20"/>
        <v>180599006</v>
      </c>
      <c r="Q36" s="228">
        <f t="shared" si="20"/>
        <v>591356339</v>
      </c>
      <c r="V36" s="282">
        <v>296976982</v>
      </c>
      <c r="X36" s="208"/>
      <c r="Y36" s="208"/>
      <c r="AA36" s="289">
        <v>2111313</v>
      </c>
      <c r="AB36" s="289" t="s">
        <v>16</v>
      </c>
      <c r="AC36" s="291">
        <v>771955345</v>
      </c>
      <c r="AD36" s="291">
        <v>0</v>
      </c>
      <c r="AE36" s="291">
        <v>0</v>
      </c>
      <c r="AF36" s="291">
        <v>0</v>
      </c>
      <c r="AG36" s="291">
        <v>771955345</v>
      </c>
      <c r="AH36" s="291">
        <v>68477088</v>
      </c>
      <c r="AI36" s="291">
        <v>543455451</v>
      </c>
      <c r="AJ36" s="291">
        <v>228499894</v>
      </c>
      <c r="AK36" s="291">
        <v>0</v>
      </c>
      <c r="AL36" s="291">
        <v>21016101</v>
      </c>
      <c r="AM36" s="291">
        <v>475038988</v>
      </c>
      <c r="AN36" s="291">
        <v>68416463</v>
      </c>
      <c r="AO36" s="291">
        <v>0</v>
      </c>
      <c r="AP36" s="291">
        <v>68477088</v>
      </c>
      <c r="AQ36" s="291">
        <v>543455451</v>
      </c>
      <c r="AR36" s="291">
        <v>543455451</v>
      </c>
      <c r="AS36" s="291">
        <v>0</v>
      </c>
      <c r="AT36" s="291">
        <v>228499894</v>
      </c>
      <c r="BB36" s="312">
        <v>2111313</v>
      </c>
      <c r="BC36" s="312" t="s">
        <v>16</v>
      </c>
      <c r="BD36" s="314">
        <v>771955345</v>
      </c>
      <c r="BE36" s="314">
        <v>0</v>
      </c>
      <c r="BF36" s="314">
        <v>0</v>
      </c>
      <c r="BG36" s="314">
        <v>0</v>
      </c>
      <c r="BH36" s="314">
        <v>771955345</v>
      </c>
      <c r="BI36" s="314">
        <v>47900888</v>
      </c>
      <c r="BJ36" s="314">
        <v>591356339</v>
      </c>
      <c r="BK36" s="314">
        <v>180599006</v>
      </c>
      <c r="BL36" s="314">
        <v>116317351</v>
      </c>
      <c r="BM36" s="314">
        <v>591356339</v>
      </c>
      <c r="BN36" s="314">
        <v>0</v>
      </c>
      <c r="BO36" s="314">
        <v>47900888</v>
      </c>
      <c r="BP36" s="314">
        <v>591356339</v>
      </c>
      <c r="BQ36" s="314">
        <v>0</v>
      </c>
      <c r="BR36" s="314">
        <v>180599006</v>
      </c>
      <c r="BS36" s="314">
        <v>591356339</v>
      </c>
    </row>
    <row r="37" spans="1:71" x14ac:dyDescent="0.35">
      <c r="A37" s="212">
        <v>21113131</v>
      </c>
      <c r="B37" s="212" t="s">
        <v>632</v>
      </c>
      <c r="C37" s="215">
        <v>1310595</v>
      </c>
      <c r="D37" s="215">
        <v>0</v>
      </c>
      <c r="E37" s="215">
        <v>0</v>
      </c>
      <c r="F37" s="215">
        <v>0</v>
      </c>
      <c r="G37" s="215">
        <f t="shared" si="13"/>
        <v>1310595</v>
      </c>
      <c r="H37" s="215">
        <v>60625</v>
      </c>
      <c r="I37" s="215">
        <v>545625</v>
      </c>
      <c r="J37" s="215">
        <f t="shared" si="6"/>
        <v>764970</v>
      </c>
      <c r="K37" s="215">
        <v>60625</v>
      </c>
      <c r="L37" s="215">
        <v>545625</v>
      </c>
      <c r="M37" s="215">
        <f t="shared" si="7"/>
        <v>0</v>
      </c>
      <c r="N37" s="215">
        <v>545625</v>
      </c>
      <c r="O37" s="215">
        <f t="shared" si="8"/>
        <v>0</v>
      </c>
      <c r="P37" s="215">
        <f t="shared" si="9"/>
        <v>764970</v>
      </c>
      <c r="Q37" s="215">
        <f t="shared" si="10"/>
        <v>545625</v>
      </c>
      <c r="S37" s="243">
        <f>+H37*6</f>
        <v>363750</v>
      </c>
      <c r="V37" s="282">
        <v>886220</v>
      </c>
      <c r="AA37" s="289">
        <v>21113131</v>
      </c>
      <c r="AB37" s="289" t="s">
        <v>781</v>
      </c>
      <c r="AC37" s="291">
        <v>1310595</v>
      </c>
      <c r="AD37" s="291">
        <v>0</v>
      </c>
      <c r="AE37" s="291">
        <v>0</v>
      </c>
      <c r="AF37" s="291">
        <v>0</v>
      </c>
      <c r="AG37" s="291">
        <v>1310595</v>
      </c>
      <c r="AH37" s="291">
        <v>60625</v>
      </c>
      <c r="AI37" s="291">
        <v>485000</v>
      </c>
      <c r="AJ37" s="291">
        <v>825595</v>
      </c>
      <c r="AK37" s="291">
        <v>0</v>
      </c>
      <c r="AL37" s="291">
        <v>60625</v>
      </c>
      <c r="AM37" s="291">
        <v>485000</v>
      </c>
      <c r="AN37" s="291">
        <v>0</v>
      </c>
      <c r="AO37" s="291">
        <v>0</v>
      </c>
      <c r="AP37" s="291">
        <v>60625</v>
      </c>
      <c r="AQ37" s="291">
        <v>485000</v>
      </c>
      <c r="AR37" s="291">
        <v>485000</v>
      </c>
      <c r="AS37" s="291">
        <v>0</v>
      </c>
      <c r="AT37" s="291">
        <v>825595</v>
      </c>
      <c r="BB37" s="312">
        <v>21113131</v>
      </c>
      <c r="BC37" s="312" t="s">
        <v>781</v>
      </c>
      <c r="BD37" s="314">
        <v>1310595</v>
      </c>
      <c r="BE37" s="314">
        <v>0</v>
      </c>
      <c r="BF37" s="314">
        <v>0</v>
      </c>
      <c r="BG37" s="314">
        <v>0</v>
      </c>
      <c r="BH37" s="314">
        <v>1310595</v>
      </c>
      <c r="BI37" s="314">
        <v>60625</v>
      </c>
      <c r="BJ37" s="314">
        <v>545625</v>
      </c>
      <c r="BK37" s="314">
        <v>764970</v>
      </c>
      <c r="BL37" s="314">
        <v>60625</v>
      </c>
      <c r="BM37" s="314">
        <v>545625</v>
      </c>
      <c r="BN37" s="314">
        <v>0</v>
      </c>
      <c r="BO37" s="314">
        <v>60625</v>
      </c>
      <c r="BP37" s="314">
        <v>545625</v>
      </c>
      <c r="BQ37" s="314">
        <v>0</v>
      </c>
      <c r="BR37" s="314">
        <v>764970</v>
      </c>
      <c r="BS37" s="314">
        <v>545625</v>
      </c>
    </row>
    <row r="38" spans="1:71" x14ac:dyDescent="0.35">
      <c r="A38" s="212">
        <v>21113132</v>
      </c>
      <c r="B38" s="212" t="s">
        <v>526</v>
      </c>
      <c r="C38" s="215">
        <v>770644750</v>
      </c>
      <c r="D38" s="215">
        <v>0</v>
      </c>
      <c r="E38" s="215">
        <v>0</v>
      </c>
      <c r="F38" s="215">
        <v>0</v>
      </c>
      <c r="G38" s="215">
        <f t="shared" si="13"/>
        <v>770644750</v>
      </c>
      <c r="H38" s="215">
        <v>47840263</v>
      </c>
      <c r="I38" s="215">
        <v>590810714</v>
      </c>
      <c r="J38" s="215">
        <f t="shared" si="6"/>
        <v>179834036</v>
      </c>
      <c r="K38" s="215">
        <v>116256726</v>
      </c>
      <c r="L38" s="215">
        <v>590810714</v>
      </c>
      <c r="M38" s="215">
        <f t="shared" si="7"/>
        <v>0</v>
      </c>
      <c r="N38" s="215">
        <v>590810714</v>
      </c>
      <c r="O38" s="215">
        <f t="shared" si="8"/>
        <v>0</v>
      </c>
      <c r="P38" s="215">
        <f t="shared" si="9"/>
        <v>179834036</v>
      </c>
      <c r="Q38" s="215">
        <f t="shared" si="10"/>
        <v>590810714</v>
      </c>
      <c r="S38" s="243">
        <f>+H38*6</f>
        <v>287041578</v>
      </c>
      <c r="V38" s="282">
        <v>296090762</v>
      </c>
      <c r="AA38" s="289">
        <v>21113132</v>
      </c>
      <c r="AB38" s="289" t="s">
        <v>782</v>
      </c>
      <c r="AC38" s="291">
        <v>770644750</v>
      </c>
      <c r="AD38" s="291">
        <v>0</v>
      </c>
      <c r="AE38" s="291">
        <v>0</v>
      </c>
      <c r="AF38" s="291">
        <v>0</v>
      </c>
      <c r="AG38" s="291">
        <v>770644750</v>
      </c>
      <c r="AH38" s="291">
        <v>68416463</v>
      </c>
      <c r="AI38" s="291">
        <v>542970451</v>
      </c>
      <c r="AJ38" s="291">
        <v>227674299</v>
      </c>
      <c r="AK38" s="291">
        <v>0</v>
      </c>
      <c r="AL38" s="291">
        <v>20955476</v>
      </c>
      <c r="AM38" s="291">
        <v>474553988</v>
      </c>
      <c r="AN38" s="291">
        <v>68416463</v>
      </c>
      <c r="AO38" s="291">
        <v>0</v>
      </c>
      <c r="AP38" s="291">
        <v>68416463</v>
      </c>
      <c r="AQ38" s="291">
        <v>542970451</v>
      </c>
      <c r="AR38" s="291">
        <v>542970451</v>
      </c>
      <c r="AS38" s="291">
        <v>0</v>
      </c>
      <c r="AT38" s="291">
        <v>227674299</v>
      </c>
      <c r="BB38" s="312">
        <v>21113132</v>
      </c>
      <c r="BC38" s="312" t="s">
        <v>782</v>
      </c>
      <c r="BD38" s="314">
        <v>770644750</v>
      </c>
      <c r="BE38" s="314">
        <v>0</v>
      </c>
      <c r="BF38" s="314">
        <v>0</v>
      </c>
      <c r="BG38" s="314">
        <v>0</v>
      </c>
      <c r="BH38" s="314">
        <v>770644750</v>
      </c>
      <c r="BI38" s="314">
        <v>47840263</v>
      </c>
      <c r="BJ38" s="314">
        <v>590810714</v>
      </c>
      <c r="BK38" s="314">
        <v>179834036</v>
      </c>
      <c r="BL38" s="314">
        <v>116256726</v>
      </c>
      <c r="BM38" s="314">
        <v>590810714</v>
      </c>
      <c r="BN38" s="314">
        <v>0</v>
      </c>
      <c r="BO38" s="314">
        <v>47840263</v>
      </c>
      <c r="BP38" s="314">
        <v>590810714</v>
      </c>
      <c r="BQ38" s="314">
        <v>0</v>
      </c>
      <c r="BR38" s="314">
        <v>179834036</v>
      </c>
      <c r="BS38" s="314">
        <v>590810714</v>
      </c>
    </row>
    <row r="39" spans="1:71" s="219" customFormat="1" x14ac:dyDescent="0.35">
      <c r="A39" s="226">
        <v>2111314</v>
      </c>
      <c r="B39" s="226" t="s">
        <v>17</v>
      </c>
      <c r="C39" s="228">
        <f>+C40+C41+C42</f>
        <v>351746803</v>
      </c>
      <c r="D39" s="228">
        <f t="shared" ref="D39:Q39" si="21">+D40+D41+D42</f>
        <v>150000000</v>
      </c>
      <c r="E39" s="228">
        <f t="shared" si="21"/>
        <v>0</v>
      </c>
      <c r="F39" s="228">
        <f t="shared" si="21"/>
        <v>0</v>
      </c>
      <c r="G39" s="228">
        <f t="shared" si="21"/>
        <v>501746803</v>
      </c>
      <c r="H39" s="228">
        <f t="shared" si="21"/>
        <v>5305216</v>
      </c>
      <c r="I39" s="228">
        <f t="shared" si="21"/>
        <v>461225960</v>
      </c>
      <c r="J39" s="228">
        <f t="shared" si="21"/>
        <v>40520843</v>
      </c>
      <c r="K39" s="228">
        <f t="shared" si="21"/>
        <v>4295743</v>
      </c>
      <c r="L39" s="228">
        <f t="shared" si="21"/>
        <v>457688747</v>
      </c>
      <c r="M39" s="228">
        <f t="shared" si="21"/>
        <v>3537213</v>
      </c>
      <c r="N39" s="228">
        <f t="shared" si="21"/>
        <v>461680970</v>
      </c>
      <c r="O39" s="228">
        <f t="shared" si="21"/>
        <v>455010</v>
      </c>
      <c r="P39" s="228">
        <f t="shared" si="21"/>
        <v>40065833</v>
      </c>
      <c r="Q39" s="228">
        <f t="shared" si="21"/>
        <v>457688747</v>
      </c>
      <c r="V39" s="282">
        <v>58354762</v>
      </c>
      <c r="X39" s="208"/>
      <c r="Y39" s="208"/>
      <c r="AA39" s="289">
        <v>2111314</v>
      </c>
      <c r="AB39" s="289" t="s">
        <v>17</v>
      </c>
      <c r="AC39" s="291">
        <v>351746803</v>
      </c>
      <c r="AD39" s="291">
        <v>150000000</v>
      </c>
      <c r="AE39" s="291">
        <v>0</v>
      </c>
      <c r="AF39" s="291">
        <v>0</v>
      </c>
      <c r="AG39" s="291">
        <v>501746803</v>
      </c>
      <c r="AH39" s="291">
        <v>13247053</v>
      </c>
      <c r="AI39" s="291">
        <v>455920744</v>
      </c>
      <c r="AJ39" s="291">
        <v>45826059</v>
      </c>
      <c r="AK39" s="291">
        <v>0</v>
      </c>
      <c r="AL39" s="291">
        <v>118761587</v>
      </c>
      <c r="AM39" s="291">
        <v>453393004</v>
      </c>
      <c r="AN39" s="291">
        <v>2527740</v>
      </c>
      <c r="AO39" s="291">
        <v>0</v>
      </c>
      <c r="AP39" s="291">
        <v>13115383</v>
      </c>
      <c r="AQ39" s="291">
        <v>456507424</v>
      </c>
      <c r="AR39" s="291">
        <v>456507424</v>
      </c>
      <c r="AS39" s="291">
        <v>586680</v>
      </c>
      <c r="AT39" s="291">
        <v>45239379</v>
      </c>
      <c r="BB39" s="312">
        <v>2111314</v>
      </c>
      <c r="BC39" s="312" t="s">
        <v>17</v>
      </c>
      <c r="BD39" s="314">
        <v>351746803</v>
      </c>
      <c r="BE39" s="314">
        <v>150000000</v>
      </c>
      <c r="BF39" s="314">
        <v>0</v>
      </c>
      <c r="BG39" s="314">
        <v>0</v>
      </c>
      <c r="BH39" s="314">
        <v>501746803</v>
      </c>
      <c r="BI39" s="314">
        <v>5305216</v>
      </c>
      <c r="BJ39" s="314">
        <v>461225960</v>
      </c>
      <c r="BK39" s="314">
        <v>40520843</v>
      </c>
      <c r="BL39" s="314">
        <v>4295743</v>
      </c>
      <c r="BM39" s="314">
        <v>457688747</v>
      </c>
      <c r="BN39" s="314">
        <v>3537213</v>
      </c>
      <c r="BO39" s="314">
        <v>5173546</v>
      </c>
      <c r="BP39" s="314">
        <v>461680970</v>
      </c>
      <c r="BQ39" s="314">
        <v>455010</v>
      </c>
      <c r="BR39" s="314">
        <v>40065833</v>
      </c>
      <c r="BS39" s="314">
        <v>457688747</v>
      </c>
    </row>
    <row r="40" spans="1:71" x14ac:dyDescent="0.35">
      <c r="A40" s="212">
        <v>21113141</v>
      </c>
      <c r="B40" s="310" t="s">
        <v>518</v>
      </c>
      <c r="C40" s="215">
        <v>98148934</v>
      </c>
      <c r="D40" s="215">
        <v>150000000</v>
      </c>
      <c r="E40" s="215">
        <v>0</v>
      </c>
      <c r="F40" s="215">
        <v>0</v>
      </c>
      <c r="G40" s="215">
        <f t="shared" si="13"/>
        <v>248148934</v>
      </c>
      <c r="H40" s="215">
        <v>5173546</v>
      </c>
      <c r="I40" s="215">
        <v>217724270</v>
      </c>
      <c r="J40" s="215">
        <f t="shared" si="6"/>
        <v>30424664</v>
      </c>
      <c r="K40" s="215">
        <v>4295743</v>
      </c>
      <c r="L40" s="215">
        <v>215968663</v>
      </c>
      <c r="M40" s="215">
        <f t="shared" si="7"/>
        <v>1755607</v>
      </c>
      <c r="N40" s="215">
        <v>217724270</v>
      </c>
      <c r="O40" s="215">
        <f t="shared" si="8"/>
        <v>0</v>
      </c>
      <c r="P40" s="215">
        <f t="shared" si="9"/>
        <v>30424664</v>
      </c>
      <c r="Q40" s="215">
        <f t="shared" si="10"/>
        <v>215968663</v>
      </c>
      <c r="S40" s="243">
        <f>+H40*6</f>
        <v>31041276</v>
      </c>
      <c r="V40" s="282">
        <v>48713593</v>
      </c>
      <c r="X40" s="283"/>
      <c r="Y40" s="284"/>
      <c r="AA40" s="289">
        <v>21113141</v>
      </c>
      <c r="AB40" s="289" t="s">
        <v>769</v>
      </c>
      <c r="AC40" s="291">
        <v>98148934</v>
      </c>
      <c r="AD40" s="291">
        <v>150000000</v>
      </c>
      <c r="AE40" s="291">
        <v>0</v>
      </c>
      <c r="AF40" s="291">
        <v>0</v>
      </c>
      <c r="AG40" s="291">
        <v>248148934</v>
      </c>
      <c r="AH40" s="291">
        <v>13115383</v>
      </c>
      <c r="AI40" s="291">
        <v>212550724</v>
      </c>
      <c r="AJ40" s="291">
        <v>35598210</v>
      </c>
      <c r="AK40" s="291">
        <v>0</v>
      </c>
      <c r="AL40" s="291">
        <v>118761587</v>
      </c>
      <c r="AM40" s="291">
        <v>211672920</v>
      </c>
      <c r="AN40" s="291">
        <v>877804</v>
      </c>
      <c r="AO40" s="291">
        <v>0</v>
      </c>
      <c r="AP40" s="291">
        <v>13115383</v>
      </c>
      <c r="AQ40" s="291">
        <v>212550724</v>
      </c>
      <c r="AR40" s="291">
        <v>212550724</v>
      </c>
      <c r="AS40" s="291">
        <v>0</v>
      </c>
      <c r="AT40" s="291">
        <v>35598210</v>
      </c>
      <c r="BB40" s="312">
        <v>21113141</v>
      </c>
      <c r="BC40" s="312" t="s">
        <v>769</v>
      </c>
      <c r="BD40" s="314">
        <v>98148934</v>
      </c>
      <c r="BE40" s="314">
        <v>150000000</v>
      </c>
      <c r="BF40" s="314">
        <v>0</v>
      </c>
      <c r="BG40" s="314">
        <v>0</v>
      </c>
      <c r="BH40" s="314">
        <v>248148934</v>
      </c>
      <c r="BI40" s="314">
        <v>5173546</v>
      </c>
      <c r="BJ40" s="314">
        <v>217724270</v>
      </c>
      <c r="BK40" s="314">
        <v>30424664</v>
      </c>
      <c r="BL40" s="314">
        <v>4295743</v>
      </c>
      <c r="BM40" s="314">
        <v>215968663</v>
      </c>
      <c r="BN40" s="314">
        <v>1755607</v>
      </c>
      <c r="BO40" s="314">
        <v>5173546</v>
      </c>
      <c r="BP40" s="314">
        <v>217724270</v>
      </c>
      <c r="BQ40" s="314">
        <v>0</v>
      </c>
      <c r="BR40" s="314">
        <v>30424664</v>
      </c>
      <c r="BS40" s="314">
        <v>215968663</v>
      </c>
    </row>
    <row r="41" spans="1:71" x14ac:dyDescent="0.35">
      <c r="A41" s="212">
        <v>21113142</v>
      </c>
      <c r="B41" s="310" t="s">
        <v>527</v>
      </c>
      <c r="C41" s="215">
        <v>235801530</v>
      </c>
      <c r="D41" s="215">
        <v>0</v>
      </c>
      <c r="E41" s="215">
        <v>0</v>
      </c>
      <c r="F41" s="215">
        <v>0</v>
      </c>
      <c r="G41" s="215">
        <f t="shared" si="13"/>
        <v>235801530</v>
      </c>
      <c r="H41" s="215">
        <v>131670</v>
      </c>
      <c r="I41" s="215">
        <v>235346520</v>
      </c>
      <c r="J41" s="215">
        <f t="shared" si="6"/>
        <v>455010</v>
      </c>
      <c r="K41" s="215">
        <v>0</v>
      </c>
      <c r="L41" s="215">
        <v>233564914</v>
      </c>
      <c r="M41" s="215">
        <f t="shared" si="7"/>
        <v>1781606</v>
      </c>
      <c r="N41" s="215">
        <v>235801530</v>
      </c>
      <c r="O41" s="215">
        <f t="shared" si="8"/>
        <v>455010</v>
      </c>
      <c r="P41" s="215">
        <f t="shared" si="9"/>
        <v>0</v>
      </c>
      <c r="Q41" s="215">
        <f t="shared" si="10"/>
        <v>233564914</v>
      </c>
      <c r="S41" s="243">
        <f>+H41*6</f>
        <v>790020</v>
      </c>
      <c r="V41" s="282">
        <v>0</v>
      </c>
      <c r="X41" s="283"/>
      <c r="Y41" s="284"/>
      <c r="AA41" s="289">
        <v>21113142</v>
      </c>
      <c r="AB41" s="289" t="s">
        <v>783</v>
      </c>
      <c r="AC41" s="291">
        <v>235801530</v>
      </c>
      <c r="AD41" s="291">
        <v>0</v>
      </c>
      <c r="AE41" s="291">
        <v>0</v>
      </c>
      <c r="AF41" s="291">
        <v>0</v>
      </c>
      <c r="AG41" s="291">
        <v>235801530</v>
      </c>
      <c r="AH41" s="291">
        <v>131670</v>
      </c>
      <c r="AI41" s="291">
        <v>235214850</v>
      </c>
      <c r="AJ41" s="291">
        <v>586680</v>
      </c>
      <c r="AK41" s="291">
        <v>0</v>
      </c>
      <c r="AL41" s="291">
        <v>0</v>
      </c>
      <c r="AM41" s="291">
        <v>233564914</v>
      </c>
      <c r="AN41" s="291">
        <v>1649936</v>
      </c>
      <c r="AO41" s="291">
        <v>0</v>
      </c>
      <c r="AP41" s="291">
        <v>0</v>
      </c>
      <c r="AQ41" s="291">
        <v>235801530</v>
      </c>
      <c r="AR41" s="291">
        <v>235801530</v>
      </c>
      <c r="AS41" s="291">
        <v>586680</v>
      </c>
      <c r="AT41" s="291">
        <v>0</v>
      </c>
      <c r="BB41" s="312">
        <v>21113142</v>
      </c>
      <c r="BC41" s="312" t="s">
        <v>783</v>
      </c>
      <c r="BD41" s="314">
        <v>235801530</v>
      </c>
      <c r="BE41" s="314">
        <v>0</v>
      </c>
      <c r="BF41" s="314">
        <v>0</v>
      </c>
      <c r="BG41" s="314">
        <v>0</v>
      </c>
      <c r="BH41" s="314">
        <v>235801530</v>
      </c>
      <c r="BI41" s="314">
        <v>131670</v>
      </c>
      <c r="BJ41" s="314">
        <v>235346520</v>
      </c>
      <c r="BK41" s="314">
        <v>455010</v>
      </c>
      <c r="BL41" s="314">
        <v>0</v>
      </c>
      <c r="BM41" s="314">
        <v>233564914</v>
      </c>
      <c r="BN41" s="314">
        <v>1781606</v>
      </c>
      <c r="BO41" s="314">
        <v>0</v>
      </c>
      <c r="BP41" s="314">
        <v>235801530</v>
      </c>
      <c r="BQ41" s="314">
        <v>455010</v>
      </c>
      <c r="BR41" s="314">
        <v>0</v>
      </c>
      <c r="BS41" s="314">
        <v>233564914</v>
      </c>
    </row>
    <row r="42" spans="1:71" x14ac:dyDescent="0.35">
      <c r="A42" s="212">
        <v>21113143</v>
      </c>
      <c r="B42" s="310" t="s">
        <v>528</v>
      </c>
      <c r="C42" s="215">
        <v>17796339</v>
      </c>
      <c r="D42" s="215">
        <v>0</v>
      </c>
      <c r="E42" s="215">
        <v>0</v>
      </c>
      <c r="F42" s="215">
        <v>0</v>
      </c>
      <c r="G42" s="215">
        <f t="shared" si="13"/>
        <v>17796339</v>
      </c>
      <c r="H42" s="215">
        <v>0</v>
      </c>
      <c r="I42" s="215">
        <v>8155170</v>
      </c>
      <c r="J42" s="215">
        <f t="shared" si="6"/>
        <v>9641169</v>
      </c>
      <c r="K42" s="215">
        <v>0</v>
      </c>
      <c r="L42" s="215">
        <v>8155170</v>
      </c>
      <c r="M42" s="215">
        <f t="shared" si="7"/>
        <v>0</v>
      </c>
      <c r="N42" s="215">
        <v>8155170</v>
      </c>
      <c r="O42" s="215">
        <f t="shared" si="8"/>
        <v>0</v>
      </c>
      <c r="P42" s="215">
        <f t="shared" si="9"/>
        <v>9641169</v>
      </c>
      <c r="Q42" s="215">
        <f t="shared" si="10"/>
        <v>8155170</v>
      </c>
      <c r="S42" s="243">
        <f>+H42*6</f>
        <v>0</v>
      </c>
      <c r="V42" s="282">
        <v>9641169</v>
      </c>
      <c r="X42" s="283"/>
      <c r="Y42" s="284"/>
      <c r="AA42" s="289">
        <v>21113143</v>
      </c>
      <c r="AB42" s="289" t="s">
        <v>784</v>
      </c>
      <c r="AC42" s="291">
        <v>17796339</v>
      </c>
      <c r="AD42" s="291">
        <v>0</v>
      </c>
      <c r="AE42" s="291">
        <v>0</v>
      </c>
      <c r="AF42" s="291">
        <v>0</v>
      </c>
      <c r="AG42" s="291">
        <v>17796339</v>
      </c>
      <c r="AH42" s="291">
        <v>0</v>
      </c>
      <c r="AI42" s="291">
        <v>8155170</v>
      </c>
      <c r="AJ42" s="291">
        <v>9641169</v>
      </c>
      <c r="AK42" s="291">
        <v>0</v>
      </c>
      <c r="AL42" s="291">
        <v>0</v>
      </c>
      <c r="AM42" s="291">
        <v>8155170</v>
      </c>
      <c r="AN42" s="291">
        <v>0</v>
      </c>
      <c r="AO42" s="291">
        <v>0</v>
      </c>
      <c r="AP42" s="291">
        <v>0</v>
      </c>
      <c r="AQ42" s="291">
        <v>8155170</v>
      </c>
      <c r="AR42" s="291">
        <v>8155170</v>
      </c>
      <c r="AS42" s="291">
        <v>0</v>
      </c>
      <c r="AT42" s="291">
        <v>9641169</v>
      </c>
      <c r="BB42" s="312">
        <v>21113143</v>
      </c>
      <c r="BC42" s="312" t="s">
        <v>784</v>
      </c>
      <c r="BD42" s="314">
        <v>17796339</v>
      </c>
      <c r="BE42" s="314">
        <v>0</v>
      </c>
      <c r="BF42" s="314">
        <v>0</v>
      </c>
      <c r="BG42" s="314">
        <v>0</v>
      </c>
      <c r="BH42" s="314">
        <v>17796339</v>
      </c>
      <c r="BI42" s="314">
        <v>0</v>
      </c>
      <c r="BJ42" s="314">
        <v>8155170</v>
      </c>
      <c r="BK42" s="314">
        <v>9641169</v>
      </c>
      <c r="BL42" s="314">
        <v>0</v>
      </c>
      <c r="BM42" s="314">
        <v>8155170</v>
      </c>
      <c r="BN42" s="314">
        <v>0</v>
      </c>
      <c r="BO42" s="314">
        <v>0</v>
      </c>
      <c r="BP42" s="314">
        <v>8155170</v>
      </c>
      <c r="BQ42" s="314">
        <v>0</v>
      </c>
      <c r="BR42" s="314">
        <v>9641169</v>
      </c>
      <c r="BS42" s="314">
        <v>8155170</v>
      </c>
    </row>
    <row r="43" spans="1:71" s="219" customFormat="1" x14ac:dyDescent="0.35">
      <c r="A43" s="220">
        <v>2112</v>
      </c>
      <c r="B43" s="220" t="s">
        <v>18</v>
      </c>
      <c r="C43" s="222">
        <f>+C44+C56</f>
        <v>27473344553</v>
      </c>
      <c r="D43" s="222">
        <f t="shared" ref="D43:Q43" si="22">+D44+D56</f>
        <v>0</v>
      </c>
      <c r="E43" s="222">
        <f t="shared" si="22"/>
        <v>365000000</v>
      </c>
      <c r="F43" s="222">
        <f t="shared" si="22"/>
        <v>1771870902</v>
      </c>
      <c r="G43" s="222">
        <f t="shared" si="22"/>
        <v>28880215455</v>
      </c>
      <c r="H43" s="222">
        <f t="shared" si="22"/>
        <v>256966763</v>
      </c>
      <c r="I43" s="222">
        <f t="shared" si="22"/>
        <v>24731253495.080002</v>
      </c>
      <c r="J43" s="222">
        <f t="shared" si="22"/>
        <v>4148961959.9199982</v>
      </c>
      <c r="K43" s="222">
        <f t="shared" si="22"/>
        <v>1476619772.4000001</v>
      </c>
      <c r="L43" s="222">
        <f t="shared" si="22"/>
        <v>17149438779.879999</v>
      </c>
      <c r="M43" s="222">
        <f t="shared" si="22"/>
        <v>7581814715.2000027</v>
      </c>
      <c r="N43" s="222">
        <f t="shared" si="22"/>
        <v>27835173227</v>
      </c>
      <c r="O43" s="222">
        <f t="shared" si="22"/>
        <v>3103919731.9199982</v>
      </c>
      <c r="P43" s="222">
        <f t="shared" si="22"/>
        <v>1045042228</v>
      </c>
      <c r="Q43" s="222">
        <f t="shared" si="22"/>
        <v>17149438779.879999</v>
      </c>
      <c r="S43" s="222">
        <f>+S44+S56</f>
        <v>19578054443.080002</v>
      </c>
      <c r="T43" s="222">
        <f>+T44+T56</f>
        <v>-19463247086.080002</v>
      </c>
      <c r="V43" s="282">
        <v>9316173810</v>
      </c>
      <c r="X43" s="283"/>
      <c r="Y43" s="284"/>
      <c r="AA43" s="289">
        <v>2112</v>
      </c>
      <c r="AB43" s="289" t="s">
        <v>18</v>
      </c>
      <c r="AC43" s="291">
        <v>27473344553</v>
      </c>
      <c r="AD43" s="291">
        <v>0</v>
      </c>
      <c r="AE43" s="291">
        <v>365000000</v>
      </c>
      <c r="AF43" s="291">
        <v>1771870902</v>
      </c>
      <c r="AG43" s="291">
        <v>28880215455</v>
      </c>
      <c r="AH43" s="291">
        <v>6622984052.3999996</v>
      </c>
      <c r="AI43" s="291">
        <v>25625945324.080002</v>
      </c>
      <c r="AJ43" s="291">
        <v>3254270130.9199982</v>
      </c>
      <c r="AK43" s="291">
        <v>16378131</v>
      </c>
      <c r="AL43" s="291">
        <v>2508441230</v>
      </c>
      <c r="AM43" s="291">
        <v>15672819007.48</v>
      </c>
      <c r="AN43" s="291">
        <v>9969504447.6000023</v>
      </c>
      <c r="AO43" s="291">
        <v>4464549</v>
      </c>
      <c r="AP43" s="291">
        <v>6740458982.8000002</v>
      </c>
      <c r="AQ43" s="291">
        <v>26307837511.799999</v>
      </c>
      <c r="AR43" s="291">
        <v>26303372962.799999</v>
      </c>
      <c r="AS43" s="291">
        <v>677427638.71999741</v>
      </c>
      <c r="AT43" s="291">
        <v>2576842492.2000008</v>
      </c>
      <c r="BB43" s="312">
        <v>2112</v>
      </c>
      <c r="BC43" s="312" t="s">
        <v>18</v>
      </c>
      <c r="BD43" s="314">
        <v>27473344553</v>
      </c>
      <c r="BE43" s="314">
        <v>0</v>
      </c>
      <c r="BF43" s="314">
        <v>365000000</v>
      </c>
      <c r="BG43" s="314">
        <v>2802347560</v>
      </c>
      <c r="BH43" s="314">
        <v>29910692113</v>
      </c>
      <c r="BI43" s="314">
        <v>256966763</v>
      </c>
      <c r="BJ43" s="314">
        <v>24731253495.080002</v>
      </c>
      <c r="BK43" s="314">
        <v>5179438617.9199982</v>
      </c>
      <c r="BL43" s="314">
        <v>1476619772.4000001</v>
      </c>
      <c r="BM43" s="314">
        <v>17149438779.879999</v>
      </c>
      <c r="BN43" s="314">
        <v>7598192846.2000027</v>
      </c>
      <c r="BO43" s="314">
        <v>3875177302.1999998</v>
      </c>
      <c r="BP43" s="314">
        <v>28523527754</v>
      </c>
      <c r="BQ43" s="314">
        <v>3792274258.9199982</v>
      </c>
      <c r="BR43" s="314">
        <v>1387164359</v>
      </c>
      <c r="BS43" s="314">
        <v>17149438779.879999</v>
      </c>
    </row>
    <row r="44" spans="1:71" x14ac:dyDescent="0.35">
      <c r="A44" s="211">
        <v>21121</v>
      </c>
      <c r="B44" s="211" t="s">
        <v>19</v>
      </c>
      <c r="C44" s="214">
        <f>+C45</f>
        <v>22678383399</v>
      </c>
      <c r="D44" s="214">
        <f t="shared" ref="D44:Q44" si="23">+D45</f>
        <v>0</v>
      </c>
      <c r="E44" s="214">
        <f t="shared" si="23"/>
        <v>365000000</v>
      </c>
      <c r="F44" s="214">
        <f t="shared" si="23"/>
        <v>1771870902</v>
      </c>
      <c r="G44" s="214">
        <f t="shared" si="23"/>
        <v>24085254301</v>
      </c>
      <c r="H44" s="214">
        <f t="shared" si="23"/>
        <v>255784559</v>
      </c>
      <c r="I44" s="214">
        <f t="shared" si="23"/>
        <v>21034777787.080002</v>
      </c>
      <c r="J44" s="214">
        <f t="shared" si="23"/>
        <v>3050476513.9199982</v>
      </c>
      <c r="K44" s="214">
        <f t="shared" si="23"/>
        <v>1159614636.4000001</v>
      </c>
      <c r="L44" s="214">
        <f t="shared" si="23"/>
        <v>15240081107.879999</v>
      </c>
      <c r="M44" s="214">
        <f t="shared" si="23"/>
        <v>5794696679.2000027</v>
      </c>
      <c r="N44" s="214">
        <f t="shared" si="23"/>
        <v>23722867284</v>
      </c>
      <c r="O44" s="214">
        <f t="shared" si="23"/>
        <v>2688089496.9199982</v>
      </c>
      <c r="P44" s="214">
        <f t="shared" si="23"/>
        <v>362387017</v>
      </c>
      <c r="Q44" s="214">
        <f t="shared" si="23"/>
        <v>15240081107.879999</v>
      </c>
      <c r="S44" s="214">
        <f>+S45</f>
        <v>19578054443.080002</v>
      </c>
      <c r="T44" s="214">
        <f>+T45</f>
        <v>-19463247086.080002</v>
      </c>
      <c r="V44" s="282">
        <v>7585203924</v>
      </c>
      <c r="X44" s="283"/>
      <c r="Y44" s="284"/>
      <c r="AA44" s="289">
        <v>21121</v>
      </c>
      <c r="AB44" s="289" t="s">
        <v>19</v>
      </c>
      <c r="AC44" s="291">
        <v>22678383399</v>
      </c>
      <c r="AD44" s="291">
        <v>0</v>
      </c>
      <c r="AE44" s="291">
        <v>365000000</v>
      </c>
      <c r="AF44" s="291">
        <v>1771870902</v>
      </c>
      <c r="AG44" s="291">
        <v>24085254301</v>
      </c>
      <c r="AH44" s="291">
        <v>5277420382.3999996</v>
      </c>
      <c r="AI44" s="291">
        <v>21245758459.080002</v>
      </c>
      <c r="AJ44" s="291">
        <v>2839495841.9199982</v>
      </c>
      <c r="AK44" s="291">
        <v>16378131</v>
      </c>
      <c r="AL44" s="291">
        <v>2508441230</v>
      </c>
      <c r="AM44" s="291">
        <v>14080466471.48</v>
      </c>
      <c r="AN44" s="291">
        <v>7181670118.6000023</v>
      </c>
      <c r="AO44" s="291">
        <v>4009392</v>
      </c>
      <c r="AP44" s="291">
        <v>5394895312.8000002</v>
      </c>
      <c r="AQ44" s="291">
        <v>21898255081.799999</v>
      </c>
      <c r="AR44" s="291">
        <v>21894245689.799999</v>
      </c>
      <c r="AS44" s="291">
        <v>648487230.71999741</v>
      </c>
      <c r="AT44" s="291">
        <v>2191008611.2000008</v>
      </c>
      <c r="BB44" s="312">
        <v>21121</v>
      </c>
      <c r="BC44" s="312" t="s">
        <v>19</v>
      </c>
      <c r="BD44" s="314">
        <v>22678383399</v>
      </c>
      <c r="BE44" s="314">
        <v>0</v>
      </c>
      <c r="BF44" s="314">
        <v>365000000</v>
      </c>
      <c r="BG44" s="314">
        <v>2802347560</v>
      </c>
      <c r="BH44" s="314">
        <v>25115730959</v>
      </c>
      <c r="BI44" s="314">
        <v>255784559</v>
      </c>
      <c r="BJ44" s="314">
        <v>21034777787.080002</v>
      </c>
      <c r="BK44" s="314">
        <v>4080953171.9199982</v>
      </c>
      <c r="BL44" s="314">
        <v>1159614636.4000001</v>
      </c>
      <c r="BM44" s="314">
        <v>15240081107.879999</v>
      </c>
      <c r="BN44" s="314">
        <v>5811074810.2000027</v>
      </c>
      <c r="BO44" s="314">
        <v>3458864069.1999998</v>
      </c>
      <c r="BP44" s="314">
        <v>24411221811</v>
      </c>
      <c r="BQ44" s="314">
        <v>3376444023.9199982</v>
      </c>
      <c r="BR44" s="314">
        <v>704509148</v>
      </c>
      <c r="BS44" s="314">
        <v>15240081107.879999</v>
      </c>
    </row>
    <row r="45" spans="1:71" s="219" customFormat="1" x14ac:dyDescent="0.35">
      <c r="A45" s="226">
        <v>211211</v>
      </c>
      <c r="B45" s="226" t="s">
        <v>11</v>
      </c>
      <c r="C45" s="228">
        <f>+C46+C47+C48+C49+C50+C51+C52+C55</f>
        <v>22678383399</v>
      </c>
      <c r="D45" s="228">
        <f t="shared" ref="D45:Q45" si="24">+D46+D47+D48+D49+D50+D51+D52+D55</f>
        <v>0</v>
      </c>
      <c r="E45" s="228">
        <f t="shared" si="24"/>
        <v>365000000</v>
      </c>
      <c r="F45" s="228">
        <f t="shared" si="24"/>
        <v>1771870902</v>
      </c>
      <c r="G45" s="228">
        <f t="shared" si="24"/>
        <v>24085254301</v>
      </c>
      <c r="H45" s="228">
        <f t="shared" si="24"/>
        <v>255784559</v>
      </c>
      <c r="I45" s="228">
        <f t="shared" si="24"/>
        <v>21034777787.080002</v>
      </c>
      <c r="J45" s="228">
        <f t="shared" si="24"/>
        <v>3050476513.9199982</v>
      </c>
      <c r="K45" s="228">
        <f t="shared" si="24"/>
        <v>1159614636.4000001</v>
      </c>
      <c r="L45" s="228">
        <f t="shared" si="24"/>
        <v>15240081107.879999</v>
      </c>
      <c r="M45" s="228">
        <f t="shared" si="24"/>
        <v>5794696679.2000027</v>
      </c>
      <c r="N45" s="228">
        <f t="shared" si="24"/>
        <v>23722867284</v>
      </c>
      <c r="O45" s="228">
        <f t="shared" si="24"/>
        <v>2688089496.9199982</v>
      </c>
      <c r="P45" s="228">
        <f t="shared" si="24"/>
        <v>362387017</v>
      </c>
      <c r="Q45" s="228">
        <f t="shared" si="24"/>
        <v>15240081107.879999</v>
      </c>
      <c r="S45" s="228">
        <f>+S46+S47+S48+S49+S50+S51+S52+S55</f>
        <v>19578054443.080002</v>
      </c>
      <c r="T45" s="228">
        <f>+T46+T47+T48+T49+T50+T51+T52+T55</f>
        <v>-19463247086.080002</v>
      </c>
      <c r="V45" s="282">
        <v>7585203924</v>
      </c>
      <c r="X45" s="283"/>
      <c r="Y45" s="284"/>
      <c r="AA45" s="289">
        <v>211211</v>
      </c>
      <c r="AB45" s="289" t="s">
        <v>11</v>
      </c>
      <c r="AC45" s="291">
        <v>22678383399</v>
      </c>
      <c r="AD45" s="291">
        <v>0</v>
      </c>
      <c r="AE45" s="291">
        <v>365000000</v>
      </c>
      <c r="AF45" s="291">
        <v>1771870902</v>
      </c>
      <c r="AG45" s="291">
        <v>24085254301</v>
      </c>
      <c r="AH45" s="291">
        <v>5277420382.3999996</v>
      </c>
      <c r="AI45" s="291">
        <v>21245758459.080002</v>
      </c>
      <c r="AJ45" s="291">
        <v>2839495841.9199982</v>
      </c>
      <c r="AK45" s="291">
        <v>16378131</v>
      </c>
      <c r="AL45" s="291">
        <v>2508441230</v>
      </c>
      <c r="AM45" s="291">
        <v>14080466471.48</v>
      </c>
      <c r="AN45" s="291">
        <v>7181670118.6000023</v>
      </c>
      <c r="AO45" s="291">
        <v>4009392</v>
      </c>
      <c r="AP45" s="291">
        <v>5394895312.8000002</v>
      </c>
      <c r="AQ45" s="291">
        <v>21898255081.799999</v>
      </c>
      <c r="AR45" s="291">
        <v>21894245689.799999</v>
      </c>
      <c r="AS45" s="291">
        <v>648487230.71999741</v>
      </c>
      <c r="AT45" s="291">
        <v>2191008611.2000008</v>
      </c>
      <c r="BB45" s="312">
        <v>211211</v>
      </c>
      <c r="BC45" s="312" t="s">
        <v>11</v>
      </c>
      <c r="BD45" s="314">
        <v>22678383399</v>
      </c>
      <c r="BE45" s="314">
        <v>0</v>
      </c>
      <c r="BF45" s="314">
        <v>365000000</v>
      </c>
      <c r="BG45" s="314">
        <v>2802347560</v>
      </c>
      <c r="BH45" s="314">
        <v>25115730959</v>
      </c>
      <c r="BI45" s="314">
        <v>255784559</v>
      </c>
      <c r="BJ45" s="314">
        <v>21034777787.080002</v>
      </c>
      <c r="BK45" s="314">
        <v>4080953171.9199982</v>
      </c>
      <c r="BL45" s="314">
        <v>1159614636.4000001</v>
      </c>
      <c r="BM45" s="314">
        <v>15240081107.879999</v>
      </c>
      <c r="BN45" s="314">
        <v>5811074810.2000027</v>
      </c>
      <c r="BO45" s="314">
        <v>3458864069.1999998</v>
      </c>
      <c r="BP45" s="314">
        <v>24411221811</v>
      </c>
      <c r="BQ45" s="314">
        <v>3376444023.9199982</v>
      </c>
      <c r="BR45" s="314">
        <v>704509148</v>
      </c>
      <c r="BS45" s="314">
        <v>15240081107.879999</v>
      </c>
    </row>
    <row r="46" spans="1:71" x14ac:dyDescent="0.35">
      <c r="A46" s="212">
        <v>2112111</v>
      </c>
      <c r="B46" s="212" t="s">
        <v>508</v>
      </c>
      <c r="C46" s="215">
        <v>20052276642</v>
      </c>
      <c r="D46" s="215">
        <v>0</v>
      </c>
      <c r="E46" s="215">
        <v>365000000</v>
      </c>
      <c r="F46" s="215">
        <v>1771870902</v>
      </c>
      <c r="G46" s="215">
        <f t="shared" si="13"/>
        <v>21459147544</v>
      </c>
      <c r="H46" s="215">
        <v>255784559</v>
      </c>
      <c r="I46" s="215">
        <v>19309370490.080002</v>
      </c>
      <c r="J46" s="215">
        <f t="shared" si="6"/>
        <v>2149777053.9199982</v>
      </c>
      <c r="K46" s="215">
        <v>1106864636.4000001</v>
      </c>
      <c r="L46" s="215">
        <v>14140692799.879999</v>
      </c>
      <c r="M46" s="215">
        <f t="shared" si="7"/>
        <v>5168677690.2000027</v>
      </c>
      <c r="N46" s="215">
        <v>21459147544</v>
      </c>
      <c r="O46" s="215">
        <f t="shared" si="8"/>
        <v>2149777053.9199982</v>
      </c>
      <c r="P46" s="215">
        <f>+G46-N46</f>
        <v>0</v>
      </c>
      <c r="Q46" s="215">
        <f t="shared" si="10"/>
        <v>14140692799.879999</v>
      </c>
      <c r="S46" s="245">
        <f t="shared" ref="S46:S51" si="25">+I46</f>
        <v>19309370490.080002</v>
      </c>
      <c r="T46" s="245">
        <f t="shared" ref="T46:T51" si="26">+P46-S46</f>
        <v>-19309370490.080002</v>
      </c>
      <c r="V46" s="282">
        <v>6835492295</v>
      </c>
      <c r="X46" s="283"/>
      <c r="Y46" s="284"/>
      <c r="AA46" s="289">
        <v>2112111</v>
      </c>
      <c r="AB46" s="289" t="s">
        <v>758</v>
      </c>
      <c r="AC46" s="291">
        <v>20052276642</v>
      </c>
      <c r="AD46" s="291">
        <v>0</v>
      </c>
      <c r="AE46" s="291">
        <v>365000000</v>
      </c>
      <c r="AF46" s="291">
        <v>1771870902</v>
      </c>
      <c r="AG46" s="291">
        <v>21459147544</v>
      </c>
      <c r="AH46" s="291">
        <v>5180022661.3999996</v>
      </c>
      <c r="AI46" s="291">
        <v>19272771502.080002</v>
      </c>
      <c r="AJ46" s="291">
        <v>2186376041.9199982</v>
      </c>
      <c r="AK46" s="291">
        <v>16378131</v>
      </c>
      <c r="AL46" s="291">
        <v>2458441230</v>
      </c>
      <c r="AM46" s="291">
        <v>13033828163.48</v>
      </c>
      <c r="AN46" s="291">
        <v>6255321469.6000023</v>
      </c>
      <c r="AO46" s="291">
        <v>4009392</v>
      </c>
      <c r="AP46" s="291">
        <v>5297497591.8000002</v>
      </c>
      <c r="AQ46" s="291">
        <v>19924462232.799999</v>
      </c>
      <c r="AR46" s="291">
        <v>19920452840.799999</v>
      </c>
      <c r="AS46" s="291">
        <v>647681338.71999741</v>
      </c>
      <c r="AT46" s="291">
        <v>1538694703.2000008</v>
      </c>
      <c r="BB46" s="312">
        <v>2112111</v>
      </c>
      <c r="BC46" s="312" t="s">
        <v>758</v>
      </c>
      <c r="BD46" s="314">
        <v>20052276642</v>
      </c>
      <c r="BE46" s="314">
        <v>0</v>
      </c>
      <c r="BF46" s="314">
        <v>365000000</v>
      </c>
      <c r="BG46" s="314">
        <v>2802347560</v>
      </c>
      <c r="BH46" s="314">
        <v>22489624202</v>
      </c>
      <c r="BI46" s="314">
        <v>255784559</v>
      </c>
      <c r="BJ46" s="314">
        <v>19309370490.080002</v>
      </c>
      <c r="BK46" s="314">
        <v>3180253711.9199982</v>
      </c>
      <c r="BL46" s="314">
        <v>1106864636.4000001</v>
      </c>
      <c r="BM46" s="314">
        <v>14140692799.879999</v>
      </c>
      <c r="BN46" s="314">
        <v>5185055821.2000027</v>
      </c>
      <c r="BO46" s="314">
        <v>2920551626.1999998</v>
      </c>
      <c r="BP46" s="314">
        <v>22147502071</v>
      </c>
      <c r="BQ46" s="314">
        <v>2838131580.9199982</v>
      </c>
      <c r="BR46" s="314">
        <v>342122131</v>
      </c>
      <c r="BS46" s="314">
        <v>14140692799.879999</v>
      </c>
    </row>
    <row r="47" spans="1:71" x14ac:dyDescent="0.35">
      <c r="A47" s="212">
        <v>2112112</v>
      </c>
      <c r="B47" s="212" t="s">
        <v>509</v>
      </c>
      <c r="C47" s="215">
        <v>137214482</v>
      </c>
      <c r="D47" s="215">
        <v>0</v>
      </c>
      <c r="E47" s="215">
        <v>0</v>
      </c>
      <c r="F47" s="215">
        <v>0</v>
      </c>
      <c r="G47" s="215">
        <f t="shared" si="13"/>
        <v>137214482</v>
      </c>
      <c r="H47" s="215">
        <v>0</v>
      </c>
      <c r="I47" s="215">
        <v>22407125</v>
      </c>
      <c r="J47" s="215">
        <f t="shared" si="6"/>
        <v>114807357</v>
      </c>
      <c r="K47" s="215">
        <v>0</v>
      </c>
      <c r="L47" s="215">
        <v>22407125</v>
      </c>
      <c r="M47" s="215">
        <f t="shared" si="7"/>
        <v>0</v>
      </c>
      <c r="N47" s="215">
        <v>22407125</v>
      </c>
      <c r="O47" s="215">
        <f t="shared" si="8"/>
        <v>0</v>
      </c>
      <c r="P47" s="215">
        <f t="shared" si="9"/>
        <v>114807357</v>
      </c>
      <c r="Q47" s="215">
        <f t="shared" si="10"/>
        <v>22407125</v>
      </c>
      <c r="S47" s="245">
        <f t="shared" si="25"/>
        <v>22407125</v>
      </c>
      <c r="T47" s="245">
        <f t="shared" si="26"/>
        <v>92400232</v>
      </c>
      <c r="V47" s="282">
        <v>114807357</v>
      </c>
      <c r="X47" s="283"/>
      <c r="Y47" s="284"/>
      <c r="AA47" s="289">
        <v>2112112</v>
      </c>
      <c r="AB47" s="289" t="s">
        <v>760</v>
      </c>
      <c r="AC47" s="291">
        <v>137214482</v>
      </c>
      <c r="AD47" s="291">
        <v>0</v>
      </c>
      <c r="AE47" s="291">
        <v>0</v>
      </c>
      <c r="AF47" s="291">
        <v>0</v>
      </c>
      <c r="AG47" s="291">
        <v>137214482</v>
      </c>
      <c r="AH47" s="291">
        <v>0</v>
      </c>
      <c r="AI47" s="291">
        <v>22407125</v>
      </c>
      <c r="AJ47" s="291">
        <v>114807357</v>
      </c>
      <c r="AK47" s="291">
        <v>0</v>
      </c>
      <c r="AL47" s="291">
        <v>0</v>
      </c>
      <c r="AM47" s="291">
        <v>22407125</v>
      </c>
      <c r="AN47" s="291">
        <v>0</v>
      </c>
      <c r="AO47" s="291">
        <v>0</v>
      </c>
      <c r="AP47" s="291">
        <v>0</v>
      </c>
      <c r="AQ47" s="291">
        <v>22407125</v>
      </c>
      <c r="AR47" s="291">
        <v>22407125</v>
      </c>
      <c r="AS47" s="291">
        <v>0</v>
      </c>
      <c r="AT47" s="291">
        <v>114807357</v>
      </c>
      <c r="BB47" s="312">
        <v>2112112</v>
      </c>
      <c r="BC47" s="312" t="s">
        <v>760</v>
      </c>
      <c r="BD47" s="314">
        <v>137214482</v>
      </c>
      <c r="BE47" s="314">
        <v>0</v>
      </c>
      <c r="BF47" s="314">
        <v>0</v>
      </c>
      <c r="BG47" s="314">
        <v>0</v>
      </c>
      <c r="BH47" s="314">
        <v>137214482</v>
      </c>
      <c r="BI47" s="314">
        <v>0</v>
      </c>
      <c r="BJ47" s="314">
        <v>22407125</v>
      </c>
      <c r="BK47" s="314">
        <v>114807357</v>
      </c>
      <c r="BL47" s="314">
        <v>0</v>
      </c>
      <c r="BM47" s="314">
        <v>22407125</v>
      </c>
      <c r="BN47" s="314">
        <v>0</v>
      </c>
      <c r="BO47" s="314">
        <v>0</v>
      </c>
      <c r="BP47" s="314">
        <v>22407125</v>
      </c>
      <c r="BQ47" s="314">
        <v>0</v>
      </c>
      <c r="BR47" s="314">
        <v>114807357</v>
      </c>
      <c r="BS47" s="314">
        <v>22407125</v>
      </c>
    </row>
    <row r="48" spans="1:71" x14ac:dyDescent="0.35">
      <c r="A48" s="212">
        <v>2112114</v>
      </c>
      <c r="B48" s="212" t="s">
        <v>511</v>
      </c>
      <c r="C48" s="215">
        <v>419208140</v>
      </c>
      <c r="D48" s="215">
        <v>0</v>
      </c>
      <c r="E48" s="215">
        <v>0</v>
      </c>
      <c r="F48" s="215">
        <v>0</v>
      </c>
      <c r="G48" s="215">
        <f t="shared" si="13"/>
        <v>419208140</v>
      </c>
      <c r="H48" s="215">
        <v>0</v>
      </c>
      <c r="I48" s="215">
        <v>6880256</v>
      </c>
      <c r="J48" s="215">
        <f t="shared" si="6"/>
        <v>412327884</v>
      </c>
      <c r="K48" s="215">
        <v>0</v>
      </c>
      <c r="L48" s="215">
        <v>30846</v>
      </c>
      <c r="M48" s="215">
        <f t="shared" si="7"/>
        <v>6849410</v>
      </c>
      <c r="N48" s="215">
        <v>419208140</v>
      </c>
      <c r="O48" s="215">
        <f t="shared" si="8"/>
        <v>412327884</v>
      </c>
      <c r="P48" s="215">
        <f t="shared" si="9"/>
        <v>0</v>
      </c>
      <c r="Q48" s="215">
        <f t="shared" si="10"/>
        <v>30846</v>
      </c>
      <c r="S48" s="245">
        <f t="shared" si="25"/>
        <v>6880256</v>
      </c>
      <c r="T48" s="245">
        <f t="shared" si="26"/>
        <v>-6880256</v>
      </c>
      <c r="V48" s="282">
        <v>412327884</v>
      </c>
      <c r="X48" s="283"/>
      <c r="Y48" s="284"/>
      <c r="AA48" s="289">
        <v>2112114</v>
      </c>
      <c r="AB48" s="289" t="s">
        <v>762</v>
      </c>
      <c r="AC48" s="291">
        <v>419208140</v>
      </c>
      <c r="AD48" s="291">
        <v>0</v>
      </c>
      <c r="AE48" s="291">
        <v>0</v>
      </c>
      <c r="AF48" s="291">
        <v>0</v>
      </c>
      <c r="AG48" s="291">
        <v>419208140</v>
      </c>
      <c r="AH48" s="291">
        <v>0</v>
      </c>
      <c r="AI48" s="291">
        <v>6880256</v>
      </c>
      <c r="AJ48" s="291">
        <v>412327884</v>
      </c>
      <c r="AK48" s="291">
        <v>0</v>
      </c>
      <c r="AL48" s="291">
        <v>0</v>
      </c>
      <c r="AM48" s="291">
        <v>30846</v>
      </c>
      <c r="AN48" s="291">
        <v>6849410</v>
      </c>
      <c r="AO48" s="291">
        <v>0</v>
      </c>
      <c r="AP48" s="291">
        <v>0</v>
      </c>
      <c r="AQ48" s="291">
        <v>6880256</v>
      </c>
      <c r="AR48" s="291">
        <v>6880256</v>
      </c>
      <c r="AS48" s="291">
        <v>0</v>
      </c>
      <c r="AT48" s="291">
        <v>412327884</v>
      </c>
      <c r="BB48" s="312">
        <v>2112114</v>
      </c>
      <c r="BC48" s="312" t="s">
        <v>762</v>
      </c>
      <c r="BD48" s="314">
        <v>419208140</v>
      </c>
      <c r="BE48" s="314">
        <v>0</v>
      </c>
      <c r="BF48" s="314">
        <v>0</v>
      </c>
      <c r="BG48" s="314">
        <v>0</v>
      </c>
      <c r="BH48" s="314">
        <v>419208140</v>
      </c>
      <c r="BI48" s="314">
        <v>0</v>
      </c>
      <c r="BJ48" s="314">
        <v>6880256</v>
      </c>
      <c r="BK48" s="314">
        <v>412327884</v>
      </c>
      <c r="BL48" s="314">
        <v>0</v>
      </c>
      <c r="BM48" s="314">
        <v>30846</v>
      </c>
      <c r="BN48" s="314">
        <v>6849410</v>
      </c>
      <c r="BO48" s="314">
        <v>412327884</v>
      </c>
      <c r="BP48" s="314">
        <v>419208140</v>
      </c>
      <c r="BQ48" s="314">
        <v>412327884</v>
      </c>
      <c r="BR48" s="314">
        <v>0</v>
      </c>
      <c r="BS48" s="314">
        <v>30846</v>
      </c>
    </row>
    <row r="49" spans="1:71" x14ac:dyDescent="0.35">
      <c r="A49" s="212">
        <v>2112115</v>
      </c>
      <c r="B49" s="212" t="s">
        <v>512</v>
      </c>
      <c r="C49" s="215">
        <v>60763988</v>
      </c>
      <c r="D49" s="215">
        <v>0</v>
      </c>
      <c r="E49" s="215">
        <v>0</v>
      </c>
      <c r="F49" s="215">
        <v>0</v>
      </c>
      <c r="G49" s="215">
        <f t="shared" si="13"/>
        <v>60763988</v>
      </c>
      <c r="H49" s="215">
        <v>0</v>
      </c>
      <c r="I49" s="215">
        <v>9922759</v>
      </c>
      <c r="J49" s="215">
        <f t="shared" si="6"/>
        <v>50841229</v>
      </c>
      <c r="K49" s="215">
        <v>0</v>
      </c>
      <c r="L49" s="215">
        <v>47998</v>
      </c>
      <c r="M49" s="215">
        <f t="shared" si="7"/>
        <v>9874761</v>
      </c>
      <c r="N49" s="215">
        <v>60763988</v>
      </c>
      <c r="O49" s="215">
        <f t="shared" si="8"/>
        <v>50841229</v>
      </c>
      <c r="P49" s="215">
        <f t="shared" si="9"/>
        <v>0</v>
      </c>
      <c r="Q49" s="215">
        <f t="shared" si="10"/>
        <v>47998</v>
      </c>
      <c r="S49" s="245">
        <f t="shared" si="25"/>
        <v>9922759</v>
      </c>
      <c r="T49" s="245">
        <f t="shared" si="26"/>
        <v>-9922759</v>
      </c>
      <c r="V49" s="282">
        <v>50841229</v>
      </c>
      <c r="X49" s="283"/>
      <c r="Y49" s="284"/>
      <c r="AA49" s="289">
        <v>2112115</v>
      </c>
      <c r="AB49" s="289" t="s">
        <v>763</v>
      </c>
      <c r="AC49" s="291">
        <v>60763988</v>
      </c>
      <c r="AD49" s="291">
        <v>0</v>
      </c>
      <c r="AE49" s="291">
        <v>0</v>
      </c>
      <c r="AF49" s="291">
        <v>0</v>
      </c>
      <c r="AG49" s="291">
        <v>60763988</v>
      </c>
      <c r="AH49" s="291">
        <v>0</v>
      </c>
      <c r="AI49" s="291">
        <v>9922759</v>
      </c>
      <c r="AJ49" s="291">
        <v>50841229</v>
      </c>
      <c r="AK49" s="291">
        <v>0</v>
      </c>
      <c r="AL49" s="291">
        <v>0</v>
      </c>
      <c r="AM49" s="291">
        <v>47998</v>
      </c>
      <c r="AN49" s="291">
        <v>9874761</v>
      </c>
      <c r="AO49" s="291">
        <v>0</v>
      </c>
      <c r="AP49" s="291">
        <v>0</v>
      </c>
      <c r="AQ49" s="291">
        <v>9922759</v>
      </c>
      <c r="AR49" s="291">
        <v>9922759</v>
      </c>
      <c r="AS49" s="291">
        <v>0</v>
      </c>
      <c r="AT49" s="291">
        <v>50841229</v>
      </c>
      <c r="BB49" s="312">
        <v>2112115</v>
      </c>
      <c r="BC49" s="312" t="s">
        <v>763</v>
      </c>
      <c r="BD49" s="314">
        <v>60763988</v>
      </c>
      <c r="BE49" s="314">
        <v>0</v>
      </c>
      <c r="BF49" s="314">
        <v>0</v>
      </c>
      <c r="BG49" s="314">
        <v>0</v>
      </c>
      <c r="BH49" s="314">
        <v>60763988</v>
      </c>
      <c r="BI49" s="314">
        <v>0</v>
      </c>
      <c r="BJ49" s="314">
        <v>9922759</v>
      </c>
      <c r="BK49" s="314">
        <v>50841229</v>
      </c>
      <c r="BL49" s="314">
        <v>0</v>
      </c>
      <c r="BM49" s="314">
        <v>47998</v>
      </c>
      <c r="BN49" s="314">
        <v>9874761</v>
      </c>
      <c r="BO49" s="314">
        <v>50841229</v>
      </c>
      <c r="BP49" s="314">
        <v>60763988</v>
      </c>
      <c r="BQ49" s="314">
        <v>50841229</v>
      </c>
      <c r="BR49" s="314">
        <v>0</v>
      </c>
      <c r="BS49" s="314">
        <v>47998</v>
      </c>
    </row>
    <row r="50" spans="1:71" x14ac:dyDescent="0.35">
      <c r="A50" s="212">
        <v>2112116</v>
      </c>
      <c r="B50" s="212" t="s">
        <v>513</v>
      </c>
      <c r="C50" s="215">
        <v>146760056</v>
      </c>
      <c r="D50" s="215">
        <v>0</v>
      </c>
      <c r="E50" s="215">
        <v>0</v>
      </c>
      <c r="F50" s="215">
        <v>0</v>
      </c>
      <c r="G50" s="215">
        <f t="shared" si="13"/>
        <v>146760056</v>
      </c>
      <c r="H50" s="215">
        <v>0</v>
      </c>
      <c r="I50" s="215">
        <v>146760056</v>
      </c>
      <c r="J50" s="215">
        <f t="shared" si="6"/>
        <v>0</v>
      </c>
      <c r="K50" s="215">
        <v>0</v>
      </c>
      <c r="L50" s="215">
        <v>116674514</v>
      </c>
      <c r="M50" s="215">
        <f t="shared" si="7"/>
        <v>30085542</v>
      </c>
      <c r="N50" s="215">
        <v>146760056</v>
      </c>
      <c r="O50" s="215">
        <f t="shared" si="8"/>
        <v>0</v>
      </c>
      <c r="P50" s="215">
        <f t="shared" si="9"/>
        <v>0</v>
      </c>
      <c r="Q50" s="215">
        <f t="shared" si="10"/>
        <v>116674514</v>
      </c>
      <c r="S50" s="245">
        <f t="shared" si="25"/>
        <v>146760056</v>
      </c>
      <c r="T50" s="245">
        <f t="shared" si="26"/>
        <v>-146760056</v>
      </c>
      <c r="V50" s="282">
        <v>30085542</v>
      </c>
      <c r="X50" s="283"/>
      <c r="Y50" s="284"/>
      <c r="AA50" s="289">
        <v>2112116</v>
      </c>
      <c r="AB50" s="289" t="s">
        <v>764</v>
      </c>
      <c r="AC50" s="291">
        <v>146760056</v>
      </c>
      <c r="AD50" s="291">
        <v>0</v>
      </c>
      <c r="AE50" s="291">
        <v>0</v>
      </c>
      <c r="AF50" s="291">
        <v>0</v>
      </c>
      <c r="AG50" s="291">
        <v>146760056</v>
      </c>
      <c r="AH50" s="291">
        <v>30085542</v>
      </c>
      <c r="AI50" s="291">
        <v>146760056</v>
      </c>
      <c r="AJ50" s="291">
        <v>0</v>
      </c>
      <c r="AK50" s="291">
        <v>0</v>
      </c>
      <c r="AL50" s="291">
        <v>0</v>
      </c>
      <c r="AM50" s="291">
        <v>116674514</v>
      </c>
      <c r="AN50" s="291">
        <v>30085542</v>
      </c>
      <c r="AO50" s="291">
        <v>0</v>
      </c>
      <c r="AP50" s="291">
        <v>30085542</v>
      </c>
      <c r="AQ50" s="291">
        <v>146760056</v>
      </c>
      <c r="AR50" s="291">
        <v>146760056</v>
      </c>
      <c r="AS50" s="291">
        <v>0</v>
      </c>
      <c r="AT50" s="291">
        <v>0</v>
      </c>
      <c r="BB50" s="312">
        <v>2112116</v>
      </c>
      <c r="BC50" s="312" t="s">
        <v>764</v>
      </c>
      <c r="BD50" s="314">
        <v>146760056</v>
      </c>
      <c r="BE50" s="314">
        <v>0</v>
      </c>
      <c r="BF50" s="314">
        <v>0</v>
      </c>
      <c r="BG50" s="314">
        <v>0</v>
      </c>
      <c r="BH50" s="314">
        <v>146760056</v>
      </c>
      <c r="BI50" s="314">
        <v>0</v>
      </c>
      <c r="BJ50" s="314">
        <v>146760056</v>
      </c>
      <c r="BK50" s="314">
        <v>0</v>
      </c>
      <c r="BL50" s="314">
        <v>0</v>
      </c>
      <c r="BM50" s="314">
        <v>116674514</v>
      </c>
      <c r="BN50" s="314">
        <v>30085542</v>
      </c>
      <c r="BO50" s="314">
        <v>0</v>
      </c>
      <c r="BP50" s="314">
        <v>146760056</v>
      </c>
      <c r="BQ50" s="314">
        <v>0</v>
      </c>
      <c r="BR50" s="314">
        <v>0</v>
      </c>
      <c r="BS50" s="314">
        <v>116674514</v>
      </c>
    </row>
    <row r="51" spans="1:71" x14ac:dyDescent="0.35">
      <c r="A51" s="212">
        <v>2112117</v>
      </c>
      <c r="B51" s="212" t="s">
        <v>514</v>
      </c>
      <c r="C51" s="215">
        <v>80449599</v>
      </c>
      <c r="D51" s="215">
        <v>0</v>
      </c>
      <c r="E51" s="215">
        <v>0</v>
      </c>
      <c r="F51" s="215">
        <v>0</v>
      </c>
      <c r="G51" s="215">
        <f t="shared" si="13"/>
        <v>80449599</v>
      </c>
      <c r="H51" s="215">
        <v>0</v>
      </c>
      <c r="I51" s="215">
        <v>80449599</v>
      </c>
      <c r="J51" s="215">
        <f t="shared" si="6"/>
        <v>0</v>
      </c>
      <c r="K51" s="215">
        <v>0</v>
      </c>
      <c r="L51" s="215">
        <v>13137420</v>
      </c>
      <c r="M51" s="215">
        <f t="shared" si="7"/>
        <v>67312179</v>
      </c>
      <c r="N51" s="215">
        <v>80449599</v>
      </c>
      <c r="O51" s="215">
        <f t="shared" si="8"/>
        <v>0</v>
      </c>
      <c r="P51" s="215">
        <f t="shared" si="9"/>
        <v>0</v>
      </c>
      <c r="Q51" s="215">
        <f t="shared" si="10"/>
        <v>13137420</v>
      </c>
      <c r="S51" s="245">
        <f t="shared" si="25"/>
        <v>80449599</v>
      </c>
      <c r="T51" s="245">
        <f t="shared" si="26"/>
        <v>-80449599</v>
      </c>
      <c r="V51" s="282">
        <v>67312179</v>
      </c>
      <c r="X51" s="283"/>
      <c r="Y51" s="284"/>
      <c r="AA51" s="289">
        <v>2112117</v>
      </c>
      <c r="AB51" s="289" t="s">
        <v>765</v>
      </c>
      <c r="AC51" s="291">
        <v>80449599</v>
      </c>
      <c r="AD51" s="291">
        <v>0</v>
      </c>
      <c r="AE51" s="291">
        <v>0</v>
      </c>
      <c r="AF51" s="291">
        <v>0</v>
      </c>
      <c r="AG51" s="291">
        <v>80449599</v>
      </c>
      <c r="AH51" s="291">
        <v>67312179</v>
      </c>
      <c r="AI51" s="291">
        <v>80449599</v>
      </c>
      <c r="AJ51" s="291">
        <v>0</v>
      </c>
      <c r="AK51" s="291">
        <v>0</v>
      </c>
      <c r="AL51" s="291">
        <v>0</v>
      </c>
      <c r="AM51" s="291">
        <v>13137420</v>
      </c>
      <c r="AN51" s="291">
        <v>67312179</v>
      </c>
      <c r="AO51" s="291">
        <v>0</v>
      </c>
      <c r="AP51" s="291">
        <v>67312179</v>
      </c>
      <c r="AQ51" s="291">
        <v>80449599</v>
      </c>
      <c r="AR51" s="291">
        <v>80449599</v>
      </c>
      <c r="AS51" s="291">
        <v>0</v>
      </c>
      <c r="AT51" s="291">
        <v>0</v>
      </c>
      <c r="BB51" s="312">
        <v>2112117</v>
      </c>
      <c r="BC51" s="312" t="s">
        <v>765</v>
      </c>
      <c r="BD51" s="314">
        <v>80449599</v>
      </c>
      <c r="BE51" s="314">
        <v>0</v>
      </c>
      <c r="BF51" s="314">
        <v>0</v>
      </c>
      <c r="BG51" s="314">
        <v>0</v>
      </c>
      <c r="BH51" s="314">
        <v>80449599</v>
      </c>
      <c r="BI51" s="314">
        <v>0</v>
      </c>
      <c r="BJ51" s="314">
        <v>80449599</v>
      </c>
      <c r="BK51" s="314">
        <v>0</v>
      </c>
      <c r="BL51" s="314">
        <v>0</v>
      </c>
      <c r="BM51" s="314">
        <v>13137420</v>
      </c>
      <c r="BN51" s="314">
        <v>67312179</v>
      </c>
      <c r="BO51" s="314">
        <v>0</v>
      </c>
      <c r="BP51" s="314">
        <v>80449599</v>
      </c>
      <c r="BQ51" s="314">
        <v>0</v>
      </c>
      <c r="BR51" s="314">
        <v>0</v>
      </c>
      <c r="BS51" s="314">
        <v>13137420</v>
      </c>
    </row>
    <row r="52" spans="1:71" s="219" customFormat="1" x14ac:dyDescent="0.35">
      <c r="A52" s="226">
        <v>2112118</v>
      </c>
      <c r="B52" s="226" t="s">
        <v>12</v>
      </c>
      <c r="C52" s="228">
        <f>+C53+C54</f>
        <v>1716486018</v>
      </c>
      <c r="D52" s="228">
        <f t="shared" ref="D52:Q52" si="27">+D53+D54</f>
        <v>0</v>
      </c>
      <c r="E52" s="228">
        <f t="shared" si="27"/>
        <v>0</v>
      </c>
      <c r="F52" s="228">
        <f t="shared" si="27"/>
        <v>0</v>
      </c>
      <c r="G52" s="228">
        <f t="shared" si="27"/>
        <v>1716486018</v>
      </c>
      <c r="H52" s="228">
        <f t="shared" si="27"/>
        <v>0</v>
      </c>
      <c r="I52" s="228">
        <f t="shared" si="27"/>
        <v>1456723344</v>
      </c>
      <c r="J52" s="228">
        <f t="shared" si="27"/>
        <v>259762674</v>
      </c>
      <c r="K52" s="228">
        <f t="shared" si="27"/>
        <v>52750000</v>
      </c>
      <c r="L52" s="228">
        <f t="shared" si="27"/>
        <v>944826247</v>
      </c>
      <c r="M52" s="228">
        <f t="shared" si="27"/>
        <v>511897097</v>
      </c>
      <c r="N52" s="228">
        <f t="shared" si="27"/>
        <v>1468906358</v>
      </c>
      <c r="O52" s="228">
        <f t="shared" si="27"/>
        <v>12183014</v>
      </c>
      <c r="P52" s="228">
        <f t="shared" si="27"/>
        <v>247579660</v>
      </c>
      <c r="Q52" s="228">
        <f t="shared" si="27"/>
        <v>944826247</v>
      </c>
      <c r="V52" s="282">
        <v>11377122</v>
      </c>
      <c r="X52" s="283"/>
      <c r="Y52" s="284"/>
      <c r="AA52" s="289">
        <v>2112118</v>
      </c>
      <c r="AB52" s="289" t="s">
        <v>12</v>
      </c>
      <c r="AC52" s="291">
        <v>1716486018</v>
      </c>
      <c r="AD52" s="291">
        <v>0</v>
      </c>
      <c r="AE52" s="291">
        <v>0</v>
      </c>
      <c r="AF52" s="291">
        <v>0</v>
      </c>
      <c r="AG52" s="291">
        <v>1716486018</v>
      </c>
      <c r="AH52" s="291">
        <v>0</v>
      </c>
      <c r="AI52" s="291">
        <v>1704303004</v>
      </c>
      <c r="AJ52" s="291">
        <v>12183014</v>
      </c>
      <c r="AK52" s="291">
        <v>0</v>
      </c>
      <c r="AL52" s="291">
        <v>50000000</v>
      </c>
      <c r="AM52" s="291">
        <v>892076247</v>
      </c>
      <c r="AN52" s="291">
        <v>812226757</v>
      </c>
      <c r="AO52" s="291">
        <v>0</v>
      </c>
      <c r="AP52" s="291">
        <v>0</v>
      </c>
      <c r="AQ52" s="291">
        <v>1705108896</v>
      </c>
      <c r="AR52" s="291">
        <v>1705108896</v>
      </c>
      <c r="AS52" s="291">
        <v>805892</v>
      </c>
      <c r="AT52" s="291">
        <v>11377122</v>
      </c>
      <c r="BB52" s="312">
        <v>2112118</v>
      </c>
      <c r="BC52" s="312" t="s">
        <v>12</v>
      </c>
      <c r="BD52" s="314">
        <v>1716486018</v>
      </c>
      <c r="BE52" s="314">
        <v>0</v>
      </c>
      <c r="BF52" s="314">
        <v>0</v>
      </c>
      <c r="BG52" s="314">
        <v>0</v>
      </c>
      <c r="BH52" s="314">
        <v>1716486018</v>
      </c>
      <c r="BI52" s="314">
        <v>0</v>
      </c>
      <c r="BJ52" s="314">
        <v>1456723344</v>
      </c>
      <c r="BK52" s="314">
        <v>259762674</v>
      </c>
      <c r="BL52" s="314">
        <v>52750000</v>
      </c>
      <c r="BM52" s="314">
        <v>944826247</v>
      </c>
      <c r="BN52" s="314">
        <v>511897097</v>
      </c>
      <c r="BO52" s="314">
        <v>12183014</v>
      </c>
      <c r="BP52" s="314">
        <v>1468906358</v>
      </c>
      <c r="BQ52" s="314">
        <v>12183014</v>
      </c>
      <c r="BR52" s="314">
        <v>247579660</v>
      </c>
      <c r="BS52" s="314">
        <v>944826247</v>
      </c>
    </row>
    <row r="53" spans="1:71" x14ac:dyDescent="0.35">
      <c r="A53" s="212">
        <v>21121181</v>
      </c>
      <c r="B53" s="210" t="s">
        <v>515</v>
      </c>
      <c r="C53" s="215">
        <v>740067090</v>
      </c>
      <c r="D53" s="215">
        <v>0</v>
      </c>
      <c r="E53" s="215">
        <v>0</v>
      </c>
      <c r="F53" s="215">
        <v>0</v>
      </c>
      <c r="G53" s="215">
        <f t="shared" si="13"/>
        <v>740067090</v>
      </c>
      <c r="H53" s="215">
        <v>0</v>
      </c>
      <c r="I53" s="215">
        <v>492487430</v>
      </c>
      <c r="J53" s="215">
        <f t="shared" si="6"/>
        <v>247579660</v>
      </c>
      <c r="K53" s="215">
        <v>25900000</v>
      </c>
      <c r="L53" s="215">
        <v>422534604.5</v>
      </c>
      <c r="M53" s="215">
        <f t="shared" si="7"/>
        <v>69952825.5</v>
      </c>
      <c r="N53" s="215">
        <v>492487430</v>
      </c>
      <c r="O53" s="215">
        <f t="shared" si="8"/>
        <v>0</v>
      </c>
      <c r="P53" s="215">
        <f t="shared" si="9"/>
        <v>247579660</v>
      </c>
      <c r="Q53" s="215">
        <f t="shared" si="10"/>
        <v>422534604.5</v>
      </c>
      <c r="S53" s="245">
        <f>+I53</f>
        <v>492487430</v>
      </c>
      <c r="T53" s="245">
        <f>+P53-S53</f>
        <v>-244907770</v>
      </c>
      <c r="V53" s="282">
        <v>0</v>
      </c>
      <c r="X53" s="283"/>
      <c r="Y53" s="284"/>
      <c r="AA53" s="289">
        <v>21121181</v>
      </c>
      <c r="AB53" s="289" t="s">
        <v>766</v>
      </c>
      <c r="AC53" s="291">
        <v>740067090</v>
      </c>
      <c r="AD53" s="291">
        <v>0</v>
      </c>
      <c r="AE53" s="291">
        <v>0</v>
      </c>
      <c r="AF53" s="291">
        <v>0</v>
      </c>
      <c r="AG53" s="291">
        <v>740067090</v>
      </c>
      <c r="AH53" s="291">
        <v>0</v>
      </c>
      <c r="AI53" s="291">
        <v>740067090</v>
      </c>
      <c r="AJ53" s="291">
        <v>0</v>
      </c>
      <c r="AK53" s="291">
        <v>0</v>
      </c>
      <c r="AL53" s="291">
        <v>25000000</v>
      </c>
      <c r="AM53" s="291">
        <v>396634604.5</v>
      </c>
      <c r="AN53" s="291">
        <v>343432485.5</v>
      </c>
      <c r="AO53" s="291">
        <v>0</v>
      </c>
      <c r="AP53" s="291">
        <v>0</v>
      </c>
      <c r="AQ53" s="291">
        <v>740067090</v>
      </c>
      <c r="AR53" s="291">
        <v>740067090</v>
      </c>
      <c r="AS53" s="291">
        <v>0</v>
      </c>
      <c r="AT53" s="291">
        <v>0</v>
      </c>
      <c r="BB53" s="312">
        <v>21121181</v>
      </c>
      <c r="BC53" s="312" t="s">
        <v>766</v>
      </c>
      <c r="BD53" s="314">
        <v>740067090</v>
      </c>
      <c r="BE53" s="314">
        <v>0</v>
      </c>
      <c r="BF53" s="314">
        <v>0</v>
      </c>
      <c r="BG53" s="314">
        <v>0</v>
      </c>
      <c r="BH53" s="314">
        <v>740067090</v>
      </c>
      <c r="BI53" s="314">
        <v>0</v>
      </c>
      <c r="BJ53" s="314">
        <v>492487430</v>
      </c>
      <c r="BK53" s="314">
        <v>247579660</v>
      </c>
      <c r="BL53" s="314">
        <v>25900000</v>
      </c>
      <c r="BM53" s="314">
        <v>422534604.5</v>
      </c>
      <c r="BN53" s="314">
        <v>69952825.5</v>
      </c>
      <c r="BO53" s="314">
        <v>0</v>
      </c>
      <c r="BP53" s="314">
        <v>492487430</v>
      </c>
      <c r="BQ53" s="314">
        <v>0</v>
      </c>
      <c r="BR53" s="314">
        <v>247579660</v>
      </c>
      <c r="BS53" s="314">
        <v>422534604.5</v>
      </c>
    </row>
    <row r="54" spans="1:71" x14ac:dyDescent="0.35">
      <c r="A54" s="212">
        <v>21121182</v>
      </c>
      <c r="B54" s="210" t="s">
        <v>516</v>
      </c>
      <c r="C54" s="215">
        <v>976418928</v>
      </c>
      <c r="D54" s="215">
        <v>0</v>
      </c>
      <c r="E54" s="215">
        <v>0</v>
      </c>
      <c r="F54" s="215">
        <v>0</v>
      </c>
      <c r="G54" s="215">
        <f t="shared" si="13"/>
        <v>976418928</v>
      </c>
      <c r="H54" s="215">
        <v>0</v>
      </c>
      <c r="I54" s="215">
        <v>964235914</v>
      </c>
      <c r="J54" s="215">
        <f t="shared" si="6"/>
        <v>12183014</v>
      </c>
      <c r="K54" s="215">
        <v>26850000</v>
      </c>
      <c r="L54" s="215">
        <v>522291642.5</v>
      </c>
      <c r="M54" s="215">
        <f t="shared" si="7"/>
        <v>441944271.5</v>
      </c>
      <c r="N54" s="215">
        <v>976418928</v>
      </c>
      <c r="O54" s="215">
        <f t="shared" si="8"/>
        <v>12183014</v>
      </c>
      <c r="P54" s="215">
        <f t="shared" si="9"/>
        <v>0</v>
      </c>
      <c r="Q54" s="215">
        <f t="shared" si="10"/>
        <v>522291642.5</v>
      </c>
      <c r="S54" s="245">
        <f>+I54</f>
        <v>964235914</v>
      </c>
      <c r="T54" s="245">
        <f>+P54-S54</f>
        <v>-964235914</v>
      </c>
      <c r="V54" s="282">
        <v>11377122</v>
      </c>
      <c r="X54" s="283"/>
      <c r="Y54" s="284"/>
      <c r="AA54" s="289">
        <v>21121182</v>
      </c>
      <c r="AB54" s="289" t="s">
        <v>767</v>
      </c>
      <c r="AC54" s="291">
        <v>976418928</v>
      </c>
      <c r="AD54" s="291">
        <v>0</v>
      </c>
      <c r="AE54" s="291">
        <v>0</v>
      </c>
      <c r="AF54" s="291">
        <v>0</v>
      </c>
      <c r="AG54" s="291">
        <v>976418928</v>
      </c>
      <c r="AH54" s="291">
        <v>0</v>
      </c>
      <c r="AI54" s="291">
        <v>964235914</v>
      </c>
      <c r="AJ54" s="291">
        <v>12183014</v>
      </c>
      <c r="AK54" s="291">
        <v>0</v>
      </c>
      <c r="AL54" s="291">
        <v>25000000</v>
      </c>
      <c r="AM54" s="291">
        <v>495441642.5</v>
      </c>
      <c r="AN54" s="291">
        <v>468794271.5</v>
      </c>
      <c r="AO54" s="291">
        <v>0</v>
      </c>
      <c r="AP54" s="291">
        <v>0</v>
      </c>
      <c r="AQ54" s="291">
        <v>965041806</v>
      </c>
      <c r="AR54" s="291">
        <v>965041806</v>
      </c>
      <c r="AS54" s="291">
        <v>805892</v>
      </c>
      <c r="AT54" s="291">
        <v>11377122</v>
      </c>
      <c r="BB54" s="312">
        <v>21121182</v>
      </c>
      <c r="BC54" s="312" t="s">
        <v>767</v>
      </c>
      <c r="BD54" s="314">
        <v>976418928</v>
      </c>
      <c r="BE54" s="314">
        <v>0</v>
      </c>
      <c r="BF54" s="314">
        <v>0</v>
      </c>
      <c r="BG54" s="314">
        <v>0</v>
      </c>
      <c r="BH54" s="314">
        <v>976418928</v>
      </c>
      <c r="BI54" s="314">
        <v>0</v>
      </c>
      <c r="BJ54" s="314">
        <v>964235914</v>
      </c>
      <c r="BK54" s="314">
        <v>12183014</v>
      </c>
      <c r="BL54" s="314">
        <v>26850000</v>
      </c>
      <c r="BM54" s="314">
        <v>522291642.5</v>
      </c>
      <c r="BN54" s="314">
        <v>441944271.5</v>
      </c>
      <c r="BO54" s="314">
        <v>12183014</v>
      </c>
      <c r="BP54" s="314">
        <v>976418928</v>
      </c>
      <c r="BQ54" s="314">
        <v>12183014</v>
      </c>
      <c r="BR54" s="314">
        <v>0</v>
      </c>
      <c r="BS54" s="314">
        <v>522291642.5</v>
      </c>
    </row>
    <row r="55" spans="1:71" x14ac:dyDescent="0.35">
      <c r="A55" s="212">
        <v>2112119</v>
      </c>
      <c r="B55" s="210" t="s">
        <v>529</v>
      </c>
      <c r="C55" s="215">
        <v>65224474</v>
      </c>
      <c r="D55" s="215">
        <v>0</v>
      </c>
      <c r="E55" s="215">
        <v>0</v>
      </c>
      <c r="F55" s="215">
        <v>0</v>
      </c>
      <c r="G55" s="215">
        <f t="shared" si="13"/>
        <v>65224474</v>
      </c>
      <c r="H55" s="215">
        <v>0</v>
      </c>
      <c r="I55" s="215">
        <v>2264158</v>
      </c>
      <c r="J55" s="215">
        <f t="shared" si="6"/>
        <v>62960316</v>
      </c>
      <c r="K55" s="215">
        <v>0</v>
      </c>
      <c r="L55" s="215">
        <v>2264158</v>
      </c>
      <c r="M55" s="215">
        <f t="shared" si="7"/>
        <v>0</v>
      </c>
      <c r="N55" s="215">
        <v>65224474</v>
      </c>
      <c r="O55" s="215">
        <f t="shared" si="8"/>
        <v>62960316</v>
      </c>
      <c r="P55" s="215">
        <f t="shared" si="9"/>
        <v>0</v>
      </c>
      <c r="Q55" s="215">
        <f t="shared" si="10"/>
        <v>2264158</v>
      </c>
      <c r="S55" s="245">
        <f>+I55</f>
        <v>2264158</v>
      </c>
      <c r="T55" s="245">
        <f>+P55-S55</f>
        <v>-2264158</v>
      </c>
      <c r="V55" s="282">
        <v>62960316</v>
      </c>
      <c r="X55" s="283"/>
      <c r="Y55" s="284"/>
      <c r="AA55" s="289">
        <v>2112119</v>
      </c>
      <c r="AB55" s="289" t="s">
        <v>20</v>
      </c>
      <c r="AC55" s="291">
        <v>65224474</v>
      </c>
      <c r="AD55" s="291">
        <v>0</v>
      </c>
      <c r="AE55" s="291">
        <v>0</v>
      </c>
      <c r="AF55" s="291">
        <v>0</v>
      </c>
      <c r="AG55" s="291">
        <v>65224474</v>
      </c>
      <c r="AH55" s="291">
        <v>0</v>
      </c>
      <c r="AI55" s="291">
        <v>2264158</v>
      </c>
      <c r="AJ55" s="291">
        <v>62960316</v>
      </c>
      <c r="AK55" s="291">
        <v>0</v>
      </c>
      <c r="AL55" s="291">
        <v>0</v>
      </c>
      <c r="AM55" s="291">
        <v>2264158</v>
      </c>
      <c r="AN55" s="291">
        <v>0</v>
      </c>
      <c r="AO55" s="291">
        <v>0</v>
      </c>
      <c r="AP55" s="291">
        <v>0</v>
      </c>
      <c r="AQ55" s="291">
        <v>2264158</v>
      </c>
      <c r="AR55" s="291">
        <v>2264158</v>
      </c>
      <c r="AS55" s="291">
        <v>0</v>
      </c>
      <c r="AT55" s="291">
        <v>62960316</v>
      </c>
      <c r="BB55" s="312">
        <v>2112119</v>
      </c>
      <c r="BC55" s="312" t="s">
        <v>20</v>
      </c>
      <c r="BD55" s="314">
        <v>65224474</v>
      </c>
      <c r="BE55" s="314">
        <v>0</v>
      </c>
      <c r="BF55" s="314">
        <v>0</v>
      </c>
      <c r="BG55" s="314">
        <v>0</v>
      </c>
      <c r="BH55" s="314">
        <v>65224474</v>
      </c>
      <c r="BI55" s="314">
        <v>0</v>
      </c>
      <c r="BJ55" s="314">
        <v>2264158</v>
      </c>
      <c r="BK55" s="314">
        <v>62960316</v>
      </c>
      <c r="BL55" s="314">
        <v>0</v>
      </c>
      <c r="BM55" s="314">
        <v>2264158</v>
      </c>
      <c r="BN55" s="314">
        <v>0</v>
      </c>
      <c r="BO55" s="314">
        <v>62960316</v>
      </c>
      <c r="BP55" s="314">
        <v>65224474</v>
      </c>
      <c r="BQ55" s="314">
        <v>62960316</v>
      </c>
      <c r="BR55" s="314">
        <v>0</v>
      </c>
      <c r="BS55" s="314">
        <v>2264158</v>
      </c>
    </row>
    <row r="56" spans="1:71" s="219" customFormat="1" x14ac:dyDescent="0.35">
      <c r="A56" s="226">
        <v>21122</v>
      </c>
      <c r="B56" s="227" t="s">
        <v>14</v>
      </c>
      <c r="C56" s="228">
        <f>SUM(C57:C62)</f>
        <v>4794961154</v>
      </c>
      <c r="D56" s="228">
        <f t="shared" ref="D56:Q56" si="28">SUM(D57:D62)</f>
        <v>0</v>
      </c>
      <c r="E56" s="228">
        <f t="shared" si="28"/>
        <v>0</v>
      </c>
      <c r="F56" s="228">
        <f t="shared" si="28"/>
        <v>0</v>
      </c>
      <c r="G56" s="228">
        <f t="shared" si="28"/>
        <v>4794961154</v>
      </c>
      <c r="H56" s="228">
        <f t="shared" si="28"/>
        <v>1182204</v>
      </c>
      <c r="I56" s="228">
        <f t="shared" si="28"/>
        <v>3696475708</v>
      </c>
      <c r="J56" s="228">
        <f t="shared" si="28"/>
        <v>1098485446</v>
      </c>
      <c r="K56" s="228">
        <f t="shared" si="28"/>
        <v>317005136</v>
      </c>
      <c r="L56" s="228">
        <f t="shared" si="28"/>
        <v>1909357672</v>
      </c>
      <c r="M56" s="228">
        <f t="shared" si="28"/>
        <v>1787118036</v>
      </c>
      <c r="N56" s="228">
        <f t="shared" si="28"/>
        <v>4112305943</v>
      </c>
      <c r="O56" s="228">
        <f t="shared" si="28"/>
        <v>415830235</v>
      </c>
      <c r="P56" s="228">
        <f t="shared" si="28"/>
        <v>682655211</v>
      </c>
      <c r="Q56" s="228">
        <f t="shared" si="28"/>
        <v>1909357672</v>
      </c>
      <c r="V56" s="282">
        <v>1730969886</v>
      </c>
      <c r="X56" s="283"/>
      <c r="Y56" s="284"/>
      <c r="AA56" s="289">
        <v>21122</v>
      </c>
      <c r="AB56" s="289" t="s">
        <v>14</v>
      </c>
      <c r="AC56" s="291">
        <v>4794961154</v>
      </c>
      <c r="AD56" s="291">
        <v>0</v>
      </c>
      <c r="AE56" s="291">
        <v>0</v>
      </c>
      <c r="AF56" s="291">
        <v>0</v>
      </c>
      <c r="AG56" s="291">
        <v>4794961154</v>
      </c>
      <c r="AH56" s="291">
        <v>1345563670</v>
      </c>
      <c r="AI56" s="291">
        <v>4380186865</v>
      </c>
      <c r="AJ56" s="291">
        <v>414774289</v>
      </c>
      <c r="AK56" s="291">
        <v>0</v>
      </c>
      <c r="AL56" s="291">
        <v>0</v>
      </c>
      <c r="AM56" s="291">
        <v>1592352536</v>
      </c>
      <c r="AN56" s="291">
        <v>2787834329</v>
      </c>
      <c r="AO56" s="291">
        <v>455157</v>
      </c>
      <c r="AP56" s="291">
        <v>1345563670</v>
      </c>
      <c r="AQ56" s="291">
        <v>4409582430</v>
      </c>
      <c r="AR56" s="291">
        <v>4409127273</v>
      </c>
      <c r="AS56" s="291">
        <v>28940408</v>
      </c>
      <c r="AT56" s="291">
        <v>385833881</v>
      </c>
      <c r="BB56" s="312">
        <v>21122</v>
      </c>
      <c r="BC56" s="312" t="s">
        <v>14</v>
      </c>
      <c r="BD56" s="314">
        <v>4794961154</v>
      </c>
      <c r="BE56" s="314">
        <v>0</v>
      </c>
      <c r="BF56" s="314">
        <v>0</v>
      </c>
      <c r="BG56" s="314">
        <v>0</v>
      </c>
      <c r="BH56" s="314">
        <v>4794961154</v>
      </c>
      <c r="BI56" s="314">
        <v>1182204</v>
      </c>
      <c r="BJ56" s="314">
        <v>3696475708</v>
      </c>
      <c r="BK56" s="314">
        <v>1098485446</v>
      </c>
      <c r="BL56" s="314">
        <v>317005136</v>
      </c>
      <c r="BM56" s="314">
        <v>1909357672</v>
      </c>
      <c r="BN56" s="314">
        <v>1787118036</v>
      </c>
      <c r="BO56" s="314">
        <v>416313233</v>
      </c>
      <c r="BP56" s="314">
        <v>4112305943</v>
      </c>
      <c r="BQ56" s="314">
        <v>415830235</v>
      </c>
      <c r="BR56" s="314">
        <v>682655211</v>
      </c>
      <c r="BS56" s="314">
        <v>1909357672</v>
      </c>
    </row>
    <row r="57" spans="1:71" x14ac:dyDescent="0.35">
      <c r="A57" s="212">
        <v>211221</v>
      </c>
      <c r="B57" s="210" t="s">
        <v>530</v>
      </c>
      <c r="C57" s="215">
        <v>1515268362</v>
      </c>
      <c r="D57" s="215">
        <v>0</v>
      </c>
      <c r="E57" s="215">
        <v>0</v>
      </c>
      <c r="F57" s="215">
        <v>0</v>
      </c>
      <c r="G57" s="215">
        <f t="shared" si="13"/>
        <v>1515268362</v>
      </c>
      <c r="H57" s="215">
        <v>0</v>
      </c>
      <c r="I57" s="215">
        <v>1254038437</v>
      </c>
      <c r="J57" s="215">
        <f t="shared" si="6"/>
        <v>261229925</v>
      </c>
      <c r="K57" s="215">
        <v>120252828</v>
      </c>
      <c r="L57" s="215">
        <v>798813168</v>
      </c>
      <c r="M57" s="215">
        <f t="shared" si="7"/>
        <v>455225269</v>
      </c>
      <c r="N57" s="215">
        <v>1322314645</v>
      </c>
      <c r="O57" s="215">
        <f t="shared" si="8"/>
        <v>68276208</v>
      </c>
      <c r="P57" s="215">
        <f t="shared" si="9"/>
        <v>192953717</v>
      </c>
      <c r="Q57" s="215">
        <f t="shared" si="10"/>
        <v>798813168</v>
      </c>
      <c r="S57" s="245">
        <f t="shared" ref="S57:S62" si="29">+I57</f>
        <v>1254038437</v>
      </c>
      <c r="T57" s="245">
        <f t="shared" ref="T57:T62" si="30">+P57-S57</f>
        <v>-1061084720</v>
      </c>
      <c r="V57" s="282">
        <v>352152311</v>
      </c>
      <c r="X57" s="283"/>
      <c r="Y57" s="284"/>
      <c r="AA57" s="289">
        <v>211221</v>
      </c>
      <c r="AB57" s="289" t="s">
        <v>785</v>
      </c>
      <c r="AC57" s="291">
        <v>1515268362</v>
      </c>
      <c r="AD57" s="291">
        <v>0</v>
      </c>
      <c r="AE57" s="291">
        <v>0</v>
      </c>
      <c r="AF57" s="291">
        <v>0</v>
      </c>
      <c r="AG57" s="291">
        <v>1515268362</v>
      </c>
      <c r="AH57" s="291">
        <v>285293551</v>
      </c>
      <c r="AI57" s="291">
        <v>1446992154</v>
      </c>
      <c r="AJ57" s="291">
        <v>68276208</v>
      </c>
      <c r="AK57" s="291">
        <v>0</v>
      </c>
      <c r="AL57" s="291">
        <v>0</v>
      </c>
      <c r="AM57" s="291">
        <v>678560340</v>
      </c>
      <c r="AN57" s="291">
        <v>768431814</v>
      </c>
      <c r="AO57" s="291">
        <v>0</v>
      </c>
      <c r="AP57" s="291">
        <v>285293551</v>
      </c>
      <c r="AQ57" s="291">
        <v>1448409602</v>
      </c>
      <c r="AR57" s="291">
        <v>1448409602</v>
      </c>
      <c r="AS57" s="291">
        <v>1417448</v>
      </c>
      <c r="AT57" s="291">
        <v>66858760</v>
      </c>
      <c r="BB57" s="312">
        <v>211221</v>
      </c>
      <c r="BC57" s="312" t="s">
        <v>785</v>
      </c>
      <c r="BD57" s="314">
        <v>1515268362</v>
      </c>
      <c r="BE57" s="314">
        <v>0</v>
      </c>
      <c r="BF57" s="314">
        <v>0</v>
      </c>
      <c r="BG57" s="314">
        <v>0</v>
      </c>
      <c r="BH57" s="314">
        <v>1515268362</v>
      </c>
      <c r="BI57" s="314">
        <v>0</v>
      </c>
      <c r="BJ57" s="314">
        <v>1254038437</v>
      </c>
      <c r="BK57" s="314">
        <v>261229925</v>
      </c>
      <c r="BL57" s="314">
        <v>120252828</v>
      </c>
      <c r="BM57" s="314">
        <v>798813168</v>
      </c>
      <c r="BN57" s="314">
        <v>455225269</v>
      </c>
      <c r="BO57" s="314">
        <v>68276208</v>
      </c>
      <c r="BP57" s="314">
        <v>1322314645</v>
      </c>
      <c r="BQ57" s="314">
        <v>68276208</v>
      </c>
      <c r="BR57" s="314">
        <v>192953717</v>
      </c>
      <c r="BS57" s="314">
        <v>798813168</v>
      </c>
    </row>
    <row r="58" spans="1:71" x14ac:dyDescent="0.35">
      <c r="A58" s="212">
        <v>211222</v>
      </c>
      <c r="B58" s="210" t="s">
        <v>531</v>
      </c>
      <c r="C58" s="215">
        <v>1129786699</v>
      </c>
      <c r="D58" s="215">
        <v>0</v>
      </c>
      <c r="E58" s="215">
        <v>0</v>
      </c>
      <c r="F58" s="215">
        <v>0</v>
      </c>
      <c r="G58" s="215">
        <f t="shared" si="13"/>
        <v>1129786699</v>
      </c>
      <c r="H58" s="215">
        <v>0</v>
      </c>
      <c r="I58" s="215">
        <v>1010009227</v>
      </c>
      <c r="J58" s="215">
        <f t="shared" si="6"/>
        <v>119777472</v>
      </c>
      <c r="K58" s="215">
        <v>71752308</v>
      </c>
      <c r="L58" s="215">
        <v>721906340</v>
      </c>
      <c r="M58" s="215">
        <f t="shared" si="7"/>
        <v>288102887</v>
      </c>
      <c r="N58" s="215">
        <v>1036832981</v>
      </c>
      <c r="O58" s="215">
        <f t="shared" si="8"/>
        <v>26823754</v>
      </c>
      <c r="P58" s="215">
        <f t="shared" si="9"/>
        <v>92953718</v>
      </c>
      <c r="Q58" s="215">
        <f t="shared" si="10"/>
        <v>721906340</v>
      </c>
      <c r="S58" s="245">
        <f t="shared" si="29"/>
        <v>1010009227</v>
      </c>
      <c r="T58" s="245">
        <f t="shared" si="30"/>
        <v>-917055509</v>
      </c>
      <c r="V58" s="282">
        <v>124437395</v>
      </c>
      <c r="X58" s="283"/>
      <c r="Y58" s="284"/>
      <c r="AA58" s="289">
        <v>211222</v>
      </c>
      <c r="AB58" s="289" t="s">
        <v>786</v>
      </c>
      <c r="AC58" s="291">
        <v>1129786699</v>
      </c>
      <c r="AD58" s="291">
        <v>0</v>
      </c>
      <c r="AE58" s="291">
        <v>0</v>
      </c>
      <c r="AF58" s="291">
        <v>0</v>
      </c>
      <c r="AG58" s="291">
        <v>1129786699</v>
      </c>
      <c r="AH58" s="291">
        <v>124437395</v>
      </c>
      <c r="AI58" s="291">
        <v>1102962945</v>
      </c>
      <c r="AJ58" s="291">
        <v>26823754</v>
      </c>
      <c r="AK58" s="291">
        <v>0</v>
      </c>
      <c r="AL58" s="291">
        <v>0</v>
      </c>
      <c r="AM58" s="291">
        <v>650154032</v>
      </c>
      <c r="AN58" s="291">
        <v>452808913</v>
      </c>
      <c r="AO58" s="291">
        <v>0</v>
      </c>
      <c r="AP58" s="291">
        <v>124437395</v>
      </c>
      <c r="AQ58" s="291">
        <v>1129786699</v>
      </c>
      <c r="AR58" s="291">
        <v>1129786699</v>
      </c>
      <c r="AS58" s="291">
        <v>26823754</v>
      </c>
      <c r="AT58" s="291">
        <v>0</v>
      </c>
      <c r="BB58" s="312">
        <v>211222</v>
      </c>
      <c r="BC58" s="312" t="s">
        <v>786</v>
      </c>
      <c r="BD58" s="314">
        <v>1129786699</v>
      </c>
      <c r="BE58" s="314">
        <v>0</v>
      </c>
      <c r="BF58" s="314">
        <v>0</v>
      </c>
      <c r="BG58" s="314">
        <v>0</v>
      </c>
      <c r="BH58" s="314">
        <v>1129786699</v>
      </c>
      <c r="BI58" s="314">
        <v>0</v>
      </c>
      <c r="BJ58" s="314">
        <v>1010009227</v>
      </c>
      <c r="BK58" s="314">
        <v>119777472</v>
      </c>
      <c r="BL58" s="314">
        <v>71752308</v>
      </c>
      <c r="BM58" s="314">
        <v>721906340</v>
      </c>
      <c r="BN58" s="314">
        <v>288102887</v>
      </c>
      <c r="BO58" s="314">
        <v>26823754</v>
      </c>
      <c r="BP58" s="314">
        <v>1036832981</v>
      </c>
      <c r="BQ58" s="314">
        <v>26823754</v>
      </c>
      <c r="BR58" s="314">
        <v>92953718</v>
      </c>
      <c r="BS58" s="314">
        <v>721906340</v>
      </c>
    </row>
    <row r="59" spans="1:71" x14ac:dyDescent="0.35">
      <c r="A59" s="212">
        <v>211223</v>
      </c>
      <c r="B59" s="210" t="s">
        <v>523</v>
      </c>
      <c r="C59" s="215">
        <v>1018047988</v>
      </c>
      <c r="D59" s="215">
        <v>0</v>
      </c>
      <c r="E59" s="215">
        <v>0</v>
      </c>
      <c r="F59" s="215">
        <v>0</v>
      </c>
      <c r="G59" s="215">
        <f t="shared" si="13"/>
        <v>1018047988</v>
      </c>
      <c r="H59" s="215">
        <v>0</v>
      </c>
      <c r="I59" s="215">
        <v>726270877</v>
      </c>
      <c r="J59" s="215">
        <f t="shared" si="6"/>
        <v>291777111</v>
      </c>
      <c r="K59" s="215">
        <v>125000000</v>
      </c>
      <c r="L59" s="215">
        <v>329716069</v>
      </c>
      <c r="M59" s="215">
        <f t="shared" si="7"/>
        <v>396554808</v>
      </c>
      <c r="N59" s="215">
        <v>726970083</v>
      </c>
      <c r="O59" s="215">
        <f t="shared" si="8"/>
        <v>699206</v>
      </c>
      <c r="P59" s="215">
        <f t="shared" si="9"/>
        <v>291077905</v>
      </c>
      <c r="Q59" s="215">
        <f t="shared" si="10"/>
        <v>329716069</v>
      </c>
      <c r="S59" s="245">
        <f t="shared" si="29"/>
        <v>726270877</v>
      </c>
      <c r="T59" s="245">
        <f t="shared" si="30"/>
        <v>-435192972</v>
      </c>
      <c r="V59" s="282">
        <v>497297101</v>
      </c>
      <c r="X59" s="283"/>
      <c r="Y59" s="284"/>
      <c r="AA59" s="289">
        <v>211223</v>
      </c>
      <c r="AB59" s="289" t="s">
        <v>777</v>
      </c>
      <c r="AC59" s="291">
        <v>1018047988</v>
      </c>
      <c r="AD59" s="291">
        <v>0</v>
      </c>
      <c r="AE59" s="291">
        <v>0</v>
      </c>
      <c r="AF59" s="291">
        <v>0</v>
      </c>
      <c r="AG59" s="291">
        <v>1018047988</v>
      </c>
      <c r="AH59" s="291">
        <v>497297101</v>
      </c>
      <c r="AI59" s="291">
        <v>1017348782</v>
      </c>
      <c r="AJ59" s="291">
        <v>699206</v>
      </c>
      <c r="AK59" s="291">
        <v>0</v>
      </c>
      <c r="AL59" s="291">
        <v>0</v>
      </c>
      <c r="AM59" s="291">
        <v>204716069</v>
      </c>
      <c r="AN59" s="291">
        <v>812632713</v>
      </c>
      <c r="AO59" s="291">
        <v>0</v>
      </c>
      <c r="AP59" s="291">
        <v>497297101</v>
      </c>
      <c r="AQ59" s="291">
        <v>1018047988</v>
      </c>
      <c r="AR59" s="291">
        <v>1018047988</v>
      </c>
      <c r="AS59" s="291">
        <v>699206</v>
      </c>
      <c r="AT59" s="291">
        <v>0</v>
      </c>
      <c r="BB59" s="312">
        <v>211223</v>
      </c>
      <c r="BC59" s="312" t="s">
        <v>777</v>
      </c>
      <c r="BD59" s="314">
        <v>1018047988</v>
      </c>
      <c r="BE59" s="314">
        <v>0</v>
      </c>
      <c r="BF59" s="314">
        <v>0</v>
      </c>
      <c r="BG59" s="314">
        <v>0</v>
      </c>
      <c r="BH59" s="314">
        <v>1018047988</v>
      </c>
      <c r="BI59" s="314">
        <v>0</v>
      </c>
      <c r="BJ59" s="314">
        <v>726270877</v>
      </c>
      <c r="BK59" s="314">
        <v>291777111</v>
      </c>
      <c r="BL59" s="314">
        <v>125000000</v>
      </c>
      <c r="BM59" s="314">
        <v>329716069</v>
      </c>
      <c r="BN59" s="314">
        <v>396554808</v>
      </c>
      <c r="BO59" s="314">
        <v>0</v>
      </c>
      <c r="BP59" s="314">
        <v>726970083</v>
      </c>
      <c r="BQ59" s="314">
        <v>699206</v>
      </c>
      <c r="BR59" s="314">
        <v>291077905</v>
      </c>
      <c r="BS59" s="314">
        <v>329716069</v>
      </c>
    </row>
    <row r="60" spans="1:71" x14ac:dyDescent="0.35">
      <c r="A60" s="212">
        <v>211224</v>
      </c>
      <c r="B60" s="210" t="s">
        <v>532</v>
      </c>
      <c r="C60" s="215">
        <v>502767364</v>
      </c>
      <c r="D60" s="215">
        <v>0</v>
      </c>
      <c r="E60" s="215">
        <v>0</v>
      </c>
      <c r="F60" s="215">
        <v>0</v>
      </c>
      <c r="G60" s="215">
        <f t="shared" si="13"/>
        <v>502767364</v>
      </c>
      <c r="H60" s="215">
        <v>0</v>
      </c>
      <c r="I60" s="215">
        <v>411689459</v>
      </c>
      <c r="J60" s="215">
        <f t="shared" si="6"/>
        <v>91077905</v>
      </c>
      <c r="K60" s="215">
        <v>0</v>
      </c>
      <c r="L60" s="215">
        <v>58922095</v>
      </c>
      <c r="M60" s="215">
        <f t="shared" si="7"/>
        <v>352767364</v>
      </c>
      <c r="N60" s="215">
        <v>411689459</v>
      </c>
      <c r="O60" s="215">
        <f t="shared" si="8"/>
        <v>0</v>
      </c>
      <c r="P60" s="215">
        <f t="shared" si="9"/>
        <v>91077905</v>
      </c>
      <c r="Q60" s="215">
        <f t="shared" si="10"/>
        <v>58922095</v>
      </c>
      <c r="S60" s="245">
        <f t="shared" si="29"/>
        <v>411689459</v>
      </c>
      <c r="T60" s="245">
        <f t="shared" si="30"/>
        <v>-320611554</v>
      </c>
      <c r="V60" s="282">
        <v>276588210</v>
      </c>
      <c r="X60" s="283"/>
      <c r="Y60" s="284"/>
      <c r="AA60" s="289">
        <v>211224</v>
      </c>
      <c r="AB60" s="289" t="s">
        <v>787</v>
      </c>
      <c r="AC60" s="291">
        <v>502767364</v>
      </c>
      <c r="AD60" s="291">
        <v>0</v>
      </c>
      <c r="AE60" s="291">
        <v>0</v>
      </c>
      <c r="AF60" s="291">
        <v>0</v>
      </c>
      <c r="AG60" s="291">
        <v>502767364</v>
      </c>
      <c r="AH60" s="291">
        <v>276588210</v>
      </c>
      <c r="AI60" s="291">
        <v>502767364</v>
      </c>
      <c r="AJ60" s="291">
        <v>0</v>
      </c>
      <c r="AK60" s="291">
        <v>0</v>
      </c>
      <c r="AL60" s="291">
        <v>0</v>
      </c>
      <c r="AM60" s="291">
        <v>58922095</v>
      </c>
      <c r="AN60" s="291">
        <v>443845269</v>
      </c>
      <c r="AO60" s="291">
        <v>0</v>
      </c>
      <c r="AP60" s="291">
        <v>276588210</v>
      </c>
      <c r="AQ60" s="291">
        <v>502767364</v>
      </c>
      <c r="AR60" s="291">
        <v>502767364</v>
      </c>
      <c r="AS60" s="291">
        <v>0</v>
      </c>
      <c r="AT60" s="291">
        <v>0</v>
      </c>
      <c r="BB60" s="312">
        <v>211224</v>
      </c>
      <c r="BC60" s="312" t="s">
        <v>787</v>
      </c>
      <c r="BD60" s="314">
        <v>502767364</v>
      </c>
      <c r="BE60" s="314">
        <v>0</v>
      </c>
      <c r="BF60" s="314">
        <v>0</v>
      </c>
      <c r="BG60" s="314">
        <v>0</v>
      </c>
      <c r="BH60" s="314">
        <v>502767364</v>
      </c>
      <c r="BI60" s="314">
        <v>0</v>
      </c>
      <c r="BJ60" s="314">
        <v>411689459</v>
      </c>
      <c r="BK60" s="314">
        <v>91077905</v>
      </c>
      <c r="BL60" s="314">
        <v>0</v>
      </c>
      <c r="BM60" s="314">
        <v>58922095</v>
      </c>
      <c r="BN60" s="314">
        <v>352767364</v>
      </c>
      <c r="BO60" s="314">
        <v>0</v>
      </c>
      <c r="BP60" s="314">
        <v>411689459</v>
      </c>
      <c r="BQ60" s="314">
        <v>0</v>
      </c>
      <c r="BR60" s="314">
        <v>91077905</v>
      </c>
      <c r="BS60" s="314">
        <v>58922095</v>
      </c>
    </row>
    <row r="61" spans="1:71" x14ac:dyDescent="0.35">
      <c r="A61" s="212">
        <v>211225</v>
      </c>
      <c r="B61" s="210" t="s">
        <v>525</v>
      </c>
      <c r="C61" s="215">
        <v>252015215</v>
      </c>
      <c r="D61" s="215">
        <v>0</v>
      </c>
      <c r="E61" s="215">
        <v>0</v>
      </c>
      <c r="F61" s="215">
        <v>0</v>
      </c>
      <c r="G61" s="215">
        <f t="shared" si="13"/>
        <v>252015215</v>
      </c>
      <c r="H61" s="215">
        <v>1182204</v>
      </c>
      <c r="I61" s="215">
        <v>235957966</v>
      </c>
      <c r="J61" s="215">
        <f t="shared" si="6"/>
        <v>16057249</v>
      </c>
      <c r="K61" s="215">
        <v>0</v>
      </c>
      <c r="L61" s="215">
        <v>0</v>
      </c>
      <c r="M61" s="215">
        <f t="shared" si="7"/>
        <v>235957966</v>
      </c>
      <c r="N61" s="215">
        <v>239446455</v>
      </c>
      <c r="O61" s="215">
        <f t="shared" si="8"/>
        <v>3488489</v>
      </c>
      <c r="P61" s="215">
        <f t="shared" si="9"/>
        <v>12568760</v>
      </c>
      <c r="Q61" s="215">
        <f t="shared" si="10"/>
        <v>0</v>
      </c>
      <c r="S61" s="245">
        <f t="shared" si="29"/>
        <v>235957966</v>
      </c>
      <c r="T61" s="245">
        <f t="shared" si="30"/>
        <v>-223389206</v>
      </c>
      <c r="V61" s="282">
        <v>160553709</v>
      </c>
      <c r="X61" s="283"/>
      <c r="Y61" s="284"/>
      <c r="AA61" s="289">
        <v>211225</v>
      </c>
      <c r="AB61" s="289" t="s">
        <v>779</v>
      </c>
      <c r="AC61" s="291">
        <v>252015215</v>
      </c>
      <c r="AD61" s="291">
        <v>0</v>
      </c>
      <c r="AE61" s="291">
        <v>0</v>
      </c>
      <c r="AF61" s="291">
        <v>0</v>
      </c>
      <c r="AG61" s="291">
        <v>252015215</v>
      </c>
      <c r="AH61" s="291">
        <v>160572037</v>
      </c>
      <c r="AI61" s="291">
        <v>251605878</v>
      </c>
      <c r="AJ61" s="291">
        <v>409337</v>
      </c>
      <c r="AK61" s="291">
        <v>0</v>
      </c>
      <c r="AL61" s="291">
        <v>0</v>
      </c>
      <c r="AM61" s="291">
        <v>0</v>
      </c>
      <c r="AN61" s="291">
        <v>251605878</v>
      </c>
      <c r="AO61" s="291">
        <v>455157</v>
      </c>
      <c r="AP61" s="291">
        <v>160572037</v>
      </c>
      <c r="AQ61" s="291">
        <v>252061035</v>
      </c>
      <c r="AR61" s="291">
        <v>251605878</v>
      </c>
      <c r="AS61" s="291">
        <v>0</v>
      </c>
      <c r="AT61" s="291">
        <v>409337</v>
      </c>
      <c r="BB61" s="312">
        <v>211225</v>
      </c>
      <c r="BC61" s="312" t="s">
        <v>779</v>
      </c>
      <c r="BD61" s="314">
        <v>252015215</v>
      </c>
      <c r="BE61" s="314">
        <v>0</v>
      </c>
      <c r="BF61" s="314">
        <v>0</v>
      </c>
      <c r="BG61" s="314">
        <v>0</v>
      </c>
      <c r="BH61" s="314">
        <v>252015215</v>
      </c>
      <c r="BI61" s="314">
        <v>1182204</v>
      </c>
      <c r="BJ61" s="314">
        <v>235957966</v>
      </c>
      <c r="BK61" s="314">
        <v>16057249</v>
      </c>
      <c r="BL61" s="314">
        <v>0</v>
      </c>
      <c r="BM61" s="314">
        <v>0</v>
      </c>
      <c r="BN61" s="314">
        <v>235957966</v>
      </c>
      <c r="BO61" s="314">
        <v>4670693</v>
      </c>
      <c r="BP61" s="314">
        <v>239446455</v>
      </c>
      <c r="BQ61" s="314">
        <v>3488489</v>
      </c>
      <c r="BR61" s="314">
        <v>12568760</v>
      </c>
      <c r="BS61" s="314">
        <v>0</v>
      </c>
    </row>
    <row r="62" spans="1:71" x14ac:dyDescent="0.35">
      <c r="A62" s="212">
        <v>211226</v>
      </c>
      <c r="B62" s="210" t="s">
        <v>631</v>
      </c>
      <c r="C62" s="215">
        <v>377075526</v>
      </c>
      <c r="D62" s="215">
        <v>0</v>
      </c>
      <c r="E62" s="215">
        <v>0</v>
      </c>
      <c r="F62" s="215">
        <v>0</v>
      </c>
      <c r="G62" s="215">
        <f t="shared" si="13"/>
        <v>377075526</v>
      </c>
      <c r="H62" s="215">
        <v>0</v>
      </c>
      <c r="I62" s="215">
        <v>58509742</v>
      </c>
      <c r="J62" s="215">
        <f t="shared" si="6"/>
        <v>318565784</v>
      </c>
      <c r="K62" s="215">
        <v>0</v>
      </c>
      <c r="L62" s="215">
        <v>0</v>
      </c>
      <c r="M62" s="215">
        <f t="shared" si="7"/>
        <v>58509742</v>
      </c>
      <c r="N62" s="215">
        <v>375052320</v>
      </c>
      <c r="O62" s="215">
        <f t="shared" si="8"/>
        <v>316542578</v>
      </c>
      <c r="P62" s="215">
        <f t="shared" si="9"/>
        <v>2023206</v>
      </c>
      <c r="Q62" s="215">
        <f t="shared" si="10"/>
        <v>0</v>
      </c>
      <c r="S62" s="245">
        <f t="shared" si="29"/>
        <v>58509742</v>
      </c>
      <c r="T62" s="245">
        <f t="shared" si="30"/>
        <v>-56486536</v>
      </c>
      <c r="V62" s="282">
        <v>319941160</v>
      </c>
      <c r="X62" s="283"/>
      <c r="Y62" s="284"/>
      <c r="AA62" s="289">
        <v>211226</v>
      </c>
      <c r="AB62" s="289" t="s">
        <v>780</v>
      </c>
      <c r="AC62" s="291">
        <v>377075526</v>
      </c>
      <c r="AD62" s="291">
        <v>0</v>
      </c>
      <c r="AE62" s="291">
        <v>0</v>
      </c>
      <c r="AF62" s="291">
        <v>0</v>
      </c>
      <c r="AG62" s="291">
        <v>377075526</v>
      </c>
      <c r="AH62" s="291">
        <v>1375376</v>
      </c>
      <c r="AI62" s="291">
        <v>58509742</v>
      </c>
      <c r="AJ62" s="291">
        <v>318565784</v>
      </c>
      <c r="AK62" s="291">
        <v>0</v>
      </c>
      <c r="AL62" s="291">
        <v>0</v>
      </c>
      <c r="AM62" s="291">
        <v>0</v>
      </c>
      <c r="AN62" s="291">
        <v>58509742</v>
      </c>
      <c r="AO62" s="291">
        <v>0</v>
      </c>
      <c r="AP62" s="291">
        <v>1375376</v>
      </c>
      <c r="AQ62" s="291">
        <v>58509742</v>
      </c>
      <c r="AR62" s="291">
        <v>58509742</v>
      </c>
      <c r="AS62" s="291">
        <v>0</v>
      </c>
      <c r="AT62" s="291">
        <v>318565784</v>
      </c>
      <c r="BB62" s="312">
        <v>211226</v>
      </c>
      <c r="BC62" s="312" t="s">
        <v>780</v>
      </c>
      <c r="BD62" s="314">
        <v>377075526</v>
      </c>
      <c r="BE62" s="314">
        <v>0</v>
      </c>
      <c r="BF62" s="314">
        <v>0</v>
      </c>
      <c r="BG62" s="314">
        <v>0</v>
      </c>
      <c r="BH62" s="314">
        <v>377075526</v>
      </c>
      <c r="BI62" s="314">
        <v>0</v>
      </c>
      <c r="BJ62" s="314">
        <v>58509742</v>
      </c>
      <c r="BK62" s="314">
        <v>318565784</v>
      </c>
      <c r="BL62" s="314">
        <v>0</v>
      </c>
      <c r="BM62" s="314">
        <v>0</v>
      </c>
      <c r="BN62" s="314">
        <v>58509742</v>
      </c>
      <c r="BO62" s="314">
        <v>316542578</v>
      </c>
      <c r="BP62" s="314">
        <v>375052320</v>
      </c>
      <c r="BQ62" s="314">
        <v>316542578</v>
      </c>
      <c r="BR62" s="314">
        <v>2023206</v>
      </c>
      <c r="BS62" s="314">
        <v>0</v>
      </c>
    </row>
    <row r="63" spans="1:71" s="219" customFormat="1" x14ac:dyDescent="0.35">
      <c r="A63" s="220">
        <v>212</v>
      </c>
      <c r="B63" s="221" t="s">
        <v>21</v>
      </c>
      <c r="C63" s="222">
        <f>+C64+C108</f>
        <v>8555827773</v>
      </c>
      <c r="D63" s="222">
        <f t="shared" ref="D63:Q63" si="31">+D64+D108</f>
        <v>2997403991</v>
      </c>
      <c r="E63" s="222">
        <f t="shared" si="31"/>
        <v>858712351</v>
      </c>
      <c r="F63" s="222">
        <f t="shared" si="31"/>
        <v>1926138422</v>
      </c>
      <c r="G63" s="222">
        <f t="shared" si="31"/>
        <v>12620657835</v>
      </c>
      <c r="H63" s="222">
        <f t="shared" si="31"/>
        <v>266126421.06999999</v>
      </c>
      <c r="I63" s="222">
        <f t="shared" si="31"/>
        <v>8008034956.5299997</v>
      </c>
      <c r="J63" s="222">
        <f t="shared" si="31"/>
        <v>4612622878.4700003</v>
      </c>
      <c r="K63" s="222">
        <f t="shared" si="31"/>
        <v>464418536.98999995</v>
      </c>
      <c r="L63" s="222">
        <f t="shared" si="31"/>
        <v>5556786994.3899994</v>
      </c>
      <c r="M63" s="222">
        <f t="shared" si="31"/>
        <v>2451247962.1399999</v>
      </c>
      <c r="N63" s="222">
        <f t="shared" si="31"/>
        <v>9800928614.9400005</v>
      </c>
      <c r="O63" s="222">
        <f t="shared" si="31"/>
        <v>1792893658.4100001</v>
      </c>
      <c r="P63" s="222">
        <f t="shared" si="31"/>
        <v>2819729220.0599999</v>
      </c>
      <c r="Q63" s="222">
        <f t="shared" si="31"/>
        <v>5404713755.54</v>
      </c>
      <c r="V63" s="282">
        <v>3427830718.0900002</v>
      </c>
      <c r="X63" s="283"/>
      <c r="Y63" s="284"/>
      <c r="AA63" s="289">
        <v>212</v>
      </c>
      <c r="AB63" s="289" t="s">
        <v>21</v>
      </c>
      <c r="AC63" s="291">
        <v>8555827773</v>
      </c>
      <c r="AD63" s="291">
        <v>2997403991</v>
      </c>
      <c r="AE63" s="291">
        <v>858712351</v>
      </c>
      <c r="AF63" s="291">
        <v>1926138422</v>
      </c>
      <c r="AG63" s="291">
        <v>12620657835</v>
      </c>
      <c r="AH63" s="291">
        <v>301241010.53999996</v>
      </c>
      <c r="AI63" s="291">
        <v>7743857345.4599991</v>
      </c>
      <c r="AJ63" s="291">
        <v>4876800489.5400009</v>
      </c>
      <c r="AK63" s="291">
        <v>329980263</v>
      </c>
      <c r="AL63" s="291">
        <v>604240224.98000002</v>
      </c>
      <c r="AM63" s="291">
        <v>5090419647.4000015</v>
      </c>
      <c r="AN63" s="291">
        <v>2983417961.0599976</v>
      </c>
      <c r="AO63" s="291">
        <v>587734672</v>
      </c>
      <c r="AP63" s="291">
        <v>279427407.75999999</v>
      </c>
      <c r="AQ63" s="291">
        <v>10065418573.67</v>
      </c>
      <c r="AR63" s="291">
        <v>9477683901.6700001</v>
      </c>
      <c r="AS63" s="291">
        <v>1733826556.210001</v>
      </c>
      <c r="AT63" s="291">
        <v>3142973933.3299999</v>
      </c>
      <c r="BB63" s="312">
        <v>212</v>
      </c>
      <c r="BC63" s="312" t="s">
        <v>21</v>
      </c>
      <c r="BD63" s="314">
        <v>8555827773</v>
      </c>
      <c r="BE63" s="314">
        <v>2997403991</v>
      </c>
      <c r="BF63" s="314">
        <v>858712351</v>
      </c>
      <c r="BG63" s="314">
        <v>1926138422</v>
      </c>
      <c r="BH63" s="314">
        <v>12620657835</v>
      </c>
      <c r="BI63" s="314">
        <v>266126421.06999999</v>
      </c>
      <c r="BJ63" s="314">
        <v>8008034956.5300007</v>
      </c>
      <c r="BK63" s="314">
        <v>4612622878.4699993</v>
      </c>
      <c r="BL63" s="314">
        <v>464418536.98999995</v>
      </c>
      <c r="BM63" s="314">
        <v>5556786994.3900013</v>
      </c>
      <c r="BN63" s="314">
        <v>2783177035.1399994</v>
      </c>
      <c r="BO63" s="314">
        <v>584604023.26999998</v>
      </c>
      <c r="BP63" s="314">
        <v>9800928614.9400005</v>
      </c>
      <c r="BQ63" s="314">
        <v>1792893658.4099998</v>
      </c>
      <c r="BR63" s="314">
        <v>2819729220.0599995</v>
      </c>
      <c r="BS63" s="314">
        <v>5556786994.3900013</v>
      </c>
    </row>
    <row r="64" spans="1:71" s="219" customFormat="1" x14ac:dyDescent="0.35">
      <c r="A64" s="220">
        <v>2121</v>
      </c>
      <c r="B64" s="221" t="s">
        <v>22</v>
      </c>
      <c r="C64" s="222">
        <f>+C65+C106</f>
        <v>351990348</v>
      </c>
      <c r="D64" s="222">
        <f t="shared" ref="D64:Q64" si="32">+D65+D106</f>
        <v>764690000</v>
      </c>
      <c r="E64" s="222">
        <f t="shared" si="32"/>
        <v>20000000</v>
      </c>
      <c r="F64" s="222">
        <f t="shared" si="32"/>
        <v>521122658</v>
      </c>
      <c r="G64" s="222">
        <f t="shared" si="32"/>
        <v>1617803006</v>
      </c>
      <c r="H64" s="222">
        <f t="shared" si="32"/>
        <v>100000</v>
      </c>
      <c r="I64" s="222">
        <f t="shared" si="32"/>
        <v>658613871</v>
      </c>
      <c r="J64" s="222">
        <f t="shared" si="32"/>
        <v>959189135</v>
      </c>
      <c r="K64" s="222">
        <f t="shared" si="32"/>
        <v>8701550</v>
      </c>
      <c r="L64" s="222">
        <f t="shared" si="32"/>
        <v>590807224</v>
      </c>
      <c r="M64" s="222">
        <f t="shared" si="32"/>
        <v>67806647</v>
      </c>
      <c r="N64" s="222">
        <f t="shared" si="32"/>
        <v>965035035</v>
      </c>
      <c r="O64" s="222">
        <f t="shared" si="32"/>
        <v>306421164</v>
      </c>
      <c r="P64" s="222">
        <f t="shared" si="32"/>
        <v>652767971</v>
      </c>
      <c r="Q64" s="222">
        <f t="shared" si="32"/>
        <v>590807224</v>
      </c>
      <c r="V64" s="282">
        <v>814086363</v>
      </c>
      <c r="X64" s="283"/>
      <c r="Y64" s="284"/>
      <c r="AA64" s="289">
        <v>2121</v>
      </c>
      <c r="AB64" s="289" t="s">
        <v>22</v>
      </c>
      <c r="AC64" s="291">
        <v>351990348</v>
      </c>
      <c r="AD64" s="291">
        <v>764690000</v>
      </c>
      <c r="AE64" s="291">
        <v>20000000</v>
      </c>
      <c r="AF64" s="291">
        <v>521122658</v>
      </c>
      <c r="AG64" s="291">
        <v>1617803006</v>
      </c>
      <c r="AH64" s="291">
        <v>7482080</v>
      </c>
      <c r="AI64" s="291">
        <v>658513871</v>
      </c>
      <c r="AJ64" s="291">
        <v>959289135</v>
      </c>
      <c r="AK64" s="291">
        <v>0</v>
      </c>
      <c r="AL64" s="291">
        <v>74405996</v>
      </c>
      <c r="AM64" s="291">
        <v>582105674</v>
      </c>
      <c r="AN64" s="291">
        <v>76408197</v>
      </c>
      <c r="AO64" s="291">
        <v>20000000</v>
      </c>
      <c r="AP64" s="291">
        <v>7482080</v>
      </c>
      <c r="AQ64" s="291">
        <v>840891523</v>
      </c>
      <c r="AR64" s="291">
        <v>820891523</v>
      </c>
      <c r="AS64" s="291">
        <v>162377652</v>
      </c>
      <c r="AT64" s="291">
        <v>796911483</v>
      </c>
      <c r="BB64" s="312">
        <v>2121</v>
      </c>
      <c r="BC64" s="312" t="s">
        <v>22</v>
      </c>
      <c r="BD64" s="314">
        <v>351990348</v>
      </c>
      <c r="BE64" s="314">
        <v>764690000</v>
      </c>
      <c r="BF64" s="314">
        <v>20000000</v>
      </c>
      <c r="BG64" s="314">
        <v>521122658</v>
      </c>
      <c r="BH64" s="314">
        <v>1617803006</v>
      </c>
      <c r="BI64" s="314">
        <v>100000</v>
      </c>
      <c r="BJ64" s="314">
        <v>658613871</v>
      </c>
      <c r="BK64" s="314">
        <v>959189135</v>
      </c>
      <c r="BL64" s="314">
        <v>8701550</v>
      </c>
      <c r="BM64" s="314">
        <v>590807224</v>
      </c>
      <c r="BN64" s="314">
        <v>67806647</v>
      </c>
      <c r="BO64" s="314">
        <v>144143512</v>
      </c>
      <c r="BP64" s="314">
        <v>965035035</v>
      </c>
      <c r="BQ64" s="314">
        <v>306421164</v>
      </c>
      <c r="BR64" s="314">
        <v>652767971</v>
      </c>
      <c r="BS64" s="314">
        <v>590807224</v>
      </c>
    </row>
    <row r="65" spans="1:71" s="219" customFormat="1" x14ac:dyDescent="0.35">
      <c r="A65" s="223">
        <v>21211</v>
      </c>
      <c r="B65" s="224" t="s">
        <v>23</v>
      </c>
      <c r="C65" s="225">
        <f>+C66+C70+C95</f>
        <v>331990348</v>
      </c>
      <c r="D65" s="225">
        <f t="shared" ref="D65:Q65" si="33">+D66+D70+D95</f>
        <v>764690000</v>
      </c>
      <c r="E65" s="225">
        <f t="shared" si="33"/>
        <v>0</v>
      </c>
      <c r="F65" s="225">
        <f t="shared" si="33"/>
        <v>521122658</v>
      </c>
      <c r="G65" s="225">
        <f t="shared" si="33"/>
        <v>1617803006</v>
      </c>
      <c r="H65" s="225">
        <f t="shared" si="33"/>
        <v>100000</v>
      </c>
      <c r="I65" s="225">
        <f t="shared" si="33"/>
        <v>658613871</v>
      </c>
      <c r="J65" s="225">
        <f t="shared" si="33"/>
        <v>959189135</v>
      </c>
      <c r="K65" s="225">
        <f t="shared" si="33"/>
        <v>8701550</v>
      </c>
      <c r="L65" s="225">
        <f t="shared" si="33"/>
        <v>590807224</v>
      </c>
      <c r="M65" s="225">
        <f t="shared" si="33"/>
        <v>67806647</v>
      </c>
      <c r="N65" s="225">
        <f t="shared" si="33"/>
        <v>965035035</v>
      </c>
      <c r="O65" s="225">
        <f t="shared" si="33"/>
        <v>306421164</v>
      </c>
      <c r="P65" s="225">
        <f t="shared" si="33"/>
        <v>652767971</v>
      </c>
      <c r="Q65" s="225">
        <f t="shared" si="33"/>
        <v>590807224</v>
      </c>
      <c r="V65" s="282">
        <v>814086363</v>
      </c>
      <c r="X65" s="283"/>
      <c r="Y65" s="284"/>
      <c r="AA65" s="289">
        <v>21211</v>
      </c>
      <c r="AB65" s="289" t="s">
        <v>23</v>
      </c>
      <c r="AC65" s="291">
        <v>331990348</v>
      </c>
      <c r="AD65" s="291">
        <v>764690000</v>
      </c>
      <c r="AE65" s="291">
        <v>0</v>
      </c>
      <c r="AF65" s="291">
        <v>521122658</v>
      </c>
      <c r="AG65" s="291">
        <v>1617803006</v>
      </c>
      <c r="AH65" s="291">
        <v>7482080</v>
      </c>
      <c r="AI65" s="291">
        <v>658513871</v>
      </c>
      <c r="AJ65" s="291">
        <v>959289135</v>
      </c>
      <c r="AK65" s="291">
        <v>0</v>
      </c>
      <c r="AL65" s="291">
        <v>74405996</v>
      </c>
      <c r="AM65" s="291">
        <v>582105674</v>
      </c>
      <c r="AN65" s="291">
        <v>76408197</v>
      </c>
      <c r="AO65" s="291">
        <v>0</v>
      </c>
      <c r="AP65" s="291">
        <v>7482080</v>
      </c>
      <c r="AQ65" s="291">
        <v>820891523</v>
      </c>
      <c r="AR65" s="291">
        <v>820891523</v>
      </c>
      <c r="AS65" s="291">
        <v>162377652</v>
      </c>
      <c r="AT65" s="291">
        <v>796911483</v>
      </c>
      <c r="BB65" s="312">
        <v>21211</v>
      </c>
      <c r="BC65" s="312" t="s">
        <v>23</v>
      </c>
      <c r="BD65" s="314">
        <v>331990348</v>
      </c>
      <c r="BE65" s="314">
        <v>764690000</v>
      </c>
      <c r="BF65" s="314">
        <v>0</v>
      </c>
      <c r="BG65" s="314">
        <v>521122658</v>
      </c>
      <c r="BH65" s="314">
        <v>1617803006</v>
      </c>
      <c r="BI65" s="314">
        <v>100000</v>
      </c>
      <c r="BJ65" s="314">
        <v>658613871</v>
      </c>
      <c r="BK65" s="314">
        <v>959189135</v>
      </c>
      <c r="BL65" s="314">
        <v>8701550</v>
      </c>
      <c r="BM65" s="314">
        <v>590807224</v>
      </c>
      <c r="BN65" s="314">
        <v>67806647</v>
      </c>
      <c r="BO65" s="314">
        <v>144143512</v>
      </c>
      <c r="BP65" s="314">
        <v>965035035</v>
      </c>
      <c r="BQ65" s="314">
        <v>306421164</v>
      </c>
      <c r="BR65" s="314">
        <v>652767971</v>
      </c>
      <c r="BS65" s="314">
        <v>590807224</v>
      </c>
    </row>
    <row r="66" spans="1:71" s="219" customFormat="1" x14ac:dyDescent="0.35">
      <c r="A66" s="223">
        <v>212111</v>
      </c>
      <c r="B66" s="224" t="s">
        <v>24</v>
      </c>
      <c r="C66" s="225">
        <f>+C67</f>
        <v>10000000</v>
      </c>
      <c r="D66" s="225">
        <f t="shared" ref="D66:Q66" si="34">+D67</f>
        <v>0</v>
      </c>
      <c r="E66" s="225">
        <f t="shared" si="34"/>
        <v>0</v>
      </c>
      <c r="F66" s="225">
        <f t="shared" si="34"/>
        <v>0</v>
      </c>
      <c r="G66" s="225">
        <f t="shared" si="34"/>
        <v>10000000</v>
      </c>
      <c r="H66" s="225">
        <f t="shared" si="34"/>
        <v>0</v>
      </c>
      <c r="I66" s="225">
        <f t="shared" si="34"/>
        <v>0</v>
      </c>
      <c r="J66" s="225">
        <f t="shared" si="34"/>
        <v>10000000</v>
      </c>
      <c r="K66" s="225">
        <f t="shared" si="34"/>
        <v>0</v>
      </c>
      <c r="L66" s="225">
        <f t="shared" si="34"/>
        <v>0</v>
      </c>
      <c r="M66" s="225">
        <f t="shared" si="34"/>
        <v>0</v>
      </c>
      <c r="N66" s="225">
        <f t="shared" si="34"/>
        <v>0</v>
      </c>
      <c r="O66" s="225">
        <f t="shared" si="34"/>
        <v>0</v>
      </c>
      <c r="P66" s="225">
        <f t="shared" si="34"/>
        <v>10000000</v>
      </c>
      <c r="Q66" s="225">
        <f t="shared" si="34"/>
        <v>0</v>
      </c>
      <c r="V66" s="282">
        <v>10000000</v>
      </c>
      <c r="X66" s="283"/>
      <c r="Y66" s="284"/>
      <c r="AA66" s="289">
        <v>212111</v>
      </c>
      <c r="AB66" s="289" t="s">
        <v>24</v>
      </c>
      <c r="AC66" s="291">
        <v>10000000</v>
      </c>
      <c r="AD66" s="291">
        <v>0</v>
      </c>
      <c r="AE66" s="291">
        <v>0</v>
      </c>
      <c r="AF66" s="291">
        <v>0</v>
      </c>
      <c r="AG66" s="291">
        <v>10000000</v>
      </c>
      <c r="AH66" s="291">
        <v>0</v>
      </c>
      <c r="AI66" s="291">
        <v>0</v>
      </c>
      <c r="AJ66" s="291">
        <v>10000000</v>
      </c>
      <c r="AK66" s="291">
        <v>0</v>
      </c>
      <c r="AL66" s="291">
        <v>0</v>
      </c>
      <c r="AM66" s="291">
        <v>0</v>
      </c>
      <c r="AN66" s="291">
        <v>0</v>
      </c>
      <c r="AO66" s="291">
        <v>0</v>
      </c>
      <c r="AP66" s="291">
        <v>0</v>
      </c>
      <c r="AQ66" s="291">
        <v>0</v>
      </c>
      <c r="AR66" s="291">
        <v>0</v>
      </c>
      <c r="AS66" s="291">
        <v>0</v>
      </c>
      <c r="AT66" s="291">
        <v>10000000</v>
      </c>
      <c r="BB66" s="312">
        <v>212111</v>
      </c>
      <c r="BC66" s="312" t="s">
        <v>24</v>
      </c>
      <c r="BD66" s="314">
        <v>10000000</v>
      </c>
      <c r="BE66" s="314">
        <v>0</v>
      </c>
      <c r="BF66" s="314">
        <v>0</v>
      </c>
      <c r="BG66" s="314">
        <v>0</v>
      </c>
      <c r="BH66" s="314">
        <v>10000000</v>
      </c>
      <c r="BI66" s="314">
        <v>0</v>
      </c>
      <c r="BJ66" s="314">
        <v>0</v>
      </c>
      <c r="BK66" s="314">
        <v>10000000</v>
      </c>
      <c r="BL66" s="314">
        <v>0</v>
      </c>
      <c r="BM66" s="314">
        <v>0</v>
      </c>
      <c r="BN66" s="314">
        <v>0</v>
      </c>
      <c r="BO66" s="314">
        <v>0</v>
      </c>
      <c r="BP66" s="314">
        <v>0</v>
      </c>
      <c r="BQ66" s="314">
        <v>0</v>
      </c>
      <c r="BR66" s="314">
        <v>10000000</v>
      </c>
      <c r="BS66" s="314">
        <v>0</v>
      </c>
    </row>
    <row r="67" spans="1:71" s="219" customFormat="1" x14ac:dyDescent="0.35">
      <c r="A67" s="226">
        <v>2121113</v>
      </c>
      <c r="B67" s="227" t="s">
        <v>25</v>
      </c>
      <c r="C67" s="228">
        <f>+C68+C69</f>
        <v>10000000</v>
      </c>
      <c r="D67" s="228">
        <f t="shared" ref="D67:Q67" si="35">+D68+D69</f>
        <v>0</v>
      </c>
      <c r="E67" s="228">
        <f t="shared" si="35"/>
        <v>0</v>
      </c>
      <c r="F67" s="228">
        <f t="shared" si="35"/>
        <v>0</v>
      </c>
      <c r="G67" s="228">
        <f t="shared" si="35"/>
        <v>10000000</v>
      </c>
      <c r="H67" s="228">
        <f t="shared" si="35"/>
        <v>0</v>
      </c>
      <c r="I67" s="228">
        <f t="shared" si="35"/>
        <v>0</v>
      </c>
      <c r="J67" s="228">
        <f t="shared" si="35"/>
        <v>10000000</v>
      </c>
      <c r="K67" s="228">
        <f t="shared" si="35"/>
        <v>0</v>
      </c>
      <c r="L67" s="228">
        <f t="shared" si="35"/>
        <v>0</v>
      </c>
      <c r="M67" s="228">
        <f t="shared" si="35"/>
        <v>0</v>
      </c>
      <c r="N67" s="228">
        <f t="shared" si="35"/>
        <v>0</v>
      </c>
      <c r="O67" s="228">
        <f t="shared" si="35"/>
        <v>0</v>
      </c>
      <c r="P67" s="228">
        <f t="shared" si="35"/>
        <v>10000000</v>
      </c>
      <c r="Q67" s="228">
        <f t="shared" si="35"/>
        <v>0</v>
      </c>
      <c r="V67" s="282">
        <v>10000000</v>
      </c>
      <c r="X67" s="283"/>
      <c r="Y67" s="284"/>
      <c r="AA67" s="289">
        <v>2121113</v>
      </c>
      <c r="AB67" s="289" t="s">
        <v>25</v>
      </c>
      <c r="AC67" s="291">
        <v>10000000</v>
      </c>
      <c r="AD67" s="291">
        <v>0</v>
      </c>
      <c r="AE67" s="291">
        <v>0</v>
      </c>
      <c r="AF67" s="291">
        <v>0</v>
      </c>
      <c r="AG67" s="291">
        <v>10000000</v>
      </c>
      <c r="AH67" s="291">
        <v>0</v>
      </c>
      <c r="AI67" s="291">
        <v>0</v>
      </c>
      <c r="AJ67" s="291">
        <v>10000000</v>
      </c>
      <c r="AK67" s="291">
        <v>0</v>
      </c>
      <c r="AL67" s="291">
        <v>0</v>
      </c>
      <c r="AM67" s="291">
        <v>0</v>
      </c>
      <c r="AN67" s="291">
        <v>0</v>
      </c>
      <c r="AO67" s="291">
        <v>0</v>
      </c>
      <c r="AP67" s="291">
        <v>0</v>
      </c>
      <c r="AQ67" s="291">
        <v>0</v>
      </c>
      <c r="AR67" s="291">
        <v>0</v>
      </c>
      <c r="AS67" s="291">
        <v>0</v>
      </c>
      <c r="AT67" s="291">
        <v>10000000</v>
      </c>
      <c r="BB67" s="312">
        <v>2121113</v>
      </c>
      <c r="BC67" s="312" t="s">
        <v>25</v>
      </c>
      <c r="BD67" s="314">
        <v>10000000</v>
      </c>
      <c r="BE67" s="314">
        <v>0</v>
      </c>
      <c r="BF67" s="314">
        <v>0</v>
      </c>
      <c r="BG67" s="314">
        <v>0</v>
      </c>
      <c r="BH67" s="314">
        <v>10000000</v>
      </c>
      <c r="BI67" s="314">
        <v>0</v>
      </c>
      <c r="BJ67" s="314">
        <v>0</v>
      </c>
      <c r="BK67" s="314">
        <v>10000000</v>
      </c>
      <c r="BL67" s="314">
        <v>0</v>
      </c>
      <c r="BM67" s="314">
        <v>0</v>
      </c>
      <c r="BN67" s="314">
        <v>0</v>
      </c>
      <c r="BO67" s="314">
        <v>0</v>
      </c>
      <c r="BP67" s="314">
        <v>0</v>
      </c>
      <c r="BQ67" s="314">
        <v>0</v>
      </c>
      <c r="BR67" s="314">
        <v>10000000</v>
      </c>
      <c r="BS67" s="314">
        <v>0</v>
      </c>
    </row>
    <row r="68" spans="1:71" ht="29" x14ac:dyDescent="0.35">
      <c r="A68" s="212">
        <v>212111313</v>
      </c>
      <c r="B68" s="210" t="s">
        <v>533</v>
      </c>
      <c r="C68" s="215">
        <v>5000000</v>
      </c>
      <c r="D68" s="215">
        <v>0</v>
      </c>
      <c r="E68" s="215">
        <v>0</v>
      </c>
      <c r="F68" s="215">
        <v>0</v>
      </c>
      <c r="G68" s="215">
        <f t="shared" si="13"/>
        <v>5000000</v>
      </c>
      <c r="H68" s="215">
        <v>0</v>
      </c>
      <c r="I68" s="215">
        <v>0</v>
      </c>
      <c r="J68" s="215">
        <f t="shared" si="6"/>
        <v>5000000</v>
      </c>
      <c r="K68" s="215">
        <v>0</v>
      </c>
      <c r="L68" s="215">
        <v>0</v>
      </c>
      <c r="M68" s="215">
        <f t="shared" si="7"/>
        <v>0</v>
      </c>
      <c r="N68" s="215">
        <v>0</v>
      </c>
      <c r="O68" s="215">
        <f t="shared" si="8"/>
        <v>0</v>
      </c>
      <c r="P68" s="215">
        <f t="shared" si="9"/>
        <v>5000000</v>
      </c>
      <c r="Q68" s="215">
        <f t="shared" si="10"/>
        <v>0</v>
      </c>
      <c r="V68" s="282">
        <v>5000000</v>
      </c>
      <c r="X68" s="283"/>
      <c r="Y68" s="284"/>
      <c r="AA68" s="289">
        <v>212111313</v>
      </c>
      <c r="AB68" s="289" t="s">
        <v>788</v>
      </c>
      <c r="AC68" s="291">
        <v>5000000</v>
      </c>
      <c r="AD68" s="291">
        <v>0</v>
      </c>
      <c r="AE68" s="291">
        <v>0</v>
      </c>
      <c r="AF68" s="291">
        <v>0</v>
      </c>
      <c r="AG68" s="291">
        <v>5000000</v>
      </c>
      <c r="AH68" s="291">
        <v>0</v>
      </c>
      <c r="AI68" s="291">
        <v>0</v>
      </c>
      <c r="AJ68" s="291">
        <v>5000000</v>
      </c>
      <c r="AK68" s="291">
        <v>0</v>
      </c>
      <c r="AL68" s="291">
        <v>0</v>
      </c>
      <c r="AM68" s="291">
        <v>0</v>
      </c>
      <c r="AN68" s="291">
        <v>0</v>
      </c>
      <c r="AO68" s="291">
        <v>0</v>
      </c>
      <c r="AP68" s="291">
        <v>0</v>
      </c>
      <c r="AQ68" s="291">
        <v>0</v>
      </c>
      <c r="AR68" s="291">
        <v>0</v>
      </c>
      <c r="AS68" s="291">
        <v>0</v>
      </c>
      <c r="AT68" s="291">
        <v>5000000</v>
      </c>
      <c r="BB68" s="312">
        <v>212111313</v>
      </c>
      <c r="BC68" s="312" t="s">
        <v>788</v>
      </c>
      <c r="BD68" s="314">
        <v>5000000</v>
      </c>
      <c r="BE68" s="314">
        <v>0</v>
      </c>
      <c r="BF68" s="314">
        <v>0</v>
      </c>
      <c r="BG68" s="314">
        <v>0</v>
      </c>
      <c r="BH68" s="314">
        <v>5000000</v>
      </c>
      <c r="BI68" s="314">
        <v>0</v>
      </c>
      <c r="BJ68" s="314">
        <v>0</v>
      </c>
      <c r="BK68" s="314">
        <v>5000000</v>
      </c>
      <c r="BL68" s="314">
        <v>0</v>
      </c>
      <c r="BM68" s="314">
        <v>0</v>
      </c>
      <c r="BN68" s="314">
        <v>0</v>
      </c>
      <c r="BO68" s="314">
        <v>0</v>
      </c>
      <c r="BP68" s="314">
        <v>0</v>
      </c>
      <c r="BQ68" s="314">
        <v>0</v>
      </c>
      <c r="BR68" s="314">
        <v>5000000</v>
      </c>
      <c r="BS68" s="314">
        <v>0</v>
      </c>
    </row>
    <row r="69" spans="1:71" x14ac:dyDescent="0.35">
      <c r="A69" s="212">
        <v>212111314</v>
      </c>
      <c r="B69" s="210" t="s">
        <v>534</v>
      </c>
      <c r="C69" s="215">
        <v>5000000</v>
      </c>
      <c r="D69" s="215">
        <v>0</v>
      </c>
      <c r="E69" s="215">
        <v>0</v>
      </c>
      <c r="F69" s="215">
        <v>0</v>
      </c>
      <c r="G69" s="215">
        <f t="shared" si="13"/>
        <v>5000000</v>
      </c>
      <c r="H69" s="215">
        <v>0</v>
      </c>
      <c r="I69" s="215">
        <v>0</v>
      </c>
      <c r="J69" s="215">
        <f t="shared" si="6"/>
        <v>5000000</v>
      </c>
      <c r="K69" s="215">
        <v>0</v>
      </c>
      <c r="L69" s="215">
        <v>0</v>
      </c>
      <c r="M69" s="215">
        <f t="shared" si="7"/>
        <v>0</v>
      </c>
      <c r="N69" s="215">
        <v>0</v>
      </c>
      <c r="O69" s="215">
        <f t="shared" si="8"/>
        <v>0</v>
      </c>
      <c r="P69" s="215">
        <f t="shared" si="9"/>
        <v>5000000</v>
      </c>
      <c r="Q69" s="215">
        <f t="shared" si="10"/>
        <v>0</v>
      </c>
      <c r="V69" s="282">
        <v>5000000</v>
      </c>
      <c r="X69" s="283"/>
      <c r="Y69" s="284"/>
      <c r="AA69" s="289">
        <v>212111314</v>
      </c>
      <c r="AB69" s="289" t="s">
        <v>789</v>
      </c>
      <c r="AC69" s="291">
        <v>5000000</v>
      </c>
      <c r="AD69" s="291">
        <v>0</v>
      </c>
      <c r="AE69" s="291">
        <v>0</v>
      </c>
      <c r="AF69" s="291">
        <v>0</v>
      </c>
      <c r="AG69" s="291">
        <v>5000000</v>
      </c>
      <c r="AH69" s="291">
        <v>0</v>
      </c>
      <c r="AI69" s="291">
        <v>0</v>
      </c>
      <c r="AJ69" s="291">
        <v>5000000</v>
      </c>
      <c r="AK69" s="291">
        <v>0</v>
      </c>
      <c r="AL69" s="291">
        <v>0</v>
      </c>
      <c r="AM69" s="291">
        <v>0</v>
      </c>
      <c r="AN69" s="291">
        <v>0</v>
      </c>
      <c r="AO69" s="291">
        <v>0</v>
      </c>
      <c r="AP69" s="291">
        <v>0</v>
      </c>
      <c r="AQ69" s="291">
        <v>0</v>
      </c>
      <c r="AR69" s="291">
        <v>0</v>
      </c>
      <c r="AS69" s="291">
        <v>0</v>
      </c>
      <c r="AT69" s="291">
        <v>5000000</v>
      </c>
      <c r="BB69" s="312">
        <v>212111314</v>
      </c>
      <c r="BC69" s="312" t="s">
        <v>789</v>
      </c>
      <c r="BD69" s="314">
        <v>5000000</v>
      </c>
      <c r="BE69" s="314">
        <v>0</v>
      </c>
      <c r="BF69" s="314">
        <v>0</v>
      </c>
      <c r="BG69" s="314">
        <v>0</v>
      </c>
      <c r="BH69" s="314">
        <v>5000000</v>
      </c>
      <c r="BI69" s="314">
        <v>0</v>
      </c>
      <c r="BJ69" s="314">
        <v>0</v>
      </c>
      <c r="BK69" s="314">
        <v>5000000</v>
      </c>
      <c r="BL69" s="314">
        <v>0</v>
      </c>
      <c r="BM69" s="314">
        <v>0</v>
      </c>
      <c r="BN69" s="314">
        <v>0</v>
      </c>
      <c r="BO69" s="314">
        <v>0</v>
      </c>
      <c r="BP69" s="314">
        <v>0</v>
      </c>
      <c r="BQ69" s="314">
        <v>0</v>
      </c>
      <c r="BR69" s="314">
        <v>5000000</v>
      </c>
      <c r="BS69" s="314">
        <v>0</v>
      </c>
    </row>
    <row r="70" spans="1:71" s="219" customFormat="1" x14ac:dyDescent="0.35">
      <c r="A70" s="223">
        <v>212113</v>
      </c>
      <c r="B70" s="224" t="s">
        <v>26</v>
      </c>
      <c r="C70" s="225">
        <f>+C71</f>
        <v>243800000</v>
      </c>
      <c r="D70" s="225">
        <f t="shared" ref="D70:Q70" si="36">+D71</f>
        <v>329000000</v>
      </c>
      <c r="E70" s="225">
        <f t="shared" si="36"/>
        <v>0</v>
      </c>
      <c r="F70" s="225">
        <f t="shared" si="36"/>
        <v>496122658</v>
      </c>
      <c r="G70" s="225">
        <f t="shared" si="36"/>
        <v>1068922658</v>
      </c>
      <c r="H70" s="225">
        <f t="shared" si="36"/>
        <v>100000</v>
      </c>
      <c r="I70" s="225">
        <f t="shared" si="36"/>
        <v>329492613</v>
      </c>
      <c r="J70" s="225">
        <f t="shared" si="36"/>
        <v>739430045</v>
      </c>
      <c r="K70" s="225">
        <f t="shared" si="36"/>
        <v>8701550</v>
      </c>
      <c r="L70" s="225">
        <f t="shared" si="36"/>
        <v>261685966</v>
      </c>
      <c r="M70" s="225">
        <f t="shared" si="36"/>
        <v>67806647</v>
      </c>
      <c r="N70" s="225">
        <f t="shared" si="36"/>
        <v>529345035</v>
      </c>
      <c r="O70" s="225">
        <f t="shared" si="36"/>
        <v>199852422</v>
      </c>
      <c r="P70" s="225">
        <f t="shared" si="36"/>
        <v>539577623</v>
      </c>
      <c r="Q70" s="225">
        <f t="shared" si="36"/>
        <v>261685966</v>
      </c>
      <c r="V70" s="282">
        <v>691203215</v>
      </c>
      <c r="X70" s="283"/>
      <c r="Y70" s="284"/>
      <c r="AA70" s="289">
        <v>212113</v>
      </c>
      <c r="AB70" s="289" t="s">
        <v>26</v>
      </c>
      <c r="AC70" s="291">
        <v>243800000</v>
      </c>
      <c r="AD70" s="291">
        <v>329000000</v>
      </c>
      <c r="AE70" s="291">
        <v>0</v>
      </c>
      <c r="AF70" s="291">
        <v>496122658</v>
      </c>
      <c r="AG70" s="291">
        <v>1068922658</v>
      </c>
      <c r="AH70" s="291">
        <v>7482080</v>
      </c>
      <c r="AI70" s="291">
        <v>329392613</v>
      </c>
      <c r="AJ70" s="291">
        <v>739530045</v>
      </c>
      <c r="AK70" s="291">
        <v>0</v>
      </c>
      <c r="AL70" s="291">
        <v>65230111</v>
      </c>
      <c r="AM70" s="291">
        <v>252984416</v>
      </c>
      <c r="AN70" s="291">
        <v>76408197</v>
      </c>
      <c r="AO70" s="291">
        <v>0</v>
      </c>
      <c r="AP70" s="291">
        <v>7482080</v>
      </c>
      <c r="AQ70" s="291">
        <v>385201523</v>
      </c>
      <c r="AR70" s="291">
        <v>385201523</v>
      </c>
      <c r="AS70" s="291">
        <v>55808910</v>
      </c>
      <c r="AT70" s="291">
        <v>683721135</v>
      </c>
      <c r="BB70" s="312">
        <v>212113</v>
      </c>
      <c r="BC70" s="312" t="s">
        <v>26</v>
      </c>
      <c r="BD70" s="314">
        <v>243800000</v>
      </c>
      <c r="BE70" s="314">
        <v>329000000</v>
      </c>
      <c r="BF70" s="314">
        <v>0</v>
      </c>
      <c r="BG70" s="314">
        <v>496122658</v>
      </c>
      <c r="BH70" s="314">
        <v>1068922658</v>
      </c>
      <c r="BI70" s="314">
        <v>100000</v>
      </c>
      <c r="BJ70" s="314">
        <v>329492613</v>
      </c>
      <c r="BK70" s="314">
        <v>739430045</v>
      </c>
      <c r="BL70" s="314">
        <v>8701550</v>
      </c>
      <c r="BM70" s="314">
        <v>261685966</v>
      </c>
      <c r="BN70" s="314">
        <v>67806647</v>
      </c>
      <c r="BO70" s="314">
        <v>144143512</v>
      </c>
      <c r="BP70" s="314">
        <v>529345035</v>
      </c>
      <c r="BQ70" s="314">
        <v>199852422</v>
      </c>
      <c r="BR70" s="314">
        <v>539577623</v>
      </c>
      <c r="BS70" s="314">
        <v>261685966</v>
      </c>
    </row>
    <row r="71" spans="1:71" s="219" customFormat="1" x14ac:dyDescent="0.35">
      <c r="A71" s="223">
        <v>2121131</v>
      </c>
      <c r="B71" s="224" t="s">
        <v>27</v>
      </c>
      <c r="C71" s="225">
        <f>+C72+C74+C78+C81+C87+C91+C93</f>
        <v>243800000</v>
      </c>
      <c r="D71" s="225">
        <f>+D72+D74+D78+D81+D87+D91+D93</f>
        <v>329000000</v>
      </c>
      <c r="E71" s="225">
        <f t="shared" ref="E71:Q71" si="37">+E72+E74+E78+E81+E87+E91+E93</f>
        <v>0</v>
      </c>
      <c r="F71" s="225">
        <f t="shared" si="37"/>
        <v>496122658</v>
      </c>
      <c r="G71" s="225">
        <f t="shared" si="37"/>
        <v>1068922658</v>
      </c>
      <c r="H71" s="225">
        <f t="shared" si="37"/>
        <v>100000</v>
      </c>
      <c r="I71" s="225">
        <f t="shared" si="37"/>
        <v>329492613</v>
      </c>
      <c r="J71" s="225">
        <f t="shared" si="37"/>
        <v>739430045</v>
      </c>
      <c r="K71" s="225">
        <f t="shared" si="37"/>
        <v>8701550</v>
      </c>
      <c r="L71" s="225">
        <f t="shared" si="37"/>
        <v>261685966</v>
      </c>
      <c r="M71" s="225">
        <f t="shared" si="37"/>
        <v>67806647</v>
      </c>
      <c r="N71" s="225">
        <f t="shared" si="37"/>
        <v>529345035</v>
      </c>
      <c r="O71" s="225">
        <f t="shared" si="37"/>
        <v>199852422</v>
      </c>
      <c r="P71" s="225">
        <f t="shared" si="37"/>
        <v>539577623</v>
      </c>
      <c r="Q71" s="225">
        <f t="shared" si="37"/>
        <v>261685966</v>
      </c>
      <c r="V71" s="282">
        <v>691203215</v>
      </c>
      <c r="X71" s="283"/>
      <c r="Y71" s="284"/>
      <c r="AA71" s="289">
        <v>2121131</v>
      </c>
      <c r="AB71" s="289" t="s">
        <v>27</v>
      </c>
      <c r="AC71" s="291">
        <v>243800000</v>
      </c>
      <c r="AD71" s="291">
        <v>329000000</v>
      </c>
      <c r="AE71" s="291">
        <v>0</v>
      </c>
      <c r="AF71" s="291">
        <v>496122658</v>
      </c>
      <c r="AG71" s="291">
        <v>1068922658</v>
      </c>
      <c r="AH71" s="291">
        <v>7482080</v>
      </c>
      <c r="AI71" s="291">
        <v>329392613</v>
      </c>
      <c r="AJ71" s="291">
        <v>739530045</v>
      </c>
      <c r="AK71" s="291">
        <v>0</v>
      </c>
      <c r="AL71" s="291">
        <v>65230111</v>
      </c>
      <c r="AM71" s="291">
        <v>252984416</v>
      </c>
      <c r="AN71" s="291">
        <v>76408197</v>
      </c>
      <c r="AO71" s="291">
        <v>0</v>
      </c>
      <c r="AP71" s="291">
        <v>7482080</v>
      </c>
      <c r="AQ71" s="291">
        <v>385201523</v>
      </c>
      <c r="AR71" s="291">
        <v>385201523</v>
      </c>
      <c r="AS71" s="291">
        <v>55808910</v>
      </c>
      <c r="AT71" s="291">
        <v>683721135</v>
      </c>
      <c r="BB71" s="312">
        <v>2121131</v>
      </c>
      <c r="BC71" s="312" t="s">
        <v>27</v>
      </c>
      <c r="BD71" s="314">
        <v>243800000</v>
      </c>
      <c r="BE71" s="314">
        <v>329000000</v>
      </c>
      <c r="BF71" s="314">
        <v>0</v>
      </c>
      <c r="BG71" s="314">
        <v>496122658</v>
      </c>
      <c r="BH71" s="314">
        <v>1068922658</v>
      </c>
      <c r="BI71" s="314">
        <v>100000</v>
      </c>
      <c r="BJ71" s="314">
        <v>329492613</v>
      </c>
      <c r="BK71" s="314">
        <v>739430045</v>
      </c>
      <c r="BL71" s="314">
        <v>8701550</v>
      </c>
      <c r="BM71" s="314">
        <v>261685966</v>
      </c>
      <c r="BN71" s="314">
        <v>67806647</v>
      </c>
      <c r="BO71" s="314">
        <v>144143512</v>
      </c>
      <c r="BP71" s="314">
        <v>529345035</v>
      </c>
      <c r="BQ71" s="314">
        <v>199852422</v>
      </c>
      <c r="BR71" s="314">
        <v>539577623</v>
      </c>
      <c r="BS71" s="314">
        <v>261685966</v>
      </c>
    </row>
    <row r="72" spans="1:71" s="219" customFormat="1" x14ac:dyDescent="0.35">
      <c r="A72" s="226">
        <v>21211311</v>
      </c>
      <c r="B72" s="227" t="s">
        <v>28</v>
      </c>
      <c r="C72" s="228">
        <f>+C73</f>
        <v>20000000</v>
      </c>
      <c r="D72" s="228">
        <f t="shared" ref="D72:Q72" si="38">+D73</f>
        <v>10000000</v>
      </c>
      <c r="E72" s="228">
        <f t="shared" si="38"/>
        <v>0</v>
      </c>
      <c r="F72" s="228">
        <f t="shared" si="38"/>
        <v>0</v>
      </c>
      <c r="G72" s="228">
        <f t="shared" si="38"/>
        <v>30000000</v>
      </c>
      <c r="H72" s="228">
        <f t="shared" si="38"/>
        <v>100000</v>
      </c>
      <c r="I72" s="228">
        <f t="shared" si="38"/>
        <v>10713678</v>
      </c>
      <c r="J72" s="228">
        <f t="shared" si="38"/>
        <v>19286322</v>
      </c>
      <c r="K72" s="228">
        <f t="shared" si="38"/>
        <v>420000</v>
      </c>
      <c r="L72" s="228">
        <f t="shared" si="38"/>
        <v>7590000</v>
      </c>
      <c r="M72" s="228">
        <f t="shared" si="38"/>
        <v>3123678</v>
      </c>
      <c r="N72" s="228">
        <f t="shared" si="38"/>
        <v>12510557</v>
      </c>
      <c r="O72" s="228">
        <f t="shared" si="38"/>
        <v>1796879</v>
      </c>
      <c r="P72" s="228">
        <f t="shared" si="38"/>
        <v>17489443</v>
      </c>
      <c r="Q72" s="228">
        <f t="shared" si="38"/>
        <v>7590000</v>
      </c>
      <c r="V72" s="282">
        <v>18304644</v>
      </c>
      <c r="X72" s="283"/>
      <c r="Y72" s="284"/>
      <c r="AA72" s="289">
        <v>21211311</v>
      </c>
      <c r="AB72" s="289" t="s">
        <v>28</v>
      </c>
      <c r="AC72" s="291">
        <v>20000000</v>
      </c>
      <c r="AD72" s="291">
        <v>10000000</v>
      </c>
      <c r="AE72" s="291">
        <v>0</v>
      </c>
      <c r="AF72" s="291">
        <v>0</v>
      </c>
      <c r="AG72" s="291">
        <v>30000000</v>
      </c>
      <c r="AH72" s="291">
        <v>715201</v>
      </c>
      <c r="AI72" s="291">
        <v>10613678</v>
      </c>
      <c r="AJ72" s="291">
        <v>19386322</v>
      </c>
      <c r="AK72" s="291">
        <v>0</v>
      </c>
      <c r="AL72" s="291">
        <v>323000</v>
      </c>
      <c r="AM72" s="291">
        <v>7170000</v>
      </c>
      <c r="AN72" s="291">
        <v>3443678</v>
      </c>
      <c r="AO72" s="291">
        <v>0</v>
      </c>
      <c r="AP72" s="291">
        <v>715201</v>
      </c>
      <c r="AQ72" s="291">
        <v>12410557</v>
      </c>
      <c r="AR72" s="291">
        <v>12410557</v>
      </c>
      <c r="AS72" s="291">
        <v>1796879</v>
      </c>
      <c r="AT72" s="291">
        <v>17589443</v>
      </c>
      <c r="BB72" s="312">
        <v>21211311</v>
      </c>
      <c r="BC72" s="312" t="s">
        <v>28</v>
      </c>
      <c r="BD72" s="314">
        <v>20000000</v>
      </c>
      <c r="BE72" s="314">
        <v>10000000</v>
      </c>
      <c r="BF72" s="314">
        <v>0</v>
      </c>
      <c r="BG72" s="314">
        <v>0</v>
      </c>
      <c r="BH72" s="314">
        <v>30000000</v>
      </c>
      <c r="BI72" s="314">
        <v>100000</v>
      </c>
      <c r="BJ72" s="314">
        <v>10713678</v>
      </c>
      <c r="BK72" s="314">
        <v>19286322</v>
      </c>
      <c r="BL72" s="314">
        <v>420000</v>
      </c>
      <c r="BM72" s="314">
        <v>7590000</v>
      </c>
      <c r="BN72" s="314">
        <v>3123678</v>
      </c>
      <c r="BO72" s="314">
        <v>100000</v>
      </c>
      <c r="BP72" s="314">
        <v>12510557</v>
      </c>
      <c r="BQ72" s="314">
        <v>1796879</v>
      </c>
      <c r="BR72" s="314">
        <v>17489443</v>
      </c>
      <c r="BS72" s="314">
        <v>7590000</v>
      </c>
    </row>
    <row r="73" spans="1:71" x14ac:dyDescent="0.35">
      <c r="A73" s="212">
        <v>212113116</v>
      </c>
      <c r="B73" s="210" t="s">
        <v>535</v>
      </c>
      <c r="C73" s="215">
        <v>20000000</v>
      </c>
      <c r="D73" s="215">
        <v>10000000</v>
      </c>
      <c r="E73" s="215">
        <v>0</v>
      </c>
      <c r="F73" s="215">
        <v>0</v>
      </c>
      <c r="G73" s="215">
        <f t="shared" si="13"/>
        <v>30000000</v>
      </c>
      <c r="H73" s="215">
        <v>100000</v>
      </c>
      <c r="I73" s="215">
        <v>10713678</v>
      </c>
      <c r="J73" s="215">
        <f t="shared" ref="J73:J134" si="39">+G73-I73</f>
        <v>19286322</v>
      </c>
      <c r="K73" s="215">
        <v>420000</v>
      </c>
      <c r="L73" s="215">
        <v>7590000</v>
      </c>
      <c r="M73" s="215">
        <f t="shared" ref="M73:M134" si="40">+I73-L73</f>
        <v>3123678</v>
      </c>
      <c r="N73" s="215">
        <v>12510557</v>
      </c>
      <c r="O73" s="215">
        <f t="shared" ref="O73:O134" si="41">+N73-I73</f>
        <v>1796879</v>
      </c>
      <c r="P73" s="215">
        <f t="shared" ref="P73:P134" si="42">+G73-N73</f>
        <v>17489443</v>
      </c>
      <c r="Q73" s="215">
        <f t="shared" ref="Q73:Q134" si="43">+L73</f>
        <v>7590000</v>
      </c>
      <c r="V73" s="282">
        <v>18304644</v>
      </c>
      <c r="X73" s="283"/>
      <c r="Y73" s="284"/>
      <c r="AA73" s="289">
        <v>212113116</v>
      </c>
      <c r="AB73" s="289" t="s">
        <v>791</v>
      </c>
      <c r="AC73" s="291">
        <v>20000000</v>
      </c>
      <c r="AD73" s="291">
        <v>10000000</v>
      </c>
      <c r="AE73" s="291">
        <v>0</v>
      </c>
      <c r="AF73" s="291">
        <v>0</v>
      </c>
      <c r="AG73" s="291">
        <v>30000000</v>
      </c>
      <c r="AH73" s="291">
        <v>715201</v>
      </c>
      <c r="AI73" s="291">
        <v>10613678</v>
      </c>
      <c r="AJ73" s="291">
        <v>19386322</v>
      </c>
      <c r="AK73" s="291">
        <v>0</v>
      </c>
      <c r="AL73" s="291">
        <v>323000</v>
      </c>
      <c r="AM73" s="291">
        <v>7170000</v>
      </c>
      <c r="AN73" s="291">
        <v>3443678</v>
      </c>
      <c r="AO73" s="291">
        <v>0</v>
      </c>
      <c r="AP73" s="291">
        <v>715201</v>
      </c>
      <c r="AQ73" s="291">
        <v>12410557</v>
      </c>
      <c r="AR73" s="291">
        <v>12410557</v>
      </c>
      <c r="AS73" s="291">
        <v>1796879</v>
      </c>
      <c r="AT73" s="291">
        <v>17589443</v>
      </c>
      <c r="BB73" s="312">
        <v>212113116</v>
      </c>
      <c r="BC73" s="312" t="s">
        <v>791</v>
      </c>
      <c r="BD73" s="314">
        <v>20000000</v>
      </c>
      <c r="BE73" s="314">
        <v>10000000</v>
      </c>
      <c r="BF73" s="314">
        <v>0</v>
      </c>
      <c r="BG73" s="314">
        <v>0</v>
      </c>
      <c r="BH73" s="314">
        <v>30000000</v>
      </c>
      <c r="BI73" s="314">
        <v>100000</v>
      </c>
      <c r="BJ73" s="314">
        <v>10713678</v>
      </c>
      <c r="BK73" s="314">
        <v>19286322</v>
      </c>
      <c r="BL73" s="314">
        <v>420000</v>
      </c>
      <c r="BM73" s="314">
        <v>7590000</v>
      </c>
      <c r="BN73" s="314">
        <v>3123678</v>
      </c>
      <c r="BO73" s="314">
        <v>100000</v>
      </c>
      <c r="BP73" s="314">
        <v>12510557</v>
      </c>
      <c r="BQ73" s="314">
        <v>1796879</v>
      </c>
      <c r="BR73" s="314">
        <v>17489443</v>
      </c>
      <c r="BS73" s="314">
        <v>7590000</v>
      </c>
    </row>
    <row r="74" spans="1:71" s="219" customFormat="1" x14ac:dyDescent="0.35">
      <c r="A74" s="226">
        <v>21211312</v>
      </c>
      <c r="B74" s="227" t="s">
        <v>29</v>
      </c>
      <c r="C74" s="228">
        <f>+C75+C76+C77</f>
        <v>53000000</v>
      </c>
      <c r="D74" s="228">
        <f t="shared" ref="D74:Q74" si="44">+D75+D76+D77</f>
        <v>49000000</v>
      </c>
      <c r="E74" s="228">
        <f t="shared" si="44"/>
        <v>0</v>
      </c>
      <c r="F74" s="228">
        <f t="shared" si="44"/>
        <v>132683041</v>
      </c>
      <c r="G74" s="228">
        <f t="shared" si="44"/>
        <v>234683041</v>
      </c>
      <c r="H74" s="228">
        <f t="shared" si="44"/>
        <v>0</v>
      </c>
      <c r="I74" s="228">
        <f t="shared" si="44"/>
        <v>19881265</v>
      </c>
      <c r="J74" s="228">
        <f t="shared" si="44"/>
        <v>214801776</v>
      </c>
      <c r="K74" s="228">
        <f t="shared" si="44"/>
        <v>1234000</v>
      </c>
      <c r="L74" s="228">
        <f t="shared" si="44"/>
        <v>16851565</v>
      </c>
      <c r="M74" s="228">
        <f t="shared" si="44"/>
        <v>3029700</v>
      </c>
      <c r="N74" s="228">
        <f t="shared" si="44"/>
        <v>184120941</v>
      </c>
      <c r="O74" s="228">
        <f t="shared" si="44"/>
        <v>164239676</v>
      </c>
      <c r="P74" s="228">
        <f t="shared" si="44"/>
        <v>50562100</v>
      </c>
      <c r="Q74" s="228">
        <f t="shared" si="44"/>
        <v>16851565</v>
      </c>
      <c r="V74" s="282">
        <v>185683740</v>
      </c>
      <c r="X74" s="283"/>
      <c r="Y74" s="284"/>
      <c r="AA74" s="289">
        <v>21211312</v>
      </c>
      <c r="AB74" s="289" t="s">
        <v>29</v>
      </c>
      <c r="AC74" s="291">
        <v>53000000</v>
      </c>
      <c r="AD74" s="291">
        <v>20000000</v>
      </c>
      <c r="AE74" s="291">
        <v>0</v>
      </c>
      <c r="AF74" s="291">
        <v>132683041</v>
      </c>
      <c r="AG74" s="291">
        <v>205683041</v>
      </c>
      <c r="AH74" s="291">
        <v>1346964</v>
      </c>
      <c r="AI74" s="291">
        <v>19881265</v>
      </c>
      <c r="AJ74" s="291">
        <v>185801776</v>
      </c>
      <c r="AK74" s="291">
        <v>0</v>
      </c>
      <c r="AL74" s="291">
        <v>426764</v>
      </c>
      <c r="AM74" s="291">
        <v>15617565</v>
      </c>
      <c r="AN74" s="291">
        <v>4263700</v>
      </c>
      <c r="AO74" s="291">
        <v>0</v>
      </c>
      <c r="AP74" s="291">
        <v>1346964</v>
      </c>
      <c r="AQ74" s="291">
        <v>21346265</v>
      </c>
      <c r="AR74" s="291">
        <v>21346265</v>
      </c>
      <c r="AS74" s="291">
        <v>1465000</v>
      </c>
      <c r="AT74" s="291">
        <v>184336776</v>
      </c>
      <c r="BB74" s="312">
        <v>21211312</v>
      </c>
      <c r="BC74" s="312" t="s">
        <v>29</v>
      </c>
      <c r="BD74" s="314">
        <v>53000000</v>
      </c>
      <c r="BE74" s="314">
        <v>20000000</v>
      </c>
      <c r="BF74" s="314">
        <v>0</v>
      </c>
      <c r="BG74" s="314">
        <v>132683041</v>
      </c>
      <c r="BH74" s="314">
        <v>205683041</v>
      </c>
      <c r="BI74" s="314">
        <v>0</v>
      </c>
      <c r="BJ74" s="314">
        <v>19881265</v>
      </c>
      <c r="BK74" s="314">
        <v>185801776</v>
      </c>
      <c r="BL74" s="314">
        <v>1234000</v>
      </c>
      <c r="BM74" s="314">
        <v>16851565</v>
      </c>
      <c r="BN74" s="314">
        <v>3029700</v>
      </c>
      <c r="BO74" s="314">
        <v>133774676</v>
      </c>
      <c r="BP74" s="314">
        <v>155120941</v>
      </c>
      <c r="BQ74" s="314">
        <v>135239676</v>
      </c>
      <c r="BR74" s="314">
        <v>50562100</v>
      </c>
      <c r="BS74" s="314">
        <v>16851565</v>
      </c>
    </row>
    <row r="75" spans="1:71" x14ac:dyDescent="0.35">
      <c r="A75" s="212">
        <v>212113121</v>
      </c>
      <c r="B75" s="210" t="s">
        <v>1126</v>
      </c>
      <c r="C75" s="215"/>
      <c r="D75" s="215">
        <v>29000000</v>
      </c>
      <c r="E75" s="215">
        <v>0</v>
      </c>
      <c r="F75" s="215">
        <v>0</v>
      </c>
      <c r="G75" s="215">
        <f t="shared" si="13"/>
        <v>29000000</v>
      </c>
      <c r="H75" s="215">
        <v>0</v>
      </c>
      <c r="I75" s="215">
        <v>0</v>
      </c>
      <c r="J75" s="215">
        <f t="shared" si="39"/>
        <v>29000000</v>
      </c>
      <c r="K75" s="215">
        <v>0</v>
      </c>
      <c r="L75" s="215">
        <v>0</v>
      </c>
      <c r="M75" s="215">
        <f t="shared" si="40"/>
        <v>0</v>
      </c>
      <c r="N75" s="215">
        <v>29000000</v>
      </c>
      <c r="O75" s="215">
        <f t="shared" si="41"/>
        <v>29000000</v>
      </c>
      <c r="P75" s="215">
        <f t="shared" si="42"/>
        <v>0</v>
      </c>
      <c r="Q75" s="215"/>
      <c r="V75" s="282">
        <v>0</v>
      </c>
      <c r="X75" s="283"/>
      <c r="Y75" s="284"/>
      <c r="AA75" s="289">
        <v>212113121</v>
      </c>
      <c r="AB75" s="289" t="s">
        <v>1126</v>
      </c>
      <c r="AC75" s="291">
        <v>0</v>
      </c>
      <c r="AD75" s="291">
        <v>29000000</v>
      </c>
      <c r="AE75" s="291">
        <v>0</v>
      </c>
      <c r="AF75" s="291">
        <v>0</v>
      </c>
      <c r="AG75" s="291">
        <v>29000000</v>
      </c>
      <c r="AH75" s="291">
        <v>0</v>
      </c>
      <c r="AI75" s="291">
        <v>0</v>
      </c>
      <c r="AJ75" s="291">
        <v>29000000</v>
      </c>
      <c r="AK75" s="291">
        <v>0</v>
      </c>
      <c r="AL75" s="291">
        <v>0</v>
      </c>
      <c r="AM75" s="291">
        <v>0</v>
      </c>
      <c r="AN75" s="291">
        <v>0</v>
      </c>
      <c r="AO75" s="291">
        <v>0</v>
      </c>
      <c r="AP75" s="291">
        <v>0</v>
      </c>
      <c r="AQ75" s="291">
        <v>29000000</v>
      </c>
      <c r="AR75" s="291">
        <v>29000000</v>
      </c>
      <c r="AS75" s="291">
        <v>29000000</v>
      </c>
      <c r="AT75" s="291">
        <v>0</v>
      </c>
      <c r="BB75" s="312">
        <v>212113121</v>
      </c>
      <c r="BC75" s="312" t="s">
        <v>1126</v>
      </c>
      <c r="BD75" s="314">
        <v>0</v>
      </c>
      <c r="BE75" s="314">
        <v>29000000</v>
      </c>
      <c r="BF75" s="314">
        <v>0</v>
      </c>
      <c r="BG75" s="314">
        <v>0</v>
      </c>
      <c r="BH75" s="314">
        <v>29000000</v>
      </c>
      <c r="BI75" s="314">
        <v>0</v>
      </c>
      <c r="BJ75" s="314">
        <v>0</v>
      </c>
      <c r="BK75" s="314">
        <v>29000000</v>
      </c>
      <c r="BL75" s="314">
        <v>0</v>
      </c>
      <c r="BM75" s="314">
        <v>0</v>
      </c>
      <c r="BN75" s="314">
        <v>0</v>
      </c>
      <c r="BO75" s="314">
        <v>0</v>
      </c>
      <c r="BP75" s="314">
        <v>29000000</v>
      </c>
      <c r="BQ75" s="314">
        <v>29000000</v>
      </c>
      <c r="BR75" s="314">
        <v>0</v>
      </c>
      <c r="BS75" s="314">
        <v>0</v>
      </c>
    </row>
    <row r="76" spans="1:71" x14ac:dyDescent="0.35">
      <c r="A76" s="212">
        <v>212113122</v>
      </c>
      <c r="B76" s="210" t="s">
        <v>536</v>
      </c>
      <c r="C76" s="215">
        <v>8000000</v>
      </c>
      <c r="D76" s="215">
        <v>10000000</v>
      </c>
      <c r="E76" s="215">
        <v>0</v>
      </c>
      <c r="F76" s="215">
        <v>0</v>
      </c>
      <c r="G76" s="215">
        <f t="shared" si="13"/>
        <v>18000000</v>
      </c>
      <c r="H76" s="215">
        <v>0</v>
      </c>
      <c r="I76" s="215">
        <v>8443365</v>
      </c>
      <c r="J76" s="215">
        <f t="shared" si="39"/>
        <v>9556635</v>
      </c>
      <c r="K76" s="215">
        <v>400000</v>
      </c>
      <c r="L76" s="215">
        <v>7953365</v>
      </c>
      <c r="M76" s="215">
        <f t="shared" si="40"/>
        <v>490000</v>
      </c>
      <c r="N76" s="215">
        <v>10000000</v>
      </c>
      <c r="O76" s="215">
        <f t="shared" si="41"/>
        <v>1556635</v>
      </c>
      <c r="P76" s="215">
        <f t="shared" si="42"/>
        <v>8000000</v>
      </c>
      <c r="Q76" s="215">
        <f t="shared" si="43"/>
        <v>7953365</v>
      </c>
      <c r="V76" s="282">
        <v>9760399</v>
      </c>
      <c r="X76" s="283"/>
      <c r="Y76" s="284"/>
      <c r="AA76" s="289">
        <v>212113122</v>
      </c>
      <c r="AB76" s="289" t="s">
        <v>793</v>
      </c>
      <c r="AC76" s="291">
        <v>8000000</v>
      </c>
      <c r="AD76" s="291">
        <v>10000000</v>
      </c>
      <c r="AE76" s="291">
        <v>0</v>
      </c>
      <c r="AF76" s="291">
        <v>0</v>
      </c>
      <c r="AG76" s="291">
        <v>18000000</v>
      </c>
      <c r="AH76" s="291">
        <v>668764</v>
      </c>
      <c r="AI76" s="291">
        <v>8443365</v>
      </c>
      <c r="AJ76" s="291">
        <v>9556635</v>
      </c>
      <c r="AK76" s="291">
        <v>0</v>
      </c>
      <c r="AL76" s="291">
        <v>426764</v>
      </c>
      <c r="AM76" s="291">
        <v>7553365</v>
      </c>
      <c r="AN76" s="291">
        <v>890000</v>
      </c>
      <c r="AO76" s="291">
        <v>0</v>
      </c>
      <c r="AP76" s="291">
        <v>668764</v>
      </c>
      <c r="AQ76" s="291">
        <v>8908365</v>
      </c>
      <c r="AR76" s="291">
        <v>8908365</v>
      </c>
      <c r="AS76" s="291">
        <v>465000</v>
      </c>
      <c r="AT76" s="291">
        <v>9091635</v>
      </c>
      <c r="BB76" s="312">
        <v>212113122</v>
      </c>
      <c r="BC76" s="312" t="s">
        <v>793</v>
      </c>
      <c r="BD76" s="314">
        <v>8000000</v>
      </c>
      <c r="BE76" s="314">
        <v>10000000</v>
      </c>
      <c r="BF76" s="314">
        <v>0</v>
      </c>
      <c r="BG76" s="314">
        <v>0</v>
      </c>
      <c r="BH76" s="314">
        <v>18000000</v>
      </c>
      <c r="BI76" s="314">
        <v>0</v>
      </c>
      <c r="BJ76" s="314">
        <v>8443365</v>
      </c>
      <c r="BK76" s="314">
        <v>9556635</v>
      </c>
      <c r="BL76" s="314">
        <v>400000</v>
      </c>
      <c r="BM76" s="314">
        <v>7953365</v>
      </c>
      <c r="BN76" s="314">
        <v>490000</v>
      </c>
      <c r="BO76" s="314">
        <v>1091635</v>
      </c>
      <c r="BP76" s="314">
        <v>10000000</v>
      </c>
      <c r="BQ76" s="314">
        <v>1556635</v>
      </c>
      <c r="BR76" s="314">
        <v>8000000</v>
      </c>
      <c r="BS76" s="314">
        <v>7953365</v>
      </c>
    </row>
    <row r="77" spans="1:71" x14ac:dyDescent="0.35">
      <c r="A77" s="212">
        <v>212113128</v>
      </c>
      <c r="B77" s="210" t="s">
        <v>537</v>
      </c>
      <c r="C77" s="215">
        <v>45000000</v>
      </c>
      <c r="D77" s="215">
        <v>10000000</v>
      </c>
      <c r="E77" s="215">
        <v>0</v>
      </c>
      <c r="F77" s="215">
        <v>132683041</v>
      </c>
      <c r="G77" s="215">
        <f t="shared" si="13"/>
        <v>187683041</v>
      </c>
      <c r="H77" s="215">
        <v>0</v>
      </c>
      <c r="I77" s="215">
        <v>11437900</v>
      </c>
      <c r="J77" s="215">
        <f t="shared" si="39"/>
        <v>176245141</v>
      </c>
      <c r="K77" s="215">
        <v>834000</v>
      </c>
      <c r="L77" s="215">
        <v>8898200</v>
      </c>
      <c r="M77" s="215">
        <f t="shared" si="40"/>
        <v>2539700</v>
      </c>
      <c r="N77" s="215">
        <v>145120941</v>
      </c>
      <c r="O77" s="215">
        <f t="shared" si="41"/>
        <v>133683041</v>
      </c>
      <c r="P77" s="215">
        <f t="shared" si="42"/>
        <v>42562100</v>
      </c>
      <c r="Q77" s="215">
        <f t="shared" si="43"/>
        <v>8898200</v>
      </c>
      <c r="V77" s="282">
        <v>175923341</v>
      </c>
      <c r="X77" s="283"/>
      <c r="Y77" s="284"/>
      <c r="AA77" s="289">
        <v>212113128</v>
      </c>
      <c r="AB77" s="289" t="s">
        <v>794</v>
      </c>
      <c r="AC77" s="291">
        <v>45000000</v>
      </c>
      <c r="AD77" s="291">
        <v>10000000</v>
      </c>
      <c r="AE77" s="291">
        <v>0</v>
      </c>
      <c r="AF77" s="291">
        <v>132683041</v>
      </c>
      <c r="AG77" s="291">
        <v>187683041</v>
      </c>
      <c r="AH77" s="291">
        <v>678200</v>
      </c>
      <c r="AI77" s="291">
        <v>11437900</v>
      </c>
      <c r="AJ77" s="291">
        <v>176245141</v>
      </c>
      <c r="AK77" s="291">
        <v>0</v>
      </c>
      <c r="AL77" s="291">
        <v>0</v>
      </c>
      <c r="AM77" s="291">
        <v>8064200</v>
      </c>
      <c r="AN77" s="291">
        <v>3373700</v>
      </c>
      <c r="AO77" s="291">
        <v>0</v>
      </c>
      <c r="AP77" s="291">
        <v>678200</v>
      </c>
      <c r="AQ77" s="291">
        <v>12437900</v>
      </c>
      <c r="AR77" s="291">
        <v>12437900</v>
      </c>
      <c r="AS77" s="291">
        <v>1000000</v>
      </c>
      <c r="AT77" s="291">
        <v>175245141</v>
      </c>
      <c r="BB77" s="312">
        <v>212113128</v>
      </c>
      <c r="BC77" s="312" t="s">
        <v>794</v>
      </c>
      <c r="BD77" s="314">
        <v>45000000</v>
      </c>
      <c r="BE77" s="314">
        <v>10000000</v>
      </c>
      <c r="BF77" s="314">
        <v>0</v>
      </c>
      <c r="BG77" s="314">
        <v>132683041</v>
      </c>
      <c r="BH77" s="314">
        <v>187683041</v>
      </c>
      <c r="BI77" s="314">
        <v>0</v>
      </c>
      <c r="BJ77" s="314">
        <v>11437900</v>
      </c>
      <c r="BK77" s="314">
        <v>176245141</v>
      </c>
      <c r="BL77" s="314">
        <v>834000</v>
      </c>
      <c r="BM77" s="314">
        <v>8898200</v>
      </c>
      <c r="BN77" s="314">
        <v>2539700</v>
      </c>
      <c r="BO77" s="314">
        <v>132683041</v>
      </c>
      <c r="BP77" s="314">
        <v>145120941</v>
      </c>
      <c r="BQ77" s="314">
        <v>133683041</v>
      </c>
      <c r="BR77" s="314">
        <v>42562100</v>
      </c>
      <c r="BS77" s="314">
        <v>8898200</v>
      </c>
    </row>
    <row r="78" spans="1:71" s="219" customFormat="1" x14ac:dyDescent="0.35">
      <c r="A78" s="226">
        <v>21211313</v>
      </c>
      <c r="B78" s="227" t="s">
        <v>30</v>
      </c>
      <c r="C78" s="228">
        <f>+C79+C80</f>
        <v>100000000</v>
      </c>
      <c r="D78" s="228">
        <f t="shared" ref="D78:Q78" si="45">+D79+D80</f>
        <v>20000000</v>
      </c>
      <c r="E78" s="228">
        <f t="shared" si="45"/>
        <v>0</v>
      </c>
      <c r="F78" s="228">
        <f t="shared" si="45"/>
        <v>163439617</v>
      </c>
      <c r="G78" s="228">
        <f t="shared" si="45"/>
        <v>283439617</v>
      </c>
      <c r="H78" s="228">
        <f t="shared" si="45"/>
        <v>0</v>
      </c>
      <c r="I78" s="228">
        <f t="shared" si="45"/>
        <v>60136813</v>
      </c>
      <c r="J78" s="228">
        <f t="shared" si="45"/>
        <v>223302804</v>
      </c>
      <c r="K78" s="228">
        <f t="shared" si="45"/>
        <v>3833950</v>
      </c>
      <c r="L78" s="228">
        <f t="shared" si="45"/>
        <v>63470758</v>
      </c>
      <c r="M78" s="228">
        <f t="shared" si="45"/>
        <v>-3333945</v>
      </c>
      <c r="N78" s="228">
        <f t="shared" si="45"/>
        <v>80707484</v>
      </c>
      <c r="O78" s="228">
        <f t="shared" si="45"/>
        <v>20570671</v>
      </c>
      <c r="P78" s="228">
        <f t="shared" si="45"/>
        <v>202732133</v>
      </c>
      <c r="Q78" s="228">
        <f t="shared" si="45"/>
        <v>63470758</v>
      </c>
      <c r="V78" s="282">
        <v>211739749</v>
      </c>
      <c r="X78" s="283"/>
      <c r="Y78" s="284"/>
      <c r="AA78" s="289">
        <v>21211313</v>
      </c>
      <c r="AB78" s="289" t="s">
        <v>30</v>
      </c>
      <c r="AC78" s="291">
        <v>100000000</v>
      </c>
      <c r="AD78" s="291">
        <v>20000000</v>
      </c>
      <c r="AE78" s="291">
        <v>0</v>
      </c>
      <c r="AF78" s="291">
        <v>163439617</v>
      </c>
      <c r="AG78" s="291">
        <v>283439617</v>
      </c>
      <c r="AH78" s="291">
        <v>387145</v>
      </c>
      <c r="AI78" s="291">
        <v>60136813</v>
      </c>
      <c r="AJ78" s="291">
        <v>223302804</v>
      </c>
      <c r="AK78" s="291">
        <v>0</v>
      </c>
      <c r="AL78" s="291">
        <v>49492446</v>
      </c>
      <c r="AM78" s="291">
        <v>59636808</v>
      </c>
      <c r="AN78" s="291">
        <v>500005</v>
      </c>
      <c r="AO78" s="291">
        <v>0</v>
      </c>
      <c r="AP78" s="291">
        <v>387145</v>
      </c>
      <c r="AQ78" s="291">
        <v>72087013</v>
      </c>
      <c r="AR78" s="291">
        <v>72087013</v>
      </c>
      <c r="AS78" s="291">
        <v>11950200</v>
      </c>
      <c r="AT78" s="291">
        <v>211352604</v>
      </c>
      <c r="BB78" s="312">
        <v>21211313</v>
      </c>
      <c r="BC78" s="312" t="s">
        <v>30</v>
      </c>
      <c r="BD78" s="314">
        <v>100000000</v>
      </c>
      <c r="BE78" s="314">
        <v>20000000</v>
      </c>
      <c r="BF78" s="314">
        <v>0</v>
      </c>
      <c r="BG78" s="314">
        <v>163439617</v>
      </c>
      <c r="BH78" s="314">
        <v>283439617</v>
      </c>
      <c r="BI78" s="314">
        <v>0</v>
      </c>
      <c r="BJ78" s="314">
        <v>60136813</v>
      </c>
      <c r="BK78" s="314">
        <v>223302804</v>
      </c>
      <c r="BL78" s="314">
        <v>3833950</v>
      </c>
      <c r="BM78" s="314">
        <v>63470758</v>
      </c>
      <c r="BN78" s="314">
        <v>-3333945</v>
      </c>
      <c r="BO78" s="314">
        <v>8620471</v>
      </c>
      <c r="BP78" s="314">
        <v>80707484</v>
      </c>
      <c r="BQ78" s="314">
        <v>20570671</v>
      </c>
      <c r="BR78" s="314">
        <v>202732133</v>
      </c>
      <c r="BS78" s="314">
        <v>63470758</v>
      </c>
    </row>
    <row r="79" spans="1:71" ht="29" x14ac:dyDescent="0.35">
      <c r="A79" s="212">
        <v>212113131</v>
      </c>
      <c r="B79" s="210" t="s">
        <v>538</v>
      </c>
      <c r="C79" s="215">
        <v>45000000</v>
      </c>
      <c r="D79" s="215">
        <v>10000000</v>
      </c>
      <c r="E79" s="215">
        <v>0</v>
      </c>
      <c r="F79" s="215">
        <v>57000000</v>
      </c>
      <c r="G79" s="215">
        <f t="shared" si="13"/>
        <v>112000000</v>
      </c>
      <c r="H79" s="215">
        <v>0</v>
      </c>
      <c r="I79" s="215">
        <v>27632149</v>
      </c>
      <c r="J79" s="215">
        <f t="shared" si="39"/>
        <v>84367851</v>
      </c>
      <c r="K79" s="215">
        <v>0</v>
      </c>
      <c r="L79" s="215">
        <v>27632149</v>
      </c>
      <c r="M79" s="215">
        <f t="shared" si="40"/>
        <v>0</v>
      </c>
      <c r="N79" s="215">
        <v>27632149</v>
      </c>
      <c r="O79" s="215">
        <f t="shared" si="41"/>
        <v>0</v>
      </c>
      <c r="P79" s="215">
        <f t="shared" si="42"/>
        <v>84367851</v>
      </c>
      <c r="Q79" s="215">
        <f t="shared" si="43"/>
        <v>27632149</v>
      </c>
      <c r="V79" s="282">
        <v>84367851</v>
      </c>
      <c r="X79" s="283"/>
      <c r="Y79" s="284"/>
      <c r="AA79" s="289">
        <v>212113131</v>
      </c>
      <c r="AB79" s="289" t="s">
        <v>797</v>
      </c>
      <c r="AC79" s="291">
        <v>45000000</v>
      </c>
      <c r="AD79" s="291">
        <v>10000000</v>
      </c>
      <c r="AE79" s="291">
        <v>0</v>
      </c>
      <c r="AF79" s="291">
        <v>57000000</v>
      </c>
      <c r="AG79" s="291">
        <v>112000000</v>
      </c>
      <c r="AH79" s="291">
        <v>0</v>
      </c>
      <c r="AI79" s="291">
        <v>27632149</v>
      </c>
      <c r="AJ79" s="291">
        <v>84367851</v>
      </c>
      <c r="AK79" s="291">
        <v>0</v>
      </c>
      <c r="AL79" s="291">
        <v>24000000</v>
      </c>
      <c r="AM79" s="291">
        <v>27632149</v>
      </c>
      <c r="AN79" s="291">
        <v>0</v>
      </c>
      <c r="AO79" s="291">
        <v>0</v>
      </c>
      <c r="AP79" s="291">
        <v>0</v>
      </c>
      <c r="AQ79" s="291">
        <v>27632149</v>
      </c>
      <c r="AR79" s="291">
        <v>27632149</v>
      </c>
      <c r="AS79" s="291">
        <v>0</v>
      </c>
      <c r="AT79" s="291">
        <v>84367851</v>
      </c>
      <c r="BB79" s="312">
        <v>212113131</v>
      </c>
      <c r="BC79" s="312" t="s">
        <v>797</v>
      </c>
      <c r="BD79" s="314">
        <v>45000000</v>
      </c>
      <c r="BE79" s="314">
        <v>10000000</v>
      </c>
      <c r="BF79" s="314">
        <v>0</v>
      </c>
      <c r="BG79" s="314">
        <v>57000000</v>
      </c>
      <c r="BH79" s="314">
        <v>112000000</v>
      </c>
      <c r="BI79" s="314">
        <v>0</v>
      </c>
      <c r="BJ79" s="314">
        <v>27632149</v>
      </c>
      <c r="BK79" s="314">
        <v>84367851</v>
      </c>
      <c r="BL79" s="314">
        <v>0</v>
      </c>
      <c r="BM79" s="314">
        <v>27632149</v>
      </c>
      <c r="BN79" s="314">
        <v>0</v>
      </c>
      <c r="BO79" s="314">
        <v>0</v>
      </c>
      <c r="BP79" s="314">
        <v>27632149</v>
      </c>
      <c r="BQ79" s="314">
        <v>0</v>
      </c>
      <c r="BR79" s="314">
        <v>84367851</v>
      </c>
      <c r="BS79" s="314">
        <v>27632149</v>
      </c>
    </row>
    <row r="80" spans="1:71" x14ac:dyDescent="0.35">
      <c r="A80" s="212">
        <v>212113132</v>
      </c>
      <c r="B80" s="210" t="s">
        <v>539</v>
      </c>
      <c r="C80" s="215">
        <v>55000000</v>
      </c>
      <c r="D80" s="215">
        <v>10000000</v>
      </c>
      <c r="E80" s="215">
        <v>0</v>
      </c>
      <c r="F80" s="215">
        <v>106439617</v>
      </c>
      <c r="G80" s="215">
        <f t="shared" ref="G80:G143" si="46">+C80+D80-E80+F80</f>
        <v>171439617</v>
      </c>
      <c r="H80" s="215">
        <v>0</v>
      </c>
      <c r="I80" s="215">
        <v>32504664</v>
      </c>
      <c r="J80" s="215">
        <f t="shared" si="39"/>
        <v>138934953</v>
      </c>
      <c r="K80" s="215">
        <v>3833950</v>
      </c>
      <c r="L80" s="215">
        <v>35838609</v>
      </c>
      <c r="M80" s="215">
        <f t="shared" si="40"/>
        <v>-3333945</v>
      </c>
      <c r="N80" s="215">
        <v>53075335</v>
      </c>
      <c r="O80" s="215">
        <f t="shared" si="41"/>
        <v>20570671</v>
      </c>
      <c r="P80" s="215">
        <f t="shared" si="42"/>
        <v>118364282</v>
      </c>
      <c r="Q80" s="215">
        <f t="shared" si="43"/>
        <v>35838609</v>
      </c>
      <c r="V80" s="282">
        <v>127371898</v>
      </c>
      <c r="X80" s="283"/>
      <c r="Y80" s="284"/>
      <c r="AA80" s="289">
        <v>212113132</v>
      </c>
      <c r="AB80" s="289" t="s">
        <v>799</v>
      </c>
      <c r="AC80" s="291">
        <v>55000000</v>
      </c>
      <c r="AD80" s="291">
        <v>10000000</v>
      </c>
      <c r="AE80" s="291">
        <v>0</v>
      </c>
      <c r="AF80" s="291">
        <v>106439617</v>
      </c>
      <c r="AG80" s="291">
        <v>171439617</v>
      </c>
      <c r="AH80" s="291">
        <v>387145</v>
      </c>
      <c r="AI80" s="291">
        <v>32504664</v>
      </c>
      <c r="AJ80" s="291">
        <v>138934953</v>
      </c>
      <c r="AK80" s="291">
        <v>0</v>
      </c>
      <c r="AL80" s="291">
        <v>25492446</v>
      </c>
      <c r="AM80" s="291">
        <v>32004659</v>
      </c>
      <c r="AN80" s="291">
        <v>500005</v>
      </c>
      <c r="AO80" s="291">
        <v>0</v>
      </c>
      <c r="AP80" s="291">
        <v>387145</v>
      </c>
      <c r="AQ80" s="291">
        <v>44454864</v>
      </c>
      <c r="AR80" s="291">
        <v>44454864</v>
      </c>
      <c r="AS80" s="291">
        <v>11950200</v>
      </c>
      <c r="AT80" s="291">
        <v>126984753</v>
      </c>
      <c r="BB80" s="312">
        <v>212113132</v>
      </c>
      <c r="BC80" s="312" t="s">
        <v>799</v>
      </c>
      <c r="BD80" s="314">
        <v>55000000</v>
      </c>
      <c r="BE80" s="314">
        <v>10000000</v>
      </c>
      <c r="BF80" s="314">
        <v>0</v>
      </c>
      <c r="BG80" s="314">
        <v>106439617</v>
      </c>
      <c r="BH80" s="314">
        <v>171439617</v>
      </c>
      <c r="BI80" s="314">
        <v>0</v>
      </c>
      <c r="BJ80" s="314">
        <v>32504664</v>
      </c>
      <c r="BK80" s="314">
        <v>138934953</v>
      </c>
      <c r="BL80" s="314">
        <v>3833950</v>
      </c>
      <c r="BM80" s="314">
        <v>35838609</v>
      </c>
      <c r="BN80" s="314">
        <v>-3333945</v>
      </c>
      <c r="BO80" s="314">
        <v>8620471</v>
      </c>
      <c r="BP80" s="314">
        <v>53075335</v>
      </c>
      <c r="BQ80" s="314">
        <v>20570671</v>
      </c>
      <c r="BR80" s="314">
        <v>118364282</v>
      </c>
      <c r="BS80" s="314">
        <v>35838609</v>
      </c>
    </row>
    <row r="81" spans="1:71" s="219" customFormat="1" x14ac:dyDescent="0.35">
      <c r="A81" s="226">
        <v>21211314</v>
      </c>
      <c r="B81" s="227" t="s">
        <v>31</v>
      </c>
      <c r="C81" s="228">
        <f>+C82+C83+C84+C85+C86</f>
        <v>18800000</v>
      </c>
      <c r="D81" s="228">
        <f t="shared" ref="D81:Q81" si="47">+D82+D83+D84+D85+D86</f>
        <v>50000000</v>
      </c>
      <c r="E81" s="228">
        <f t="shared" si="47"/>
        <v>0</v>
      </c>
      <c r="F81" s="228">
        <f t="shared" si="47"/>
        <v>155000000</v>
      </c>
      <c r="G81" s="228">
        <f t="shared" si="47"/>
        <v>223800000</v>
      </c>
      <c r="H81" s="228">
        <f t="shared" si="47"/>
        <v>0</v>
      </c>
      <c r="I81" s="228">
        <f t="shared" si="47"/>
        <v>15667102</v>
      </c>
      <c r="J81" s="228">
        <f t="shared" si="47"/>
        <v>208132898</v>
      </c>
      <c r="K81" s="228">
        <f t="shared" si="47"/>
        <v>1914600</v>
      </c>
      <c r="L81" s="228">
        <f t="shared" si="47"/>
        <v>14790380</v>
      </c>
      <c r="M81" s="228">
        <f t="shared" si="47"/>
        <v>876722</v>
      </c>
      <c r="N81" s="228">
        <f t="shared" si="47"/>
        <v>17834268</v>
      </c>
      <c r="O81" s="228">
        <f t="shared" si="47"/>
        <v>2167166</v>
      </c>
      <c r="P81" s="228">
        <f t="shared" si="47"/>
        <v>205965732</v>
      </c>
      <c r="Q81" s="228">
        <f t="shared" si="47"/>
        <v>14790380</v>
      </c>
      <c r="V81" s="282">
        <v>209871097</v>
      </c>
      <c r="X81" s="283"/>
      <c r="Y81" s="284"/>
      <c r="AA81" s="289">
        <v>21211314</v>
      </c>
      <c r="AB81" s="289" t="s">
        <v>31</v>
      </c>
      <c r="AC81" s="291">
        <v>18800000</v>
      </c>
      <c r="AD81" s="291">
        <v>50000000</v>
      </c>
      <c r="AE81" s="291">
        <v>0</v>
      </c>
      <c r="AF81" s="291">
        <v>155000000</v>
      </c>
      <c r="AG81" s="291">
        <v>223800000</v>
      </c>
      <c r="AH81" s="291">
        <v>2257000</v>
      </c>
      <c r="AI81" s="291">
        <v>15667102</v>
      </c>
      <c r="AJ81" s="291">
        <v>208132898</v>
      </c>
      <c r="AK81" s="291">
        <v>0</v>
      </c>
      <c r="AL81" s="291">
        <v>1272000</v>
      </c>
      <c r="AM81" s="291">
        <v>12875780</v>
      </c>
      <c r="AN81" s="291">
        <v>2791322</v>
      </c>
      <c r="AO81" s="291">
        <v>0</v>
      </c>
      <c r="AP81" s="291">
        <v>2257000</v>
      </c>
      <c r="AQ81" s="291">
        <v>16185903</v>
      </c>
      <c r="AR81" s="291">
        <v>16185903</v>
      </c>
      <c r="AS81" s="291">
        <v>518801</v>
      </c>
      <c r="AT81" s="291">
        <v>207614097</v>
      </c>
      <c r="BB81" s="312">
        <v>21211314</v>
      </c>
      <c r="BC81" s="312" t="s">
        <v>31</v>
      </c>
      <c r="BD81" s="314">
        <v>18800000</v>
      </c>
      <c r="BE81" s="314">
        <v>50000000</v>
      </c>
      <c r="BF81" s="314">
        <v>0</v>
      </c>
      <c r="BG81" s="314">
        <v>155000000</v>
      </c>
      <c r="BH81" s="314">
        <v>223800000</v>
      </c>
      <c r="BI81" s="314">
        <v>0</v>
      </c>
      <c r="BJ81" s="314">
        <v>15667102</v>
      </c>
      <c r="BK81" s="314">
        <v>208132898</v>
      </c>
      <c r="BL81" s="314">
        <v>1914600</v>
      </c>
      <c r="BM81" s="314">
        <v>14790380</v>
      </c>
      <c r="BN81" s="314">
        <v>876722</v>
      </c>
      <c r="BO81" s="314">
        <v>1648365</v>
      </c>
      <c r="BP81" s="314">
        <v>17834268</v>
      </c>
      <c r="BQ81" s="314">
        <v>2167166</v>
      </c>
      <c r="BR81" s="314">
        <v>205965732</v>
      </c>
      <c r="BS81" s="314">
        <v>14790380</v>
      </c>
    </row>
    <row r="82" spans="1:71" ht="29" x14ac:dyDescent="0.35">
      <c r="A82" s="212">
        <v>212113141</v>
      </c>
      <c r="B82" s="210" t="s">
        <v>540</v>
      </c>
      <c r="C82" s="215">
        <v>3000000</v>
      </c>
      <c r="D82" s="215">
        <v>10000000</v>
      </c>
      <c r="E82" s="215">
        <v>0</v>
      </c>
      <c r="F82" s="215">
        <v>45000000</v>
      </c>
      <c r="G82" s="215">
        <f t="shared" si="46"/>
        <v>58000000</v>
      </c>
      <c r="H82" s="215">
        <v>0</v>
      </c>
      <c r="I82" s="215">
        <v>6150999</v>
      </c>
      <c r="J82" s="215">
        <f t="shared" si="39"/>
        <v>51849001</v>
      </c>
      <c r="K82" s="215">
        <v>982000</v>
      </c>
      <c r="L82" s="215">
        <v>5896999</v>
      </c>
      <c r="M82" s="215">
        <f t="shared" si="40"/>
        <v>254000</v>
      </c>
      <c r="N82" s="215">
        <v>6152800</v>
      </c>
      <c r="O82" s="215">
        <f t="shared" si="41"/>
        <v>1801</v>
      </c>
      <c r="P82" s="215">
        <f t="shared" si="42"/>
        <v>51847200</v>
      </c>
      <c r="Q82" s="215">
        <f t="shared" si="43"/>
        <v>5896999</v>
      </c>
      <c r="V82" s="282">
        <v>52923200</v>
      </c>
      <c r="X82" s="283"/>
      <c r="Y82" s="284"/>
      <c r="AA82" s="289">
        <v>212113141</v>
      </c>
      <c r="AB82" s="289" t="s">
        <v>800</v>
      </c>
      <c r="AC82" s="291">
        <v>3000000</v>
      </c>
      <c r="AD82" s="291">
        <v>10000000</v>
      </c>
      <c r="AE82" s="291">
        <v>0</v>
      </c>
      <c r="AF82" s="291">
        <v>45000000</v>
      </c>
      <c r="AG82" s="291">
        <v>58000000</v>
      </c>
      <c r="AH82" s="291">
        <v>1076000</v>
      </c>
      <c r="AI82" s="291">
        <v>6150999</v>
      </c>
      <c r="AJ82" s="291">
        <v>51849001</v>
      </c>
      <c r="AK82" s="291">
        <v>0</v>
      </c>
      <c r="AL82" s="291">
        <v>698000</v>
      </c>
      <c r="AM82" s="291">
        <v>4914999</v>
      </c>
      <c r="AN82" s="291">
        <v>1236000</v>
      </c>
      <c r="AO82" s="291">
        <v>0</v>
      </c>
      <c r="AP82" s="291">
        <v>1076000</v>
      </c>
      <c r="AQ82" s="291">
        <v>6152800</v>
      </c>
      <c r="AR82" s="291">
        <v>6152800</v>
      </c>
      <c r="AS82" s="291">
        <v>1801</v>
      </c>
      <c r="AT82" s="291">
        <v>51847200</v>
      </c>
      <c r="BB82" s="312">
        <v>212113141</v>
      </c>
      <c r="BC82" s="312" t="s">
        <v>800</v>
      </c>
      <c r="BD82" s="314">
        <v>3000000</v>
      </c>
      <c r="BE82" s="314">
        <v>10000000</v>
      </c>
      <c r="BF82" s="314">
        <v>0</v>
      </c>
      <c r="BG82" s="314">
        <v>45000000</v>
      </c>
      <c r="BH82" s="314">
        <v>58000000</v>
      </c>
      <c r="BI82" s="314">
        <v>0</v>
      </c>
      <c r="BJ82" s="314">
        <v>6150999</v>
      </c>
      <c r="BK82" s="314">
        <v>51849001</v>
      </c>
      <c r="BL82" s="314">
        <v>982000</v>
      </c>
      <c r="BM82" s="314">
        <v>5896999</v>
      </c>
      <c r="BN82" s="314">
        <v>254000</v>
      </c>
      <c r="BO82" s="314">
        <v>0</v>
      </c>
      <c r="BP82" s="314">
        <v>6152800</v>
      </c>
      <c r="BQ82" s="314">
        <v>1801</v>
      </c>
      <c r="BR82" s="314">
        <v>51847200</v>
      </c>
      <c r="BS82" s="314">
        <v>5896999</v>
      </c>
    </row>
    <row r="83" spans="1:71" x14ac:dyDescent="0.35">
      <c r="A83" s="212">
        <v>212113142</v>
      </c>
      <c r="B83" s="210" t="s">
        <v>541</v>
      </c>
      <c r="C83" s="215">
        <v>0</v>
      </c>
      <c r="D83" s="215">
        <v>10000000</v>
      </c>
      <c r="E83" s="215">
        <v>0</v>
      </c>
      <c r="F83" s="215">
        <v>35000000</v>
      </c>
      <c r="G83" s="215">
        <f t="shared" si="46"/>
        <v>45000000</v>
      </c>
      <c r="H83" s="215">
        <v>0</v>
      </c>
      <c r="I83" s="215">
        <v>8683103</v>
      </c>
      <c r="J83" s="215">
        <f t="shared" si="39"/>
        <v>36316897</v>
      </c>
      <c r="K83" s="215">
        <v>932600</v>
      </c>
      <c r="L83" s="215">
        <v>8060381</v>
      </c>
      <c r="M83" s="215">
        <f t="shared" si="40"/>
        <v>622722</v>
      </c>
      <c r="N83" s="215">
        <v>10831468</v>
      </c>
      <c r="O83" s="215">
        <f t="shared" si="41"/>
        <v>2148365</v>
      </c>
      <c r="P83" s="215">
        <f t="shared" si="42"/>
        <v>34168532</v>
      </c>
      <c r="Q83" s="215">
        <f t="shared" si="43"/>
        <v>8060381</v>
      </c>
      <c r="V83" s="282">
        <v>36997897</v>
      </c>
      <c r="X83" s="283"/>
      <c r="Y83" s="284"/>
      <c r="AA83" s="289">
        <v>212113142</v>
      </c>
      <c r="AB83" s="289" t="s">
        <v>801</v>
      </c>
      <c r="AC83" s="291">
        <v>0</v>
      </c>
      <c r="AD83" s="291">
        <v>10000000</v>
      </c>
      <c r="AE83" s="291">
        <v>0</v>
      </c>
      <c r="AF83" s="291">
        <v>35000000</v>
      </c>
      <c r="AG83" s="291">
        <v>45000000</v>
      </c>
      <c r="AH83" s="291">
        <v>1181000</v>
      </c>
      <c r="AI83" s="291">
        <v>8683103</v>
      </c>
      <c r="AJ83" s="291">
        <v>36316897</v>
      </c>
      <c r="AK83" s="291">
        <v>0</v>
      </c>
      <c r="AL83" s="291">
        <v>574000</v>
      </c>
      <c r="AM83" s="291">
        <v>7127781</v>
      </c>
      <c r="AN83" s="291">
        <v>1555322</v>
      </c>
      <c r="AO83" s="291">
        <v>0</v>
      </c>
      <c r="AP83" s="291">
        <v>1181000</v>
      </c>
      <c r="AQ83" s="291">
        <v>9183103</v>
      </c>
      <c r="AR83" s="291">
        <v>9183103</v>
      </c>
      <c r="AS83" s="291">
        <v>500000</v>
      </c>
      <c r="AT83" s="291">
        <v>35816897</v>
      </c>
      <c r="BB83" s="312">
        <v>212113142</v>
      </c>
      <c r="BC83" s="312" t="s">
        <v>801</v>
      </c>
      <c r="BD83" s="314">
        <v>0</v>
      </c>
      <c r="BE83" s="314">
        <v>10000000</v>
      </c>
      <c r="BF83" s="314">
        <v>0</v>
      </c>
      <c r="BG83" s="314">
        <v>35000000</v>
      </c>
      <c r="BH83" s="314">
        <v>45000000</v>
      </c>
      <c r="BI83" s="314">
        <v>0</v>
      </c>
      <c r="BJ83" s="314">
        <v>8683103</v>
      </c>
      <c r="BK83" s="314">
        <v>36316897</v>
      </c>
      <c r="BL83" s="314">
        <v>932600</v>
      </c>
      <c r="BM83" s="314">
        <v>8060381</v>
      </c>
      <c r="BN83" s="314">
        <v>622722</v>
      </c>
      <c r="BO83" s="314">
        <v>1648365</v>
      </c>
      <c r="BP83" s="314">
        <v>10831468</v>
      </c>
      <c r="BQ83" s="314">
        <v>2148365</v>
      </c>
      <c r="BR83" s="314">
        <v>34168532</v>
      </c>
      <c r="BS83" s="314">
        <v>8060381</v>
      </c>
    </row>
    <row r="84" spans="1:71" x14ac:dyDescent="0.35">
      <c r="A84" s="212">
        <v>212113143</v>
      </c>
      <c r="B84" s="210" t="s">
        <v>542</v>
      </c>
      <c r="C84" s="215">
        <v>0</v>
      </c>
      <c r="D84" s="215">
        <v>10000000</v>
      </c>
      <c r="E84" s="215">
        <v>0</v>
      </c>
      <c r="F84" s="215">
        <v>25000000</v>
      </c>
      <c r="G84" s="215">
        <f t="shared" si="46"/>
        <v>35000000</v>
      </c>
      <c r="H84" s="215">
        <v>0</v>
      </c>
      <c r="I84" s="215">
        <v>0</v>
      </c>
      <c r="J84" s="215">
        <f t="shared" si="39"/>
        <v>35000000</v>
      </c>
      <c r="K84" s="215">
        <v>0</v>
      </c>
      <c r="L84" s="215">
        <v>0</v>
      </c>
      <c r="M84" s="215">
        <f t="shared" si="40"/>
        <v>0</v>
      </c>
      <c r="N84" s="215">
        <v>0</v>
      </c>
      <c r="O84" s="215">
        <f t="shared" si="41"/>
        <v>0</v>
      </c>
      <c r="P84" s="215">
        <f t="shared" si="42"/>
        <v>35000000</v>
      </c>
      <c r="Q84" s="215">
        <f t="shared" si="43"/>
        <v>0</v>
      </c>
      <c r="V84" s="282">
        <v>35000000</v>
      </c>
      <c r="X84" s="283"/>
      <c r="Y84" s="284"/>
      <c r="AA84" s="289">
        <v>212113143</v>
      </c>
      <c r="AB84" s="289" t="s">
        <v>1237</v>
      </c>
      <c r="AC84" s="291">
        <v>0</v>
      </c>
      <c r="AD84" s="291">
        <v>10000000</v>
      </c>
      <c r="AE84" s="291">
        <v>0</v>
      </c>
      <c r="AF84" s="291">
        <v>25000000</v>
      </c>
      <c r="AG84" s="291">
        <v>35000000</v>
      </c>
      <c r="AH84" s="291">
        <v>0</v>
      </c>
      <c r="AI84" s="291">
        <v>0</v>
      </c>
      <c r="AJ84" s="291">
        <v>35000000</v>
      </c>
      <c r="AK84" s="291">
        <v>0</v>
      </c>
      <c r="AL84" s="291">
        <v>0</v>
      </c>
      <c r="AM84" s="291">
        <v>0</v>
      </c>
      <c r="AN84" s="291">
        <v>0</v>
      </c>
      <c r="AO84" s="291">
        <v>0</v>
      </c>
      <c r="AP84" s="291">
        <v>0</v>
      </c>
      <c r="AQ84" s="291">
        <v>0</v>
      </c>
      <c r="AR84" s="291">
        <v>0</v>
      </c>
      <c r="AS84" s="291">
        <v>0</v>
      </c>
      <c r="AT84" s="291">
        <v>35000000</v>
      </c>
      <c r="BB84" s="312">
        <v>212113143</v>
      </c>
      <c r="BC84" s="312" t="s">
        <v>1237</v>
      </c>
      <c r="BD84" s="314">
        <v>0</v>
      </c>
      <c r="BE84" s="314">
        <v>10000000</v>
      </c>
      <c r="BF84" s="314">
        <v>0</v>
      </c>
      <c r="BG84" s="314">
        <v>25000000</v>
      </c>
      <c r="BH84" s="314">
        <v>35000000</v>
      </c>
      <c r="BI84" s="314">
        <v>0</v>
      </c>
      <c r="BJ84" s="314">
        <v>0</v>
      </c>
      <c r="BK84" s="314">
        <v>35000000</v>
      </c>
      <c r="BL84" s="314">
        <v>0</v>
      </c>
      <c r="BM84" s="314">
        <v>0</v>
      </c>
      <c r="BN84" s="314">
        <v>0</v>
      </c>
      <c r="BO84" s="314">
        <v>0</v>
      </c>
      <c r="BP84" s="314">
        <v>0</v>
      </c>
      <c r="BQ84" s="314">
        <v>0</v>
      </c>
      <c r="BR84" s="314">
        <v>35000000</v>
      </c>
      <c r="BS84" s="314">
        <v>0</v>
      </c>
    </row>
    <row r="85" spans="1:71" ht="29" x14ac:dyDescent="0.35">
      <c r="A85" s="212">
        <v>212113144</v>
      </c>
      <c r="B85" s="210" t="s">
        <v>633</v>
      </c>
      <c r="C85" s="215">
        <v>1000000</v>
      </c>
      <c r="D85" s="215">
        <v>10000000</v>
      </c>
      <c r="E85" s="215">
        <v>0</v>
      </c>
      <c r="F85" s="215">
        <v>25000000</v>
      </c>
      <c r="G85" s="215">
        <f t="shared" si="46"/>
        <v>36000000</v>
      </c>
      <c r="H85" s="215">
        <v>0</v>
      </c>
      <c r="I85" s="215">
        <v>0</v>
      </c>
      <c r="J85" s="215">
        <f t="shared" si="39"/>
        <v>36000000</v>
      </c>
      <c r="K85" s="215">
        <v>0</v>
      </c>
      <c r="L85" s="215">
        <v>0</v>
      </c>
      <c r="M85" s="215">
        <f t="shared" si="40"/>
        <v>0</v>
      </c>
      <c r="N85" s="215">
        <v>0</v>
      </c>
      <c r="O85" s="215">
        <f t="shared" si="41"/>
        <v>0</v>
      </c>
      <c r="P85" s="215">
        <f t="shared" si="42"/>
        <v>36000000</v>
      </c>
      <c r="Q85" s="215">
        <f t="shared" si="43"/>
        <v>0</v>
      </c>
      <c r="V85" s="282">
        <v>36000000</v>
      </c>
      <c r="X85" s="283"/>
      <c r="Y85" s="284"/>
      <c r="AA85" s="289">
        <v>212113144</v>
      </c>
      <c r="AB85" s="289" t="s">
        <v>804</v>
      </c>
      <c r="AC85" s="291">
        <v>1000000</v>
      </c>
      <c r="AD85" s="291">
        <v>10000000</v>
      </c>
      <c r="AE85" s="291">
        <v>0</v>
      </c>
      <c r="AF85" s="291">
        <v>25000000</v>
      </c>
      <c r="AG85" s="291">
        <v>36000000</v>
      </c>
      <c r="AH85" s="291">
        <v>0</v>
      </c>
      <c r="AI85" s="291">
        <v>0</v>
      </c>
      <c r="AJ85" s="291">
        <v>36000000</v>
      </c>
      <c r="AK85" s="291">
        <v>0</v>
      </c>
      <c r="AL85" s="291">
        <v>0</v>
      </c>
      <c r="AM85" s="291">
        <v>0</v>
      </c>
      <c r="AN85" s="291">
        <v>0</v>
      </c>
      <c r="AO85" s="291">
        <v>0</v>
      </c>
      <c r="AP85" s="291">
        <v>0</v>
      </c>
      <c r="AQ85" s="291">
        <v>0</v>
      </c>
      <c r="AR85" s="291">
        <v>0</v>
      </c>
      <c r="AS85" s="291">
        <v>0</v>
      </c>
      <c r="AT85" s="291">
        <v>36000000</v>
      </c>
      <c r="BB85" s="312">
        <v>212113144</v>
      </c>
      <c r="BC85" s="312" t="s">
        <v>804</v>
      </c>
      <c r="BD85" s="314">
        <v>1000000</v>
      </c>
      <c r="BE85" s="314">
        <v>10000000</v>
      </c>
      <c r="BF85" s="314">
        <v>0</v>
      </c>
      <c r="BG85" s="314">
        <v>25000000</v>
      </c>
      <c r="BH85" s="314">
        <v>36000000</v>
      </c>
      <c r="BI85" s="314">
        <v>0</v>
      </c>
      <c r="BJ85" s="314">
        <v>0</v>
      </c>
      <c r="BK85" s="314">
        <v>36000000</v>
      </c>
      <c r="BL85" s="314">
        <v>0</v>
      </c>
      <c r="BM85" s="314">
        <v>0</v>
      </c>
      <c r="BN85" s="314">
        <v>0</v>
      </c>
      <c r="BO85" s="314">
        <v>0</v>
      </c>
      <c r="BP85" s="314">
        <v>0</v>
      </c>
      <c r="BQ85" s="314">
        <v>0</v>
      </c>
      <c r="BR85" s="314">
        <v>36000000</v>
      </c>
      <c r="BS85" s="314">
        <v>0</v>
      </c>
    </row>
    <row r="86" spans="1:71" x14ac:dyDescent="0.35">
      <c r="A86" s="212">
        <v>212113145</v>
      </c>
      <c r="B86" s="210" t="s">
        <v>541</v>
      </c>
      <c r="C86" s="215">
        <v>14800000</v>
      </c>
      <c r="D86" s="215">
        <v>10000000</v>
      </c>
      <c r="E86" s="215">
        <v>0</v>
      </c>
      <c r="F86" s="215">
        <v>25000000</v>
      </c>
      <c r="G86" s="215">
        <f t="shared" si="46"/>
        <v>49800000</v>
      </c>
      <c r="H86" s="215">
        <v>0</v>
      </c>
      <c r="I86" s="215">
        <v>833000</v>
      </c>
      <c r="J86" s="215">
        <f t="shared" si="39"/>
        <v>48967000</v>
      </c>
      <c r="K86" s="215">
        <v>0</v>
      </c>
      <c r="L86" s="215">
        <v>833000</v>
      </c>
      <c r="M86" s="215">
        <f t="shared" si="40"/>
        <v>0</v>
      </c>
      <c r="N86" s="215">
        <v>850000</v>
      </c>
      <c r="O86" s="215">
        <f t="shared" si="41"/>
        <v>17000</v>
      </c>
      <c r="P86" s="215">
        <f t="shared" si="42"/>
        <v>48950000</v>
      </c>
      <c r="Q86" s="215">
        <f t="shared" si="43"/>
        <v>833000</v>
      </c>
      <c r="V86" s="282">
        <v>48950000</v>
      </c>
      <c r="X86" s="283"/>
      <c r="Y86" s="284"/>
      <c r="AA86" s="289">
        <v>212113145</v>
      </c>
      <c r="AB86" s="289" t="s">
        <v>801</v>
      </c>
      <c r="AC86" s="291">
        <v>14800000</v>
      </c>
      <c r="AD86" s="291">
        <v>10000000</v>
      </c>
      <c r="AE86" s="291">
        <v>0</v>
      </c>
      <c r="AF86" s="291">
        <v>25000000</v>
      </c>
      <c r="AG86" s="291">
        <v>49800000</v>
      </c>
      <c r="AH86" s="291">
        <v>0</v>
      </c>
      <c r="AI86" s="291">
        <v>833000</v>
      </c>
      <c r="AJ86" s="291">
        <v>48967000</v>
      </c>
      <c r="AK86" s="291">
        <v>0</v>
      </c>
      <c r="AL86" s="291">
        <v>0</v>
      </c>
      <c r="AM86" s="291">
        <v>833000</v>
      </c>
      <c r="AN86" s="291">
        <v>0</v>
      </c>
      <c r="AO86" s="291">
        <v>0</v>
      </c>
      <c r="AP86" s="291">
        <v>0</v>
      </c>
      <c r="AQ86" s="291">
        <v>850000</v>
      </c>
      <c r="AR86" s="291">
        <v>850000</v>
      </c>
      <c r="AS86" s="291">
        <v>17000</v>
      </c>
      <c r="AT86" s="291">
        <v>48950000</v>
      </c>
      <c r="BB86" s="312">
        <v>212113145</v>
      </c>
      <c r="BC86" s="312" t="s">
        <v>801</v>
      </c>
      <c r="BD86" s="314">
        <v>14800000</v>
      </c>
      <c r="BE86" s="314">
        <v>10000000</v>
      </c>
      <c r="BF86" s="314">
        <v>0</v>
      </c>
      <c r="BG86" s="314">
        <v>25000000</v>
      </c>
      <c r="BH86" s="314">
        <v>49800000</v>
      </c>
      <c r="BI86" s="314">
        <v>0</v>
      </c>
      <c r="BJ86" s="314">
        <v>833000</v>
      </c>
      <c r="BK86" s="314">
        <v>48967000</v>
      </c>
      <c r="BL86" s="314">
        <v>0</v>
      </c>
      <c r="BM86" s="314">
        <v>833000</v>
      </c>
      <c r="BN86" s="314">
        <v>0</v>
      </c>
      <c r="BO86" s="314">
        <v>0</v>
      </c>
      <c r="BP86" s="314">
        <v>850000</v>
      </c>
      <c r="BQ86" s="314">
        <v>17000</v>
      </c>
      <c r="BR86" s="314">
        <v>48950000</v>
      </c>
      <c r="BS86" s="314">
        <v>833000</v>
      </c>
    </row>
    <row r="87" spans="1:71" s="219" customFormat="1" ht="29" x14ac:dyDescent="0.35">
      <c r="A87" s="226">
        <v>21211315</v>
      </c>
      <c r="B87" s="227" t="s">
        <v>32</v>
      </c>
      <c r="C87" s="228">
        <f>+C88+C89+C90</f>
        <v>17000000</v>
      </c>
      <c r="D87" s="228">
        <f t="shared" ref="D87:Q87" si="48">+D88+D89+D90</f>
        <v>0</v>
      </c>
      <c r="E87" s="228">
        <f t="shared" si="48"/>
        <v>0</v>
      </c>
      <c r="F87" s="228">
        <f t="shared" si="48"/>
        <v>0</v>
      </c>
      <c r="G87" s="228">
        <f t="shared" si="48"/>
        <v>17000000</v>
      </c>
      <c r="H87" s="228">
        <f t="shared" si="48"/>
        <v>0</v>
      </c>
      <c r="I87" s="228">
        <f t="shared" si="48"/>
        <v>3686515</v>
      </c>
      <c r="J87" s="228">
        <f t="shared" si="48"/>
        <v>13313485</v>
      </c>
      <c r="K87" s="228">
        <f t="shared" si="48"/>
        <v>0</v>
      </c>
      <c r="L87" s="228">
        <f t="shared" si="48"/>
        <v>2686515</v>
      </c>
      <c r="M87" s="228">
        <f t="shared" si="48"/>
        <v>1000000</v>
      </c>
      <c r="N87" s="228">
        <f t="shared" si="48"/>
        <v>3686515</v>
      </c>
      <c r="O87" s="228">
        <f t="shared" si="48"/>
        <v>0</v>
      </c>
      <c r="P87" s="228">
        <f t="shared" si="48"/>
        <v>13313485</v>
      </c>
      <c r="Q87" s="228">
        <f t="shared" si="48"/>
        <v>2686515</v>
      </c>
      <c r="V87" s="282">
        <v>13313485</v>
      </c>
      <c r="X87" s="283"/>
      <c r="Y87" s="284"/>
      <c r="AA87" s="289">
        <v>21211315</v>
      </c>
      <c r="AB87" s="289" t="s">
        <v>32</v>
      </c>
      <c r="AC87" s="291">
        <v>17000000</v>
      </c>
      <c r="AD87" s="291">
        <v>0</v>
      </c>
      <c r="AE87" s="291">
        <v>0</v>
      </c>
      <c r="AF87" s="291">
        <v>0</v>
      </c>
      <c r="AG87" s="291">
        <v>17000000</v>
      </c>
      <c r="AH87" s="291">
        <v>0</v>
      </c>
      <c r="AI87" s="291">
        <v>3686515</v>
      </c>
      <c r="AJ87" s="291">
        <v>13313485</v>
      </c>
      <c r="AK87" s="291">
        <v>0</v>
      </c>
      <c r="AL87" s="291">
        <v>0</v>
      </c>
      <c r="AM87" s="291">
        <v>2686515</v>
      </c>
      <c r="AN87" s="291">
        <v>1000000</v>
      </c>
      <c r="AO87" s="291">
        <v>0</v>
      </c>
      <c r="AP87" s="291">
        <v>0</v>
      </c>
      <c r="AQ87" s="291">
        <v>3686515</v>
      </c>
      <c r="AR87" s="291">
        <v>3686515</v>
      </c>
      <c r="AS87" s="291">
        <v>0</v>
      </c>
      <c r="AT87" s="291">
        <v>13313485</v>
      </c>
      <c r="BB87" s="312">
        <v>21211315</v>
      </c>
      <c r="BC87" s="312" t="s">
        <v>32</v>
      </c>
      <c r="BD87" s="314">
        <v>17000000</v>
      </c>
      <c r="BE87" s="314">
        <v>0</v>
      </c>
      <c r="BF87" s="314">
        <v>0</v>
      </c>
      <c r="BG87" s="314">
        <v>0</v>
      </c>
      <c r="BH87" s="314">
        <v>17000000</v>
      </c>
      <c r="BI87" s="314">
        <v>0</v>
      </c>
      <c r="BJ87" s="314">
        <v>3686515</v>
      </c>
      <c r="BK87" s="314">
        <v>13313485</v>
      </c>
      <c r="BL87" s="314">
        <v>0</v>
      </c>
      <c r="BM87" s="314">
        <v>2686515</v>
      </c>
      <c r="BN87" s="314">
        <v>1000000</v>
      </c>
      <c r="BO87" s="314">
        <v>0</v>
      </c>
      <c r="BP87" s="314">
        <v>3686515</v>
      </c>
      <c r="BQ87" s="314">
        <v>0</v>
      </c>
      <c r="BR87" s="314">
        <v>13313485</v>
      </c>
      <c r="BS87" s="314">
        <v>2686515</v>
      </c>
    </row>
    <row r="88" spans="1:71" ht="29" x14ac:dyDescent="0.35">
      <c r="A88" s="212">
        <v>212113151</v>
      </c>
      <c r="B88" s="210" t="s">
        <v>543</v>
      </c>
      <c r="C88" s="215">
        <v>8000000</v>
      </c>
      <c r="D88" s="215">
        <v>0</v>
      </c>
      <c r="E88" s="215">
        <v>0</v>
      </c>
      <c r="F88" s="215">
        <v>0</v>
      </c>
      <c r="G88" s="215">
        <f t="shared" si="46"/>
        <v>8000000</v>
      </c>
      <c r="H88" s="215">
        <v>0</v>
      </c>
      <c r="I88" s="215">
        <v>3686515</v>
      </c>
      <c r="J88" s="215">
        <f t="shared" si="39"/>
        <v>4313485</v>
      </c>
      <c r="K88" s="215">
        <v>0</v>
      </c>
      <c r="L88" s="215">
        <v>2686515</v>
      </c>
      <c r="M88" s="215">
        <f t="shared" si="40"/>
        <v>1000000</v>
      </c>
      <c r="N88" s="215">
        <v>3686515</v>
      </c>
      <c r="O88" s="215">
        <f t="shared" si="41"/>
        <v>0</v>
      </c>
      <c r="P88" s="215">
        <f t="shared" si="42"/>
        <v>4313485</v>
      </c>
      <c r="Q88" s="215">
        <f t="shared" si="43"/>
        <v>2686515</v>
      </c>
      <c r="V88" s="282">
        <v>4313485</v>
      </c>
      <c r="X88" s="283"/>
      <c r="Y88" s="284"/>
      <c r="AA88" s="289">
        <v>212113151</v>
      </c>
      <c r="AB88" s="289" t="s">
        <v>806</v>
      </c>
      <c r="AC88" s="291">
        <v>8000000</v>
      </c>
      <c r="AD88" s="291">
        <v>0</v>
      </c>
      <c r="AE88" s="291">
        <v>0</v>
      </c>
      <c r="AF88" s="291">
        <v>0</v>
      </c>
      <c r="AG88" s="291">
        <v>8000000</v>
      </c>
      <c r="AH88" s="291">
        <v>0</v>
      </c>
      <c r="AI88" s="291">
        <v>3686515</v>
      </c>
      <c r="AJ88" s="291">
        <v>4313485</v>
      </c>
      <c r="AK88" s="291">
        <v>0</v>
      </c>
      <c r="AL88" s="291">
        <v>0</v>
      </c>
      <c r="AM88" s="291">
        <v>2686515</v>
      </c>
      <c r="AN88" s="291">
        <v>1000000</v>
      </c>
      <c r="AO88" s="291">
        <v>0</v>
      </c>
      <c r="AP88" s="291">
        <v>0</v>
      </c>
      <c r="AQ88" s="291">
        <v>3686515</v>
      </c>
      <c r="AR88" s="291">
        <v>3686515</v>
      </c>
      <c r="AS88" s="291">
        <v>0</v>
      </c>
      <c r="AT88" s="291">
        <v>4313485</v>
      </c>
      <c r="BB88" s="312">
        <v>212113151</v>
      </c>
      <c r="BC88" s="312" t="s">
        <v>806</v>
      </c>
      <c r="BD88" s="314">
        <v>8000000</v>
      </c>
      <c r="BE88" s="314">
        <v>0</v>
      </c>
      <c r="BF88" s="314">
        <v>0</v>
      </c>
      <c r="BG88" s="314">
        <v>0</v>
      </c>
      <c r="BH88" s="314">
        <v>8000000</v>
      </c>
      <c r="BI88" s="314">
        <v>0</v>
      </c>
      <c r="BJ88" s="314">
        <v>3686515</v>
      </c>
      <c r="BK88" s="314">
        <v>4313485</v>
      </c>
      <c r="BL88" s="314">
        <v>0</v>
      </c>
      <c r="BM88" s="314">
        <v>2686515</v>
      </c>
      <c r="BN88" s="314">
        <v>1000000</v>
      </c>
      <c r="BO88" s="314">
        <v>0</v>
      </c>
      <c r="BP88" s="314">
        <v>3686515</v>
      </c>
      <c r="BQ88" s="314">
        <v>0</v>
      </c>
      <c r="BR88" s="314">
        <v>4313485</v>
      </c>
      <c r="BS88" s="314">
        <v>2686515</v>
      </c>
    </row>
    <row r="89" spans="1:71" ht="29" x14ac:dyDescent="0.35">
      <c r="A89" s="212">
        <v>212113152</v>
      </c>
      <c r="B89" s="210" t="s">
        <v>544</v>
      </c>
      <c r="C89" s="215">
        <v>6000000</v>
      </c>
      <c r="D89" s="215">
        <v>0</v>
      </c>
      <c r="E89" s="215">
        <v>0</v>
      </c>
      <c r="F89" s="215">
        <v>0</v>
      </c>
      <c r="G89" s="215">
        <f t="shared" si="46"/>
        <v>6000000</v>
      </c>
      <c r="H89" s="215">
        <v>0</v>
      </c>
      <c r="I89" s="215">
        <v>0</v>
      </c>
      <c r="J89" s="215">
        <f t="shared" si="39"/>
        <v>6000000</v>
      </c>
      <c r="K89" s="215">
        <v>0</v>
      </c>
      <c r="L89" s="215">
        <v>0</v>
      </c>
      <c r="M89" s="215">
        <f t="shared" si="40"/>
        <v>0</v>
      </c>
      <c r="N89" s="215">
        <v>0</v>
      </c>
      <c r="O89" s="215">
        <f t="shared" si="41"/>
        <v>0</v>
      </c>
      <c r="P89" s="215">
        <f t="shared" si="42"/>
        <v>6000000</v>
      </c>
      <c r="Q89" s="215">
        <f t="shared" si="43"/>
        <v>0</v>
      </c>
      <c r="V89" s="282">
        <v>6000000</v>
      </c>
      <c r="X89" s="283"/>
      <c r="Y89" s="284"/>
      <c r="AA89" s="289">
        <v>212113152</v>
      </c>
      <c r="AB89" s="289" t="s">
        <v>808</v>
      </c>
      <c r="AC89" s="291">
        <v>6000000</v>
      </c>
      <c r="AD89" s="291">
        <v>0</v>
      </c>
      <c r="AE89" s="291">
        <v>0</v>
      </c>
      <c r="AF89" s="291">
        <v>0</v>
      </c>
      <c r="AG89" s="291">
        <v>6000000</v>
      </c>
      <c r="AH89" s="291">
        <v>0</v>
      </c>
      <c r="AI89" s="291">
        <v>0</v>
      </c>
      <c r="AJ89" s="291">
        <v>6000000</v>
      </c>
      <c r="AK89" s="291">
        <v>0</v>
      </c>
      <c r="AL89" s="291">
        <v>0</v>
      </c>
      <c r="AM89" s="291">
        <v>0</v>
      </c>
      <c r="AN89" s="291">
        <v>0</v>
      </c>
      <c r="AO89" s="291">
        <v>0</v>
      </c>
      <c r="AP89" s="291">
        <v>0</v>
      </c>
      <c r="AQ89" s="291">
        <v>0</v>
      </c>
      <c r="AR89" s="291">
        <v>0</v>
      </c>
      <c r="AS89" s="291">
        <v>0</v>
      </c>
      <c r="AT89" s="291">
        <v>6000000</v>
      </c>
      <c r="BB89" s="312">
        <v>212113152</v>
      </c>
      <c r="BC89" s="312" t="s">
        <v>808</v>
      </c>
      <c r="BD89" s="314">
        <v>6000000</v>
      </c>
      <c r="BE89" s="314">
        <v>0</v>
      </c>
      <c r="BF89" s="314">
        <v>0</v>
      </c>
      <c r="BG89" s="314">
        <v>0</v>
      </c>
      <c r="BH89" s="314">
        <v>6000000</v>
      </c>
      <c r="BI89" s="314">
        <v>0</v>
      </c>
      <c r="BJ89" s="314">
        <v>0</v>
      </c>
      <c r="BK89" s="314">
        <v>6000000</v>
      </c>
      <c r="BL89" s="314">
        <v>0</v>
      </c>
      <c r="BM89" s="314">
        <v>0</v>
      </c>
      <c r="BN89" s="314">
        <v>0</v>
      </c>
      <c r="BO89" s="314">
        <v>0</v>
      </c>
      <c r="BP89" s="314">
        <v>0</v>
      </c>
      <c r="BQ89" s="314">
        <v>0</v>
      </c>
      <c r="BR89" s="314">
        <v>6000000</v>
      </c>
      <c r="BS89" s="314">
        <v>0</v>
      </c>
    </row>
    <row r="90" spans="1:71" ht="29" x14ac:dyDescent="0.35">
      <c r="A90" s="212">
        <v>212113153</v>
      </c>
      <c r="B90" s="210" t="s">
        <v>634</v>
      </c>
      <c r="C90" s="215">
        <v>3000000</v>
      </c>
      <c r="D90" s="215">
        <v>0</v>
      </c>
      <c r="E90" s="215">
        <v>0</v>
      </c>
      <c r="F90" s="215">
        <v>0</v>
      </c>
      <c r="G90" s="215">
        <f t="shared" si="46"/>
        <v>3000000</v>
      </c>
      <c r="H90" s="215">
        <v>0</v>
      </c>
      <c r="I90" s="215">
        <v>0</v>
      </c>
      <c r="J90" s="215">
        <f t="shared" si="39"/>
        <v>3000000</v>
      </c>
      <c r="K90" s="215">
        <v>0</v>
      </c>
      <c r="L90" s="215">
        <v>0</v>
      </c>
      <c r="M90" s="215">
        <f t="shared" si="40"/>
        <v>0</v>
      </c>
      <c r="N90" s="215">
        <v>0</v>
      </c>
      <c r="O90" s="215">
        <f t="shared" si="41"/>
        <v>0</v>
      </c>
      <c r="P90" s="215">
        <f t="shared" si="42"/>
        <v>3000000</v>
      </c>
      <c r="Q90" s="215">
        <f t="shared" si="43"/>
        <v>0</v>
      </c>
      <c r="V90" s="282">
        <v>3000000</v>
      </c>
      <c r="X90" s="283"/>
      <c r="Y90" s="284"/>
      <c r="AA90" s="289">
        <v>212113153</v>
      </c>
      <c r="AB90" s="289" t="s">
        <v>809</v>
      </c>
      <c r="AC90" s="291">
        <v>3000000</v>
      </c>
      <c r="AD90" s="291">
        <v>0</v>
      </c>
      <c r="AE90" s="291">
        <v>0</v>
      </c>
      <c r="AF90" s="291">
        <v>0</v>
      </c>
      <c r="AG90" s="291">
        <v>3000000</v>
      </c>
      <c r="AH90" s="291">
        <v>0</v>
      </c>
      <c r="AI90" s="291">
        <v>0</v>
      </c>
      <c r="AJ90" s="291">
        <v>3000000</v>
      </c>
      <c r="AK90" s="291">
        <v>0</v>
      </c>
      <c r="AL90" s="291">
        <v>0</v>
      </c>
      <c r="AM90" s="291">
        <v>0</v>
      </c>
      <c r="AN90" s="291">
        <v>0</v>
      </c>
      <c r="AO90" s="291">
        <v>0</v>
      </c>
      <c r="AP90" s="291">
        <v>0</v>
      </c>
      <c r="AQ90" s="291">
        <v>0</v>
      </c>
      <c r="AR90" s="291">
        <v>0</v>
      </c>
      <c r="AS90" s="291">
        <v>0</v>
      </c>
      <c r="AT90" s="291">
        <v>3000000</v>
      </c>
      <c r="BB90" s="312">
        <v>212113153</v>
      </c>
      <c r="BC90" s="312" t="s">
        <v>809</v>
      </c>
      <c r="BD90" s="314">
        <v>3000000</v>
      </c>
      <c r="BE90" s="314">
        <v>0</v>
      </c>
      <c r="BF90" s="314">
        <v>0</v>
      </c>
      <c r="BG90" s="314">
        <v>0</v>
      </c>
      <c r="BH90" s="314">
        <v>3000000</v>
      </c>
      <c r="BI90" s="314">
        <v>0</v>
      </c>
      <c r="BJ90" s="314">
        <v>0</v>
      </c>
      <c r="BK90" s="314">
        <v>3000000</v>
      </c>
      <c r="BL90" s="314">
        <v>0</v>
      </c>
      <c r="BM90" s="314">
        <v>0</v>
      </c>
      <c r="BN90" s="314">
        <v>0</v>
      </c>
      <c r="BO90" s="314">
        <v>0</v>
      </c>
      <c r="BP90" s="314">
        <v>0</v>
      </c>
      <c r="BQ90" s="314">
        <v>0</v>
      </c>
      <c r="BR90" s="314">
        <v>3000000</v>
      </c>
      <c r="BS90" s="314">
        <v>0</v>
      </c>
    </row>
    <row r="91" spans="1:71" s="219" customFormat="1" ht="29" x14ac:dyDescent="0.35">
      <c r="A91" s="226">
        <v>21211316</v>
      </c>
      <c r="B91" s="227" t="s">
        <v>33</v>
      </c>
      <c r="C91" s="228">
        <f>+C92</f>
        <v>35000000</v>
      </c>
      <c r="D91" s="228">
        <f t="shared" ref="D91:Q91" si="49">+D92</f>
        <v>0</v>
      </c>
      <c r="E91" s="228">
        <f t="shared" si="49"/>
        <v>0</v>
      </c>
      <c r="F91" s="228">
        <f t="shared" si="49"/>
        <v>0</v>
      </c>
      <c r="G91" s="228">
        <f t="shared" si="49"/>
        <v>35000000</v>
      </c>
      <c r="H91" s="228">
        <f t="shared" si="49"/>
        <v>0</v>
      </c>
      <c r="I91" s="228">
        <f t="shared" si="49"/>
        <v>2709500</v>
      </c>
      <c r="J91" s="228">
        <f t="shared" si="49"/>
        <v>32290500</v>
      </c>
      <c r="K91" s="228">
        <f t="shared" si="49"/>
        <v>119000</v>
      </c>
      <c r="L91" s="228">
        <f t="shared" si="49"/>
        <v>2828500</v>
      </c>
      <c r="M91" s="228">
        <f t="shared" si="49"/>
        <v>-119000</v>
      </c>
      <c r="N91" s="228">
        <f t="shared" si="49"/>
        <v>2709500</v>
      </c>
      <c r="O91" s="228">
        <f t="shared" si="49"/>
        <v>0</v>
      </c>
      <c r="P91" s="228">
        <f t="shared" si="49"/>
        <v>32290500</v>
      </c>
      <c r="Q91" s="228">
        <f t="shared" si="49"/>
        <v>2828500</v>
      </c>
      <c r="V91" s="282">
        <v>32290500</v>
      </c>
      <c r="X91" s="283"/>
      <c r="Y91" s="284"/>
      <c r="AA91" s="289">
        <v>21211316</v>
      </c>
      <c r="AB91" s="289" t="s">
        <v>33</v>
      </c>
      <c r="AC91" s="291">
        <v>35000000</v>
      </c>
      <c r="AD91" s="291">
        <v>0</v>
      </c>
      <c r="AE91" s="291">
        <v>0</v>
      </c>
      <c r="AF91" s="291">
        <v>0</v>
      </c>
      <c r="AG91" s="291">
        <v>35000000</v>
      </c>
      <c r="AH91" s="291">
        <v>0</v>
      </c>
      <c r="AI91" s="291">
        <v>2709500</v>
      </c>
      <c r="AJ91" s="291">
        <v>32290500</v>
      </c>
      <c r="AK91" s="291">
        <v>0</v>
      </c>
      <c r="AL91" s="291">
        <v>0</v>
      </c>
      <c r="AM91" s="291">
        <v>2709500</v>
      </c>
      <c r="AN91" s="291">
        <v>0</v>
      </c>
      <c r="AO91" s="291">
        <v>0</v>
      </c>
      <c r="AP91" s="291">
        <v>0</v>
      </c>
      <c r="AQ91" s="291">
        <v>2709500</v>
      </c>
      <c r="AR91" s="291">
        <v>2709500</v>
      </c>
      <c r="AS91" s="291">
        <v>0</v>
      </c>
      <c r="AT91" s="291">
        <v>32290500</v>
      </c>
      <c r="BB91" s="312">
        <v>21211316</v>
      </c>
      <c r="BC91" s="312" t="s">
        <v>33</v>
      </c>
      <c r="BD91" s="314">
        <v>35000000</v>
      </c>
      <c r="BE91" s="314">
        <v>0</v>
      </c>
      <c r="BF91" s="314">
        <v>0</v>
      </c>
      <c r="BG91" s="314">
        <v>0</v>
      </c>
      <c r="BH91" s="314">
        <v>35000000</v>
      </c>
      <c r="BI91" s="314">
        <v>0</v>
      </c>
      <c r="BJ91" s="314">
        <v>2709500</v>
      </c>
      <c r="BK91" s="314">
        <v>32290500</v>
      </c>
      <c r="BL91" s="314">
        <v>119000</v>
      </c>
      <c r="BM91" s="314">
        <v>2828500</v>
      </c>
      <c r="BN91" s="314">
        <v>-119000</v>
      </c>
      <c r="BO91" s="314">
        <v>0</v>
      </c>
      <c r="BP91" s="314">
        <v>2709500</v>
      </c>
      <c r="BQ91" s="314">
        <v>0</v>
      </c>
      <c r="BR91" s="314">
        <v>32290500</v>
      </c>
      <c r="BS91" s="314">
        <v>2828500</v>
      </c>
    </row>
    <row r="92" spans="1:71" ht="29" x14ac:dyDescent="0.35">
      <c r="A92" s="212">
        <v>212113162</v>
      </c>
      <c r="B92" s="210" t="s">
        <v>545</v>
      </c>
      <c r="C92" s="215">
        <v>35000000</v>
      </c>
      <c r="D92" s="215">
        <v>0</v>
      </c>
      <c r="E92" s="215">
        <v>0</v>
      </c>
      <c r="F92" s="215">
        <v>0</v>
      </c>
      <c r="G92" s="215">
        <f t="shared" si="46"/>
        <v>35000000</v>
      </c>
      <c r="H92" s="215">
        <v>0</v>
      </c>
      <c r="I92" s="215">
        <v>2709500</v>
      </c>
      <c r="J92" s="215">
        <f t="shared" si="39"/>
        <v>32290500</v>
      </c>
      <c r="K92" s="215">
        <v>119000</v>
      </c>
      <c r="L92" s="215">
        <v>2828500</v>
      </c>
      <c r="M92" s="215">
        <f t="shared" si="40"/>
        <v>-119000</v>
      </c>
      <c r="N92" s="215">
        <v>2709500</v>
      </c>
      <c r="O92" s="215">
        <f t="shared" si="41"/>
        <v>0</v>
      </c>
      <c r="P92" s="215">
        <f t="shared" si="42"/>
        <v>32290500</v>
      </c>
      <c r="Q92" s="215">
        <f t="shared" si="43"/>
        <v>2828500</v>
      </c>
      <c r="V92" s="282">
        <v>32290500</v>
      </c>
      <c r="X92" s="283"/>
      <c r="Y92" s="284"/>
      <c r="AA92" s="289">
        <v>212113162</v>
      </c>
      <c r="AB92" s="289" t="s">
        <v>813</v>
      </c>
      <c r="AC92" s="291">
        <v>35000000</v>
      </c>
      <c r="AD92" s="291">
        <v>0</v>
      </c>
      <c r="AE92" s="291">
        <v>0</v>
      </c>
      <c r="AF92" s="291">
        <v>0</v>
      </c>
      <c r="AG92" s="291">
        <v>35000000</v>
      </c>
      <c r="AH92" s="291">
        <v>0</v>
      </c>
      <c r="AI92" s="291">
        <v>2709500</v>
      </c>
      <c r="AJ92" s="291">
        <v>32290500</v>
      </c>
      <c r="AK92" s="291">
        <v>0</v>
      </c>
      <c r="AL92" s="291">
        <v>0</v>
      </c>
      <c r="AM92" s="291">
        <v>2709500</v>
      </c>
      <c r="AN92" s="291">
        <v>0</v>
      </c>
      <c r="AO92" s="291">
        <v>0</v>
      </c>
      <c r="AP92" s="291">
        <v>0</v>
      </c>
      <c r="AQ92" s="291">
        <v>2709500</v>
      </c>
      <c r="AR92" s="291">
        <v>2709500</v>
      </c>
      <c r="AS92" s="291">
        <v>0</v>
      </c>
      <c r="AT92" s="291">
        <v>32290500</v>
      </c>
      <c r="BB92" s="312">
        <v>212113162</v>
      </c>
      <c r="BC92" s="312" t="s">
        <v>813</v>
      </c>
      <c r="BD92" s="314">
        <v>35000000</v>
      </c>
      <c r="BE92" s="314">
        <v>0</v>
      </c>
      <c r="BF92" s="314">
        <v>0</v>
      </c>
      <c r="BG92" s="314">
        <v>0</v>
      </c>
      <c r="BH92" s="314">
        <v>35000000</v>
      </c>
      <c r="BI92" s="314">
        <v>0</v>
      </c>
      <c r="BJ92" s="314">
        <v>2709500</v>
      </c>
      <c r="BK92" s="314">
        <v>32290500</v>
      </c>
      <c r="BL92" s="314">
        <v>119000</v>
      </c>
      <c r="BM92" s="314">
        <v>2828500</v>
      </c>
      <c r="BN92" s="314">
        <v>-119000</v>
      </c>
      <c r="BO92" s="314">
        <v>0</v>
      </c>
      <c r="BP92" s="314">
        <v>2709500</v>
      </c>
      <c r="BQ92" s="314">
        <v>0</v>
      </c>
      <c r="BR92" s="314">
        <v>32290500</v>
      </c>
      <c r="BS92" s="314">
        <v>2828500</v>
      </c>
    </row>
    <row r="93" spans="1:71" s="219" customFormat="1" x14ac:dyDescent="0.35">
      <c r="A93" s="226">
        <v>21211317</v>
      </c>
      <c r="B93" s="227" t="s">
        <v>34</v>
      </c>
      <c r="C93" s="228">
        <f>+C94</f>
        <v>0</v>
      </c>
      <c r="D93" s="228">
        <f t="shared" ref="D93:Q93" si="50">+D94</f>
        <v>200000000</v>
      </c>
      <c r="E93" s="228">
        <f t="shared" si="50"/>
        <v>0</v>
      </c>
      <c r="F93" s="228">
        <f t="shared" si="50"/>
        <v>45000000</v>
      </c>
      <c r="G93" s="228">
        <f t="shared" si="50"/>
        <v>245000000</v>
      </c>
      <c r="H93" s="228">
        <f t="shared" si="50"/>
        <v>0</v>
      </c>
      <c r="I93" s="228">
        <f t="shared" si="50"/>
        <v>216697740</v>
      </c>
      <c r="J93" s="228">
        <f t="shared" si="50"/>
        <v>28302260</v>
      </c>
      <c r="K93" s="228">
        <f t="shared" si="50"/>
        <v>1180000</v>
      </c>
      <c r="L93" s="228">
        <f t="shared" si="50"/>
        <v>153468248</v>
      </c>
      <c r="M93" s="228">
        <f t="shared" si="50"/>
        <v>63229492</v>
      </c>
      <c r="N93" s="228">
        <f t="shared" si="50"/>
        <v>227775770</v>
      </c>
      <c r="O93" s="228">
        <f t="shared" si="50"/>
        <v>11078030</v>
      </c>
      <c r="P93" s="228">
        <f t="shared" si="50"/>
        <v>17224230</v>
      </c>
      <c r="Q93" s="228">
        <f t="shared" si="50"/>
        <v>153468248</v>
      </c>
      <c r="V93" s="282">
        <v>20000000</v>
      </c>
      <c r="X93" s="283"/>
      <c r="Y93" s="284"/>
      <c r="AA93" s="289">
        <v>21211317</v>
      </c>
      <c r="AB93" s="289" t="s">
        <v>34</v>
      </c>
      <c r="AC93" s="291">
        <v>0</v>
      </c>
      <c r="AD93" s="291">
        <v>200000000</v>
      </c>
      <c r="AE93" s="291">
        <v>0</v>
      </c>
      <c r="AF93" s="291">
        <v>45000000</v>
      </c>
      <c r="AG93" s="291">
        <v>245000000</v>
      </c>
      <c r="AH93" s="291">
        <v>2775770</v>
      </c>
      <c r="AI93" s="291">
        <v>216697740</v>
      </c>
      <c r="AJ93" s="291">
        <v>28302260</v>
      </c>
      <c r="AK93" s="291">
        <v>0</v>
      </c>
      <c r="AL93" s="291">
        <v>13715901</v>
      </c>
      <c r="AM93" s="291">
        <v>152288248</v>
      </c>
      <c r="AN93" s="291">
        <v>64409492</v>
      </c>
      <c r="AO93" s="291">
        <v>0</v>
      </c>
      <c r="AP93" s="291">
        <v>2775770</v>
      </c>
      <c r="AQ93" s="291">
        <v>227775770</v>
      </c>
      <c r="AR93" s="291">
        <v>227775770</v>
      </c>
      <c r="AS93" s="291">
        <v>11078030</v>
      </c>
      <c r="AT93" s="291">
        <v>17224230</v>
      </c>
      <c r="BB93" s="312">
        <v>21211317</v>
      </c>
      <c r="BC93" s="312" t="s">
        <v>34</v>
      </c>
      <c r="BD93" s="314">
        <v>0</v>
      </c>
      <c r="BE93" s="314">
        <v>200000000</v>
      </c>
      <c r="BF93" s="314">
        <v>0</v>
      </c>
      <c r="BG93" s="314">
        <v>45000000</v>
      </c>
      <c r="BH93" s="314">
        <v>245000000</v>
      </c>
      <c r="BI93" s="314">
        <v>0</v>
      </c>
      <c r="BJ93" s="314">
        <v>216697740</v>
      </c>
      <c r="BK93" s="314">
        <v>28302260</v>
      </c>
      <c r="BL93" s="314">
        <v>1180000</v>
      </c>
      <c r="BM93" s="314">
        <v>153468248</v>
      </c>
      <c r="BN93" s="314">
        <v>63229492</v>
      </c>
      <c r="BO93" s="314">
        <v>0</v>
      </c>
      <c r="BP93" s="314">
        <v>227775770</v>
      </c>
      <c r="BQ93" s="314">
        <v>11078030</v>
      </c>
      <c r="BR93" s="314">
        <v>17224230</v>
      </c>
      <c r="BS93" s="314">
        <v>153468248</v>
      </c>
    </row>
    <row r="94" spans="1:71" ht="29" x14ac:dyDescent="0.35">
      <c r="A94" s="212">
        <v>212113171</v>
      </c>
      <c r="B94" s="210" t="s">
        <v>546</v>
      </c>
      <c r="C94" s="215">
        <v>0</v>
      </c>
      <c r="D94" s="215">
        <v>200000000</v>
      </c>
      <c r="E94" s="215">
        <v>0</v>
      </c>
      <c r="F94" s="215">
        <v>45000000</v>
      </c>
      <c r="G94" s="215">
        <f t="shared" si="46"/>
        <v>245000000</v>
      </c>
      <c r="H94" s="215">
        <v>0</v>
      </c>
      <c r="I94" s="215">
        <v>216697740</v>
      </c>
      <c r="J94" s="215">
        <f t="shared" si="39"/>
        <v>28302260</v>
      </c>
      <c r="K94" s="215">
        <v>1180000</v>
      </c>
      <c r="L94" s="215">
        <v>153468248</v>
      </c>
      <c r="M94" s="215">
        <f t="shared" si="40"/>
        <v>63229492</v>
      </c>
      <c r="N94" s="215">
        <v>227775770</v>
      </c>
      <c r="O94" s="215">
        <f t="shared" si="41"/>
        <v>11078030</v>
      </c>
      <c r="P94" s="215">
        <f t="shared" si="42"/>
        <v>17224230</v>
      </c>
      <c r="Q94" s="215">
        <f t="shared" si="43"/>
        <v>153468248</v>
      </c>
      <c r="V94" s="282">
        <v>20000000</v>
      </c>
      <c r="X94" s="283"/>
      <c r="Y94" s="284"/>
      <c r="AA94" s="289">
        <v>212113171</v>
      </c>
      <c r="AB94" s="289" t="s">
        <v>815</v>
      </c>
      <c r="AC94" s="291">
        <v>0</v>
      </c>
      <c r="AD94" s="291">
        <v>200000000</v>
      </c>
      <c r="AE94" s="291">
        <v>0</v>
      </c>
      <c r="AF94" s="291">
        <v>45000000</v>
      </c>
      <c r="AG94" s="291">
        <v>245000000</v>
      </c>
      <c r="AH94" s="291">
        <v>2775770</v>
      </c>
      <c r="AI94" s="291">
        <v>216697740</v>
      </c>
      <c r="AJ94" s="291">
        <v>28302260</v>
      </c>
      <c r="AK94" s="291">
        <v>0</v>
      </c>
      <c r="AL94" s="291">
        <v>13715901</v>
      </c>
      <c r="AM94" s="291">
        <v>152288248</v>
      </c>
      <c r="AN94" s="291">
        <v>64409492</v>
      </c>
      <c r="AO94" s="291">
        <v>0</v>
      </c>
      <c r="AP94" s="291">
        <v>2775770</v>
      </c>
      <c r="AQ94" s="291">
        <v>227775770</v>
      </c>
      <c r="AR94" s="291">
        <v>227775770</v>
      </c>
      <c r="AS94" s="291">
        <v>11078030</v>
      </c>
      <c r="AT94" s="291">
        <v>17224230</v>
      </c>
      <c r="BB94" s="312">
        <v>212113171</v>
      </c>
      <c r="BC94" s="312" t="s">
        <v>815</v>
      </c>
      <c r="BD94" s="314">
        <v>0</v>
      </c>
      <c r="BE94" s="314">
        <v>200000000</v>
      </c>
      <c r="BF94" s="314">
        <v>0</v>
      </c>
      <c r="BG94" s="314">
        <v>45000000</v>
      </c>
      <c r="BH94" s="314">
        <v>245000000</v>
      </c>
      <c r="BI94" s="314">
        <v>0</v>
      </c>
      <c r="BJ94" s="314">
        <v>216697740</v>
      </c>
      <c r="BK94" s="314">
        <v>28302260</v>
      </c>
      <c r="BL94" s="314">
        <v>1180000</v>
      </c>
      <c r="BM94" s="314">
        <v>153468248</v>
      </c>
      <c r="BN94" s="314">
        <v>63229492</v>
      </c>
      <c r="BO94" s="314">
        <v>0</v>
      </c>
      <c r="BP94" s="314">
        <v>227775770</v>
      </c>
      <c r="BQ94" s="314">
        <v>11078030</v>
      </c>
      <c r="BR94" s="314">
        <v>17224230</v>
      </c>
      <c r="BS94" s="314">
        <v>153468248</v>
      </c>
    </row>
    <row r="95" spans="1:71" s="219" customFormat="1" x14ac:dyDescent="0.35">
      <c r="A95" s="223">
        <v>212114</v>
      </c>
      <c r="B95" s="224" t="s">
        <v>35</v>
      </c>
      <c r="C95" s="225">
        <f>+C96+C100</f>
        <v>78190348</v>
      </c>
      <c r="D95" s="225">
        <f>+D96+D100</f>
        <v>435690000</v>
      </c>
      <c r="E95" s="225">
        <f t="shared" ref="E95:Q95" si="51">+E96+E100</f>
        <v>0</v>
      </c>
      <c r="F95" s="225">
        <f t="shared" si="51"/>
        <v>25000000</v>
      </c>
      <c r="G95" s="225">
        <f t="shared" si="51"/>
        <v>538880348</v>
      </c>
      <c r="H95" s="225">
        <f t="shared" si="51"/>
        <v>0</v>
      </c>
      <c r="I95" s="225">
        <f t="shared" si="51"/>
        <v>329121258</v>
      </c>
      <c r="J95" s="225">
        <f t="shared" si="51"/>
        <v>209759090</v>
      </c>
      <c r="K95" s="225">
        <f t="shared" si="51"/>
        <v>0</v>
      </c>
      <c r="L95" s="225">
        <f t="shared" si="51"/>
        <v>329121258</v>
      </c>
      <c r="M95" s="225">
        <f t="shared" si="51"/>
        <v>0</v>
      </c>
      <c r="N95" s="225">
        <f t="shared" si="51"/>
        <v>435690000</v>
      </c>
      <c r="O95" s="225">
        <f t="shared" si="51"/>
        <v>106568742</v>
      </c>
      <c r="P95" s="225">
        <f t="shared" si="51"/>
        <v>103190348</v>
      </c>
      <c r="Q95" s="225">
        <f t="shared" si="51"/>
        <v>329121258</v>
      </c>
      <c r="V95" s="282">
        <v>112883148</v>
      </c>
      <c r="X95" s="283"/>
      <c r="Y95" s="284"/>
      <c r="AA95" s="289">
        <v>212114</v>
      </c>
      <c r="AB95" s="289" t="s">
        <v>35</v>
      </c>
      <c r="AC95" s="291">
        <v>78190348</v>
      </c>
      <c r="AD95" s="291">
        <v>435690000</v>
      </c>
      <c r="AE95" s="291">
        <v>0</v>
      </c>
      <c r="AF95" s="291">
        <v>25000000</v>
      </c>
      <c r="AG95" s="291">
        <v>538880348</v>
      </c>
      <c r="AH95" s="291">
        <v>0</v>
      </c>
      <c r="AI95" s="291">
        <v>329121258</v>
      </c>
      <c r="AJ95" s="291">
        <v>209759090</v>
      </c>
      <c r="AK95" s="291">
        <v>0</v>
      </c>
      <c r="AL95" s="291">
        <v>9175885</v>
      </c>
      <c r="AM95" s="291">
        <v>329121258</v>
      </c>
      <c r="AN95" s="291">
        <v>0</v>
      </c>
      <c r="AO95" s="291">
        <v>0</v>
      </c>
      <c r="AP95" s="291">
        <v>0</v>
      </c>
      <c r="AQ95" s="291">
        <v>435690000</v>
      </c>
      <c r="AR95" s="291">
        <v>435690000</v>
      </c>
      <c r="AS95" s="291">
        <v>106568742</v>
      </c>
      <c r="AT95" s="291">
        <v>103190348</v>
      </c>
      <c r="BB95" s="312">
        <v>212114</v>
      </c>
      <c r="BC95" s="312" t="s">
        <v>35</v>
      </c>
      <c r="BD95" s="314">
        <v>78190348</v>
      </c>
      <c r="BE95" s="314">
        <v>435690000</v>
      </c>
      <c r="BF95" s="314">
        <v>0</v>
      </c>
      <c r="BG95" s="314">
        <v>25000000</v>
      </c>
      <c r="BH95" s="314">
        <v>538880348</v>
      </c>
      <c r="BI95" s="314">
        <v>0</v>
      </c>
      <c r="BJ95" s="314">
        <v>329121258</v>
      </c>
      <c r="BK95" s="314">
        <v>209759090</v>
      </c>
      <c r="BL95" s="314">
        <v>0</v>
      </c>
      <c r="BM95" s="314">
        <v>329121258</v>
      </c>
      <c r="BN95" s="314">
        <v>0</v>
      </c>
      <c r="BO95" s="314">
        <v>0</v>
      </c>
      <c r="BP95" s="314">
        <v>435690000</v>
      </c>
      <c r="BQ95" s="314">
        <v>106568742</v>
      </c>
      <c r="BR95" s="314">
        <v>103190348</v>
      </c>
      <c r="BS95" s="314">
        <v>329121258</v>
      </c>
    </row>
    <row r="96" spans="1:71" s="219" customFormat="1" x14ac:dyDescent="0.35">
      <c r="A96" s="223">
        <v>2121142</v>
      </c>
      <c r="B96" s="224" t="s">
        <v>36</v>
      </c>
      <c r="C96" s="225">
        <f>+C97</f>
        <v>0</v>
      </c>
      <c r="D96" s="225">
        <f t="shared" ref="D96:Q98" si="52">+D97</f>
        <v>410690000</v>
      </c>
      <c r="E96" s="225">
        <f t="shared" si="52"/>
        <v>0</v>
      </c>
      <c r="F96" s="225">
        <f t="shared" si="52"/>
        <v>25000000</v>
      </c>
      <c r="G96" s="225">
        <f t="shared" si="52"/>
        <v>435690000</v>
      </c>
      <c r="H96" s="225">
        <f t="shared" si="52"/>
        <v>0</v>
      </c>
      <c r="I96" s="225">
        <f t="shared" si="52"/>
        <v>329121258</v>
      </c>
      <c r="J96" s="225">
        <f t="shared" si="52"/>
        <v>106568742</v>
      </c>
      <c r="K96" s="225">
        <f t="shared" si="52"/>
        <v>0</v>
      </c>
      <c r="L96" s="225">
        <f t="shared" si="52"/>
        <v>329121258</v>
      </c>
      <c r="M96" s="225">
        <f t="shared" si="52"/>
        <v>0</v>
      </c>
      <c r="N96" s="225">
        <f t="shared" si="52"/>
        <v>435690000</v>
      </c>
      <c r="O96" s="225">
        <f t="shared" si="52"/>
        <v>106568742</v>
      </c>
      <c r="P96" s="225">
        <f t="shared" si="52"/>
        <v>0</v>
      </c>
      <c r="Q96" s="225">
        <f t="shared" si="52"/>
        <v>329121258</v>
      </c>
      <c r="V96" s="282">
        <v>9692800</v>
      </c>
      <c r="X96" s="283"/>
      <c r="Y96" s="284"/>
      <c r="AA96" s="289">
        <v>2121142</v>
      </c>
      <c r="AB96" s="289" t="s">
        <v>36</v>
      </c>
      <c r="AC96" s="291">
        <v>0</v>
      </c>
      <c r="AD96" s="291">
        <v>410690000</v>
      </c>
      <c r="AE96" s="291">
        <v>0</v>
      </c>
      <c r="AF96" s="291">
        <v>25000000</v>
      </c>
      <c r="AG96" s="291">
        <v>435690000</v>
      </c>
      <c r="AH96" s="291">
        <v>0</v>
      </c>
      <c r="AI96" s="291">
        <v>329121258</v>
      </c>
      <c r="AJ96" s="291">
        <v>106568742</v>
      </c>
      <c r="AK96" s="291">
        <v>0</v>
      </c>
      <c r="AL96" s="291">
        <v>9175885</v>
      </c>
      <c r="AM96" s="291">
        <v>329121258</v>
      </c>
      <c r="AN96" s="291">
        <v>0</v>
      </c>
      <c r="AO96" s="291">
        <v>0</v>
      </c>
      <c r="AP96" s="291">
        <v>0</v>
      </c>
      <c r="AQ96" s="291">
        <v>435690000</v>
      </c>
      <c r="AR96" s="291">
        <v>435690000</v>
      </c>
      <c r="AS96" s="291">
        <v>106568742</v>
      </c>
      <c r="AT96" s="291">
        <v>0</v>
      </c>
      <c r="BB96" s="312">
        <v>2121142</v>
      </c>
      <c r="BC96" s="312" t="s">
        <v>36</v>
      </c>
      <c r="BD96" s="314">
        <v>0</v>
      </c>
      <c r="BE96" s="314">
        <v>410690000</v>
      </c>
      <c r="BF96" s="314">
        <v>0</v>
      </c>
      <c r="BG96" s="314">
        <v>25000000</v>
      </c>
      <c r="BH96" s="314">
        <v>435690000</v>
      </c>
      <c r="BI96" s="314">
        <v>0</v>
      </c>
      <c r="BJ96" s="314">
        <v>329121258</v>
      </c>
      <c r="BK96" s="314">
        <v>106568742</v>
      </c>
      <c r="BL96" s="314">
        <v>0</v>
      </c>
      <c r="BM96" s="314">
        <v>329121258</v>
      </c>
      <c r="BN96" s="314">
        <v>0</v>
      </c>
      <c r="BO96" s="314">
        <v>0</v>
      </c>
      <c r="BP96" s="314">
        <v>435690000</v>
      </c>
      <c r="BQ96" s="314">
        <v>106568742</v>
      </c>
      <c r="BR96" s="314">
        <v>0</v>
      </c>
      <c r="BS96" s="314">
        <v>329121258</v>
      </c>
    </row>
    <row r="97" spans="1:71" x14ac:dyDescent="0.35">
      <c r="A97" s="211">
        <v>21211423</v>
      </c>
      <c r="B97" s="209" t="s">
        <v>37</v>
      </c>
      <c r="C97" s="214">
        <f>+C98</f>
        <v>0</v>
      </c>
      <c r="D97" s="214">
        <f t="shared" si="52"/>
        <v>410690000</v>
      </c>
      <c r="E97" s="214">
        <f t="shared" si="52"/>
        <v>0</v>
      </c>
      <c r="F97" s="214">
        <f t="shared" si="52"/>
        <v>25000000</v>
      </c>
      <c r="G97" s="214">
        <f t="shared" si="52"/>
        <v>435690000</v>
      </c>
      <c r="H97" s="214">
        <f t="shared" si="52"/>
        <v>0</v>
      </c>
      <c r="I97" s="214">
        <f t="shared" si="52"/>
        <v>329121258</v>
      </c>
      <c r="J97" s="214">
        <f t="shared" si="52"/>
        <v>106568742</v>
      </c>
      <c r="K97" s="214">
        <f t="shared" si="52"/>
        <v>0</v>
      </c>
      <c r="L97" s="214">
        <f t="shared" si="52"/>
        <v>329121258</v>
      </c>
      <c r="M97" s="214">
        <f t="shared" si="52"/>
        <v>0</v>
      </c>
      <c r="N97" s="214">
        <f t="shared" si="52"/>
        <v>435690000</v>
      </c>
      <c r="O97" s="214">
        <f t="shared" si="52"/>
        <v>106568742</v>
      </c>
      <c r="P97" s="214">
        <f t="shared" si="52"/>
        <v>0</v>
      </c>
      <c r="Q97" s="214">
        <f t="shared" si="52"/>
        <v>329121258</v>
      </c>
      <c r="V97" s="282">
        <v>9692800</v>
      </c>
      <c r="X97" s="283"/>
      <c r="Y97" s="284"/>
      <c r="AA97" s="289">
        <v>21211423</v>
      </c>
      <c r="AB97" s="289" t="s">
        <v>37</v>
      </c>
      <c r="AC97" s="291">
        <v>0</v>
      </c>
      <c r="AD97" s="291">
        <v>410690000</v>
      </c>
      <c r="AE97" s="291">
        <v>0</v>
      </c>
      <c r="AF97" s="291">
        <v>25000000</v>
      </c>
      <c r="AG97" s="291">
        <v>435690000</v>
      </c>
      <c r="AH97" s="291">
        <v>0</v>
      </c>
      <c r="AI97" s="291">
        <v>329121258</v>
      </c>
      <c r="AJ97" s="291">
        <v>106568742</v>
      </c>
      <c r="AK97" s="291">
        <v>0</v>
      </c>
      <c r="AL97" s="291">
        <v>9175885</v>
      </c>
      <c r="AM97" s="291">
        <v>329121258</v>
      </c>
      <c r="AN97" s="291">
        <v>0</v>
      </c>
      <c r="AO97" s="291">
        <v>0</v>
      </c>
      <c r="AP97" s="291">
        <v>0</v>
      </c>
      <c r="AQ97" s="291">
        <v>435690000</v>
      </c>
      <c r="AR97" s="291">
        <v>435690000</v>
      </c>
      <c r="AS97" s="291">
        <v>106568742</v>
      </c>
      <c r="AT97" s="291">
        <v>0</v>
      </c>
      <c r="BB97" s="312">
        <v>21211423</v>
      </c>
      <c r="BC97" s="312" t="s">
        <v>37</v>
      </c>
      <c r="BD97" s="314">
        <v>0</v>
      </c>
      <c r="BE97" s="314">
        <v>410690000</v>
      </c>
      <c r="BF97" s="314">
        <v>0</v>
      </c>
      <c r="BG97" s="314">
        <v>25000000</v>
      </c>
      <c r="BH97" s="314">
        <v>435690000</v>
      </c>
      <c r="BI97" s="314">
        <v>0</v>
      </c>
      <c r="BJ97" s="314">
        <v>329121258</v>
      </c>
      <c r="BK97" s="314">
        <v>106568742</v>
      </c>
      <c r="BL97" s="314">
        <v>0</v>
      </c>
      <c r="BM97" s="314">
        <v>329121258</v>
      </c>
      <c r="BN97" s="314">
        <v>0</v>
      </c>
      <c r="BO97" s="314">
        <v>0</v>
      </c>
      <c r="BP97" s="314">
        <v>435690000</v>
      </c>
      <c r="BQ97" s="314">
        <v>106568742</v>
      </c>
      <c r="BR97" s="314">
        <v>0</v>
      </c>
      <c r="BS97" s="314">
        <v>329121258</v>
      </c>
    </row>
    <row r="98" spans="1:71" s="219" customFormat="1" x14ac:dyDescent="0.35">
      <c r="A98" s="226">
        <v>212114231</v>
      </c>
      <c r="B98" s="227" t="s">
        <v>38</v>
      </c>
      <c r="C98" s="228">
        <f>+C99</f>
        <v>0</v>
      </c>
      <c r="D98" s="228">
        <f t="shared" si="52"/>
        <v>410690000</v>
      </c>
      <c r="E98" s="228">
        <f t="shared" si="52"/>
        <v>0</v>
      </c>
      <c r="F98" s="228">
        <f t="shared" si="52"/>
        <v>25000000</v>
      </c>
      <c r="G98" s="228">
        <f t="shared" si="52"/>
        <v>435690000</v>
      </c>
      <c r="H98" s="228">
        <f t="shared" si="52"/>
        <v>0</v>
      </c>
      <c r="I98" s="228">
        <f t="shared" si="52"/>
        <v>329121258</v>
      </c>
      <c r="J98" s="228">
        <f t="shared" si="52"/>
        <v>106568742</v>
      </c>
      <c r="K98" s="228">
        <f t="shared" si="52"/>
        <v>0</v>
      </c>
      <c r="L98" s="228">
        <f t="shared" si="52"/>
        <v>329121258</v>
      </c>
      <c r="M98" s="228">
        <f t="shared" si="52"/>
        <v>0</v>
      </c>
      <c r="N98" s="228">
        <f t="shared" si="52"/>
        <v>435690000</v>
      </c>
      <c r="O98" s="228">
        <f t="shared" si="52"/>
        <v>106568742</v>
      </c>
      <c r="P98" s="228">
        <f t="shared" si="52"/>
        <v>0</v>
      </c>
      <c r="Q98" s="228">
        <f t="shared" si="52"/>
        <v>329121258</v>
      </c>
      <c r="V98" s="282">
        <v>9692800</v>
      </c>
      <c r="X98" s="283"/>
      <c r="Y98" s="284"/>
      <c r="AA98" s="289">
        <v>212114231</v>
      </c>
      <c r="AB98" s="289" t="s">
        <v>38</v>
      </c>
      <c r="AC98" s="291">
        <v>0</v>
      </c>
      <c r="AD98" s="291">
        <v>410690000</v>
      </c>
      <c r="AE98" s="291">
        <v>0</v>
      </c>
      <c r="AF98" s="291">
        <v>25000000</v>
      </c>
      <c r="AG98" s="291">
        <v>435690000</v>
      </c>
      <c r="AH98" s="291">
        <v>0</v>
      </c>
      <c r="AI98" s="291">
        <v>329121258</v>
      </c>
      <c r="AJ98" s="291">
        <v>106568742</v>
      </c>
      <c r="AK98" s="291">
        <v>0</v>
      </c>
      <c r="AL98" s="291">
        <v>9175885</v>
      </c>
      <c r="AM98" s="291">
        <v>329121258</v>
      </c>
      <c r="AN98" s="291">
        <v>0</v>
      </c>
      <c r="AO98" s="291">
        <v>0</v>
      </c>
      <c r="AP98" s="291">
        <v>0</v>
      </c>
      <c r="AQ98" s="291">
        <v>435690000</v>
      </c>
      <c r="AR98" s="291">
        <v>435690000</v>
      </c>
      <c r="AS98" s="291">
        <v>106568742</v>
      </c>
      <c r="AT98" s="291">
        <v>0</v>
      </c>
      <c r="BB98" s="312">
        <v>212114231</v>
      </c>
      <c r="BC98" s="312" t="s">
        <v>38</v>
      </c>
      <c r="BD98" s="314">
        <v>0</v>
      </c>
      <c r="BE98" s="314">
        <v>410690000</v>
      </c>
      <c r="BF98" s="314">
        <v>0</v>
      </c>
      <c r="BG98" s="314">
        <v>25000000</v>
      </c>
      <c r="BH98" s="314">
        <v>435690000</v>
      </c>
      <c r="BI98" s="314">
        <v>0</v>
      </c>
      <c r="BJ98" s="314">
        <v>329121258</v>
      </c>
      <c r="BK98" s="314">
        <v>106568742</v>
      </c>
      <c r="BL98" s="314">
        <v>0</v>
      </c>
      <c r="BM98" s="314">
        <v>329121258</v>
      </c>
      <c r="BN98" s="314">
        <v>0</v>
      </c>
      <c r="BO98" s="314">
        <v>0</v>
      </c>
      <c r="BP98" s="314">
        <v>435690000</v>
      </c>
      <c r="BQ98" s="314">
        <v>106568742</v>
      </c>
      <c r="BR98" s="314">
        <v>0</v>
      </c>
      <c r="BS98" s="314">
        <v>329121258</v>
      </c>
    </row>
    <row r="99" spans="1:71" x14ac:dyDescent="0.35">
      <c r="A99" s="212">
        <v>2121142311</v>
      </c>
      <c r="B99" s="210" t="s">
        <v>547</v>
      </c>
      <c r="C99" s="215">
        <v>0</v>
      </c>
      <c r="D99" s="215">
        <v>410690000</v>
      </c>
      <c r="E99" s="215">
        <v>0</v>
      </c>
      <c r="F99" s="215">
        <v>25000000</v>
      </c>
      <c r="G99" s="215">
        <f t="shared" si="46"/>
        <v>435690000</v>
      </c>
      <c r="H99" s="215">
        <v>0</v>
      </c>
      <c r="I99" s="215">
        <v>329121258</v>
      </c>
      <c r="J99" s="215">
        <f t="shared" si="39"/>
        <v>106568742</v>
      </c>
      <c r="K99" s="215">
        <v>0</v>
      </c>
      <c r="L99" s="215">
        <v>329121258</v>
      </c>
      <c r="M99" s="215">
        <f t="shared" si="40"/>
        <v>0</v>
      </c>
      <c r="N99" s="215">
        <v>435690000</v>
      </c>
      <c r="O99" s="215">
        <f t="shared" si="41"/>
        <v>106568742</v>
      </c>
      <c r="P99" s="215">
        <f t="shared" si="42"/>
        <v>0</v>
      </c>
      <c r="Q99" s="215">
        <f t="shared" si="43"/>
        <v>329121258</v>
      </c>
      <c r="V99" s="282">
        <v>9692800</v>
      </c>
      <c r="X99" s="283"/>
      <c r="Y99" s="284"/>
      <c r="AA99" s="289">
        <v>2121142311</v>
      </c>
      <c r="AB99" s="289" t="s">
        <v>1238</v>
      </c>
      <c r="AC99" s="291">
        <v>0</v>
      </c>
      <c r="AD99" s="291">
        <v>410690000</v>
      </c>
      <c r="AE99" s="291">
        <v>0</v>
      </c>
      <c r="AF99" s="291">
        <v>25000000</v>
      </c>
      <c r="AG99" s="291">
        <v>435690000</v>
      </c>
      <c r="AH99" s="291">
        <v>0</v>
      </c>
      <c r="AI99" s="291">
        <v>329121258</v>
      </c>
      <c r="AJ99" s="291">
        <v>106568742</v>
      </c>
      <c r="AK99" s="291">
        <v>0</v>
      </c>
      <c r="AL99" s="291">
        <v>9175885</v>
      </c>
      <c r="AM99" s="291">
        <v>329121258</v>
      </c>
      <c r="AN99" s="291">
        <v>0</v>
      </c>
      <c r="AO99" s="291">
        <v>0</v>
      </c>
      <c r="AP99" s="291">
        <v>0</v>
      </c>
      <c r="AQ99" s="291">
        <v>435690000</v>
      </c>
      <c r="AR99" s="291">
        <v>435690000</v>
      </c>
      <c r="AS99" s="291">
        <v>106568742</v>
      </c>
      <c r="AT99" s="291">
        <v>0</v>
      </c>
      <c r="BB99" s="312">
        <v>2121142311</v>
      </c>
      <c r="BC99" s="312" t="s">
        <v>1238</v>
      </c>
      <c r="BD99" s="314">
        <v>0</v>
      </c>
      <c r="BE99" s="314">
        <v>410690000</v>
      </c>
      <c r="BF99" s="314">
        <v>0</v>
      </c>
      <c r="BG99" s="314">
        <v>25000000</v>
      </c>
      <c r="BH99" s="314">
        <v>435690000</v>
      </c>
      <c r="BI99" s="314">
        <v>0</v>
      </c>
      <c r="BJ99" s="314">
        <v>329121258</v>
      </c>
      <c r="BK99" s="314">
        <v>106568742</v>
      </c>
      <c r="BL99" s="314">
        <v>0</v>
      </c>
      <c r="BM99" s="314">
        <v>329121258</v>
      </c>
      <c r="BN99" s="314">
        <v>0</v>
      </c>
      <c r="BO99" s="314">
        <v>0</v>
      </c>
      <c r="BP99" s="314">
        <v>435690000</v>
      </c>
      <c r="BQ99" s="314">
        <v>106568742</v>
      </c>
      <c r="BR99" s="314">
        <v>0</v>
      </c>
      <c r="BS99" s="314">
        <v>329121258</v>
      </c>
    </row>
    <row r="100" spans="1:71" s="219" customFormat="1" ht="29" x14ac:dyDescent="0.35">
      <c r="A100" s="223">
        <v>2121143</v>
      </c>
      <c r="B100" s="224" t="s">
        <v>39</v>
      </c>
      <c r="C100" s="225">
        <f>+C101</f>
        <v>78190348</v>
      </c>
      <c r="D100" s="225">
        <f>+D101</f>
        <v>25000000</v>
      </c>
      <c r="E100" s="225">
        <f t="shared" ref="E100:Q100" si="53">+E101</f>
        <v>0</v>
      </c>
      <c r="F100" s="225">
        <f t="shared" si="53"/>
        <v>0</v>
      </c>
      <c r="G100" s="225">
        <f t="shared" si="53"/>
        <v>103190348</v>
      </c>
      <c r="H100" s="225">
        <f t="shared" si="53"/>
        <v>0</v>
      </c>
      <c r="I100" s="225">
        <f t="shared" si="53"/>
        <v>0</v>
      </c>
      <c r="J100" s="225">
        <f t="shared" si="53"/>
        <v>103190348</v>
      </c>
      <c r="K100" s="225">
        <f t="shared" si="53"/>
        <v>0</v>
      </c>
      <c r="L100" s="225">
        <f t="shared" si="53"/>
        <v>0</v>
      </c>
      <c r="M100" s="225">
        <f t="shared" si="53"/>
        <v>0</v>
      </c>
      <c r="N100" s="225">
        <f t="shared" si="53"/>
        <v>0</v>
      </c>
      <c r="O100" s="225">
        <f t="shared" si="53"/>
        <v>0</v>
      </c>
      <c r="P100" s="225">
        <f t="shared" si="53"/>
        <v>103190348</v>
      </c>
      <c r="Q100" s="225">
        <f t="shared" si="53"/>
        <v>0</v>
      </c>
      <c r="V100" s="282">
        <v>103190348</v>
      </c>
      <c r="X100" s="283"/>
      <c r="Y100" s="284"/>
      <c r="AA100" s="289">
        <v>2121143</v>
      </c>
      <c r="AB100" s="289" t="s">
        <v>39</v>
      </c>
      <c r="AC100" s="291">
        <v>78190348</v>
      </c>
      <c r="AD100" s="291">
        <v>25000000</v>
      </c>
      <c r="AE100" s="291">
        <v>0</v>
      </c>
      <c r="AF100" s="291">
        <v>0</v>
      </c>
      <c r="AG100" s="291">
        <v>103190348</v>
      </c>
      <c r="AH100" s="291">
        <v>0</v>
      </c>
      <c r="AI100" s="291">
        <v>0</v>
      </c>
      <c r="AJ100" s="291">
        <v>103190348</v>
      </c>
      <c r="AK100" s="291">
        <v>0</v>
      </c>
      <c r="AL100" s="291">
        <v>0</v>
      </c>
      <c r="AM100" s="291">
        <v>0</v>
      </c>
      <c r="AN100" s="291">
        <v>0</v>
      </c>
      <c r="AO100" s="291">
        <v>0</v>
      </c>
      <c r="AP100" s="291">
        <v>0</v>
      </c>
      <c r="AQ100" s="291">
        <v>0</v>
      </c>
      <c r="AR100" s="291">
        <v>0</v>
      </c>
      <c r="AS100" s="291">
        <v>0</v>
      </c>
      <c r="AT100" s="291">
        <v>103190348</v>
      </c>
      <c r="BB100" s="312">
        <v>2121143</v>
      </c>
      <c r="BC100" s="312" t="s">
        <v>39</v>
      </c>
      <c r="BD100" s="314">
        <v>78190348</v>
      </c>
      <c r="BE100" s="314">
        <v>25000000</v>
      </c>
      <c r="BF100" s="314">
        <v>0</v>
      </c>
      <c r="BG100" s="314">
        <v>0</v>
      </c>
      <c r="BH100" s="314">
        <v>103190348</v>
      </c>
      <c r="BI100" s="314">
        <v>0</v>
      </c>
      <c r="BJ100" s="314">
        <v>0</v>
      </c>
      <c r="BK100" s="314">
        <v>103190348</v>
      </c>
      <c r="BL100" s="314">
        <v>0</v>
      </c>
      <c r="BM100" s="314">
        <v>0</v>
      </c>
      <c r="BN100" s="314">
        <v>0</v>
      </c>
      <c r="BO100" s="314">
        <v>0</v>
      </c>
      <c r="BP100" s="314">
        <v>0</v>
      </c>
      <c r="BQ100" s="314">
        <v>0</v>
      </c>
      <c r="BR100" s="314">
        <v>103190348</v>
      </c>
      <c r="BS100" s="314">
        <v>0</v>
      </c>
    </row>
    <row r="101" spans="1:71" s="219" customFormat="1" ht="29" x14ac:dyDescent="0.35">
      <c r="A101" s="223">
        <v>21211436</v>
      </c>
      <c r="B101" s="224" t="s">
        <v>40</v>
      </c>
      <c r="C101" s="225">
        <f>+C102</f>
        <v>78190348</v>
      </c>
      <c r="D101" s="225">
        <f t="shared" ref="D101:Q101" si="54">+D102</f>
        <v>25000000</v>
      </c>
      <c r="E101" s="225">
        <f t="shared" si="54"/>
        <v>0</v>
      </c>
      <c r="F101" s="225">
        <f t="shared" si="54"/>
        <v>0</v>
      </c>
      <c r="G101" s="225">
        <f t="shared" si="54"/>
        <v>103190348</v>
      </c>
      <c r="H101" s="225">
        <f t="shared" si="54"/>
        <v>0</v>
      </c>
      <c r="I101" s="225">
        <f t="shared" si="54"/>
        <v>0</v>
      </c>
      <c r="J101" s="225">
        <f t="shared" si="54"/>
        <v>103190348</v>
      </c>
      <c r="K101" s="225">
        <f t="shared" si="54"/>
        <v>0</v>
      </c>
      <c r="L101" s="225">
        <f t="shared" si="54"/>
        <v>0</v>
      </c>
      <c r="M101" s="225">
        <f t="shared" si="54"/>
        <v>0</v>
      </c>
      <c r="N101" s="225">
        <f t="shared" si="54"/>
        <v>0</v>
      </c>
      <c r="O101" s="225">
        <f t="shared" si="54"/>
        <v>0</v>
      </c>
      <c r="P101" s="225">
        <f t="shared" si="54"/>
        <v>103190348</v>
      </c>
      <c r="Q101" s="225">
        <f t="shared" si="54"/>
        <v>0</v>
      </c>
      <c r="V101" s="282">
        <v>103190348</v>
      </c>
      <c r="X101" s="283"/>
      <c r="Y101" s="284"/>
      <c r="AA101" s="289">
        <v>21211436</v>
      </c>
      <c r="AB101" s="289" t="s">
        <v>40</v>
      </c>
      <c r="AC101" s="291">
        <v>78190348</v>
      </c>
      <c r="AD101" s="291">
        <v>25000000</v>
      </c>
      <c r="AE101" s="291">
        <v>0</v>
      </c>
      <c r="AF101" s="291">
        <v>0</v>
      </c>
      <c r="AG101" s="291">
        <v>103190348</v>
      </c>
      <c r="AH101" s="291">
        <v>0</v>
      </c>
      <c r="AI101" s="291">
        <v>0</v>
      </c>
      <c r="AJ101" s="291">
        <v>103190348</v>
      </c>
      <c r="AK101" s="291">
        <v>0</v>
      </c>
      <c r="AL101" s="291">
        <v>0</v>
      </c>
      <c r="AM101" s="291">
        <v>0</v>
      </c>
      <c r="AN101" s="291">
        <v>0</v>
      </c>
      <c r="AO101" s="291">
        <v>0</v>
      </c>
      <c r="AP101" s="291">
        <v>0</v>
      </c>
      <c r="AQ101" s="291">
        <v>0</v>
      </c>
      <c r="AR101" s="291">
        <v>0</v>
      </c>
      <c r="AS101" s="291">
        <v>0</v>
      </c>
      <c r="AT101" s="291">
        <v>103190348</v>
      </c>
      <c r="BB101" s="312">
        <v>21211436</v>
      </c>
      <c r="BC101" s="312" t="s">
        <v>40</v>
      </c>
      <c r="BD101" s="314">
        <v>78190348</v>
      </c>
      <c r="BE101" s="314">
        <v>25000000</v>
      </c>
      <c r="BF101" s="314">
        <v>0</v>
      </c>
      <c r="BG101" s="314">
        <v>0</v>
      </c>
      <c r="BH101" s="314">
        <v>103190348</v>
      </c>
      <c r="BI101" s="314">
        <v>0</v>
      </c>
      <c r="BJ101" s="314">
        <v>0</v>
      </c>
      <c r="BK101" s="314">
        <v>103190348</v>
      </c>
      <c r="BL101" s="314">
        <v>0</v>
      </c>
      <c r="BM101" s="314">
        <v>0</v>
      </c>
      <c r="BN101" s="314">
        <v>0</v>
      </c>
      <c r="BO101" s="314">
        <v>0</v>
      </c>
      <c r="BP101" s="314">
        <v>0</v>
      </c>
      <c r="BQ101" s="314">
        <v>0</v>
      </c>
      <c r="BR101" s="314">
        <v>103190348</v>
      </c>
      <c r="BS101" s="314">
        <v>0</v>
      </c>
    </row>
    <row r="102" spans="1:71" s="219" customFormat="1" x14ac:dyDescent="0.35">
      <c r="A102" s="226">
        <v>212114361</v>
      </c>
      <c r="B102" s="227" t="s">
        <v>41</v>
      </c>
      <c r="C102" s="228">
        <f>+C103+C104+C105</f>
        <v>78190348</v>
      </c>
      <c r="D102" s="228">
        <f>+D103+D104+D105</f>
        <v>25000000</v>
      </c>
      <c r="E102" s="228">
        <f t="shared" ref="E102:Q102" si="55">+E103+E104+E105</f>
        <v>0</v>
      </c>
      <c r="F102" s="228">
        <f t="shared" si="55"/>
        <v>0</v>
      </c>
      <c r="G102" s="228">
        <f t="shared" si="55"/>
        <v>103190348</v>
      </c>
      <c r="H102" s="228">
        <f t="shared" si="55"/>
        <v>0</v>
      </c>
      <c r="I102" s="228">
        <f t="shared" si="55"/>
        <v>0</v>
      </c>
      <c r="J102" s="228">
        <f t="shared" si="55"/>
        <v>103190348</v>
      </c>
      <c r="K102" s="228">
        <f t="shared" si="55"/>
        <v>0</v>
      </c>
      <c r="L102" s="228">
        <f t="shared" si="55"/>
        <v>0</v>
      </c>
      <c r="M102" s="228">
        <f t="shared" si="55"/>
        <v>0</v>
      </c>
      <c r="N102" s="228">
        <f t="shared" si="55"/>
        <v>0</v>
      </c>
      <c r="O102" s="228">
        <f t="shared" si="55"/>
        <v>0</v>
      </c>
      <c r="P102" s="228">
        <f t="shared" si="55"/>
        <v>103190348</v>
      </c>
      <c r="Q102" s="228">
        <f t="shared" si="55"/>
        <v>0</v>
      </c>
      <c r="V102" s="282">
        <v>103190348</v>
      </c>
      <c r="X102" s="283"/>
      <c r="Y102" s="284"/>
      <c r="AA102" s="289">
        <v>212114361</v>
      </c>
      <c r="AB102" s="289" t="s">
        <v>41</v>
      </c>
      <c r="AC102" s="291">
        <v>78190348</v>
      </c>
      <c r="AD102" s="291">
        <v>25000000</v>
      </c>
      <c r="AE102" s="291">
        <v>0</v>
      </c>
      <c r="AF102" s="291">
        <v>0</v>
      </c>
      <c r="AG102" s="291">
        <v>103190348</v>
      </c>
      <c r="AH102" s="291">
        <v>0</v>
      </c>
      <c r="AI102" s="291">
        <v>0</v>
      </c>
      <c r="AJ102" s="291">
        <v>103190348</v>
      </c>
      <c r="AK102" s="291">
        <v>0</v>
      </c>
      <c r="AL102" s="291">
        <v>0</v>
      </c>
      <c r="AM102" s="291">
        <v>0</v>
      </c>
      <c r="AN102" s="291">
        <v>0</v>
      </c>
      <c r="AO102" s="291">
        <v>0</v>
      </c>
      <c r="AP102" s="291">
        <v>0</v>
      </c>
      <c r="AQ102" s="291">
        <v>0</v>
      </c>
      <c r="AR102" s="291">
        <v>0</v>
      </c>
      <c r="AS102" s="291">
        <v>0</v>
      </c>
      <c r="AT102" s="291">
        <v>103190348</v>
      </c>
      <c r="BB102" s="312">
        <v>212114361</v>
      </c>
      <c r="BC102" s="312" t="s">
        <v>41</v>
      </c>
      <c r="BD102" s="314">
        <v>78190348</v>
      </c>
      <c r="BE102" s="314">
        <v>25000000</v>
      </c>
      <c r="BF102" s="314">
        <v>0</v>
      </c>
      <c r="BG102" s="314">
        <v>0</v>
      </c>
      <c r="BH102" s="314">
        <v>103190348</v>
      </c>
      <c r="BI102" s="314">
        <v>0</v>
      </c>
      <c r="BJ102" s="314">
        <v>0</v>
      </c>
      <c r="BK102" s="314">
        <v>103190348</v>
      </c>
      <c r="BL102" s="314">
        <v>0</v>
      </c>
      <c r="BM102" s="314">
        <v>0</v>
      </c>
      <c r="BN102" s="314">
        <v>0</v>
      </c>
      <c r="BO102" s="314">
        <v>0</v>
      </c>
      <c r="BP102" s="314">
        <v>0</v>
      </c>
      <c r="BQ102" s="314">
        <v>0</v>
      </c>
      <c r="BR102" s="314">
        <v>103190348</v>
      </c>
      <c r="BS102" s="314">
        <v>0</v>
      </c>
    </row>
    <row r="103" spans="1:71" x14ac:dyDescent="0.35">
      <c r="A103" s="212">
        <v>2121143611</v>
      </c>
      <c r="B103" s="210" t="s">
        <v>548</v>
      </c>
      <c r="C103" s="215">
        <v>15000000</v>
      </c>
      <c r="D103" s="215">
        <v>10000000</v>
      </c>
      <c r="E103" s="215">
        <v>0</v>
      </c>
      <c r="F103" s="215">
        <v>0</v>
      </c>
      <c r="G103" s="215">
        <f t="shared" si="46"/>
        <v>25000000</v>
      </c>
      <c r="H103" s="215">
        <v>0</v>
      </c>
      <c r="I103" s="215">
        <v>0</v>
      </c>
      <c r="J103" s="215">
        <f t="shared" si="39"/>
        <v>25000000</v>
      </c>
      <c r="K103" s="215">
        <v>0</v>
      </c>
      <c r="L103" s="215">
        <v>0</v>
      </c>
      <c r="M103" s="215">
        <f t="shared" si="40"/>
        <v>0</v>
      </c>
      <c r="N103" s="215">
        <v>0</v>
      </c>
      <c r="O103" s="215">
        <f t="shared" si="41"/>
        <v>0</v>
      </c>
      <c r="P103" s="215">
        <f t="shared" si="42"/>
        <v>25000000</v>
      </c>
      <c r="Q103" s="215">
        <f t="shared" si="43"/>
        <v>0</v>
      </c>
      <c r="V103" s="282">
        <v>25000000</v>
      </c>
      <c r="X103" s="283"/>
      <c r="Y103" s="284"/>
      <c r="AA103" s="289">
        <v>2121143611</v>
      </c>
      <c r="AB103" s="289" t="s">
        <v>818</v>
      </c>
      <c r="AC103" s="291">
        <v>15000000</v>
      </c>
      <c r="AD103" s="291">
        <v>10000000</v>
      </c>
      <c r="AE103" s="291">
        <v>0</v>
      </c>
      <c r="AF103" s="291">
        <v>0</v>
      </c>
      <c r="AG103" s="291">
        <v>25000000</v>
      </c>
      <c r="AH103" s="291">
        <v>0</v>
      </c>
      <c r="AI103" s="291">
        <v>0</v>
      </c>
      <c r="AJ103" s="291">
        <v>25000000</v>
      </c>
      <c r="AK103" s="291">
        <v>0</v>
      </c>
      <c r="AL103" s="291">
        <v>0</v>
      </c>
      <c r="AM103" s="291">
        <v>0</v>
      </c>
      <c r="AN103" s="291">
        <v>0</v>
      </c>
      <c r="AO103" s="291">
        <v>0</v>
      </c>
      <c r="AP103" s="291">
        <v>0</v>
      </c>
      <c r="AQ103" s="291">
        <v>0</v>
      </c>
      <c r="AR103" s="291">
        <v>0</v>
      </c>
      <c r="AS103" s="291">
        <v>0</v>
      </c>
      <c r="AT103" s="291">
        <v>25000000</v>
      </c>
      <c r="BB103" s="312">
        <v>2121143611</v>
      </c>
      <c r="BC103" s="312" t="s">
        <v>818</v>
      </c>
      <c r="BD103" s="314">
        <v>15000000</v>
      </c>
      <c r="BE103" s="314">
        <v>10000000</v>
      </c>
      <c r="BF103" s="314">
        <v>0</v>
      </c>
      <c r="BG103" s="314">
        <v>0</v>
      </c>
      <c r="BH103" s="314">
        <v>25000000</v>
      </c>
      <c r="BI103" s="314">
        <v>0</v>
      </c>
      <c r="BJ103" s="314">
        <v>0</v>
      </c>
      <c r="BK103" s="314">
        <v>25000000</v>
      </c>
      <c r="BL103" s="314">
        <v>0</v>
      </c>
      <c r="BM103" s="314">
        <v>0</v>
      </c>
      <c r="BN103" s="314">
        <v>0</v>
      </c>
      <c r="BO103" s="314">
        <v>0</v>
      </c>
      <c r="BP103" s="314">
        <v>0</v>
      </c>
      <c r="BQ103" s="314">
        <v>0</v>
      </c>
      <c r="BR103" s="314">
        <v>25000000</v>
      </c>
      <c r="BS103" s="314">
        <v>0</v>
      </c>
    </row>
    <row r="104" spans="1:71" x14ac:dyDescent="0.35">
      <c r="A104" s="212">
        <v>2121143612</v>
      </c>
      <c r="B104" s="210" t="s">
        <v>549</v>
      </c>
      <c r="C104" s="215">
        <v>43190348</v>
      </c>
      <c r="D104" s="215">
        <v>15000000</v>
      </c>
      <c r="E104" s="215">
        <v>0</v>
      </c>
      <c r="F104" s="215">
        <v>0</v>
      </c>
      <c r="G104" s="215">
        <f t="shared" si="46"/>
        <v>58190348</v>
      </c>
      <c r="H104" s="215">
        <v>0</v>
      </c>
      <c r="I104" s="215">
        <v>0</v>
      </c>
      <c r="J104" s="215">
        <f t="shared" si="39"/>
        <v>58190348</v>
      </c>
      <c r="K104" s="215">
        <v>0</v>
      </c>
      <c r="L104" s="215">
        <v>0</v>
      </c>
      <c r="M104" s="215">
        <f t="shared" si="40"/>
        <v>0</v>
      </c>
      <c r="N104" s="215">
        <v>0</v>
      </c>
      <c r="O104" s="215">
        <f t="shared" si="41"/>
        <v>0</v>
      </c>
      <c r="P104" s="215">
        <f t="shared" si="42"/>
        <v>58190348</v>
      </c>
      <c r="Q104" s="215">
        <f t="shared" si="43"/>
        <v>0</v>
      </c>
      <c r="V104" s="282">
        <v>58190348</v>
      </c>
      <c r="X104" s="283"/>
      <c r="Y104" s="284"/>
      <c r="AA104" s="289">
        <v>2121143612</v>
      </c>
      <c r="AB104" s="289" t="s">
        <v>820</v>
      </c>
      <c r="AC104" s="291">
        <v>43190348</v>
      </c>
      <c r="AD104" s="291">
        <v>15000000</v>
      </c>
      <c r="AE104" s="291">
        <v>0</v>
      </c>
      <c r="AF104" s="291">
        <v>0</v>
      </c>
      <c r="AG104" s="291">
        <v>58190348</v>
      </c>
      <c r="AH104" s="291">
        <v>0</v>
      </c>
      <c r="AI104" s="291">
        <v>0</v>
      </c>
      <c r="AJ104" s="291">
        <v>58190348</v>
      </c>
      <c r="AK104" s="291">
        <v>0</v>
      </c>
      <c r="AL104" s="291">
        <v>0</v>
      </c>
      <c r="AM104" s="291">
        <v>0</v>
      </c>
      <c r="AN104" s="291">
        <v>0</v>
      </c>
      <c r="AO104" s="291">
        <v>0</v>
      </c>
      <c r="AP104" s="291">
        <v>0</v>
      </c>
      <c r="AQ104" s="291">
        <v>0</v>
      </c>
      <c r="AR104" s="291">
        <v>0</v>
      </c>
      <c r="AS104" s="291">
        <v>0</v>
      </c>
      <c r="AT104" s="291">
        <v>58190348</v>
      </c>
      <c r="BB104" s="312">
        <v>2121143612</v>
      </c>
      <c r="BC104" s="312" t="s">
        <v>820</v>
      </c>
      <c r="BD104" s="314">
        <v>43190348</v>
      </c>
      <c r="BE104" s="314">
        <v>15000000</v>
      </c>
      <c r="BF104" s="314">
        <v>0</v>
      </c>
      <c r="BG104" s="314">
        <v>0</v>
      </c>
      <c r="BH104" s="314">
        <v>58190348</v>
      </c>
      <c r="BI104" s="314">
        <v>0</v>
      </c>
      <c r="BJ104" s="314">
        <v>0</v>
      </c>
      <c r="BK104" s="314">
        <v>58190348</v>
      </c>
      <c r="BL104" s="314">
        <v>0</v>
      </c>
      <c r="BM104" s="314">
        <v>0</v>
      </c>
      <c r="BN104" s="314">
        <v>0</v>
      </c>
      <c r="BO104" s="314">
        <v>0</v>
      </c>
      <c r="BP104" s="314">
        <v>0</v>
      </c>
      <c r="BQ104" s="314">
        <v>0</v>
      </c>
      <c r="BR104" s="314">
        <v>58190348</v>
      </c>
      <c r="BS104" s="314">
        <v>0</v>
      </c>
    </row>
    <row r="105" spans="1:71" x14ac:dyDescent="0.35">
      <c r="A105" s="212">
        <v>2121143614</v>
      </c>
      <c r="B105" s="210" t="s">
        <v>550</v>
      </c>
      <c r="C105" s="215">
        <v>20000000</v>
      </c>
      <c r="D105" s="215">
        <v>0</v>
      </c>
      <c r="E105" s="215">
        <v>0</v>
      </c>
      <c r="F105" s="215">
        <v>0</v>
      </c>
      <c r="G105" s="215">
        <f t="shared" si="46"/>
        <v>20000000</v>
      </c>
      <c r="H105" s="215">
        <v>0</v>
      </c>
      <c r="I105" s="215">
        <v>0</v>
      </c>
      <c r="J105" s="215">
        <f t="shared" si="39"/>
        <v>20000000</v>
      </c>
      <c r="K105" s="215">
        <v>0</v>
      </c>
      <c r="L105" s="215">
        <v>0</v>
      </c>
      <c r="M105" s="215">
        <f t="shared" si="40"/>
        <v>0</v>
      </c>
      <c r="N105" s="215">
        <v>0</v>
      </c>
      <c r="O105" s="215">
        <f t="shared" si="41"/>
        <v>0</v>
      </c>
      <c r="P105" s="215">
        <f t="shared" si="42"/>
        <v>20000000</v>
      </c>
      <c r="Q105" s="215">
        <f t="shared" si="43"/>
        <v>0</v>
      </c>
      <c r="V105" s="282">
        <v>20000000</v>
      </c>
      <c r="X105" s="283"/>
      <c r="Y105" s="284"/>
      <c r="AA105" s="289">
        <v>2121143614</v>
      </c>
      <c r="AB105" s="289" t="s">
        <v>823</v>
      </c>
      <c r="AC105" s="291">
        <v>20000000</v>
      </c>
      <c r="AD105" s="291">
        <v>0</v>
      </c>
      <c r="AE105" s="291">
        <v>0</v>
      </c>
      <c r="AF105" s="291">
        <v>0</v>
      </c>
      <c r="AG105" s="291">
        <v>20000000</v>
      </c>
      <c r="AH105" s="291">
        <v>0</v>
      </c>
      <c r="AI105" s="291">
        <v>0</v>
      </c>
      <c r="AJ105" s="291">
        <v>20000000</v>
      </c>
      <c r="AK105" s="291">
        <v>0</v>
      </c>
      <c r="AL105" s="291">
        <v>0</v>
      </c>
      <c r="AM105" s="291">
        <v>0</v>
      </c>
      <c r="AN105" s="291">
        <v>0</v>
      </c>
      <c r="AO105" s="291">
        <v>0</v>
      </c>
      <c r="AP105" s="291">
        <v>0</v>
      </c>
      <c r="AQ105" s="291">
        <v>0</v>
      </c>
      <c r="AR105" s="291">
        <v>0</v>
      </c>
      <c r="AS105" s="291">
        <v>0</v>
      </c>
      <c r="AT105" s="291">
        <v>20000000</v>
      </c>
      <c r="BB105" s="312">
        <v>2121143614</v>
      </c>
      <c r="BC105" s="312" t="s">
        <v>823</v>
      </c>
      <c r="BD105" s="314">
        <v>20000000</v>
      </c>
      <c r="BE105" s="314">
        <v>0</v>
      </c>
      <c r="BF105" s="314">
        <v>0</v>
      </c>
      <c r="BG105" s="314">
        <v>0</v>
      </c>
      <c r="BH105" s="314">
        <v>20000000</v>
      </c>
      <c r="BI105" s="314">
        <v>0</v>
      </c>
      <c r="BJ105" s="314">
        <v>0</v>
      </c>
      <c r="BK105" s="314">
        <v>20000000</v>
      </c>
      <c r="BL105" s="314">
        <v>0</v>
      </c>
      <c r="BM105" s="314">
        <v>0</v>
      </c>
      <c r="BN105" s="314">
        <v>0</v>
      </c>
      <c r="BO105" s="314">
        <v>0</v>
      </c>
      <c r="BP105" s="314">
        <v>0</v>
      </c>
      <c r="BQ105" s="314">
        <v>0</v>
      </c>
      <c r="BR105" s="314">
        <v>20000000</v>
      </c>
      <c r="BS105" s="314">
        <v>0</v>
      </c>
    </row>
    <row r="106" spans="1:71" s="219" customFormat="1" x14ac:dyDescent="0.35">
      <c r="A106" s="226">
        <v>21213</v>
      </c>
      <c r="B106" s="227" t="s">
        <v>42</v>
      </c>
      <c r="C106" s="228">
        <f>+C107</f>
        <v>20000000</v>
      </c>
      <c r="D106" s="228">
        <f t="shared" ref="D106:Q106" si="56">+D107</f>
        <v>0</v>
      </c>
      <c r="E106" s="228">
        <f t="shared" si="56"/>
        <v>20000000</v>
      </c>
      <c r="F106" s="228">
        <f t="shared" si="56"/>
        <v>0</v>
      </c>
      <c r="G106" s="228">
        <f t="shared" si="56"/>
        <v>0</v>
      </c>
      <c r="H106" s="228">
        <f t="shared" si="56"/>
        <v>0</v>
      </c>
      <c r="I106" s="228">
        <f t="shared" si="56"/>
        <v>0</v>
      </c>
      <c r="J106" s="228">
        <f t="shared" si="56"/>
        <v>0</v>
      </c>
      <c r="K106" s="228">
        <f t="shared" si="56"/>
        <v>0</v>
      </c>
      <c r="L106" s="228">
        <f t="shared" si="56"/>
        <v>0</v>
      </c>
      <c r="M106" s="228">
        <f t="shared" si="56"/>
        <v>0</v>
      </c>
      <c r="N106" s="228">
        <f t="shared" si="56"/>
        <v>0</v>
      </c>
      <c r="O106" s="228">
        <f t="shared" si="56"/>
        <v>0</v>
      </c>
      <c r="P106" s="228">
        <f t="shared" si="56"/>
        <v>0</v>
      </c>
      <c r="Q106" s="228">
        <f t="shared" si="56"/>
        <v>0</v>
      </c>
      <c r="V106" s="282">
        <v>0</v>
      </c>
      <c r="X106" s="283"/>
      <c r="Y106" s="284"/>
      <c r="AA106" s="289">
        <v>21213</v>
      </c>
      <c r="AB106" s="289" t="s">
        <v>42</v>
      </c>
      <c r="AC106" s="291">
        <v>20000000</v>
      </c>
      <c r="AD106" s="291">
        <v>0</v>
      </c>
      <c r="AE106" s="291">
        <v>20000000</v>
      </c>
      <c r="AF106" s="291">
        <v>0</v>
      </c>
      <c r="AG106" s="291">
        <v>0</v>
      </c>
      <c r="AH106" s="291">
        <v>0</v>
      </c>
      <c r="AI106" s="291">
        <v>0</v>
      </c>
      <c r="AJ106" s="291">
        <v>0</v>
      </c>
      <c r="AK106" s="291">
        <v>0</v>
      </c>
      <c r="AL106" s="291">
        <v>0</v>
      </c>
      <c r="AM106" s="291">
        <v>0</v>
      </c>
      <c r="AN106" s="291">
        <v>0</v>
      </c>
      <c r="AO106" s="291">
        <v>20000000</v>
      </c>
      <c r="AP106" s="291">
        <v>0</v>
      </c>
      <c r="AQ106" s="291">
        <v>20000000</v>
      </c>
      <c r="AR106" s="291">
        <v>0</v>
      </c>
      <c r="AS106" s="291">
        <v>0</v>
      </c>
      <c r="AT106" s="291">
        <v>0</v>
      </c>
      <c r="BB106" s="312">
        <v>21213</v>
      </c>
      <c r="BC106" s="312" t="s">
        <v>42</v>
      </c>
      <c r="BD106" s="314">
        <v>20000000</v>
      </c>
      <c r="BE106" s="314">
        <v>0</v>
      </c>
      <c r="BF106" s="314">
        <v>20000000</v>
      </c>
      <c r="BG106" s="314">
        <v>0</v>
      </c>
      <c r="BH106" s="314">
        <v>0</v>
      </c>
      <c r="BI106" s="314">
        <v>0</v>
      </c>
      <c r="BJ106" s="314">
        <v>0</v>
      </c>
      <c r="BK106" s="314">
        <v>0</v>
      </c>
      <c r="BL106" s="314">
        <v>0</v>
      </c>
      <c r="BM106" s="314">
        <v>0</v>
      </c>
      <c r="BN106" s="314">
        <v>0</v>
      </c>
      <c r="BO106" s="314">
        <v>0</v>
      </c>
      <c r="BP106" s="314">
        <v>0</v>
      </c>
      <c r="BQ106" s="314">
        <v>0</v>
      </c>
      <c r="BR106" s="314">
        <v>0</v>
      </c>
      <c r="BS106" s="314">
        <v>0</v>
      </c>
    </row>
    <row r="107" spans="1:71" x14ac:dyDescent="0.35">
      <c r="A107" s="212">
        <v>212131</v>
      </c>
      <c r="B107" s="210" t="s">
        <v>551</v>
      </c>
      <c r="C107" s="215">
        <v>20000000</v>
      </c>
      <c r="D107" s="215">
        <v>0</v>
      </c>
      <c r="E107" s="215">
        <v>20000000</v>
      </c>
      <c r="F107" s="215">
        <v>0</v>
      </c>
      <c r="G107" s="215">
        <f t="shared" si="46"/>
        <v>0</v>
      </c>
      <c r="H107" s="215">
        <v>0</v>
      </c>
      <c r="I107" s="215">
        <v>0</v>
      </c>
      <c r="J107" s="215">
        <f t="shared" si="39"/>
        <v>0</v>
      </c>
      <c r="K107" s="215">
        <v>0</v>
      </c>
      <c r="L107" s="215">
        <v>0</v>
      </c>
      <c r="M107" s="215">
        <f t="shared" si="40"/>
        <v>0</v>
      </c>
      <c r="N107" s="215">
        <v>0</v>
      </c>
      <c r="O107" s="215">
        <f t="shared" si="41"/>
        <v>0</v>
      </c>
      <c r="P107" s="215">
        <f t="shared" si="42"/>
        <v>0</v>
      </c>
      <c r="Q107" s="215">
        <f t="shared" si="43"/>
        <v>0</v>
      </c>
      <c r="V107" s="282">
        <v>0</v>
      </c>
      <c r="X107" s="283"/>
      <c r="Y107" s="284"/>
      <c r="AA107" s="289">
        <v>212131</v>
      </c>
      <c r="AB107" s="289" t="s">
        <v>824</v>
      </c>
      <c r="AC107" s="291">
        <v>20000000</v>
      </c>
      <c r="AD107" s="291">
        <v>0</v>
      </c>
      <c r="AE107" s="291">
        <v>20000000</v>
      </c>
      <c r="AF107" s="291">
        <v>0</v>
      </c>
      <c r="AG107" s="291">
        <v>0</v>
      </c>
      <c r="AH107" s="291">
        <v>0</v>
      </c>
      <c r="AI107" s="291">
        <v>0</v>
      </c>
      <c r="AJ107" s="291">
        <v>0</v>
      </c>
      <c r="AK107" s="291">
        <v>0</v>
      </c>
      <c r="AL107" s="291">
        <v>0</v>
      </c>
      <c r="AM107" s="291">
        <v>0</v>
      </c>
      <c r="AN107" s="291">
        <v>0</v>
      </c>
      <c r="AO107" s="291">
        <v>20000000</v>
      </c>
      <c r="AP107" s="291">
        <v>0</v>
      </c>
      <c r="AQ107" s="291">
        <v>20000000</v>
      </c>
      <c r="AR107" s="291">
        <v>0</v>
      </c>
      <c r="AS107" s="291">
        <v>0</v>
      </c>
      <c r="AT107" s="291">
        <v>0</v>
      </c>
      <c r="BB107" s="312">
        <v>212131</v>
      </c>
      <c r="BC107" s="312" t="s">
        <v>824</v>
      </c>
      <c r="BD107" s="314">
        <v>20000000</v>
      </c>
      <c r="BE107" s="314">
        <v>0</v>
      </c>
      <c r="BF107" s="314">
        <v>20000000</v>
      </c>
      <c r="BG107" s="314">
        <v>0</v>
      </c>
      <c r="BH107" s="314">
        <v>0</v>
      </c>
      <c r="BI107" s="314">
        <v>0</v>
      </c>
      <c r="BJ107" s="314">
        <v>0</v>
      </c>
      <c r="BK107" s="314">
        <v>0</v>
      </c>
      <c r="BL107" s="314">
        <v>0</v>
      </c>
      <c r="BM107" s="314">
        <v>0</v>
      </c>
      <c r="BN107" s="314">
        <v>0</v>
      </c>
      <c r="BO107" s="314">
        <v>0</v>
      </c>
      <c r="BP107" s="314">
        <v>0</v>
      </c>
      <c r="BQ107" s="314">
        <v>0</v>
      </c>
      <c r="BR107" s="314">
        <v>0</v>
      </c>
      <c r="BS107" s="314">
        <v>0</v>
      </c>
    </row>
    <row r="108" spans="1:71" s="219" customFormat="1" x14ac:dyDescent="0.35">
      <c r="A108" s="223">
        <v>2122</v>
      </c>
      <c r="B108" s="224" t="s">
        <v>43</v>
      </c>
      <c r="C108" s="225">
        <f>+C109+C162</f>
        <v>8203837425</v>
      </c>
      <c r="D108" s="225">
        <f>+D109+D162</f>
        <v>2232713991</v>
      </c>
      <c r="E108" s="225">
        <f t="shared" ref="E108:Q108" si="57">+E109+E162</f>
        <v>838712351</v>
      </c>
      <c r="F108" s="225">
        <f t="shared" si="57"/>
        <v>1405015764</v>
      </c>
      <c r="G108" s="225">
        <f t="shared" si="57"/>
        <v>11002854829</v>
      </c>
      <c r="H108" s="225">
        <f t="shared" si="57"/>
        <v>266026421.06999999</v>
      </c>
      <c r="I108" s="225">
        <f t="shared" si="57"/>
        <v>7349421085.5299997</v>
      </c>
      <c r="J108" s="225">
        <f t="shared" si="57"/>
        <v>3653433743.4700003</v>
      </c>
      <c r="K108" s="225">
        <f t="shared" si="57"/>
        <v>455716986.98999995</v>
      </c>
      <c r="L108" s="225">
        <f t="shared" si="57"/>
        <v>4965979770.3899994</v>
      </c>
      <c r="M108" s="225">
        <f t="shared" si="57"/>
        <v>2383441315.1399999</v>
      </c>
      <c r="N108" s="225">
        <f t="shared" si="57"/>
        <v>8835893579.9400005</v>
      </c>
      <c r="O108" s="225">
        <f t="shared" si="57"/>
        <v>1486472494.4100001</v>
      </c>
      <c r="P108" s="225">
        <f t="shared" si="57"/>
        <v>2166961249.0599999</v>
      </c>
      <c r="Q108" s="225">
        <f t="shared" si="57"/>
        <v>4813906531.54</v>
      </c>
      <c r="V108" s="282">
        <v>2613744355.0900002</v>
      </c>
      <c r="X108" s="283"/>
      <c r="Y108" s="284"/>
      <c r="AA108" s="289">
        <v>2122</v>
      </c>
      <c r="AB108" s="289" t="s">
        <v>43</v>
      </c>
      <c r="AC108" s="291">
        <v>8203837425</v>
      </c>
      <c r="AD108" s="291">
        <v>2232713991</v>
      </c>
      <c r="AE108" s="291">
        <v>838712351</v>
      </c>
      <c r="AF108" s="291">
        <v>1405015764</v>
      </c>
      <c r="AG108" s="291">
        <v>11002854829</v>
      </c>
      <c r="AH108" s="291">
        <v>293758930.53999996</v>
      </c>
      <c r="AI108" s="291">
        <v>7085343474.46</v>
      </c>
      <c r="AJ108" s="291">
        <v>3917511354.54</v>
      </c>
      <c r="AK108" s="291">
        <v>329980263</v>
      </c>
      <c r="AL108" s="291">
        <v>529834228.97999996</v>
      </c>
      <c r="AM108" s="291">
        <v>4508313973.4000006</v>
      </c>
      <c r="AN108" s="291">
        <v>2907009764.0599995</v>
      </c>
      <c r="AO108" s="291">
        <v>567734672</v>
      </c>
      <c r="AP108" s="291">
        <v>271945327.75999999</v>
      </c>
      <c r="AQ108" s="291">
        <v>9224527050.6700001</v>
      </c>
      <c r="AR108" s="291">
        <v>8656792378.6700001</v>
      </c>
      <c r="AS108" s="291">
        <v>1571448904.21</v>
      </c>
      <c r="AT108" s="291">
        <v>2346062450.3299999</v>
      </c>
      <c r="BB108" s="312">
        <v>2122</v>
      </c>
      <c r="BC108" s="312" t="s">
        <v>43</v>
      </c>
      <c r="BD108" s="314">
        <v>8203837425</v>
      </c>
      <c r="BE108" s="314">
        <v>2232713991</v>
      </c>
      <c r="BF108" s="314">
        <v>838712351</v>
      </c>
      <c r="BG108" s="314">
        <v>1405015764</v>
      </c>
      <c r="BH108" s="314">
        <v>11002854829</v>
      </c>
      <c r="BI108" s="314">
        <v>266026421.06999999</v>
      </c>
      <c r="BJ108" s="314">
        <v>7349421085.5299997</v>
      </c>
      <c r="BK108" s="314">
        <v>3653433743.4700003</v>
      </c>
      <c r="BL108" s="314">
        <v>455716986.98999995</v>
      </c>
      <c r="BM108" s="314">
        <v>4965979770.3900003</v>
      </c>
      <c r="BN108" s="314">
        <v>2715370388.1399994</v>
      </c>
      <c r="BO108" s="314">
        <v>440460511.26999998</v>
      </c>
      <c r="BP108" s="314">
        <v>8835893579.9400005</v>
      </c>
      <c r="BQ108" s="314">
        <v>1486472494.4100008</v>
      </c>
      <c r="BR108" s="314">
        <v>2166961249.0599995</v>
      </c>
      <c r="BS108" s="314">
        <v>4965979770.3900003</v>
      </c>
    </row>
    <row r="109" spans="1:71" s="219" customFormat="1" x14ac:dyDescent="0.35">
      <c r="A109" s="223">
        <v>21221</v>
      </c>
      <c r="B109" s="224" t="s">
        <v>44</v>
      </c>
      <c r="C109" s="225">
        <f>+C110+C126+C130+C137</f>
        <v>2086537425</v>
      </c>
      <c r="D109" s="225">
        <f>+D110+D126+D130+D137</f>
        <v>171200000</v>
      </c>
      <c r="E109" s="225">
        <f t="shared" ref="E109:Q109" si="58">+E110+E126+E130+E137</f>
        <v>200400000</v>
      </c>
      <c r="F109" s="225">
        <f t="shared" si="58"/>
        <v>150000000</v>
      </c>
      <c r="G109" s="225">
        <f t="shared" si="58"/>
        <v>2207337425</v>
      </c>
      <c r="H109" s="225">
        <f t="shared" si="58"/>
        <v>113805249</v>
      </c>
      <c r="I109" s="225">
        <f t="shared" si="58"/>
        <v>941971111.88999999</v>
      </c>
      <c r="J109" s="225">
        <f t="shared" si="58"/>
        <v>1265366313.1100001</v>
      </c>
      <c r="K109" s="225">
        <f t="shared" si="58"/>
        <v>139175792.13999999</v>
      </c>
      <c r="L109" s="225">
        <f t="shared" si="58"/>
        <v>914296330.02999997</v>
      </c>
      <c r="M109" s="225">
        <f t="shared" si="58"/>
        <v>27674781.859999999</v>
      </c>
      <c r="N109" s="225">
        <f t="shared" si="58"/>
        <v>1321050473.8899999</v>
      </c>
      <c r="O109" s="225">
        <f t="shared" si="58"/>
        <v>379079362</v>
      </c>
      <c r="P109" s="225">
        <f t="shared" si="58"/>
        <v>886286951.11000001</v>
      </c>
      <c r="Q109" s="225">
        <f t="shared" si="58"/>
        <v>841718762.02999997</v>
      </c>
      <c r="V109" s="282">
        <v>1022829925.99</v>
      </c>
      <c r="X109" s="283"/>
      <c r="Y109" s="284"/>
      <c r="AA109" s="289">
        <v>21221</v>
      </c>
      <c r="AB109" s="289" t="s">
        <v>44</v>
      </c>
      <c r="AC109" s="291">
        <v>2086537425</v>
      </c>
      <c r="AD109" s="291">
        <v>171200000</v>
      </c>
      <c r="AE109" s="291">
        <v>200400000</v>
      </c>
      <c r="AF109" s="291">
        <v>150000000</v>
      </c>
      <c r="AG109" s="291">
        <v>2207337425</v>
      </c>
      <c r="AH109" s="291">
        <v>66410064.880000003</v>
      </c>
      <c r="AI109" s="291">
        <v>828165862.88999999</v>
      </c>
      <c r="AJ109" s="291">
        <v>1379171562.1100001</v>
      </c>
      <c r="AK109" s="291">
        <v>48100417</v>
      </c>
      <c r="AL109" s="291">
        <v>67556832.879999995</v>
      </c>
      <c r="AM109" s="291">
        <v>775120537.88999999</v>
      </c>
      <c r="AN109" s="291">
        <v>101145742</v>
      </c>
      <c r="AO109" s="291">
        <v>200881400</v>
      </c>
      <c r="AP109" s="291">
        <v>99007437.879999995</v>
      </c>
      <c r="AQ109" s="291">
        <v>1484396336.8900001</v>
      </c>
      <c r="AR109" s="291">
        <v>1283514936.8900001</v>
      </c>
      <c r="AS109" s="291">
        <v>455349074.00000012</v>
      </c>
      <c r="AT109" s="291">
        <v>923822488.1099999</v>
      </c>
      <c r="BB109" s="312">
        <v>21221</v>
      </c>
      <c r="BC109" s="312" t="s">
        <v>44</v>
      </c>
      <c r="BD109" s="314">
        <v>2086537425</v>
      </c>
      <c r="BE109" s="314">
        <v>171200000</v>
      </c>
      <c r="BF109" s="314">
        <v>200400000</v>
      </c>
      <c r="BG109" s="314">
        <v>150000000</v>
      </c>
      <c r="BH109" s="314">
        <v>2207337425</v>
      </c>
      <c r="BI109" s="314">
        <v>113805249</v>
      </c>
      <c r="BJ109" s="314">
        <v>941971111.88999999</v>
      </c>
      <c r="BK109" s="314">
        <v>1265366313.1100001</v>
      </c>
      <c r="BL109" s="314">
        <v>139175792.13999999</v>
      </c>
      <c r="BM109" s="314">
        <v>914296330.02999997</v>
      </c>
      <c r="BN109" s="314">
        <v>75775198.860000014</v>
      </c>
      <c r="BO109" s="314">
        <v>296946037</v>
      </c>
      <c r="BP109" s="314">
        <v>1321050473.8900001</v>
      </c>
      <c r="BQ109" s="314">
        <v>379079362.00000012</v>
      </c>
      <c r="BR109" s="314">
        <v>886286951.1099999</v>
      </c>
      <c r="BS109" s="314">
        <v>914296330.02999997</v>
      </c>
    </row>
    <row r="110" spans="1:71" s="219" customFormat="1" x14ac:dyDescent="0.35">
      <c r="A110" s="223">
        <v>212210</v>
      </c>
      <c r="B110" s="224" t="s">
        <v>45</v>
      </c>
      <c r="C110" s="225">
        <f>+C111</f>
        <v>285400000</v>
      </c>
      <c r="D110" s="225">
        <f t="shared" ref="D110:Q110" si="59">+D111</f>
        <v>0</v>
      </c>
      <c r="E110" s="225">
        <f t="shared" si="59"/>
        <v>200400000</v>
      </c>
      <c r="F110" s="225">
        <f t="shared" si="59"/>
        <v>10000000</v>
      </c>
      <c r="G110" s="225">
        <f t="shared" si="59"/>
        <v>95000000</v>
      </c>
      <c r="H110" s="225">
        <f t="shared" si="59"/>
        <v>5777000</v>
      </c>
      <c r="I110" s="225">
        <f t="shared" si="59"/>
        <v>45774885</v>
      </c>
      <c r="J110" s="225">
        <f t="shared" si="59"/>
        <v>49225115</v>
      </c>
      <c r="K110" s="225">
        <f t="shared" si="59"/>
        <v>5777000</v>
      </c>
      <c r="L110" s="225">
        <f t="shared" si="59"/>
        <v>45774885</v>
      </c>
      <c r="M110" s="225">
        <f t="shared" si="59"/>
        <v>0</v>
      </c>
      <c r="N110" s="225">
        <f t="shared" si="59"/>
        <v>95000000</v>
      </c>
      <c r="O110" s="225">
        <f t="shared" si="59"/>
        <v>49225115</v>
      </c>
      <c r="P110" s="225">
        <f t="shared" si="59"/>
        <v>0</v>
      </c>
      <c r="Q110" s="225">
        <f t="shared" si="59"/>
        <v>45774885</v>
      </c>
      <c r="V110" s="282">
        <v>0</v>
      </c>
      <c r="X110" s="283"/>
      <c r="Y110" s="284"/>
      <c r="AA110" s="289">
        <v>212210</v>
      </c>
      <c r="AB110" s="289" t="s">
        <v>45</v>
      </c>
      <c r="AC110" s="291">
        <v>285400000</v>
      </c>
      <c r="AD110" s="291">
        <v>0</v>
      </c>
      <c r="AE110" s="291">
        <v>200400000</v>
      </c>
      <c r="AF110" s="291">
        <v>10000000</v>
      </c>
      <c r="AG110" s="291">
        <v>95000000</v>
      </c>
      <c r="AH110" s="291">
        <v>0</v>
      </c>
      <c r="AI110" s="291">
        <v>39997885</v>
      </c>
      <c r="AJ110" s="291">
        <v>55002115</v>
      </c>
      <c r="AK110" s="291">
        <v>0</v>
      </c>
      <c r="AL110" s="291">
        <v>0</v>
      </c>
      <c r="AM110" s="291">
        <v>39997885</v>
      </c>
      <c r="AN110" s="291">
        <v>0</v>
      </c>
      <c r="AO110" s="291">
        <v>200400000</v>
      </c>
      <c r="AP110" s="291">
        <v>0</v>
      </c>
      <c r="AQ110" s="291">
        <v>295400000</v>
      </c>
      <c r="AR110" s="291">
        <v>95000000</v>
      </c>
      <c r="AS110" s="291">
        <v>55002115</v>
      </c>
      <c r="AT110" s="291">
        <v>0</v>
      </c>
      <c r="BB110" s="312">
        <v>212210</v>
      </c>
      <c r="BC110" s="312" t="s">
        <v>45</v>
      </c>
      <c r="BD110" s="314">
        <v>285400000</v>
      </c>
      <c r="BE110" s="314">
        <v>0</v>
      </c>
      <c r="BF110" s="314">
        <v>200400000</v>
      </c>
      <c r="BG110" s="314">
        <v>10000000</v>
      </c>
      <c r="BH110" s="314">
        <v>95000000</v>
      </c>
      <c r="BI110" s="314">
        <v>5777000</v>
      </c>
      <c r="BJ110" s="314">
        <v>45774885</v>
      </c>
      <c r="BK110" s="314">
        <v>49225115</v>
      </c>
      <c r="BL110" s="314">
        <v>5777000</v>
      </c>
      <c r="BM110" s="314">
        <v>45774885</v>
      </c>
      <c r="BN110" s="314">
        <v>0</v>
      </c>
      <c r="BO110" s="314">
        <v>0</v>
      </c>
      <c r="BP110" s="314">
        <v>95000000</v>
      </c>
      <c r="BQ110" s="314">
        <v>49225115</v>
      </c>
      <c r="BR110" s="314">
        <v>0</v>
      </c>
      <c r="BS110" s="314">
        <v>45774885</v>
      </c>
    </row>
    <row r="111" spans="1:71" s="219" customFormat="1" x14ac:dyDescent="0.35">
      <c r="A111" s="226">
        <v>2122101</v>
      </c>
      <c r="B111" s="227" t="s">
        <v>46</v>
      </c>
      <c r="C111" s="228">
        <f>SUM(C112:C117)</f>
        <v>285400000</v>
      </c>
      <c r="D111" s="228">
        <f>SUM(D112:D117)</f>
        <v>0</v>
      </c>
      <c r="E111" s="228">
        <f t="shared" ref="E111:Q111" si="60">SUM(E112:E117)</f>
        <v>200400000</v>
      </c>
      <c r="F111" s="228">
        <f t="shared" si="60"/>
        <v>10000000</v>
      </c>
      <c r="G111" s="228">
        <f t="shared" si="60"/>
        <v>95000000</v>
      </c>
      <c r="H111" s="228">
        <f t="shared" si="60"/>
        <v>5777000</v>
      </c>
      <c r="I111" s="228">
        <f t="shared" si="60"/>
        <v>45774885</v>
      </c>
      <c r="J111" s="228">
        <f t="shared" si="60"/>
        <v>49225115</v>
      </c>
      <c r="K111" s="228">
        <f t="shared" si="60"/>
        <v>5777000</v>
      </c>
      <c r="L111" s="228">
        <f t="shared" si="60"/>
        <v>45774885</v>
      </c>
      <c r="M111" s="228">
        <f t="shared" si="60"/>
        <v>0</v>
      </c>
      <c r="N111" s="228">
        <f t="shared" si="60"/>
        <v>95000000</v>
      </c>
      <c r="O111" s="228">
        <f t="shared" si="60"/>
        <v>49225115</v>
      </c>
      <c r="P111" s="228">
        <f t="shared" si="60"/>
        <v>0</v>
      </c>
      <c r="Q111" s="228">
        <f t="shared" si="60"/>
        <v>45774885</v>
      </c>
      <c r="V111" s="282">
        <v>0</v>
      </c>
      <c r="X111" s="283"/>
      <c r="Y111" s="284"/>
      <c r="AA111" s="289">
        <v>2122101</v>
      </c>
      <c r="AB111" s="289" t="s">
        <v>46</v>
      </c>
      <c r="AC111" s="291">
        <v>285400000</v>
      </c>
      <c r="AD111" s="291">
        <v>0</v>
      </c>
      <c r="AE111" s="291">
        <v>200400000</v>
      </c>
      <c r="AF111" s="291">
        <v>10000000</v>
      </c>
      <c r="AG111" s="291">
        <v>95000000</v>
      </c>
      <c r="AH111" s="291">
        <v>0</v>
      </c>
      <c r="AI111" s="291">
        <v>39997885</v>
      </c>
      <c r="AJ111" s="291">
        <v>55002115</v>
      </c>
      <c r="AK111" s="291">
        <v>0</v>
      </c>
      <c r="AL111" s="291">
        <v>0</v>
      </c>
      <c r="AM111" s="291">
        <v>39997885</v>
      </c>
      <c r="AN111" s="291">
        <v>0</v>
      </c>
      <c r="AO111" s="291">
        <v>200400000</v>
      </c>
      <c r="AP111" s="291">
        <v>0</v>
      </c>
      <c r="AQ111" s="291">
        <v>295400000</v>
      </c>
      <c r="AR111" s="291">
        <v>95000000</v>
      </c>
      <c r="AS111" s="291">
        <v>55002115</v>
      </c>
      <c r="AT111" s="291">
        <v>0</v>
      </c>
      <c r="BB111" s="312">
        <v>2122101</v>
      </c>
      <c r="BC111" s="312" t="s">
        <v>46</v>
      </c>
      <c r="BD111" s="314">
        <v>285400000</v>
      </c>
      <c r="BE111" s="314">
        <v>0</v>
      </c>
      <c r="BF111" s="314">
        <v>200400000</v>
      </c>
      <c r="BG111" s="314">
        <v>10000000</v>
      </c>
      <c r="BH111" s="314">
        <v>95000000</v>
      </c>
      <c r="BI111" s="314">
        <v>5777000</v>
      </c>
      <c r="BJ111" s="314">
        <v>45774885</v>
      </c>
      <c r="BK111" s="314">
        <v>49225115</v>
      </c>
      <c r="BL111" s="314">
        <v>5777000</v>
      </c>
      <c r="BM111" s="314">
        <v>45774885</v>
      </c>
      <c r="BN111" s="314">
        <v>0</v>
      </c>
      <c r="BO111" s="314">
        <v>0</v>
      </c>
      <c r="BP111" s="314">
        <v>95000000</v>
      </c>
      <c r="BQ111" s="314">
        <v>49225115</v>
      </c>
      <c r="BR111" s="314">
        <v>0</v>
      </c>
      <c r="BS111" s="314">
        <v>45774885</v>
      </c>
    </row>
    <row r="112" spans="1:71" x14ac:dyDescent="0.35">
      <c r="A112" s="212">
        <v>21221011</v>
      </c>
      <c r="B112" s="210" t="s">
        <v>552</v>
      </c>
      <c r="C112" s="215">
        <v>130000000</v>
      </c>
      <c r="D112" s="215">
        <v>0</v>
      </c>
      <c r="E112" s="215">
        <v>60000000</v>
      </c>
      <c r="F112" s="215">
        <v>0</v>
      </c>
      <c r="G112" s="215">
        <f t="shared" si="46"/>
        <v>70000000</v>
      </c>
      <c r="H112" s="215">
        <v>0</v>
      </c>
      <c r="I112" s="215">
        <v>39997885</v>
      </c>
      <c r="J112" s="215">
        <f t="shared" si="39"/>
        <v>30002115</v>
      </c>
      <c r="K112" s="215">
        <v>0</v>
      </c>
      <c r="L112" s="215">
        <v>39997885</v>
      </c>
      <c r="M112" s="215">
        <f t="shared" si="40"/>
        <v>0</v>
      </c>
      <c r="N112" s="215">
        <v>70000000</v>
      </c>
      <c r="O112" s="215">
        <f t="shared" si="41"/>
        <v>30002115</v>
      </c>
      <c r="P112" s="215">
        <f t="shared" si="42"/>
        <v>0</v>
      </c>
      <c r="Q112" s="215">
        <f t="shared" si="43"/>
        <v>39997885</v>
      </c>
      <c r="V112" s="282">
        <v>0</v>
      </c>
      <c r="X112" s="283"/>
      <c r="Y112" s="284"/>
      <c r="AA112" s="289">
        <v>21221011</v>
      </c>
      <c r="AB112" s="289" t="s">
        <v>47</v>
      </c>
      <c r="AC112" s="291">
        <v>130000000</v>
      </c>
      <c r="AD112" s="291">
        <v>0</v>
      </c>
      <c r="AE112" s="291">
        <v>60000000</v>
      </c>
      <c r="AF112" s="291">
        <v>0</v>
      </c>
      <c r="AG112" s="291">
        <v>70000000</v>
      </c>
      <c r="AH112" s="291">
        <v>0</v>
      </c>
      <c r="AI112" s="291">
        <v>39997885</v>
      </c>
      <c r="AJ112" s="291">
        <v>30002115</v>
      </c>
      <c r="AK112" s="291">
        <v>0</v>
      </c>
      <c r="AL112" s="291">
        <v>0</v>
      </c>
      <c r="AM112" s="291">
        <v>39997885</v>
      </c>
      <c r="AN112" s="291">
        <v>0</v>
      </c>
      <c r="AO112" s="291">
        <v>60000000</v>
      </c>
      <c r="AP112" s="291">
        <v>0</v>
      </c>
      <c r="AQ112" s="291">
        <v>130000000</v>
      </c>
      <c r="AR112" s="291">
        <v>70000000</v>
      </c>
      <c r="AS112" s="291">
        <v>30002115</v>
      </c>
      <c r="AT112" s="291">
        <v>0</v>
      </c>
      <c r="BB112" s="312">
        <v>21221011</v>
      </c>
      <c r="BC112" s="312" t="s">
        <v>47</v>
      </c>
      <c r="BD112" s="314">
        <v>130000000</v>
      </c>
      <c r="BE112" s="314">
        <v>0</v>
      </c>
      <c r="BF112" s="314">
        <v>60000000</v>
      </c>
      <c r="BG112" s="314">
        <v>0</v>
      </c>
      <c r="BH112" s="314">
        <v>70000000</v>
      </c>
      <c r="BI112" s="314">
        <v>0</v>
      </c>
      <c r="BJ112" s="314">
        <v>39997885</v>
      </c>
      <c r="BK112" s="314">
        <v>30002115</v>
      </c>
      <c r="BL112" s="314">
        <v>0</v>
      </c>
      <c r="BM112" s="314">
        <v>39997885</v>
      </c>
      <c r="BN112" s="314">
        <v>0</v>
      </c>
      <c r="BO112" s="314">
        <v>0</v>
      </c>
      <c r="BP112" s="314">
        <v>70000000</v>
      </c>
      <c r="BQ112" s="314">
        <v>30002115</v>
      </c>
      <c r="BR112" s="314">
        <v>0</v>
      </c>
      <c r="BS112" s="314">
        <v>39997885</v>
      </c>
    </row>
    <row r="113" spans="1:71" x14ac:dyDescent="0.35">
      <c r="A113" s="212">
        <v>21221012</v>
      </c>
      <c r="B113" s="210" t="s">
        <v>553</v>
      </c>
      <c r="C113" s="215">
        <v>200000</v>
      </c>
      <c r="D113" s="215">
        <v>0</v>
      </c>
      <c r="E113" s="215">
        <v>200000</v>
      </c>
      <c r="F113" s="215">
        <v>0</v>
      </c>
      <c r="G113" s="215">
        <f t="shared" si="46"/>
        <v>0</v>
      </c>
      <c r="H113" s="215">
        <v>0</v>
      </c>
      <c r="I113" s="215">
        <v>0</v>
      </c>
      <c r="J113" s="215">
        <f t="shared" si="39"/>
        <v>0</v>
      </c>
      <c r="K113" s="215">
        <v>0</v>
      </c>
      <c r="L113" s="215">
        <v>0</v>
      </c>
      <c r="M113" s="215">
        <f t="shared" si="40"/>
        <v>0</v>
      </c>
      <c r="N113" s="215">
        <v>0</v>
      </c>
      <c r="O113" s="215">
        <f t="shared" si="41"/>
        <v>0</v>
      </c>
      <c r="P113" s="215">
        <f t="shared" si="42"/>
        <v>0</v>
      </c>
      <c r="Q113" s="215">
        <f t="shared" si="43"/>
        <v>0</v>
      </c>
      <c r="V113" s="282">
        <v>0</v>
      </c>
      <c r="X113" s="283"/>
      <c r="Y113" s="284"/>
      <c r="AA113" s="289">
        <v>21221012</v>
      </c>
      <c r="AB113" s="289" t="s">
        <v>48</v>
      </c>
      <c r="AC113" s="291">
        <v>200000</v>
      </c>
      <c r="AD113" s="291">
        <v>0</v>
      </c>
      <c r="AE113" s="291">
        <v>200000</v>
      </c>
      <c r="AF113" s="291">
        <v>0</v>
      </c>
      <c r="AG113" s="291">
        <v>0</v>
      </c>
      <c r="AH113" s="291">
        <v>0</v>
      </c>
      <c r="AI113" s="291">
        <v>0</v>
      </c>
      <c r="AJ113" s="291">
        <v>0</v>
      </c>
      <c r="AK113" s="291">
        <v>0</v>
      </c>
      <c r="AL113" s="291">
        <v>0</v>
      </c>
      <c r="AM113" s="291">
        <v>0</v>
      </c>
      <c r="AN113" s="291">
        <v>0</v>
      </c>
      <c r="AO113" s="291">
        <v>200000</v>
      </c>
      <c r="AP113" s="291">
        <v>0</v>
      </c>
      <c r="AQ113" s="291">
        <v>200000</v>
      </c>
      <c r="AR113" s="291">
        <v>0</v>
      </c>
      <c r="AS113" s="291">
        <v>0</v>
      </c>
      <c r="AT113" s="291">
        <v>0</v>
      </c>
      <c r="BB113" s="312">
        <v>21221012</v>
      </c>
      <c r="BC113" s="312" t="s">
        <v>48</v>
      </c>
      <c r="BD113" s="314">
        <v>200000</v>
      </c>
      <c r="BE113" s="314">
        <v>0</v>
      </c>
      <c r="BF113" s="314">
        <v>200000</v>
      </c>
      <c r="BG113" s="314">
        <v>0</v>
      </c>
      <c r="BH113" s="314">
        <v>0</v>
      </c>
      <c r="BI113" s="314">
        <v>0</v>
      </c>
      <c r="BJ113" s="314">
        <v>0</v>
      </c>
      <c r="BK113" s="314">
        <v>0</v>
      </c>
      <c r="BL113" s="314">
        <v>0</v>
      </c>
      <c r="BM113" s="314">
        <v>0</v>
      </c>
      <c r="BN113" s="314">
        <v>0</v>
      </c>
      <c r="BO113" s="314">
        <v>0</v>
      </c>
      <c r="BP113" s="314">
        <v>0</v>
      </c>
      <c r="BQ113" s="314">
        <v>0</v>
      </c>
      <c r="BR113" s="314">
        <v>0</v>
      </c>
      <c r="BS113" s="314">
        <v>0</v>
      </c>
    </row>
    <row r="114" spans="1:71" x14ac:dyDescent="0.35">
      <c r="A114" s="212">
        <v>21221013</v>
      </c>
      <c r="B114" s="210" t="s">
        <v>554</v>
      </c>
      <c r="C114" s="215">
        <v>200000</v>
      </c>
      <c r="D114" s="215">
        <v>0</v>
      </c>
      <c r="E114" s="215">
        <v>200000</v>
      </c>
      <c r="F114" s="215">
        <v>0</v>
      </c>
      <c r="G114" s="215">
        <f t="shared" si="46"/>
        <v>0</v>
      </c>
      <c r="H114" s="215">
        <v>0</v>
      </c>
      <c r="I114" s="215">
        <v>0</v>
      </c>
      <c r="J114" s="215">
        <f t="shared" si="39"/>
        <v>0</v>
      </c>
      <c r="K114" s="215">
        <v>0</v>
      </c>
      <c r="L114" s="215">
        <v>0</v>
      </c>
      <c r="M114" s="215">
        <f t="shared" si="40"/>
        <v>0</v>
      </c>
      <c r="N114" s="215">
        <v>0</v>
      </c>
      <c r="O114" s="215">
        <f t="shared" si="41"/>
        <v>0</v>
      </c>
      <c r="P114" s="215">
        <f t="shared" si="42"/>
        <v>0</v>
      </c>
      <c r="Q114" s="215">
        <f t="shared" si="43"/>
        <v>0</v>
      </c>
      <c r="V114" s="282">
        <v>0</v>
      </c>
      <c r="X114" s="283"/>
      <c r="Y114" s="284"/>
      <c r="AA114" s="289">
        <v>21221013</v>
      </c>
      <c r="AB114" s="289" t="s">
        <v>49</v>
      </c>
      <c r="AC114" s="291">
        <v>200000</v>
      </c>
      <c r="AD114" s="291">
        <v>0</v>
      </c>
      <c r="AE114" s="291">
        <v>200000</v>
      </c>
      <c r="AF114" s="291">
        <v>0</v>
      </c>
      <c r="AG114" s="291">
        <v>0</v>
      </c>
      <c r="AH114" s="291">
        <v>0</v>
      </c>
      <c r="AI114" s="291">
        <v>0</v>
      </c>
      <c r="AJ114" s="291">
        <v>0</v>
      </c>
      <c r="AK114" s="291">
        <v>0</v>
      </c>
      <c r="AL114" s="291">
        <v>0</v>
      </c>
      <c r="AM114" s="291">
        <v>0</v>
      </c>
      <c r="AN114" s="291">
        <v>0</v>
      </c>
      <c r="AO114" s="291">
        <v>200000</v>
      </c>
      <c r="AP114" s="291">
        <v>0</v>
      </c>
      <c r="AQ114" s="291">
        <v>200000</v>
      </c>
      <c r="AR114" s="291">
        <v>0</v>
      </c>
      <c r="AS114" s="291">
        <v>0</v>
      </c>
      <c r="AT114" s="291">
        <v>0</v>
      </c>
      <c r="BB114" s="312">
        <v>21221013</v>
      </c>
      <c r="BC114" s="312" t="s">
        <v>49</v>
      </c>
      <c r="BD114" s="314">
        <v>200000</v>
      </c>
      <c r="BE114" s="314">
        <v>0</v>
      </c>
      <c r="BF114" s="314">
        <v>200000</v>
      </c>
      <c r="BG114" s="314">
        <v>0</v>
      </c>
      <c r="BH114" s="314">
        <v>0</v>
      </c>
      <c r="BI114" s="314">
        <v>0</v>
      </c>
      <c r="BJ114" s="314">
        <v>0</v>
      </c>
      <c r="BK114" s="314">
        <v>0</v>
      </c>
      <c r="BL114" s="314">
        <v>0</v>
      </c>
      <c r="BM114" s="314">
        <v>0</v>
      </c>
      <c r="BN114" s="314">
        <v>0</v>
      </c>
      <c r="BO114" s="314">
        <v>0</v>
      </c>
      <c r="BP114" s="314">
        <v>0</v>
      </c>
      <c r="BQ114" s="314">
        <v>0</v>
      </c>
      <c r="BR114" s="314">
        <v>0</v>
      </c>
      <c r="BS114" s="314">
        <v>0</v>
      </c>
    </row>
    <row r="115" spans="1:71" x14ac:dyDescent="0.35">
      <c r="A115" s="212">
        <v>21221014</v>
      </c>
      <c r="B115" s="210" t="s">
        <v>50</v>
      </c>
      <c r="C115" s="215">
        <v>7000000</v>
      </c>
      <c r="D115" s="215">
        <v>0</v>
      </c>
      <c r="E115" s="215">
        <v>0</v>
      </c>
      <c r="F115" s="215">
        <v>0</v>
      </c>
      <c r="G115" s="215">
        <f t="shared" si="46"/>
        <v>7000000</v>
      </c>
      <c r="H115" s="215">
        <v>5777000</v>
      </c>
      <c r="I115" s="215">
        <v>5777000</v>
      </c>
      <c r="J115" s="215">
        <f t="shared" si="39"/>
        <v>1223000</v>
      </c>
      <c r="K115" s="215">
        <v>5777000</v>
      </c>
      <c r="L115" s="215">
        <v>5777000</v>
      </c>
      <c r="M115" s="215">
        <f t="shared" si="40"/>
        <v>0</v>
      </c>
      <c r="N115" s="215">
        <v>7000000</v>
      </c>
      <c r="O115" s="215">
        <f t="shared" si="41"/>
        <v>1223000</v>
      </c>
      <c r="P115" s="215">
        <f t="shared" si="42"/>
        <v>0</v>
      </c>
      <c r="Q115" s="215">
        <f t="shared" si="43"/>
        <v>5777000</v>
      </c>
      <c r="V115" s="282">
        <v>0</v>
      </c>
      <c r="X115" s="283"/>
      <c r="Y115" s="284"/>
      <c r="AA115" s="289">
        <v>21221014</v>
      </c>
      <c r="AB115" s="289" t="s">
        <v>50</v>
      </c>
      <c r="AC115" s="291">
        <v>7000000</v>
      </c>
      <c r="AD115" s="291">
        <v>0</v>
      </c>
      <c r="AE115" s="291">
        <v>0</v>
      </c>
      <c r="AF115" s="291">
        <v>0</v>
      </c>
      <c r="AG115" s="291">
        <v>7000000</v>
      </c>
      <c r="AH115" s="291">
        <v>0</v>
      </c>
      <c r="AI115" s="291">
        <v>0</v>
      </c>
      <c r="AJ115" s="291">
        <v>7000000</v>
      </c>
      <c r="AK115" s="291">
        <v>0</v>
      </c>
      <c r="AL115" s="291">
        <v>0</v>
      </c>
      <c r="AM115" s="291">
        <v>0</v>
      </c>
      <c r="AN115" s="291">
        <v>0</v>
      </c>
      <c r="AO115" s="291">
        <v>0</v>
      </c>
      <c r="AP115" s="291">
        <v>0</v>
      </c>
      <c r="AQ115" s="291">
        <v>7000000</v>
      </c>
      <c r="AR115" s="291">
        <v>7000000</v>
      </c>
      <c r="AS115" s="291">
        <v>7000000</v>
      </c>
      <c r="AT115" s="291">
        <v>0</v>
      </c>
      <c r="BB115" s="312">
        <v>21221014</v>
      </c>
      <c r="BC115" s="312" t="s">
        <v>50</v>
      </c>
      <c r="BD115" s="314">
        <v>7000000</v>
      </c>
      <c r="BE115" s="314">
        <v>0</v>
      </c>
      <c r="BF115" s="314">
        <v>0</v>
      </c>
      <c r="BG115" s="314">
        <v>0</v>
      </c>
      <c r="BH115" s="314">
        <v>7000000</v>
      </c>
      <c r="BI115" s="314">
        <v>5777000</v>
      </c>
      <c r="BJ115" s="314">
        <v>5777000</v>
      </c>
      <c r="BK115" s="314">
        <v>1223000</v>
      </c>
      <c r="BL115" s="314">
        <v>5777000</v>
      </c>
      <c r="BM115" s="314">
        <v>5777000</v>
      </c>
      <c r="BN115" s="314">
        <v>0</v>
      </c>
      <c r="BO115" s="314">
        <v>0</v>
      </c>
      <c r="BP115" s="314">
        <v>7000000</v>
      </c>
      <c r="BQ115" s="314">
        <v>1223000</v>
      </c>
      <c r="BR115" s="314">
        <v>0</v>
      </c>
      <c r="BS115" s="314">
        <v>5777000</v>
      </c>
    </row>
    <row r="116" spans="1:71" ht="29" x14ac:dyDescent="0.35">
      <c r="A116" s="212">
        <v>21221015</v>
      </c>
      <c r="B116" s="210" t="s">
        <v>635</v>
      </c>
      <c r="C116" s="215">
        <v>1200000</v>
      </c>
      <c r="D116" s="215">
        <v>0</v>
      </c>
      <c r="E116" s="215">
        <v>1200000</v>
      </c>
      <c r="F116" s="215">
        <v>10000000</v>
      </c>
      <c r="G116" s="215">
        <f t="shared" si="46"/>
        <v>10000000</v>
      </c>
      <c r="H116" s="215">
        <v>0</v>
      </c>
      <c r="I116" s="215">
        <v>0</v>
      </c>
      <c r="J116" s="215">
        <f t="shared" si="39"/>
        <v>10000000</v>
      </c>
      <c r="K116" s="215">
        <v>0</v>
      </c>
      <c r="L116" s="215">
        <v>0</v>
      </c>
      <c r="M116" s="215">
        <f t="shared" si="40"/>
        <v>0</v>
      </c>
      <c r="N116" s="215">
        <v>10000000</v>
      </c>
      <c r="O116" s="215">
        <f t="shared" si="41"/>
        <v>10000000</v>
      </c>
      <c r="P116" s="215">
        <f t="shared" si="42"/>
        <v>0</v>
      </c>
      <c r="Q116" s="215">
        <f t="shared" si="43"/>
        <v>0</v>
      </c>
      <c r="V116" s="282">
        <v>0</v>
      </c>
      <c r="X116" s="283"/>
      <c r="Y116" s="284"/>
      <c r="AA116" s="289">
        <v>21221015</v>
      </c>
      <c r="AB116" s="289" t="s">
        <v>51</v>
      </c>
      <c r="AC116" s="291">
        <v>1200000</v>
      </c>
      <c r="AD116" s="291">
        <v>0</v>
      </c>
      <c r="AE116" s="291">
        <v>1200000</v>
      </c>
      <c r="AF116" s="291">
        <v>10000000</v>
      </c>
      <c r="AG116" s="291">
        <v>10000000</v>
      </c>
      <c r="AH116" s="291">
        <v>0</v>
      </c>
      <c r="AI116" s="291">
        <v>0</v>
      </c>
      <c r="AJ116" s="291">
        <v>10000000</v>
      </c>
      <c r="AK116" s="291">
        <v>0</v>
      </c>
      <c r="AL116" s="291">
        <v>0</v>
      </c>
      <c r="AM116" s="291">
        <v>0</v>
      </c>
      <c r="AN116" s="291">
        <v>0</v>
      </c>
      <c r="AO116" s="291">
        <v>1200000</v>
      </c>
      <c r="AP116" s="291">
        <v>0</v>
      </c>
      <c r="AQ116" s="291">
        <v>11200000</v>
      </c>
      <c r="AR116" s="291">
        <v>10000000</v>
      </c>
      <c r="AS116" s="291">
        <v>10000000</v>
      </c>
      <c r="AT116" s="291">
        <v>0</v>
      </c>
      <c r="BB116" s="312">
        <v>21221015</v>
      </c>
      <c r="BC116" s="312" t="s">
        <v>51</v>
      </c>
      <c r="BD116" s="314">
        <v>1200000</v>
      </c>
      <c r="BE116" s="314">
        <v>0</v>
      </c>
      <c r="BF116" s="314">
        <v>1200000</v>
      </c>
      <c r="BG116" s="314">
        <v>10000000</v>
      </c>
      <c r="BH116" s="314">
        <v>10000000</v>
      </c>
      <c r="BI116" s="314">
        <v>0</v>
      </c>
      <c r="BJ116" s="314">
        <v>0</v>
      </c>
      <c r="BK116" s="314">
        <v>10000000</v>
      </c>
      <c r="BL116" s="314">
        <v>0</v>
      </c>
      <c r="BM116" s="314">
        <v>0</v>
      </c>
      <c r="BN116" s="314">
        <v>0</v>
      </c>
      <c r="BO116" s="314">
        <v>0</v>
      </c>
      <c r="BP116" s="314">
        <v>10000000</v>
      </c>
      <c r="BQ116" s="314">
        <v>10000000</v>
      </c>
      <c r="BR116" s="314">
        <v>0</v>
      </c>
      <c r="BS116" s="314">
        <v>0</v>
      </c>
    </row>
    <row r="117" spans="1:71" s="219" customFormat="1" ht="29" x14ac:dyDescent="0.35">
      <c r="A117" s="226">
        <v>21221016</v>
      </c>
      <c r="B117" s="227" t="s">
        <v>52</v>
      </c>
      <c r="C117" s="228">
        <f>SUM(C118:C125)</f>
        <v>146800000</v>
      </c>
      <c r="D117" s="228">
        <f t="shared" ref="D117:Q117" si="61">SUM(D118:D125)</f>
        <v>0</v>
      </c>
      <c r="E117" s="228">
        <f t="shared" si="61"/>
        <v>138800000</v>
      </c>
      <c r="F117" s="228">
        <f t="shared" si="61"/>
        <v>0</v>
      </c>
      <c r="G117" s="228">
        <f t="shared" si="61"/>
        <v>8000000</v>
      </c>
      <c r="H117" s="228">
        <f t="shared" si="61"/>
        <v>0</v>
      </c>
      <c r="I117" s="228">
        <f t="shared" si="61"/>
        <v>0</v>
      </c>
      <c r="J117" s="228">
        <f t="shared" si="61"/>
        <v>8000000</v>
      </c>
      <c r="K117" s="228">
        <f t="shared" si="61"/>
        <v>0</v>
      </c>
      <c r="L117" s="228">
        <f t="shared" si="61"/>
        <v>0</v>
      </c>
      <c r="M117" s="228">
        <f t="shared" si="61"/>
        <v>0</v>
      </c>
      <c r="N117" s="228">
        <f t="shared" si="61"/>
        <v>8000000</v>
      </c>
      <c r="O117" s="228">
        <f t="shared" si="61"/>
        <v>8000000</v>
      </c>
      <c r="P117" s="228">
        <f t="shared" si="61"/>
        <v>0</v>
      </c>
      <c r="Q117" s="228">
        <f t="shared" si="61"/>
        <v>0</v>
      </c>
      <c r="V117" s="282">
        <v>0</v>
      </c>
      <c r="X117" s="283"/>
      <c r="Y117" s="284"/>
      <c r="AA117" s="289">
        <v>21221016</v>
      </c>
      <c r="AB117" s="289" t="s">
        <v>52</v>
      </c>
      <c r="AC117" s="291">
        <v>146800000</v>
      </c>
      <c r="AD117" s="291">
        <v>0</v>
      </c>
      <c r="AE117" s="291">
        <v>138800000</v>
      </c>
      <c r="AF117" s="291">
        <v>0</v>
      </c>
      <c r="AG117" s="291">
        <v>8000000</v>
      </c>
      <c r="AH117" s="291">
        <v>0</v>
      </c>
      <c r="AI117" s="291">
        <v>0</v>
      </c>
      <c r="AJ117" s="291">
        <v>8000000</v>
      </c>
      <c r="AK117" s="291">
        <v>0</v>
      </c>
      <c r="AL117" s="291">
        <v>0</v>
      </c>
      <c r="AM117" s="291">
        <v>0</v>
      </c>
      <c r="AN117" s="291">
        <v>0</v>
      </c>
      <c r="AO117" s="291">
        <v>138800000</v>
      </c>
      <c r="AP117" s="291">
        <v>0</v>
      </c>
      <c r="AQ117" s="291">
        <v>146800000</v>
      </c>
      <c r="AR117" s="291">
        <v>8000000</v>
      </c>
      <c r="AS117" s="291">
        <v>8000000</v>
      </c>
      <c r="AT117" s="291">
        <v>0</v>
      </c>
      <c r="BB117" s="312">
        <v>21221016</v>
      </c>
      <c r="BC117" s="312" t="s">
        <v>52</v>
      </c>
      <c r="BD117" s="314">
        <v>146800000</v>
      </c>
      <c r="BE117" s="314">
        <v>0</v>
      </c>
      <c r="BF117" s="314">
        <v>138800000</v>
      </c>
      <c r="BG117" s="314">
        <v>0</v>
      </c>
      <c r="BH117" s="314">
        <v>8000000</v>
      </c>
      <c r="BI117" s="314">
        <v>0</v>
      </c>
      <c r="BJ117" s="314">
        <v>0</v>
      </c>
      <c r="BK117" s="314">
        <v>8000000</v>
      </c>
      <c r="BL117" s="314">
        <v>0</v>
      </c>
      <c r="BM117" s="314">
        <v>0</v>
      </c>
      <c r="BN117" s="314">
        <v>0</v>
      </c>
      <c r="BO117" s="314">
        <v>0</v>
      </c>
      <c r="BP117" s="314">
        <v>8000000</v>
      </c>
      <c r="BQ117" s="314">
        <v>8000000</v>
      </c>
      <c r="BR117" s="314">
        <v>0</v>
      </c>
      <c r="BS117" s="314">
        <v>0</v>
      </c>
    </row>
    <row r="118" spans="1:71" x14ac:dyDescent="0.35">
      <c r="A118" s="212">
        <v>212210161</v>
      </c>
      <c r="B118" s="210" t="s">
        <v>555</v>
      </c>
      <c r="C118" s="215">
        <v>50000000</v>
      </c>
      <c r="D118" s="215">
        <v>0</v>
      </c>
      <c r="E118" s="215">
        <v>42000000</v>
      </c>
      <c r="F118" s="215">
        <v>0</v>
      </c>
      <c r="G118" s="215">
        <f t="shared" si="46"/>
        <v>8000000</v>
      </c>
      <c r="H118" s="215">
        <v>0</v>
      </c>
      <c r="I118" s="215">
        <v>0</v>
      </c>
      <c r="J118" s="215">
        <f t="shared" si="39"/>
        <v>8000000</v>
      </c>
      <c r="K118" s="215">
        <v>0</v>
      </c>
      <c r="L118" s="215">
        <v>0</v>
      </c>
      <c r="M118" s="215">
        <f t="shared" si="40"/>
        <v>0</v>
      </c>
      <c r="N118" s="215">
        <v>8000000</v>
      </c>
      <c r="O118" s="215">
        <f t="shared" si="41"/>
        <v>8000000</v>
      </c>
      <c r="P118" s="215">
        <f t="shared" si="42"/>
        <v>0</v>
      </c>
      <c r="Q118" s="215">
        <f t="shared" si="43"/>
        <v>0</v>
      </c>
      <c r="V118" s="282">
        <v>0</v>
      </c>
      <c r="X118" s="283"/>
      <c r="Y118" s="284"/>
      <c r="AA118" s="289">
        <v>212210161</v>
      </c>
      <c r="AB118" s="289" t="s">
        <v>53</v>
      </c>
      <c r="AC118" s="291">
        <v>50000000</v>
      </c>
      <c r="AD118" s="291">
        <v>0</v>
      </c>
      <c r="AE118" s="291">
        <v>42000000</v>
      </c>
      <c r="AF118" s="291">
        <v>0</v>
      </c>
      <c r="AG118" s="291">
        <v>8000000</v>
      </c>
      <c r="AH118" s="291">
        <v>0</v>
      </c>
      <c r="AI118" s="291">
        <v>0</v>
      </c>
      <c r="AJ118" s="291">
        <v>8000000</v>
      </c>
      <c r="AK118" s="291">
        <v>0</v>
      </c>
      <c r="AL118" s="291">
        <v>0</v>
      </c>
      <c r="AM118" s="291">
        <v>0</v>
      </c>
      <c r="AN118" s="291">
        <v>0</v>
      </c>
      <c r="AO118" s="291">
        <v>42000000</v>
      </c>
      <c r="AP118" s="291">
        <v>0</v>
      </c>
      <c r="AQ118" s="291">
        <v>50000000</v>
      </c>
      <c r="AR118" s="291">
        <v>8000000</v>
      </c>
      <c r="AS118" s="291">
        <v>8000000</v>
      </c>
      <c r="AT118" s="291">
        <v>0</v>
      </c>
      <c r="BB118" s="312">
        <v>212210161</v>
      </c>
      <c r="BC118" s="312" t="s">
        <v>53</v>
      </c>
      <c r="BD118" s="314">
        <v>50000000</v>
      </c>
      <c r="BE118" s="314">
        <v>0</v>
      </c>
      <c r="BF118" s="314">
        <v>42000000</v>
      </c>
      <c r="BG118" s="314">
        <v>0</v>
      </c>
      <c r="BH118" s="314">
        <v>8000000</v>
      </c>
      <c r="BI118" s="314">
        <v>0</v>
      </c>
      <c r="BJ118" s="314">
        <v>0</v>
      </c>
      <c r="BK118" s="314">
        <v>8000000</v>
      </c>
      <c r="BL118" s="314">
        <v>0</v>
      </c>
      <c r="BM118" s="314">
        <v>0</v>
      </c>
      <c r="BN118" s="314">
        <v>0</v>
      </c>
      <c r="BO118" s="314">
        <v>0</v>
      </c>
      <c r="BP118" s="314">
        <v>8000000</v>
      </c>
      <c r="BQ118" s="314">
        <v>8000000</v>
      </c>
      <c r="BR118" s="314">
        <v>0</v>
      </c>
      <c r="BS118" s="314">
        <v>0</v>
      </c>
    </row>
    <row r="119" spans="1:71" x14ac:dyDescent="0.35">
      <c r="A119" s="212">
        <v>212210162</v>
      </c>
      <c r="B119" s="210" t="s">
        <v>556</v>
      </c>
      <c r="C119" s="215">
        <v>17000000</v>
      </c>
      <c r="D119" s="215">
        <v>0</v>
      </c>
      <c r="E119" s="215">
        <v>17000000</v>
      </c>
      <c r="F119" s="215">
        <v>0</v>
      </c>
      <c r="G119" s="215">
        <f t="shared" si="46"/>
        <v>0</v>
      </c>
      <c r="H119" s="215">
        <v>0</v>
      </c>
      <c r="I119" s="215">
        <v>0</v>
      </c>
      <c r="J119" s="215">
        <f t="shared" si="39"/>
        <v>0</v>
      </c>
      <c r="K119" s="215">
        <v>0</v>
      </c>
      <c r="L119" s="215">
        <v>0</v>
      </c>
      <c r="M119" s="215">
        <f t="shared" si="40"/>
        <v>0</v>
      </c>
      <c r="N119" s="215">
        <v>0</v>
      </c>
      <c r="O119" s="215">
        <f t="shared" si="41"/>
        <v>0</v>
      </c>
      <c r="P119" s="215">
        <f t="shared" si="42"/>
        <v>0</v>
      </c>
      <c r="Q119" s="215">
        <f t="shared" si="43"/>
        <v>0</v>
      </c>
      <c r="V119" s="282">
        <v>0</v>
      </c>
      <c r="X119" s="283"/>
      <c r="Y119" s="284"/>
      <c r="AA119" s="289">
        <v>212210162</v>
      </c>
      <c r="AB119" s="289" t="s">
        <v>54</v>
      </c>
      <c r="AC119" s="291">
        <v>17000000</v>
      </c>
      <c r="AD119" s="291">
        <v>0</v>
      </c>
      <c r="AE119" s="291">
        <v>17000000</v>
      </c>
      <c r="AF119" s="291">
        <v>0</v>
      </c>
      <c r="AG119" s="291">
        <v>0</v>
      </c>
      <c r="AH119" s="291">
        <v>0</v>
      </c>
      <c r="AI119" s="291">
        <v>0</v>
      </c>
      <c r="AJ119" s="291">
        <v>0</v>
      </c>
      <c r="AK119" s="291">
        <v>0</v>
      </c>
      <c r="AL119" s="291">
        <v>0</v>
      </c>
      <c r="AM119" s="291">
        <v>0</v>
      </c>
      <c r="AN119" s="291">
        <v>0</v>
      </c>
      <c r="AO119" s="291">
        <v>17000000</v>
      </c>
      <c r="AP119" s="291">
        <v>0</v>
      </c>
      <c r="AQ119" s="291">
        <v>17000000</v>
      </c>
      <c r="AR119" s="291">
        <v>0</v>
      </c>
      <c r="AS119" s="291">
        <v>0</v>
      </c>
      <c r="AT119" s="291">
        <v>0</v>
      </c>
      <c r="BB119" s="312">
        <v>212210162</v>
      </c>
      <c r="BC119" s="312" t="s">
        <v>54</v>
      </c>
      <c r="BD119" s="314">
        <v>17000000</v>
      </c>
      <c r="BE119" s="314">
        <v>0</v>
      </c>
      <c r="BF119" s="314">
        <v>17000000</v>
      </c>
      <c r="BG119" s="314">
        <v>0</v>
      </c>
      <c r="BH119" s="314">
        <v>0</v>
      </c>
      <c r="BI119" s="314">
        <v>0</v>
      </c>
      <c r="BJ119" s="314">
        <v>0</v>
      </c>
      <c r="BK119" s="314">
        <v>0</v>
      </c>
      <c r="BL119" s="314">
        <v>0</v>
      </c>
      <c r="BM119" s="314">
        <v>0</v>
      </c>
      <c r="BN119" s="314">
        <v>0</v>
      </c>
      <c r="BO119" s="314">
        <v>0</v>
      </c>
      <c r="BP119" s="314">
        <v>0</v>
      </c>
      <c r="BQ119" s="314">
        <v>0</v>
      </c>
      <c r="BR119" s="314">
        <v>0</v>
      </c>
      <c r="BS119" s="314">
        <v>0</v>
      </c>
    </row>
    <row r="120" spans="1:71" x14ac:dyDescent="0.35">
      <c r="A120" s="212">
        <v>212210163</v>
      </c>
      <c r="B120" s="210" t="s">
        <v>557</v>
      </c>
      <c r="C120" s="215">
        <v>1200000</v>
      </c>
      <c r="D120" s="215">
        <v>0</v>
      </c>
      <c r="E120" s="215">
        <v>1200000</v>
      </c>
      <c r="F120" s="215">
        <v>0</v>
      </c>
      <c r="G120" s="215">
        <f t="shared" si="46"/>
        <v>0</v>
      </c>
      <c r="H120" s="215">
        <v>0</v>
      </c>
      <c r="I120" s="215">
        <v>0</v>
      </c>
      <c r="J120" s="215">
        <f t="shared" si="39"/>
        <v>0</v>
      </c>
      <c r="K120" s="215">
        <v>0</v>
      </c>
      <c r="L120" s="215">
        <v>0</v>
      </c>
      <c r="M120" s="215">
        <f t="shared" si="40"/>
        <v>0</v>
      </c>
      <c r="N120" s="215">
        <v>0</v>
      </c>
      <c r="O120" s="215">
        <f t="shared" si="41"/>
        <v>0</v>
      </c>
      <c r="P120" s="215">
        <f t="shared" si="42"/>
        <v>0</v>
      </c>
      <c r="Q120" s="215">
        <f t="shared" si="43"/>
        <v>0</v>
      </c>
      <c r="V120" s="282">
        <v>0</v>
      </c>
      <c r="X120" s="283"/>
      <c r="Y120" s="284"/>
      <c r="AA120" s="289">
        <v>212210163</v>
      </c>
      <c r="AB120" s="289" t="s">
        <v>55</v>
      </c>
      <c r="AC120" s="291">
        <v>1200000</v>
      </c>
      <c r="AD120" s="291">
        <v>0</v>
      </c>
      <c r="AE120" s="291">
        <v>1200000</v>
      </c>
      <c r="AF120" s="291">
        <v>0</v>
      </c>
      <c r="AG120" s="291">
        <v>0</v>
      </c>
      <c r="AH120" s="291">
        <v>0</v>
      </c>
      <c r="AI120" s="291">
        <v>0</v>
      </c>
      <c r="AJ120" s="291">
        <v>0</v>
      </c>
      <c r="AK120" s="291">
        <v>0</v>
      </c>
      <c r="AL120" s="291">
        <v>0</v>
      </c>
      <c r="AM120" s="291">
        <v>0</v>
      </c>
      <c r="AN120" s="291">
        <v>0</v>
      </c>
      <c r="AO120" s="291">
        <v>1200000</v>
      </c>
      <c r="AP120" s="291">
        <v>0</v>
      </c>
      <c r="AQ120" s="291">
        <v>1200000</v>
      </c>
      <c r="AR120" s="291">
        <v>0</v>
      </c>
      <c r="AS120" s="291">
        <v>0</v>
      </c>
      <c r="AT120" s="291">
        <v>0</v>
      </c>
      <c r="BB120" s="312">
        <v>212210163</v>
      </c>
      <c r="BC120" s="312" t="s">
        <v>55</v>
      </c>
      <c r="BD120" s="314">
        <v>1200000</v>
      </c>
      <c r="BE120" s="314">
        <v>0</v>
      </c>
      <c r="BF120" s="314">
        <v>1200000</v>
      </c>
      <c r="BG120" s="314">
        <v>0</v>
      </c>
      <c r="BH120" s="314">
        <v>0</v>
      </c>
      <c r="BI120" s="314">
        <v>0</v>
      </c>
      <c r="BJ120" s="314">
        <v>0</v>
      </c>
      <c r="BK120" s="314">
        <v>0</v>
      </c>
      <c r="BL120" s="314">
        <v>0</v>
      </c>
      <c r="BM120" s="314">
        <v>0</v>
      </c>
      <c r="BN120" s="314">
        <v>0</v>
      </c>
      <c r="BO120" s="314">
        <v>0</v>
      </c>
      <c r="BP120" s="314">
        <v>0</v>
      </c>
      <c r="BQ120" s="314">
        <v>0</v>
      </c>
      <c r="BR120" s="314">
        <v>0</v>
      </c>
      <c r="BS120" s="314">
        <v>0</v>
      </c>
    </row>
    <row r="121" spans="1:71" x14ac:dyDescent="0.35">
      <c r="A121" s="212">
        <v>212210164</v>
      </c>
      <c r="B121" s="210" t="s">
        <v>558</v>
      </c>
      <c r="C121" s="215">
        <v>600000</v>
      </c>
      <c r="D121" s="215">
        <v>0</v>
      </c>
      <c r="E121" s="215">
        <v>600000</v>
      </c>
      <c r="F121" s="215">
        <v>0</v>
      </c>
      <c r="G121" s="215">
        <f t="shared" si="46"/>
        <v>0</v>
      </c>
      <c r="H121" s="215">
        <v>0</v>
      </c>
      <c r="I121" s="215">
        <v>0</v>
      </c>
      <c r="J121" s="215">
        <f t="shared" si="39"/>
        <v>0</v>
      </c>
      <c r="K121" s="215">
        <v>0</v>
      </c>
      <c r="L121" s="215">
        <v>0</v>
      </c>
      <c r="M121" s="215">
        <f t="shared" si="40"/>
        <v>0</v>
      </c>
      <c r="N121" s="215">
        <v>0</v>
      </c>
      <c r="O121" s="215">
        <f t="shared" si="41"/>
        <v>0</v>
      </c>
      <c r="P121" s="215">
        <f t="shared" si="42"/>
        <v>0</v>
      </c>
      <c r="Q121" s="215">
        <f t="shared" si="43"/>
        <v>0</v>
      </c>
      <c r="V121" s="282">
        <v>0</v>
      </c>
      <c r="X121" s="283"/>
      <c r="Y121" s="284"/>
      <c r="AA121" s="289">
        <v>212210164</v>
      </c>
      <c r="AB121" s="289" t="s">
        <v>56</v>
      </c>
      <c r="AC121" s="291">
        <v>600000</v>
      </c>
      <c r="AD121" s="291">
        <v>0</v>
      </c>
      <c r="AE121" s="291">
        <v>600000</v>
      </c>
      <c r="AF121" s="291">
        <v>0</v>
      </c>
      <c r="AG121" s="291">
        <v>0</v>
      </c>
      <c r="AH121" s="291">
        <v>0</v>
      </c>
      <c r="AI121" s="291">
        <v>0</v>
      </c>
      <c r="AJ121" s="291">
        <v>0</v>
      </c>
      <c r="AK121" s="291">
        <v>0</v>
      </c>
      <c r="AL121" s="291">
        <v>0</v>
      </c>
      <c r="AM121" s="291">
        <v>0</v>
      </c>
      <c r="AN121" s="291">
        <v>0</v>
      </c>
      <c r="AO121" s="291">
        <v>600000</v>
      </c>
      <c r="AP121" s="291">
        <v>0</v>
      </c>
      <c r="AQ121" s="291">
        <v>600000</v>
      </c>
      <c r="AR121" s="291">
        <v>0</v>
      </c>
      <c r="AS121" s="291">
        <v>0</v>
      </c>
      <c r="AT121" s="291">
        <v>0</v>
      </c>
      <c r="BB121" s="312">
        <v>212210164</v>
      </c>
      <c r="BC121" s="312" t="s">
        <v>56</v>
      </c>
      <c r="BD121" s="314">
        <v>600000</v>
      </c>
      <c r="BE121" s="314">
        <v>0</v>
      </c>
      <c r="BF121" s="314">
        <v>600000</v>
      </c>
      <c r="BG121" s="314">
        <v>0</v>
      </c>
      <c r="BH121" s="314">
        <v>0</v>
      </c>
      <c r="BI121" s="314">
        <v>0</v>
      </c>
      <c r="BJ121" s="314">
        <v>0</v>
      </c>
      <c r="BK121" s="314">
        <v>0</v>
      </c>
      <c r="BL121" s="314">
        <v>0</v>
      </c>
      <c r="BM121" s="314">
        <v>0</v>
      </c>
      <c r="BN121" s="314">
        <v>0</v>
      </c>
      <c r="BO121" s="314">
        <v>0</v>
      </c>
      <c r="BP121" s="314">
        <v>0</v>
      </c>
      <c r="BQ121" s="314">
        <v>0</v>
      </c>
      <c r="BR121" s="314">
        <v>0</v>
      </c>
      <c r="BS121" s="314">
        <v>0</v>
      </c>
    </row>
    <row r="122" spans="1:71" x14ac:dyDescent="0.35">
      <c r="A122" s="212">
        <v>212210165</v>
      </c>
      <c r="B122" s="210" t="s">
        <v>559</v>
      </c>
      <c r="C122" s="215">
        <v>12000000</v>
      </c>
      <c r="D122" s="215">
        <v>0</v>
      </c>
      <c r="E122" s="215">
        <v>12000000</v>
      </c>
      <c r="F122" s="215">
        <v>0</v>
      </c>
      <c r="G122" s="215">
        <f t="shared" si="46"/>
        <v>0</v>
      </c>
      <c r="H122" s="215">
        <v>0</v>
      </c>
      <c r="I122" s="215">
        <v>0</v>
      </c>
      <c r="J122" s="215">
        <f t="shared" si="39"/>
        <v>0</v>
      </c>
      <c r="K122" s="215">
        <v>0</v>
      </c>
      <c r="L122" s="215">
        <v>0</v>
      </c>
      <c r="M122" s="215">
        <f t="shared" si="40"/>
        <v>0</v>
      </c>
      <c r="N122" s="215">
        <v>0</v>
      </c>
      <c r="O122" s="215">
        <f t="shared" si="41"/>
        <v>0</v>
      </c>
      <c r="P122" s="215">
        <f t="shared" si="42"/>
        <v>0</v>
      </c>
      <c r="Q122" s="215">
        <f t="shared" si="43"/>
        <v>0</v>
      </c>
      <c r="V122" s="282">
        <v>0</v>
      </c>
      <c r="X122" s="283"/>
      <c r="Y122" s="284"/>
      <c r="AA122" s="289">
        <v>212210165</v>
      </c>
      <c r="AB122" s="289" t="s">
        <v>57</v>
      </c>
      <c r="AC122" s="291">
        <v>12000000</v>
      </c>
      <c r="AD122" s="291">
        <v>0</v>
      </c>
      <c r="AE122" s="291">
        <v>12000000</v>
      </c>
      <c r="AF122" s="291">
        <v>0</v>
      </c>
      <c r="AG122" s="291">
        <v>0</v>
      </c>
      <c r="AH122" s="291">
        <v>0</v>
      </c>
      <c r="AI122" s="291">
        <v>0</v>
      </c>
      <c r="AJ122" s="291">
        <v>0</v>
      </c>
      <c r="AK122" s="291">
        <v>0</v>
      </c>
      <c r="AL122" s="291">
        <v>0</v>
      </c>
      <c r="AM122" s="291">
        <v>0</v>
      </c>
      <c r="AN122" s="291">
        <v>0</v>
      </c>
      <c r="AO122" s="291">
        <v>12000000</v>
      </c>
      <c r="AP122" s="291">
        <v>0</v>
      </c>
      <c r="AQ122" s="291">
        <v>12000000</v>
      </c>
      <c r="AR122" s="291">
        <v>0</v>
      </c>
      <c r="AS122" s="291">
        <v>0</v>
      </c>
      <c r="AT122" s="291">
        <v>0</v>
      </c>
      <c r="BB122" s="312">
        <v>212210165</v>
      </c>
      <c r="BC122" s="312" t="s">
        <v>57</v>
      </c>
      <c r="BD122" s="314">
        <v>12000000</v>
      </c>
      <c r="BE122" s="314">
        <v>0</v>
      </c>
      <c r="BF122" s="314">
        <v>12000000</v>
      </c>
      <c r="BG122" s="314">
        <v>0</v>
      </c>
      <c r="BH122" s="314">
        <v>0</v>
      </c>
      <c r="BI122" s="314">
        <v>0</v>
      </c>
      <c r="BJ122" s="314">
        <v>0</v>
      </c>
      <c r="BK122" s="314">
        <v>0</v>
      </c>
      <c r="BL122" s="314">
        <v>0</v>
      </c>
      <c r="BM122" s="314">
        <v>0</v>
      </c>
      <c r="BN122" s="314">
        <v>0</v>
      </c>
      <c r="BO122" s="314">
        <v>0</v>
      </c>
      <c r="BP122" s="314">
        <v>0</v>
      </c>
      <c r="BQ122" s="314">
        <v>0</v>
      </c>
      <c r="BR122" s="314">
        <v>0</v>
      </c>
      <c r="BS122" s="314">
        <v>0</v>
      </c>
    </row>
    <row r="123" spans="1:71" x14ac:dyDescent="0.35">
      <c r="A123" s="212">
        <v>212210166</v>
      </c>
      <c r="B123" s="210" t="s">
        <v>560</v>
      </c>
      <c r="C123" s="215">
        <v>30000000</v>
      </c>
      <c r="D123" s="215">
        <v>0</v>
      </c>
      <c r="E123" s="215">
        <v>30000000</v>
      </c>
      <c r="F123" s="215">
        <v>0</v>
      </c>
      <c r="G123" s="215">
        <f t="shared" si="46"/>
        <v>0</v>
      </c>
      <c r="H123" s="215">
        <v>0</v>
      </c>
      <c r="I123" s="215">
        <v>0</v>
      </c>
      <c r="J123" s="215">
        <f t="shared" si="39"/>
        <v>0</v>
      </c>
      <c r="K123" s="215">
        <v>0</v>
      </c>
      <c r="L123" s="215">
        <v>0</v>
      </c>
      <c r="M123" s="215">
        <f t="shared" si="40"/>
        <v>0</v>
      </c>
      <c r="N123" s="215">
        <v>0</v>
      </c>
      <c r="O123" s="215">
        <f t="shared" si="41"/>
        <v>0</v>
      </c>
      <c r="P123" s="215">
        <f t="shared" si="42"/>
        <v>0</v>
      </c>
      <c r="Q123" s="215">
        <f t="shared" si="43"/>
        <v>0</v>
      </c>
      <c r="V123" s="282">
        <v>0</v>
      </c>
      <c r="X123" s="283"/>
      <c r="Y123" s="284"/>
      <c r="AA123" s="289">
        <v>212210166</v>
      </c>
      <c r="AB123" s="289" t="s">
        <v>58</v>
      </c>
      <c r="AC123" s="291">
        <v>30000000</v>
      </c>
      <c r="AD123" s="291">
        <v>0</v>
      </c>
      <c r="AE123" s="291">
        <v>30000000</v>
      </c>
      <c r="AF123" s="291">
        <v>0</v>
      </c>
      <c r="AG123" s="291">
        <v>0</v>
      </c>
      <c r="AH123" s="291">
        <v>0</v>
      </c>
      <c r="AI123" s="291">
        <v>0</v>
      </c>
      <c r="AJ123" s="291">
        <v>0</v>
      </c>
      <c r="AK123" s="291">
        <v>0</v>
      </c>
      <c r="AL123" s="291">
        <v>0</v>
      </c>
      <c r="AM123" s="291">
        <v>0</v>
      </c>
      <c r="AN123" s="291">
        <v>0</v>
      </c>
      <c r="AO123" s="291">
        <v>30000000</v>
      </c>
      <c r="AP123" s="291">
        <v>0</v>
      </c>
      <c r="AQ123" s="291">
        <v>30000000</v>
      </c>
      <c r="AR123" s="291">
        <v>0</v>
      </c>
      <c r="AS123" s="291">
        <v>0</v>
      </c>
      <c r="AT123" s="291">
        <v>0</v>
      </c>
      <c r="BB123" s="312">
        <v>212210166</v>
      </c>
      <c r="BC123" s="312" t="s">
        <v>58</v>
      </c>
      <c r="BD123" s="314">
        <v>30000000</v>
      </c>
      <c r="BE123" s="314">
        <v>0</v>
      </c>
      <c r="BF123" s="314">
        <v>30000000</v>
      </c>
      <c r="BG123" s="314">
        <v>0</v>
      </c>
      <c r="BH123" s="314">
        <v>0</v>
      </c>
      <c r="BI123" s="314">
        <v>0</v>
      </c>
      <c r="BJ123" s="314">
        <v>0</v>
      </c>
      <c r="BK123" s="314">
        <v>0</v>
      </c>
      <c r="BL123" s="314">
        <v>0</v>
      </c>
      <c r="BM123" s="314">
        <v>0</v>
      </c>
      <c r="BN123" s="314">
        <v>0</v>
      </c>
      <c r="BO123" s="314">
        <v>0</v>
      </c>
      <c r="BP123" s="314">
        <v>0</v>
      </c>
      <c r="BQ123" s="314">
        <v>0</v>
      </c>
      <c r="BR123" s="314">
        <v>0</v>
      </c>
      <c r="BS123" s="314">
        <v>0</v>
      </c>
    </row>
    <row r="124" spans="1:71" x14ac:dyDescent="0.35">
      <c r="A124" s="212">
        <v>212210168</v>
      </c>
      <c r="B124" s="210" t="s">
        <v>561</v>
      </c>
      <c r="C124" s="215">
        <v>8000000</v>
      </c>
      <c r="D124" s="215">
        <v>0</v>
      </c>
      <c r="E124" s="215">
        <v>8000000</v>
      </c>
      <c r="F124" s="215">
        <v>0</v>
      </c>
      <c r="G124" s="215">
        <f t="shared" si="46"/>
        <v>0</v>
      </c>
      <c r="H124" s="215">
        <v>0</v>
      </c>
      <c r="I124" s="215">
        <v>0</v>
      </c>
      <c r="J124" s="215">
        <f t="shared" si="39"/>
        <v>0</v>
      </c>
      <c r="K124" s="215">
        <v>0</v>
      </c>
      <c r="L124" s="215">
        <v>0</v>
      </c>
      <c r="M124" s="215">
        <f t="shared" si="40"/>
        <v>0</v>
      </c>
      <c r="N124" s="215">
        <v>0</v>
      </c>
      <c r="O124" s="215">
        <f t="shared" si="41"/>
        <v>0</v>
      </c>
      <c r="P124" s="215">
        <f t="shared" si="42"/>
        <v>0</v>
      </c>
      <c r="Q124" s="215">
        <f t="shared" si="43"/>
        <v>0</v>
      </c>
      <c r="V124" s="282">
        <v>0</v>
      </c>
      <c r="X124" s="283"/>
      <c r="Y124" s="284"/>
      <c r="AA124" s="289">
        <v>212210168</v>
      </c>
      <c r="AB124" s="289" t="s">
        <v>59</v>
      </c>
      <c r="AC124" s="291">
        <v>8000000</v>
      </c>
      <c r="AD124" s="291">
        <v>0</v>
      </c>
      <c r="AE124" s="291">
        <v>8000000</v>
      </c>
      <c r="AF124" s="291">
        <v>0</v>
      </c>
      <c r="AG124" s="291">
        <v>0</v>
      </c>
      <c r="AH124" s="291">
        <v>0</v>
      </c>
      <c r="AI124" s="291">
        <v>0</v>
      </c>
      <c r="AJ124" s="291">
        <v>0</v>
      </c>
      <c r="AK124" s="291">
        <v>0</v>
      </c>
      <c r="AL124" s="291">
        <v>0</v>
      </c>
      <c r="AM124" s="291">
        <v>0</v>
      </c>
      <c r="AN124" s="291">
        <v>0</v>
      </c>
      <c r="AO124" s="291">
        <v>8000000</v>
      </c>
      <c r="AP124" s="291">
        <v>0</v>
      </c>
      <c r="AQ124" s="291">
        <v>8000000</v>
      </c>
      <c r="AR124" s="291">
        <v>0</v>
      </c>
      <c r="AS124" s="291">
        <v>0</v>
      </c>
      <c r="AT124" s="291">
        <v>0</v>
      </c>
      <c r="BB124" s="312">
        <v>212210168</v>
      </c>
      <c r="BC124" s="312" t="s">
        <v>59</v>
      </c>
      <c r="BD124" s="314">
        <v>8000000</v>
      </c>
      <c r="BE124" s="314">
        <v>0</v>
      </c>
      <c r="BF124" s="314">
        <v>8000000</v>
      </c>
      <c r="BG124" s="314">
        <v>0</v>
      </c>
      <c r="BH124" s="314">
        <v>0</v>
      </c>
      <c r="BI124" s="314">
        <v>0</v>
      </c>
      <c r="BJ124" s="314">
        <v>0</v>
      </c>
      <c r="BK124" s="314">
        <v>0</v>
      </c>
      <c r="BL124" s="314">
        <v>0</v>
      </c>
      <c r="BM124" s="314">
        <v>0</v>
      </c>
      <c r="BN124" s="314">
        <v>0</v>
      </c>
      <c r="BO124" s="314">
        <v>0</v>
      </c>
      <c r="BP124" s="314">
        <v>0</v>
      </c>
      <c r="BQ124" s="314">
        <v>0</v>
      </c>
      <c r="BR124" s="314">
        <v>0</v>
      </c>
      <c r="BS124" s="314">
        <v>0</v>
      </c>
    </row>
    <row r="125" spans="1:71" x14ac:dyDescent="0.35">
      <c r="A125" s="212">
        <v>212210169</v>
      </c>
      <c r="B125" s="210" t="s">
        <v>562</v>
      </c>
      <c r="C125" s="215">
        <v>28000000</v>
      </c>
      <c r="D125" s="215">
        <v>0</v>
      </c>
      <c r="E125" s="215">
        <v>28000000</v>
      </c>
      <c r="F125" s="215">
        <v>0</v>
      </c>
      <c r="G125" s="215">
        <f t="shared" si="46"/>
        <v>0</v>
      </c>
      <c r="H125" s="215">
        <v>0</v>
      </c>
      <c r="I125" s="215">
        <v>0</v>
      </c>
      <c r="J125" s="215">
        <f t="shared" si="39"/>
        <v>0</v>
      </c>
      <c r="K125" s="215">
        <v>0</v>
      </c>
      <c r="L125" s="215">
        <v>0</v>
      </c>
      <c r="M125" s="215">
        <f t="shared" si="40"/>
        <v>0</v>
      </c>
      <c r="N125" s="215">
        <v>0</v>
      </c>
      <c r="O125" s="215">
        <f t="shared" si="41"/>
        <v>0</v>
      </c>
      <c r="P125" s="215">
        <f t="shared" si="42"/>
        <v>0</v>
      </c>
      <c r="Q125" s="215">
        <f t="shared" si="43"/>
        <v>0</v>
      </c>
      <c r="V125" s="282">
        <v>0</v>
      </c>
      <c r="X125" s="283"/>
      <c r="Y125" s="284"/>
      <c r="AA125" s="289">
        <v>212210169</v>
      </c>
      <c r="AB125" s="289" t="s">
        <v>60</v>
      </c>
      <c r="AC125" s="291">
        <v>28000000</v>
      </c>
      <c r="AD125" s="291">
        <v>0</v>
      </c>
      <c r="AE125" s="291">
        <v>28000000</v>
      </c>
      <c r="AF125" s="291">
        <v>0</v>
      </c>
      <c r="AG125" s="291">
        <v>0</v>
      </c>
      <c r="AH125" s="291">
        <v>0</v>
      </c>
      <c r="AI125" s="291">
        <v>0</v>
      </c>
      <c r="AJ125" s="291">
        <v>0</v>
      </c>
      <c r="AK125" s="291">
        <v>0</v>
      </c>
      <c r="AL125" s="291">
        <v>0</v>
      </c>
      <c r="AM125" s="291">
        <v>0</v>
      </c>
      <c r="AN125" s="291">
        <v>0</v>
      </c>
      <c r="AO125" s="291">
        <v>28000000</v>
      </c>
      <c r="AP125" s="291">
        <v>0</v>
      </c>
      <c r="AQ125" s="291">
        <v>28000000</v>
      </c>
      <c r="AR125" s="291">
        <v>0</v>
      </c>
      <c r="AS125" s="291">
        <v>0</v>
      </c>
      <c r="AT125" s="291">
        <v>0</v>
      </c>
      <c r="BB125" s="312">
        <v>212210169</v>
      </c>
      <c r="BC125" s="312" t="s">
        <v>60</v>
      </c>
      <c r="BD125" s="314">
        <v>28000000</v>
      </c>
      <c r="BE125" s="314">
        <v>0</v>
      </c>
      <c r="BF125" s="314">
        <v>28000000</v>
      </c>
      <c r="BG125" s="314">
        <v>0</v>
      </c>
      <c r="BH125" s="314">
        <v>0</v>
      </c>
      <c r="BI125" s="314">
        <v>0</v>
      </c>
      <c r="BJ125" s="314">
        <v>0</v>
      </c>
      <c r="BK125" s="314">
        <v>0</v>
      </c>
      <c r="BL125" s="314">
        <v>0</v>
      </c>
      <c r="BM125" s="314">
        <v>0</v>
      </c>
      <c r="BN125" s="314">
        <v>0</v>
      </c>
      <c r="BO125" s="314">
        <v>0</v>
      </c>
      <c r="BP125" s="314">
        <v>0</v>
      </c>
      <c r="BQ125" s="314">
        <v>0</v>
      </c>
      <c r="BR125" s="314">
        <v>0</v>
      </c>
      <c r="BS125" s="314">
        <v>0</v>
      </c>
    </row>
    <row r="126" spans="1:71" s="219" customFormat="1" x14ac:dyDescent="0.35">
      <c r="A126" s="223">
        <v>212211</v>
      </c>
      <c r="B126" s="224" t="s">
        <v>61</v>
      </c>
      <c r="C126" s="225">
        <f>+C127</f>
        <v>975426925</v>
      </c>
      <c r="D126" s="225">
        <f t="shared" ref="D126:Q126" si="62">+D127</f>
        <v>0</v>
      </c>
      <c r="E126" s="225">
        <f t="shared" si="62"/>
        <v>0</v>
      </c>
      <c r="F126" s="225">
        <f t="shared" si="62"/>
        <v>0</v>
      </c>
      <c r="G126" s="225">
        <f t="shared" si="62"/>
        <v>975426925</v>
      </c>
      <c r="H126" s="225">
        <f t="shared" si="62"/>
        <v>40132701</v>
      </c>
      <c r="I126" s="225">
        <f t="shared" si="62"/>
        <v>649950502</v>
      </c>
      <c r="J126" s="225">
        <f t="shared" si="62"/>
        <v>325476423</v>
      </c>
      <c r="K126" s="225">
        <f t="shared" si="62"/>
        <v>49276781</v>
      </c>
      <c r="L126" s="225">
        <f t="shared" si="62"/>
        <v>640847500</v>
      </c>
      <c r="M126" s="225">
        <f t="shared" si="62"/>
        <v>9103002</v>
      </c>
      <c r="N126" s="225">
        <f t="shared" si="62"/>
        <v>659125943</v>
      </c>
      <c r="O126" s="225">
        <f t="shared" si="62"/>
        <v>9175441</v>
      </c>
      <c r="P126" s="225">
        <f t="shared" si="62"/>
        <v>316300982</v>
      </c>
      <c r="Q126" s="225">
        <f t="shared" si="62"/>
        <v>640847500</v>
      </c>
      <c r="V126" s="282">
        <v>402180450</v>
      </c>
      <c r="X126" s="283"/>
      <c r="Y126" s="284"/>
      <c r="AA126" s="289">
        <v>212211</v>
      </c>
      <c r="AB126" s="289" t="s">
        <v>61</v>
      </c>
      <c r="AC126" s="291">
        <v>975426925</v>
      </c>
      <c r="AD126" s="291">
        <v>0</v>
      </c>
      <c r="AE126" s="291">
        <v>0</v>
      </c>
      <c r="AF126" s="291">
        <v>0</v>
      </c>
      <c r="AG126" s="291">
        <v>975426925</v>
      </c>
      <c r="AH126" s="291">
        <v>57675383</v>
      </c>
      <c r="AI126" s="291">
        <v>609817801</v>
      </c>
      <c r="AJ126" s="291">
        <v>365609124</v>
      </c>
      <c r="AK126" s="291">
        <v>48100417</v>
      </c>
      <c r="AL126" s="291">
        <v>48406603</v>
      </c>
      <c r="AM126" s="291">
        <v>591570719</v>
      </c>
      <c r="AN126" s="291">
        <v>66347499</v>
      </c>
      <c r="AO126" s="291">
        <v>481400</v>
      </c>
      <c r="AP126" s="291">
        <v>50282896</v>
      </c>
      <c r="AQ126" s="291">
        <v>624010771</v>
      </c>
      <c r="AR126" s="291">
        <v>623529371</v>
      </c>
      <c r="AS126" s="291">
        <v>13711570</v>
      </c>
      <c r="AT126" s="291">
        <v>351897554</v>
      </c>
      <c r="BB126" s="312">
        <v>212211</v>
      </c>
      <c r="BC126" s="312" t="s">
        <v>61</v>
      </c>
      <c r="BD126" s="314">
        <v>975426925</v>
      </c>
      <c r="BE126" s="314">
        <v>0</v>
      </c>
      <c r="BF126" s="314">
        <v>0</v>
      </c>
      <c r="BG126" s="314">
        <v>0</v>
      </c>
      <c r="BH126" s="314">
        <v>975426925</v>
      </c>
      <c r="BI126" s="314">
        <v>40132701</v>
      </c>
      <c r="BJ126" s="314">
        <v>649950502</v>
      </c>
      <c r="BK126" s="314">
        <v>325476423</v>
      </c>
      <c r="BL126" s="314">
        <v>49276781</v>
      </c>
      <c r="BM126" s="314">
        <v>640847500</v>
      </c>
      <c r="BN126" s="314">
        <v>57203419</v>
      </c>
      <c r="BO126" s="314">
        <v>35596572</v>
      </c>
      <c r="BP126" s="314">
        <v>659125943</v>
      </c>
      <c r="BQ126" s="314">
        <v>9175441</v>
      </c>
      <c r="BR126" s="314">
        <v>316300982</v>
      </c>
      <c r="BS126" s="314">
        <v>640847500</v>
      </c>
    </row>
    <row r="127" spans="1:71" s="219" customFormat="1" x14ac:dyDescent="0.35">
      <c r="A127" s="226">
        <v>2122112</v>
      </c>
      <c r="B127" s="227" t="s">
        <v>62</v>
      </c>
      <c r="C127" s="228">
        <f>+C128+C129</f>
        <v>975426925</v>
      </c>
      <c r="D127" s="228">
        <f>+D128+D129</f>
        <v>0</v>
      </c>
      <c r="E127" s="228">
        <f t="shared" ref="E127:Q127" si="63">+E128+E129</f>
        <v>0</v>
      </c>
      <c r="F127" s="228">
        <f t="shared" si="63"/>
        <v>0</v>
      </c>
      <c r="G127" s="228">
        <f t="shared" si="63"/>
        <v>975426925</v>
      </c>
      <c r="H127" s="228">
        <f t="shared" si="63"/>
        <v>40132701</v>
      </c>
      <c r="I127" s="228">
        <f t="shared" si="63"/>
        <v>649950502</v>
      </c>
      <c r="J127" s="228">
        <f t="shared" si="63"/>
        <v>325476423</v>
      </c>
      <c r="K127" s="228">
        <f t="shared" si="63"/>
        <v>49276781</v>
      </c>
      <c r="L127" s="228">
        <f t="shared" si="63"/>
        <v>640847500</v>
      </c>
      <c r="M127" s="228">
        <f t="shared" si="63"/>
        <v>9103002</v>
      </c>
      <c r="N127" s="228">
        <f t="shared" si="63"/>
        <v>659125943</v>
      </c>
      <c r="O127" s="228">
        <f t="shared" si="63"/>
        <v>9175441</v>
      </c>
      <c r="P127" s="228">
        <f t="shared" si="63"/>
        <v>316300982</v>
      </c>
      <c r="Q127" s="228">
        <f t="shared" si="63"/>
        <v>640847500</v>
      </c>
      <c r="V127" s="282">
        <v>402180450</v>
      </c>
      <c r="X127" s="283"/>
      <c r="Y127" s="284"/>
      <c r="AA127" s="289">
        <v>2122112</v>
      </c>
      <c r="AB127" s="289" t="s">
        <v>62</v>
      </c>
      <c r="AC127" s="291">
        <v>975426925</v>
      </c>
      <c r="AD127" s="291">
        <v>0</v>
      </c>
      <c r="AE127" s="291">
        <v>0</v>
      </c>
      <c r="AF127" s="291">
        <v>0</v>
      </c>
      <c r="AG127" s="291">
        <v>975426925</v>
      </c>
      <c r="AH127" s="291">
        <v>57675383</v>
      </c>
      <c r="AI127" s="291">
        <v>609817801</v>
      </c>
      <c r="AJ127" s="291">
        <v>365609124</v>
      </c>
      <c r="AK127" s="291">
        <v>48100417</v>
      </c>
      <c r="AL127" s="291">
        <v>48406603</v>
      </c>
      <c r="AM127" s="291">
        <v>591570719</v>
      </c>
      <c r="AN127" s="291">
        <v>66347499</v>
      </c>
      <c r="AO127" s="291">
        <v>481400</v>
      </c>
      <c r="AP127" s="291">
        <v>50282896</v>
      </c>
      <c r="AQ127" s="291">
        <v>624010771</v>
      </c>
      <c r="AR127" s="291">
        <v>623529371</v>
      </c>
      <c r="AS127" s="291">
        <v>13711570</v>
      </c>
      <c r="AT127" s="291">
        <v>351897554</v>
      </c>
      <c r="BB127" s="312">
        <v>2122112</v>
      </c>
      <c r="BC127" s="312" t="s">
        <v>62</v>
      </c>
      <c r="BD127" s="314">
        <v>975426925</v>
      </c>
      <c r="BE127" s="314">
        <v>0</v>
      </c>
      <c r="BF127" s="314">
        <v>0</v>
      </c>
      <c r="BG127" s="314">
        <v>0</v>
      </c>
      <c r="BH127" s="314">
        <v>975426925</v>
      </c>
      <c r="BI127" s="314">
        <v>40132701</v>
      </c>
      <c r="BJ127" s="314">
        <v>649950502</v>
      </c>
      <c r="BK127" s="314">
        <v>325476423</v>
      </c>
      <c r="BL127" s="314">
        <v>49276781</v>
      </c>
      <c r="BM127" s="314">
        <v>640847500</v>
      </c>
      <c r="BN127" s="314">
        <v>57203419</v>
      </c>
      <c r="BO127" s="314">
        <v>35596572</v>
      </c>
      <c r="BP127" s="314">
        <v>659125943</v>
      </c>
      <c r="BQ127" s="314">
        <v>9175441</v>
      </c>
      <c r="BR127" s="314">
        <v>316300982</v>
      </c>
      <c r="BS127" s="314">
        <v>640847500</v>
      </c>
    </row>
    <row r="128" spans="1:71" x14ac:dyDescent="0.35">
      <c r="A128" s="212">
        <v>21221121</v>
      </c>
      <c r="B128" s="210" t="s">
        <v>563</v>
      </c>
      <c r="C128" s="215">
        <v>772497771</v>
      </c>
      <c r="D128" s="215">
        <v>0</v>
      </c>
      <c r="E128" s="215">
        <v>0</v>
      </c>
      <c r="F128" s="215">
        <v>0</v>
      </c>
      <c r="G128" s="215">
        <f t="shared" si="46"/>
        <v>772497771</v>
      </c>
      <c r="H128" s="215">
        <v>39137901</v>
      </c>
      <c r="I128" s="215">
        <v>516560432</v>
      </c>
      <c r="J128" s="215">
        <f t="shared" si="39"/>
        <v>255937339</v>
      </c>
      <c r="K128" s="215">
        <v>48281981</v>
      </c>
      <c r="L128" s="215">
        <v>521043620</v>
      </c>
      <c r="M128" s="215">
        <f t="shared" si="40"/>
        <v>-4483188</v>
      </c>
      <c r="N128" s="215">
        <v>525735873</v>
      </c>
      <c r="O128" s="215">
        <f t="shared" si="41"/>
        <v>9175441</v>
      </c>
      <c r="P128" s="215">
        <f t="shared" si="42"/>
        <v>246761898</v>
      </c>
      <c r="Q128" s="215">
        <f t="shared" si="43"/>
        <v>521043620</v>
      </c>
      <c r="V128" s="282">
        <v>320095866</v>
      </c>
      <c r="X128" s="283"/>
      <c r="Y128" s="284"/>
      <c r="AA128" s="289">
        <v>21221121</v>
      </c>
      <c r="AB128" s="289" t="s">
        <v>828</v>
      </c>
      <c r="AC128" s="291">
        <v>772497771</v>
      </c>
      <c r="AD128" s="291">
        <v>0</v>
      </c>
      <c r="AE128" s="291">
        <v>0</v>
      </c>
      <c r="AF128" s="291">
        <v>0</v>
      </c>
      <c r="AG128" s="291">
        <v>772497771</v>
      </c>
      <c r="AH128" s="291">
        <v>46124683</v>
      </c>
      <c r="AI128" s="291">
        <v>477422531</v>
      </c>
      <c r="AJ128" s="291">
        <v>295075240</v>
      </c>
      <c r="AK128" s="291">
        <v>47982807</v>
      </c>
      <c r="AL128" s="291">
        <v>36980603</v>
      </c>
      <c r="AM128" s="291">
        <v>472761639</v>
      </c>
      <c r="AN128" s="291">
        <v>52643699</v>
      </c>
      <c r="AO128" s="291">
        <v>363790</v>
      </c>
      <c r="AP128" s="291">
        <v>38732196</v>
      </c>
      <c r="AQ128" s="291">
        <v>491497891</v>
      </c>
      <c r="AR128" s="291">
        <v>491134101</v>
      </c>
      <c r="AS128" s="291">
        <v>13711570</v>
      </c>
      <c r="AT128" s="291">
        <v>281363670</v>
      </c>
      <c r="BB128" s="312">
        <v>21221121</v>
      </c>
      <c r="BC128" s="312" t="s">
        <v>828</v>
      </c>
      <c r="BD128" s="314">
        <v>772497771</v>
      </c>
      <c r="BE128" s="314">
        <v>0</v>
      </c>
      <c r="BF128" s="314">
        <v>0</v>
      </c>
      <c r="BG128" s="314">
        <v>0</v>
      </c>
      <c r="BH128" s="314">
        <v>772497771</v>
      </c>
      <c r="BI128" s="314">
        <v>39137901</v>
      </c>
      <c r="BJ128" s="314">
        <v>516560432</v>
      </c>
      <c r="BK128" s="314">
        <v>255937339</v>
      </c>
      <c r="BL128" s="314">
        <v>48281981</v>
      </c>
      <c r="BM128" s="314">
        <v>521043620</v>
      </c>
      <c r="BN128" s="314">
        <v>43499619</v>
      </c>
      <c r="BO128" s="314">
        <v>34601772</v>
      </c>
      <c r="BP128" s="314">
        <v>525735873</v>
      </c>
      <c r="BQ128" s="314">
        <v>9175441</v>
      </c>
      <c r="BR128" s="314">
        <v>246761898</v>
      </c>
      <c r="BS128" s="314">
        <v>521043620</v>
      </c>
    </row>
    <row r="129" spans="1:71" x14ac:dyDescent="0.35">
      <c r="A129" s="212">
        <v>21221122</v>
      </c>
      <c r="B129" s="210" t="s">
        <v>564</v>
      </c>
      <c r="C129" s="215">
        <v>202929154</v>
      </c>
      <c r="D129" s="215">
        <v>0</v>
      </c>
      <c r="E129" s="215">
        <v>0</v>
      </c>
      <c r="F129" s="215">
        <v>0</v>
      </c>
      <c r="G129" s="215">
        <f t="shared" si="46"/>
        <v>202929154</v>
      </c>
      <c r="H129" s="215">
        <v>994800</v>
      </c>
      <c r="I129" s="215">
        <v>133390070</v>
      </c>
      <c r="J129" s="215">
        <f t="shared" si="39"/>
        <v>69539084</v>
      </c>
      <c r="K129" s="215">
        <v>994800</v>
      </c>
      <c r="L129" s="215">
        <v>119803880</v>
      </c>
      <c r="M129" s="215">
        <f t="shared" si="40"/>
        <v>13586190</v>
      </c>
      <c r="N129" s="215">
        <v>133390070</v>
      </c>
      <c r="O129" s="215">
        <f t="shared" si="41"/>
        <v>0</v>
      </c>
      <c r="P129" s="215">
        <f t="shared" si="42"/>
        <v>69539084</v>
      </c>
      <c r="Q129" s="215">
        <f t="shared" si="43"/>
        <v>119803880</v>
      </c>
      <c r="V129" s="282">
        <v>82084584</v>
      </c>
      <c r="X129" s="283"/>
      <c r="Y129" s="284"/>
      <c r="AA129" s="289">
        <v>21221122</v>
      </c>
      <c r="AB129" s="289" t="s">
        <v>829</v>
      </c>
      <c r="AC129" s="291">
        <v>202929154</v>
      </c>
      <c r="AD129" s="291">
        <v>0</v>
      </c>
      <c r="AE129" s="291">
        <v>0</v>
      </c>
      <c r="AF129" s="291">
        <v>0</v>
      </c>
      <c r="AG129" s="291">
        <v>202929154</v>
      </c>
      <c r="AH129" s="291">
        <v>11550700</v>
      </c>
      <c r="AI129" s="291">
        <v>132395270</v>
      </c>
      <c r="AJ129" s="291">
        <v>70533884</v>
      </c>
      <c r="AK129" s="291">
        <v>117610</v>
      </c>
      <c r="AL129" s="291">
        <v>11426000</v>
      </c>
      <c r="AM129" s="291">
        <v>118809080</v>
      </c>
      <c r="AN129" s="291">
        <v>13703800</v>
      </c>
      <c r="AO129" s="291">
        <v>117610</v>
      </c>
      <c r="AP129" s="291">
        <v>11550700</v>
      </c>
      <c r="AQ129" s="291">
        <v>132512880</v>
      </c>
      <c r="AR129" s="291">
        <v>132395270</v>
      </c>
      <c r="AS129" s="291">
        <v>0</v>
      </c>
      <c r="AT129" s="291">
        <v>70533884</v>
      </c>
      <c r="BB129" s="312">
        <v>21221122</v>
      </c>
      <c r="BC129" s="312" t="s">
        <v>829</v>
      </c>
      <c r="BD129" s="314">
        <v>202929154</v>
      </c>
      <c r="BE129" s="314">
        <v>0</v>
      </c>
      <c r="BF129" s="314">
        <v>0</v>
      </c>
      <c r="BG129" s="314">
        <v>0</v>
      </c>
      <c r="BH129" s="314">
        <v>202929154</v>
      </c>
      <c r="BI129" s="314">
        <v>994800</v>
      </c>
      <c r="BJ129" s="314">
        <v>133390070</v>
      </c>
      <c r="BK129" s="314">
        <v>69539084</v>
      </c>
      <c r="BL129" s="314">
        <v>994800</v>
      </c>
      <c r="BM129" s="314">
        <v>119803880</v>
      </c>
      <c r="BN129" s="314">
        <v>13703800</v>
      </c>
      <c r="BO129" s="314">
        <v>994800</v>
      </c>
      <c r="BP129" s="314">
        <v>133390070</v>
      </c>
      <c r="BQ129" s="314">
        <v>0</v>
      </c>
      <c r="BR129" s="314">
        <v>69539084</v>
      </c>
      <c r="BS129" s="314">
        <v>119803880</v>
      </c>
    </row>
    <row r="130" spans="1:71" s="219" customFormat="1" ht="29" x14ac:dyDescent="0.35">
      <c r="A130" s="223">
        <v>212212</v>
      </c>
      <c r="B130" s="224" t="s">
        <v>63</v>
      </c>
      <c r="C130" s="225">
        <f>+C131+C135</f>
        <v>270310500</v>
      </c>
      <c r="D130" s="225">
        <f>+D131+D135</f>
        <v>3000000</v>
      </c>
      <c r="E130" s="225">
        <f t="shared" ref="E130:Q130" si="64">+E131+E135</f>
        <v>0</v>
      </c>
      <c r="F130" s="225">
        <f t="shared" si="64"/>
        <v>0</v>
      </c>
      <c r="G130" s="225">
        <f t="shared" si="64"/>
        <v>273310500</v>
      </c>
      <c r="H130" s="225">
        <f t="shared" si="64"/>
        <v>0</v>
      </c>
      <c r="I130" s="225">
        <f t="shared" si="64"/>
        <v>2978100</v>
      </c>
      <c r="J130" s="225">
        <f t="shared" si="64"/>
        <v>270332400</v>
      </c>
      <c r="K130" s="225">
        <f t="shared" si="64"/>
        <v>0</v>
      </c>
      <c r="L130" s="225">
        <f t="shared" si="64"/>
        <v>2978100</v>
      </c>
      <c r="M130" s="225">
        <f t="shared" si="64"/>
        <v>0</v>
      </c>
      <c r="N130" s="225">
        <f t="shared" si="64"/>
        <v>262388600</v>
      </c>
      <c r="O130" s="225">
        <f t="shared" si="64"/>
        <v>259410500</v>
      </c>
      <c r="P130" s="225">
        <f t="shared" si="64"/>
        <v>10921900</v>
      </c>
      <c r="Q130" s="225">
        <f t="shared" si="64"/>
        <v>2978100</v>
      </c>
      <c r="V130" s="282">
        <v>10921900</v>
      </c>
      <c r="X130" s="283"/>
      <c r="Y130" s="284"/>
      <c r="AA130" s="289">
        <v>212212</v>
      </c>
      <c r="AB130" s="289" t="s">
        <v>63</v>
      </c>
      <c r="AC130" s="291">
        <v>270310500</v>
      </c>
      <c r="AD130" s="291">
        <v>3000000</v>
      </c>
      <c r="AE130" s="291">
        <v>0</v>
      </c>
      <c r="AF130" s="291">
        <v>0</v>
      </c>
      <c r="AG130" s="291">
        <v>273310500</v>
      </c>
      <c r="AH130" s="291">
        <v>0</v>
      </c>
      <c r="AI130" s="291">
        <v>2978100</v>
      </c>
      <c r="AJ130" s="291">
        <v>270332400</v>
      </c>
      <c r="AK130" s="291">
        <v>0</v>
      </c>
      <c r="AL130" s="291">
        <v>0</v>
      </c>
      <c r="AM130" s="291">
        <v>2978100</v>
      </c>
      <c r="AN130" s="291">
        <v>0</v>
      </c>
      <c r="AO130" s="291">
        <v>0</v>
      </c>
      <c r="AP130" s="291">
        <v>0</v>
      </c>
      <c r="AQ130" s="291">
        <v>262388600</v>
      </c>
      <c r="AR130" s="291">
        <v>262388600</v>
      </c>
      <c r="AS130" s="291">
        <v>259410500</v>
      </c>
      <c r="AT130" s="291">
        <v>10921900</v>
      </c>
      <c r="BB130" s="312">
        <v>212212</v>
      </c>
      <c r="BC130" s="312" t="s">
        <v>63</v>
      </c>
      <c r="BD130" s="314">
        <v>270310500</v>
      </c>
      <c r="BE130" s="314">
        <v>3000000</v>
      </c>
      <c r="BF130" s="314">
        <v>0</v>
      </c>
      <c r="BG130" s="314">
        <v>0</v>
      </c>
      <c r="BH130" s="314">
        <v>273310500</v>
      </c>
      <c r="BI130" s="314">
        <v>0</v>
      </c>
      <c r="BJ130" s="314">
        <v>2978100</v>
      </c>
      <c r="BK130" s="314">
        <v>270332400</v>
      </c>
      <c r="BL130" s="314">
        <v>0</v>
      </c>
      <c r="BM130" s="314">
        <v>2978100</v>
      </c>
      <c r="BN130" s="314">
        <v>0</v>
      </c>
      <c r="BO130" s="314">
        <v>259410500</v>
      </c>
      <c r="BP130" s="314">
        <v>262388600</v>
      </c>
      <c r="BQ130" s="314">
        <v>259410500</v>
      </c>
      <c r="BR130" s="314">
        <v>10921900</v>
      </c>
      <c r="BS130" s="314">
        <v>2978100</v>
      </c>
    </row>
    <row r="131" spans="1:71" s="219" customFormat="1" ht="29" x14ac:dyDescent="0.35">
      <c r="A131" s="226">
        <v>2122122</v>
      </c>
      <c r="B131" s="227" t="s">
        <v>64</v>
      </c>
      <c r="C131" s="228">
        <f>+C132+C133+C134</f>
        <v>10900000</v>
      </c>
      <c r="D131" s="228">
        <f>+D132+D133+D134</f>
        <v>3000000</v>
      </c>
      <c r="E131" s="228">
        <f t="shared" ref="E131:Q131" si="65">+E132+E133+E134</f>
        <v>0</v>
      </c>
      <c r="F131" s="228">
        <f t="shared" si="65"/>
        <v>0</v>
      </c>
      <c r="G131" s="228">
        <f t="shared" si="65"/>
        <v>13900000</v>
      </c>
      <c r="H131" s="228">
        <f t="shared" si="65"/>
        <v>0</v>
      </c>
      <c r="I131" s="228">
        <f t="shared" si="65"/>
        <v>2978100</v>
      </c>
      <c r="J131" s="228">
        <f t="shared" si="65"/>
        <v>10921900</v>
      </c>
      <c r="K131" s="228">
        <f t="shared" si="65"/>
        <v>0</v>
      </c>
      <c r="L131" s="228">
        <f t="shared" si="65"/>
        <v>2978100</v>
      </c>
      <c r="M131" s="228">
        <f t="shared" si="65"/>
        <v>0</v>
      </c>
      <c r="N131" s="228">
        <f t="shared" si="65"/>
        <v>2978100</v>
      </c>
      <c r="O131" s="228">
        <f t="shared" si="65"/>
        <v>0</v>
      </c>
      <c r="P131" s="228">
        <f t="shared" si="65"/>
        <v>10921900</v>
      </c>
      <c r="Q131" s="228">
        <f t="shared" si="65"/>
        <v>2978100</v>
      </c>
      <c r="V131" s="282">
        <v>10921900</v>
      </c>
      <c r="X131" s="283"/>
      <c r="Y131" s="284"/>
      <c r="AA131" s="289">
        <v>2122122</v>
      </c>
      <c r="AB131" s="289" t="s">
        <v>64</v>
      </c>
      <c r="AC131" s="291">
        <v>10900000</v>
      </c>
      <c r="AD131" s="291">
        <v>3000000</v>
      </c>
      <c r="AE131" s="291">
        <v>0</v>
      </c>
      <c r="AF131" s="291">
        <v>0</v>
      </c>
      <c r="AG131" s="291">
        <v>13900000</v>
      </c>
      <c r="AH131" s="291">
        <v>0</v>
      </c>
      <c r="AI131" s="291">
        <v>2978100</v>
      </c>
      <c r="AJ131" s="291">
        <v>10921900</v>
      </c>
      <c r="AK131" s="291">
        <v>0</v>
      </c>
      <c r="AL131" s="291">
        <v>0</v>
      </c>
      <c r="AM131" s="291">
        <v>2978100</v>
      </c>
      <c r="AN131" s="291">
        <v>0</v>
      </c>
      <c r="AO131" s="291">
        <v>0</v>
      </c>
      <c r="AP131" s="291">
        <v>0</v>
      </c>
      <c r="AQ131" s="291">
        <v>2978100</v>
      </c>
      <c r="AR131" s="291">
        <v>2978100</v>
      </c>
      <c r="AS131" s="291">
        <v>0</v>
      </c>
      <c r="AT131" s="291">
        <v>10921900</v>
      </c>
      <c r="BB131" s="312">
        <v>2122122</v>
      </c>
      <c r="BC131" s="312" t="s">
        <v>64</v>
      </c>
      <c r="BD131" s="314">
        <v>10900000</v>
      </c>
      <c r="BE131" s="314">
        <v>3000000</v>
      </c>
      <c r="BF131" s="314">
        <v>0</v>
      </c>
      <c r="BG131" s="314">
        <v>0</v>
      </c>
      <c r="BH131" s="314">
        <v>13900000</v>
      </c>
      <c r="BI131" s="314">
        <v>0</v>
      </c>
      <c r="BJ131" s="314">
        <v>2978100</v>
      </c>
      <c r="BK131" s="314">
        <v>10921900</v>
      </c>
      <c r="BL131" s="314">
        <v>0</v>
      </c>
      <c r="BM131" s="314">
        <v>2978100</v>
      </c>
      <c r="BN131" s="314">
        <v>0</v>
      </c>
      <c r="BO131" s="314">
        <v>0</v>
      </c>
      <c r="BP131" s="314">
        <v>2978100</v>
      </c>
      <c r="BQ131" s="314">
        <v>0</v>
      </c>
      <c r="BR131" s="314">
        <v>10921900</v>
      </c>
      <c r="BS131" s="314">
        <v>2978100</v>
      </c>
    </row>
    <row r="132" spans="1:71" x14ac:dyDescent="0.35">
      <c r="A132" s="212">
        <v>21221225</v>
      </c>
      <c r="B132" s="210" t="s">
        <v>565</v>
      </c>
      <c r="C132" s="215">
        <v>5000000</v>
      </c>
      <c r="D132" s="215">
        <v>3000000</v>
      </c>
      <c r="E132" s="215">
        <v>0</v>
      </c>
      <c r="F132" s="215">
        <v>0</v>
      </c>
      <c r="G132" s="215">
        <f t="shared" si="46"/>
        <v>8000000</v>
      </c>
      <c r="H132" s="215">
        <v>0</v>
      </c>
      <c r="I132" s="215">
        <v>592250</v>
      </c>
      <c r="J132" s="215">
        <f t="shared" si="39"/>
        <v>7407750</v>
      </c>
      <c r="K132" s="215">
        <v>0</v>
      </c>
      <c r="L132" s="215">
        <v>592250</v>
      </c>
      <c r="M132" s="215">
        <f t="shared" si="40"/>
        <v>0</v>
      </c>
      <c r="N132" s="215">
        <v>592250</v>
      </c>
      <c r="O132" s="215">
        <f t="shared" si="41"/>
        <v>0</v>
      </c>
      <c r="P132" s="215">
        <f t="shared" si="42"/>
        <v>7407750</v>
      </c>
      <c r="Q132" s="215">
        <f t="shared" si="43"/>
        <v>592250</v>
      </c>
      <c r="V132" s="282">
        <v>7407750</v>
      </c>
      <c r="X132" s="283"/>
      <c r="Y132" s="284"/>
      <c r="AA132" s="289">
        <v>21221225</v>
      </c>
      <c r="AB132" s="289" t="s">
        <v>832</v>
      </c>
      <c r="AC132" s="291">
        <v>5000000</v>
      </c>
      <c r="AD132" s="291">
        <v>3000000</v>
      </c>
      <c r="AE132" s="291">
        <v>0</v>
      </c>
      <c r="AF132" s="291">
        <v>0</v>
      </c>
      <c r="AG132" s="291">
        <v>8000000</v>
      </c>
      <c r="AH132" s="291">
        <v>0</v>
      </c>
      <c r="AI132" s="291">
        <v>592250</v>
      </c>
      <c r="AJ132" s="291">
        <v>7407750</v>
      </c>
      <c r="AK132" s="291">
        <v>0</v>
      </c>
      <c r="AL132" s="291">
        <v>0</v>
      </c>
      <c r="AM132" s="291">
        <v>592250</v>
      </c>
      <c r="AN132" s="291">
        <v>0</v>
      </c>
      <c r="AO132" s="291">
        <v>0</v>
      </c>
      <c r="AP132" s="291">
        <v>0</v>
      </c>
      <c r="AQ132" s="291">
        <v>592250</v>
      </c>
      <c r="AR132" s="291">
        <v>592250</v>
      </c>
      <c r="AS132" s="291">
        <v>0</v>
      </c>
      <c r="AT132" s="291">
        <v>7407750</v>
      </c>
      <c r="BB132" s="312">
        <v>21221225</v>
      </c>
      <c r="BC132" s="312" t="s">
        <v>832</v>
      </c>
      <c r="BD132" s="314">
        <v>5000000</v>
      </c>
      <c r="BE132" s="314">
        <v>3000000</v>
      </c>
      <c r="BF132" s="314">
        <v>0</v>
      </c>
      <c r="BG132" s="314">
        <v>0</v>
      </c>
      <c r="BH132" s="314">
        <v>8000000</v>
      </c>
      <c r="BI132" s="314">
        <v>0</v>
      </c>
      <c r="BJ132" s="314">
        <v>592250</v>
      </c>
      <c r="BK132" s="314">
        <v>7407750</v>
      </c>
      <c r="BL132" s="314">
        <v>0</v>
      </c>
      <c r="BM132" s="314">
        <v>592250</v>
      </c>
      <c r="BN132" s="314">
        <v>0</v>
      </c>
      <c r="BO132" s="314">
        <v>0</v>
      </c>
      <c r="BP132" s="314">
        <v>592250</v>
      </c>
      <c r="BQ132" s="314">
        <v>0</v>
      </c>
      <c r="BR132" s="314">
        <v>7407750</v>
      </c>
      <c r="BS132" s="314">
        <v>592250</v>
      </c>
    </row>
    <row r="133" spans="1:71" x14ac:dyDescent="0.35">
      <c r="A133" s="212">
        <v>21221228</v>
      </c>
      <c r="B133" s="210" t="s">
        <v>566</v>
      </c>
      <c r="C133" s="215">
        <v>5000000</v>
      </c>
      <c r="D133" s="215">
        <v>0</v>
      </c>
      <c r="E133" s="215">
        <v>0</v>
      </c>
      <c r="F133" s="215">
        <v>0</v>
      </c>
      <c r="G133" s="215">
        <f t="shared" si="46"/>
        <v>5000000</v>
      </c>
      <c r="H133" s="215">
        <v>0</v>
      </c>
      <c r="I133" s="215">
        <v>1520700</v>
      </c>
      <c r="J133" s="215">
        <f t="shared" si="39"/>
        <v>3479300</v>
      </c>
      <c r="K133" s="215">
        <v>0</v>
      </c>
      <c r="L133" s="215">
        <v>1520700</v>
      </c>
      <c r="M133" s="215">
        <f t="shared" si="40"/>
        <v>0</v>
      </c>
      <c r="N133" s="215">
        <v>1520700</v>
      </c>
      <c r="O133" s="215">
        <f t="shared" si="41"/>
        <v>0</v>
      </c>
      <c r="P133" s="215">
        <f t="shared" si="42"/>
        <v>3479300</v>
      </c>
      <c r="Q133" s="215">
        <f t="shared" si="43"/>
        <v>1520700</v>
      </c>
      <c r="V133" s="282">
        <v>3479300</v>
      </c>
      <c r="X133" s="283"/>
      <c r="Y133" s="284"/>
      <c r="AA133" s="289">
        <v>21221228</v>
      </c>
      <c r="AB133" s="289" t="s">
        <v>833</v>
      </c>
      <c r="AC133" s="291">
        <v>5000000</v>
      </c>
      <c r="AD133" s="291">
        <v>0</v>
      </c>
      <c r="AE133" s="291">
        <v>0</v>
      </c>
      <c r="AF133" s="291">
        <v>0</v>
      </c>
      <c r="AG133" s="291">
        <v>5000000</v>
      </c>
      <c r="AH133" s="291">
        <v>0</v>
      </c>
      <c r="AI133" s="291">
        <v>1520700</v>
      </c>
      <c r="AJ133" s="291">
        <v>3479300</v>
      </c>
      <c r="AK133" s="291">
        <v>0</v>
      </c>
      <c r="AL133" s="291">
        <v>0</v>
      </c>
      <c r="AM133" s="291">
        <v>1520700</v>
      </c>
      <c r="AN133" s="291">
        <v>0</v>
      </c>
      <c r="AO133" s="291">
        <v>0</v>
      </c>
      <c r="AP133" s="291">
        <v>0</v>
      </c>
      <c r="AQ133" s="291">
        <v>1520700</v>
      </c>
      <c r="AR133" s="291">
        <v>1520700</v>
      </c>
      <c r="AS133" s="291">
        <v>0</v>
      </c>
      <c r="AT133" s="291">
        <v>3479300</v>
      </c>
      <c r="BB133" s="312">
        <v>21221228</v>
      </c>
      <c r="BC133" s="312" t="s">
        <v>833</v>
      </c>
      <c r="BD133" s="314">
        <v>5000000</v>
      </c>
      <c r="BE133" s="314">
        <v>0</v>
      </c>
      <c r="BF133" s="314">
        <v>0</v>
      </c>
      <c r="BG133" s="314">
        <v>0</v>
      </c>
      <c r="BH133" s="314">
        <v>5000000</v>
      </c>
      <c r="BI133" s="314">
        <v>0</v>
      </c>
      <c r="BJ133" s="314">
        <v>1520700</v>
      </c>
      <c r="BK133" s="314">
        <v>3479300</v>
      </c>
      <c r="BL133" s="314">
        <v>0</v>
      </c>
      <c r="BM133" s="314">
        <v>1520700</v>
      </c>
      <c r="BN133" s="314">
        <v>0</v>
      </c>
      <c r="BO133" s="314">
        <v>0</v>
      </c>
      <c r="BP133" s="314">
        <v>1520700</v>
      </c>
      <c r="BQ133" s="314">
        <v>0</v>
      </c>
      <c r="BR133" s="314">
        <v>3479300</v>
      </c>
      <c r="BS133" s="314">
        <v>1520700</v>
      </c>
    </row>
    <row r="134" spans="1:71" x14ac:dyDescent="0.35">
      <c r="A134" s="212">
        <v>21221229</v>
      </c>
      <c r="B134" s="210" t="s">
        <v>567</v>
      </c>
      <c r="C134" s="215">
        <v>900000</v>
      </c>
      <c r="D134" s="215">
        <v>0</v>
      </c>
      <c r="E134" s="215">
        <v>0</v>
      </c>
      <c r="F134" s="215">
        <v>0</v>
      </c>
      <c r="G134" s="215">
        <f t="shared" si="46"/>
        <v>900000</v>
      </c>
      <c r="H134" s="215">
        <v>0</v>
      </c>
      <c r="I134" s="215">
        <v>865150</v>
      </c>
      <c r="J134" s="215">
        <f t="shared" si="39"/>
        <v>34850</v>
      </c>
      <c r="K134" s="215">
        <v>0</v>
      </c>
      <c r="L134" s="215">
        <v>865150</v>
      </c>
      <c r="M134" s="215">
        <f t="shared" si="40"/>
        <v>0</v>
      </c>
      <c r="N134" s="215">
        <v>865150</v>
      </c>
      <c r="O134" s="215">
        <f t="shared" si="41"/>
        <v>0</v>
      </c>
      <c r="P134" s="215">
        <f t="shared" si="42"/>
        <v>34850</v>
      </c>
      <c r="Q134" s="215">
        <f t="shared" si="43"/>
        <v>865150</v>
      </c>
      <c r="V134" s="282">
        <v>34850</v>
      </c>
      <c r="X134" s="283"/>
      <c r="Y134" s="284"/>
      <c r="AA134" s="289">
        <v>21221229</v>
      </c>
      <c r="AB134" s="289" t="s">
        <v>835</v>
      </c>
      <c r="AC134" s="291">
        <v>900000</v>
      </c>
      <c r="AD134" s="291">
        <v>0</v>
      </c>
      <c r="AE134" s="291">
        <v>0</v>
      </c>
      <c r="AF134" s="291">
        <v>0</v>
      </c>
      <c r="AG134" s="291">
        <v>900000</v>
      </c>
      <c r="AH134" s="291">
        <v>0</v>
      </c>
      <c r="AI134" s="291">
        <v>865150</v>
      </c>
      <c r="AJ134" s="291">
        <v>34850</v>
      </c>
      <c r="AK134" s="291">
        <v>0</v>
      </c>
      <c r="AL134" s="291">
        <v>0</v>
      </c>
      <c r="AM134" s="291">
        <v>865150</v>
      </c>
      <c r="AN134" s="291">
        <v>0</v>
      </c>
      <c r="AO134" s="291">
        <v>0</v>
      </c>
      <c r="AP134" s="291">
        <v>0</v>
      </c>
      <c r="AQ134" s="291">
        <v>865150</v>
      </c>
      <c r="AR134" s="291">
        <v>865150</v>
      </c>
      <c r="AS134" s="291">
        <v>0</v>
      </c>
      <c r="AT134" s="291">
        <v>34850</v>
      </c>
      <c r="BB134" s="312">
        <v>21221229</v>
      </c>
      <c r="BC134" s="312" t="s">
        <v>835</v>
      </c>
      <c r="BD134" s="314">
        <v>900000</v>
      </c>
      <c r="BE134" s="314">
        <v>0</v>
      </c>
      <c r="BF134" s="314">
        <v>0</v>
      </c>
      <c r="BG134" s="314">
        <v>0</v>
      </c>
      <c r="BH134" s="314">
        <v>900000</v>
      </c>
      <c r="BI134" s="314">
        <v>0</v>
      </c>
      <c r="BJ134" s="314">
        <v>865150</v>
      </c>
      <c r="BK134" s="314">
        <v>34850</v>
      </c>
      <c r="BL134" s="314">
        <v>0</v>
      </c>
      <c r="BM134" s="314">
        <v>865150</v>
      </c>
      <c r="BN134" s="314">
        <v>0</v>
      </c>
      <c r="BO134" s="314">
        <v>0</v>
      </c>
      <c r="BP134" s="314">
        <v>865150</v>
      </c>
      <c r="BQ134" s="314">
        <v>0</v>
      </c>
      <c r="BR134" s="314">
        <v>34850</v>
      </c>
      <c r="BS134" s="314">
        <v>865150</v>
      </c>
    </row>
    <row r="135" spans="1:71" s="219" customFormat="1" x14ac:dyDescent="0.35">
      <c r="A135" s="226">
        <v>2122123</v>
      </c>
      <c r="B135" s="227" t="s">
        <v>65</v>
      </c>
      <c r="C135" s="228">
        <f>+C136</f>
        <v>259410500</v>
      </c>
      <c r="D135" s="228">
        <f>+D136</f>
        <v>0</v>
      </c>
      <c r="E135" s="228">
        <f>+E136</f>
        <v>0</v>
      </c>
      <c r="F135" s="228">
        <f>+F136</f>
        <v>0</v>
      </c>
      <c r="G135" s="228">
        <f>+G136</f>
        <v>259410500</v>
      </c>
      <c r="H135" s="228">
        <v>0</v>
      </c>
      <c r="I135" s="228">
        <v>0</v>
      </c>
      <c r="J135" s="228">
        <f t="shared" ref="J135:J198" si="66">+G135-I135</f>
        <v>259410500</v>
      </c>
      <c r="K135" s="228">
        <v>0</v>
      </c>
      <c r="L135" s="228">
        <v>0</v>
      </c>
      <c r="M135" s="228">
        <f t="shared" ref="M135:M198" si="67">+I135-L135</f>
        <v>0</v>
      </c>
      <c r="N135" s="228">
        <v>259410500</v>
      </c>
      <c r="O135" s="228">
        <f t="shared" ref="O135:O198" si="68">+N135-I135</f>
        <v>259410500</v>
      </c>
      <c r="P135" s="228">
        <f t="shared" ref="P135:P198" si="69">+G135-N135</f>
        <v>0</v>
      </c>
      <c r="Q135" s="228">
        <f>+Q136</f>
        <v>0</v>
      </c>
      <c r="V135" s="282">
        <v>0</v>
      </c>
      <c r="X135" s="283"/>
      <c r="Y135" s="284"/>
      <c r="AA135" s="289">
        <v>2122123</v>
      </c>
      <c r="AB135" s="289" t="s">
        <v>65</v>
      </c>
      <c r="AC135" s="291">
        <v>259410500</v>
      </c>
      <c r="AD135" s="291">
        <v>0</v>
      </c>
      <c r="AE135" s="291">
        <v>0</v>
      </c>
      <c r="AF135" s="291">
        <v>0</v>
      </c>
      <c r="AG135" s="291">
        <v>259410500</v>
      </c>
      <c r="AH135" s="291">
        <v>0</v>
      </c>
      <c r="AI135" s="291">
        <v>0</v>
      </c>
      <c r="AJ135" s="291">
        <v>259410500</v>
      </c>
      <c r="AK135" s="291">
        <v>0</v>
      </c>
      <c r="AL135" s="291">
        <v>0</v>
      </c>
      <c r="AM135" s="291">
        <v>0</v>
      </c>
      <c r="AN135" s="291">
        <v>0</v>
      </c>
      <c r="AO135" s="291">
        <v>0</v>
      </c>
      <c r="AP135" s="291">
        <v>0</v>
      </c>
      <c r="AQ135" s="291">
        <v>259410500</v>
      </c>
      <c r="AR135" s="291">
        <v>259410500</v>
      </c>
      <c r="AS135" s="291">
        <v>259410500</v>
      </c>
      <c r="AT135" s="291">
        <v>0</v>
      </c>
      <c r="BB135" s="312">
        <v>2122123</v>
      </c>
      <c r="BC135" s="312" t="s">
        <v>65</v>
      </c>
      <c r="BD135" s="314">
        <v>259410500</v>
      </c>
      <c r="BE135" s="314">
        <v>0</v>
      </c>
      <c r="BF135" s="314">
        <v>0</v>
      </c>
      <c r="BG135" s="314">
        <v>0</v>
      </c>
      <c r="BH135" s="314">
        <v>259410500</v>
      </c>
      <c r="BI135" s="314">
        <v>0</v>
      </c>
      <c r="BJ135" s="314">
        <v>0</v>
      </c>
      <c r="BK135" s="314">
        <v>259410500</v>
      </c>
      <c r="BL135" s="314">
        <v>0</v>
      </c>
      <c r="BM135" s="314">
        <v>0</v>
      </c>
      <c r="BN135" s="314">
        <v>0</v>
      </c>
      <c r="BO135" s="314">
        <v>259410500</v>
      </c>
      <c r="BP135" s="314">
        <v>259410500</v>
      </c>
      <c r="BQ135" s="314">
        <v>259410500</v>
      </c>
      <c r="BR135" s="314">
        <v>0</v>
      </c>
      <c r="BS135" s="314">
        <v>0</v>
      </c>
    </row>
    <row r="136" spans="1:71" x14ac:dyDescent="0.35">
      <c r="A136" s="212">
        <v>21221238</v>
      </c>
      <c r="B136" s="210" t="s">
        <v>568</v>
      </c>
      <c r="C136" s="215">
        <v>259410500</v>
      </c>
      <c r="D136" s="215">
        <v>0</v>
      </c>
      <c r="E136" s="215">
        <v>0</v>
      </c>
      <c r="F136" s="215">
        <v>0</v>
      </c>
      <c r="G136" s="215">
        <f t="shared" si="46"/>
        <v>259410500</v>
      </c>
      <c r="H136" s="215">
        <v>0</v>
      </c>
      <c r="I136" s="215">
        <v>0</v>
      </c>
      <c r="J136" s="215">
        <f t="shared" si="66"/>
        <v>259410500</v>
      </c>
      <c r="K136" s="215">
        <v>0</v>
      </c>
      <c r="L136" s="215">
        <v>0</v>
      </c>
      <c r="M136" s="215">
        <f t="shared" si="67"/>
        <v>0</v>
      </c>
      <c r="N136" s="215">
        <v>259410500</v>
      </c>
      <c r="O136" s="215">
        <f t="shared" si="68"/>
        <v>259410500</v>
      </c>
      <c r="P136" s="215">
        <f t="shared" si="69"/>
        <v>0</v>
      </c>
      <c r="Q136" s="215">
        <f t="shared" ref="Q136:Q212" si="70">+L136</f>
        <v>0</v>
      </c>
      <c r="V136" s="282">
        <v>0</v>
      </c>
      <c r="X136" s="283"/>
      <c r="Y136" s="284"/>
      <c r="AA136" s="289">
        <v>21221238</v>
      </c>
      <c r="AB136" s="289" t="s">
        <v>65</v>
      </c>
      <c r="AC136" s="291">
        <v>259410500</v>
      </c>
      <c r="AD136" s="291">
        <v>0</v>
      </c>
      <c r="AE136" s="291">
        <v>0</v>
      </c>
      <c r="AF136" s="291">
        <v>0</v>
      </c>
      <c r="AG136" s="291">
        <v>259410500</v>
      </c>
      <c r="AH136" s="291">
        <v>0</v>
      </c>
      <c r="AI136" s="291">
        <v>0</v>
      </c>
      <c r="AJ136" s="291">
        <v>259410500</v>
      </c>
      <c r="AK136" s="291">
        <v>0</v>
      </c>
      <c r="AL136" s="291">
        <v>0</v>
      </c>
      <c r="AM136" s="291">
        <v>0</v>
      </c>
      <c r="AN136" s="291">
        <v>0</v>
      </c>
      <c r="AO136" s="291">
        <v>0</v>
      </c>
      <c r="AP136" s="291">
        <v>0</v>
      </c>
      <c r="AQ136" s="291">
        <v>259410500</v>
      </c>
      <c r="AR136" s="291">
        <v>259410500</v>
      </c>
      <c r="AS136" s="291">
        <v>259410500</v>
      </c>
      <c r="AT136" s="291">
        <v>0</v>
      </c>
      <c r="BB136" s="312">
        <v>21221238</v>
      </c>
      <c r="BC136" s="312" t="s">
        <v>65</v>
      </c>
      <c r="BD136" s="314">
        <v>259410500</v>
      </c>
      <c r="BE136" s="314">
        <v>0</v>
      </c>
      <c r="BF136" s="314">
        <v>0</v>
      </c>
      <c r="BG136" s="314">
        <v>0</v>
      </c>
      <c r="BH136" s="314">
        <v>259410500</v>
      </c>
      <c r="BI136" s="314">
        <v>0</v>
      </c>
      <c r="BJ136" s="314">
        <v>0</v>
      </c>
      <c r="BK136" s="314">
        <v>259410500</v>
      </c>
      <c r="BL136" s="314">
        <v>0</v>
      </c>
      <c r="BM136" s="314">
        <v>0</v>
      </c>
      <c r="BN136" s="314">
        <v>0</v>
      </c>
      <c r="BO136" s="314">
        <v>259410500</v>
      </c>
      <c r="BP136" s="314">
        <v>259410500</v>
      </c>
      <c r="BQ136" s="314">
        <v>259410500</v>
      </c>
      <c r="BR136" s="314">
        <v>0</v>
      </c>
      <c r="BS136" s="314">
        <v>0</v>
      </c>
    </row>
    <row r="137" spans="1:71" s="219" customFormat="1" ht="29" x14ac:dyDescent="0.35">
      <c r="A137" s="223">
        <v>212213</v>
      </c>
      <c r="B137" s="224" t="s">
        <v>66</v>
      </c>
      <c r="C137" s="225">
        <f>+C138+C146+C148</f>
        <v>555400000</v>
      </c>
      <c r="D137" s="225">
        <f>+D138+D146+D148</f>
        <v>168200000</v>
      </c>
      <c r="E137" s="225">
        <f t="shared" ref="E137:Q137" si="71">+E138+E146+E148</f>
        <v>0</v>
      </c>
      <c r="F137" s="225">
        <f t="shared" si="71"/>
        <v>140000000</v>
      </c>
      <c r="G137" s="225">
        <f t="shared" si="71"/>
        <v>863600000</v>
      </c>
      <c r="H137" s="225">
        <f t="shared" si="71"/>
        <v>67895548</v>
      </c>
      <c r="I137" s="225">
        <f t="shared" si="71"/>
        <v>243267624.88999999</v>
      </c>
      <c r="J137" s="225">
        <f t="shared" si="71"/>
        <v>620332375.11000001</v>
      </c>
      <c r="K137" s="225">
        <f t="shared" si="71"/>
        <v>84122011.140000001</v>
      </c>
      <c r="L137" s="225">
        <f t="shared" si="71"/>
        <v>224695845.03</v>
      </c>
      <c r="M137" s="225">
        <f t="shared" si="71"/>
        <v>18571779.859999999</v>
      </c>
      <c r="N137" s="225">
        <f t="shared" si="71"/>
        <v>304535930.88999999</v>
      </c>
      <c r="O137" s="225">
        <f t="shared" si="71"/>
        <v>61268306</v>
      </c>
      <c r="P137" s="225">
        <f t="shared" si="71"/>
        <v>559064069.11000001</v>
      </c>
      <c r="Q137" s="225">
        <f t="shared" si="71"/>
        <v>152118277.03</v>
      </c>
      <c r="V137" s="282">
        <v>609727575.99000001</v>
      </c>
      <c r="X137" s="283"/>
      <c r="Y137" s="284"/>
      <c r="AA137" s="289">
        <v>212213</v>
      </c>
      <c r="AB137" s="289" t="s">
        <v>66</v>
      </c>
      <c r="AC137" s="291">
        <v>555400000</v>
      </c>
      <c r="AD137" s="291">
        <v>168200000</v>
      </c>
      <c r="AE137" s="291">
        <v>0</v>
      </c>
      <c r="AF137" s="291">
        <v>140000000</v>
      </c>
      <c r="AG137" s="291">
        <v>863600000</v>
      </c>
      <c r="AH137" s="291">
        <v>8734681.879999999</v>
      </c>
      <c r="AI137" s="291">
        <v>175372076.89000002</v>
      </c>
      <c r="AJ137" s="291">
        <v>688227923.11000001</v>
      </c>
      <c r="AK137" s="291">
        <v>0</v>
      </c>
      <c r="AL137" s="291">
        <v>19150229.879999999</v>
      </c>
      <c r="AM137" s="291">
        <v>140573833.88999999</v>
      </c>
      <c r="AN137" s="291">
        <v>34798243.00000003</v>
      </c>
      <c r="AO137" s="291">
        <v>0</v>
      </c>
      <c r="AP137" s="291">
        <v>48724541.880000003</v>
      </c>
      <c r="AQ137" s="291">
        <v>302596965.89000005</v>
      </c>
      <c r="AR137" s="291">
        <v>302596965.89000005</v>
      </c>
      <c r="AS137" s="291">
        <v>127224889.00000003</v>
      </c>
      <c r="AT137" s="291">
        <v>561003034.1099999</v>
      </c>
      <c r="BB137" s="312">
        <v>212213</v>
      </c>
      <c r="BC137" s="312" t="s">
        <v>66</v>
      </c>
      <c r="BD137" s="314">
        <v>555400000</v>
      </c>
      <c r="BE137" s="314">
        <v>168200000</v>
      </c>
      <c r="BF137" s="314">
        <v>0</v>
      </c>
      <c r="BG137" s="314">
        <v>140000000</v>
      </c>
      <c r="BH137" s="314">
        <v>863600000</v>
      </c>
      <c r="BI137" s="314">
        <v>67895548</v>
      </c>
      <c r="BJ137" s="314">
        <v>243267624.89000002</v>
      </c>
      <c r="BK137" s="314">
        <v>620332375.11000001</v>
      </c>
      <c r="BL137" s="314">
        <v>84122011.140000001</v>
      </c>
      <c r="BM137" s="314">
        <v>224695845.03</v>
      </c>
      <c r="BN137" s="314">
        <v>18571779.860000014</v>
      </c>
      <c r="BO137" s="314">
        <v>1938965</v>
      </c>
      <c r="BP137" s="314">
        <v>304535930.89000005</v>
      </c>
      <c r="BQ137" s="314">
        <v>61268306.00000003</v>
      </c>
      <c r="BR137" s="314">
        <v>559064069.1099999</v>
      </c>
      <c r="BS137" s="314">
        <v>224695845.03</v>
      </c>
    </row>
    <row r="138" spans="1:71" s="219" customFormat="1" ht="29" x14ac:dyDescent="0.35">
      <c r="A138" s="226">
        <v>2122132</v>
      </c>
      <c r="B138" s="227" t="s">
        <v>67</v>
      </c>
      <c r="C138" s="228">
        <f>SUM(C139:C145)</f>
        <v>172500000</v>
      </c>
      <c r="D138" s="228">
        <f>SUM(D139:D145)</f>
        <v>0</v>
      </c>
      <c r="E138" s="228">
        <f t="shared" ref="E138:Q138" si="72">SUM(E139:E145)</f>
        <v>0</v>
      </c>
      <c r="F138" s="228">
        <f t="shared" si="72"/>
        <v>0</v>
      </c>
      <c r="G138" s="228">
        <f t="shared" si="72"/>
        <v>172500000</v>
      </c>
      <c r="H138" s="228">
        <f t="shared" si="72"/>
        <v>35020100</v>
      </c>
      <c r="I138" s="228">
        <f t="shared" si="72"/>
        <v>79002711</v>
      </c>
      <c r="J138" s="228">
        <f t="shared" si="72"/>
        <v>93497289</v>
      </c>
      <c r="K138" s="228">
        <f t="shared" si="72"/>
        <v>35020100</v>
      </c>
      <c r="L138" s="228">
        <f t="shared" si="72"/>
        <v>78637711</v>
      </c>
      <c r="M138" s="228">
        <f t="shared" si="72"/>
        <v>365000</v>
      </c>
      <c r="N138" s="228">
        <f t="shared" si="72"/>
        <v>89016811</v>
      </c>
      <c r="O138" s="228">
        <f t="shared" si="72"/>
        <v>10014100</v>
      </c>
      <c r="P138" s="228">
        <f t="shared" si="72"/>
        <v>83483189</v>
      </c>
      <c r="Q138" s="228">
        <f t="shared" si="72"/>
        <v>78637711</v>
      </c>
      <c r="V138" s="282">
        <v>118779289</v>
      </c>
      <c r="X138" s="283"/>
      <c r="Y138" s="284"/>
      <c r="AA138" s="289">
        <v>2122132</v>
      </c>
      <c r="AB138" s="289" t="s">
        <v>67</v>
      </c>
      <c r="AC138" s="291">
        <v>172500000</v>
      </c>
      <c r="AD138" s="291">
        <v>0</v>
      </c>
      <c r="AE138" s="291">
        <v>0</v>
      </c>
      <c r="AF138" s="291">
        <v>0</v>
      </c>
      <c r="AG138" s="291">
        <v>172500000</v>
      </c>
      <c r="AH138" s="291">
        <v>276000</v>
      </c>
      <c r="AI138" s="291">
        <v>43982611</v>
      </c>
      <c r="AJ138" s="291">
        <v>128517389</v>
      </c>
      <c r="AK138" s="291">
        <v>0</v>
      </c>
      <c r="AL138" s="291">
        <v>180000</v>
      </c>
      <c r="AM138" s="291">
        <v>43617611</v>
      </c>
      <c r="AN138" s="291">
        <v>365000</v>
      </c>
      <c r="AO138" s="291">
        <v>0</v>
      </c>
      <c r="AP138" s="291">
        <v>35296100</v>
      </c>
      <c r="AQ138" s="291">
        <v>89016811</v>
      </c>
      <c r="AR138" s="291">
        <v>89016811</v>
      </c>
      <c r="AS138" s="291">
        <v>45034200</v>
      </c>
      <c r="AT138" s="291">
        <v>83483189</v>
      </c>
      <c r="BB138" s="312">
        <v>2122132</v>
      </c>
      <c r="BC138" s="312" t="s">
        <v>67</v>
      </c>
      <c r="BD138" s="314">
        <v>172500000</v>
      </c>
      <c r="BE138" s="314">
        <v>0</v>
      </c>
      <c r="BF138" s="314">
        <v>0</v>
      </c>
      <c r="BG138" s="314">
        <v>0</v>
      </c>
      <c r="BH138" s="314">
        <v>172500000</v>
      </c>
      <c r="BI138" s="314">
        <v>35020100</v>
      </c>
      <c r="BJ138" s="314">
        <v>79002711</v>
      </c>
      <c r="BK138" s="314">
        <v>93497289</v>
      </c>
      <c r="BL138" s="314">
        <v>35020100</v>
      </c>
      <c r="BM138" s="314">
        <v>78637711</v>
      </c>
      <c r="BN138" s="314">
        <v>365000</v>
      </c>
      <c r="BO138" s="314">
        <v>0</v>
      </c>
      <c r="BP138" s="314">
        <v>89016811</v>
      </c>
      <c r="BQ138" s="314">
        <v>10014100</v>
      </c>
      <c r="BR138" s="314">
        <v>83483189</v>
      </c>
      <c r="BS138" s="314">
        <v>78637711</v>
      </c>
    </row>
    <row r="139" spans="1:71" x14ac:dyDescent="0.35">
      <c r="A139" s="212">
        <v>21221321</v>
      </c>
      <c r="B139" s="210" t="s">
        <v>569</v>
      </c>
      <c r="C139" s="215">
        <v>80000000</v>
      </c>
      <c r="D139" s="215">
        <v>0</v>
      </c>
      <c r="E139" s="215">
        <v>0</v>
      </c>
      <c r="F139" s="215">
        <v>0</v>
      </c>
      <c r="G139" s="215">
        <f t="shared" si="46"/>
        <v>80000000</v>
      </c>
      <c r="H139" s="215">
        <v>0</v>
      </c>
      <c r="I139" s="215">
        <v>37080030</v>
      </c>
      <c r="J139" s="215">
        <f t="shared" si="66"/>
        <v>42919970</v>
      </c>
      <c r="K139" s="215">
        <v>0</v>
      </c>
      <c r="L139" s="215">
        <v>36915030</v>
      </c>
      <c r="M139" s="215">
        <f t="shared" si="67"/>
        <v>165000</v>
      </c>
      <c r="N139" s="215">
        <v>47094130</v>
      </c>
      <c r="O139" s="215">
        <f t="shared" si="68"/>
        <v>10014100</v>
      </c>
      <c r="P139" s="215">
        <f t="shared" si="69"/>
        <v>32905870</v>
      </c>
      <c r="Q139" s="215">
        <f t="shared" si="70"/>
        <v>36915030</v>
      </c>
      <c r="V139" s="282">
        <v>33085870</v>
      </c>
      <c r="X139" s="283"/>
      <c r="Y139" s="284"/>
      <c r="AA139" s="289">
        <v>21221321</v>
      </c>
      <c r="AB139" s="289" t="s">
        <v>839</v>
      </c>
      <c r="AC139" s="291">
        <v>80000000</v>
      </c>
      <c r="AD139" s="291">
        <v>0</v>
      </c>
      <c r="AE139" s="291">
        <v>0</v>
      </c>
      <c r="AF139" s="291">
        <v>0</v>
      </c>
      <c r="AG139" s="291">
        <v>80000000</v>
      </c>
      <c r="AH139" s="291">
        <v>180000</v>
      </c>
      <c r="AI139" s="291">
        <v>37080030</v>
      </c>
      <c r="AJ139" s="291">
        <v>42919970</v>
      </c>
      <c r="AK139" s="291">
        <v>0</v>
      </c>
      <c r="AL139" s="291">
        <v>180000</v>
      </c>
      <c r="AM139" s="291">
        <v>36915030</v>
      </c>
      <c r="AN139" s="291">
        <v>165000</v>
      </c>
      <c r="AO139" s="291">
        <v>0</v>
      </c>
      <c r="AP139" s="291">
        <v>180000</v>
      </c>
      <c r="AQ139" s="291">
        <v>47094130</v>
      </c>
      <c r="AR139" s="291">
        <v>47094130</v>
      </c>
      <c r="AS139" s="291">
        <v>10014100</v>
      </c>
      <c r="AT139" s="291">
        <v>32905870</v>
      </c>
      <c r="BB139" s="312">
        <v>21221321</v>
      </c>
      <c r="BC139" s="312" t="s">
        <v>839</v>
      </c>
      <c r="BD139" s="314">
        <v>80000000</v>
      </c>
      <c r="BE139" s="314">
        <v>0</v>
      </c>
      <c r="BF139" s="314">
        <v>0</v>
      </c>
      <c r="BG139" s="314">
        <v>0</v>
      </c>
      <c r="BH139" s="314">
        <v>80000000</v>
      </c>
      <c r="BI139" s="314">
        <v>0</v>
      </c>
      <c r="BJ139" s="314">
        <v>37080030</v>
      </c>
      <c r="BK139" s="314">
        <v>42919970</v>
      </c>
      <c r="BL139" s="314">
        <v>0</v>
      </c>
      <c r="BM139" s="314">
        <v>36915030</v>
      </c>
      <c r="BN139" s="314">
        <v>165000</v>
      </c>
      <c r="BO139" s="314">
        <v>0</v>
      </c>
      <c r="BP139" s="314">
        <v>47094130</v>
      </c>
      <c r="BQ139" s="314">
        <v>10014100</v>
      </c>
      <c r="BR139" s="314">
        <v>32905870</v>
      </c>
      <c r="BS139" s="314">
        <v>36915030</v>
      </c>
    </row>
    <row r="140" spans="1:71" x14ac:dyDescent="0.35">
      <c r="A140" s="212">
        <v>21221322</v>
      </c>
      <c r="B140" s="210" t="s">
        <v>570</v>
      </c>
      <c r="C140" s="215">
        <v>25000000</v>
      </c>
      <c r="D140" s="215">
        <v>0</v>
      </c>
      <c r="E140" s="215">
        <v>0</v>
      </c>
      <c r="F140" s="215">
        <v>0</v>
      </c>
      <c r="G140" s="215">
        <f t="shared" si="46"/>
        <v>25000000</v>
      </c>
      <c r="H140" s="215">
        <v>25000000</v>
      </c>
      <c r="I140" s="215">
        <v>25000000</v>
      </c>
      <c r="J140" s="215">
        <f t="shared" si="66"/>
        <v>0</v>
      </c>
      <c r="K140" s="215">
        <v>25000000</v>
      </c>
      <c r="L140" s="215">
        <v>25000000</v>
      </c>
      <c r="M140" s="215">
        <f t="shared" si="67"/>
        <v>0</v>
      </c>
      <c r="N140" s="215">
        <v>25000000</v>
      </c>
      <c r="O140" s="215">
        <f t="shared" si="68"/>
        <v>0</v>
      </c>
      <c r="P140" s="215">
        <f t="shared" si="69"/>
        <v>0</v>
      </c>
      <c r="Q140" s="215">
        <f t="shared" si="70"/>
        <v>25000000</v>
      </c>
      <c r="V140" s="282">
        <v>25000000</v>
      </c>
      <c r="X140" s="283"/>
      <c r="Y140" s="284"/>
      <c r="AA140" s="289">
        <v>21221322</v>
      </c>
      <c r="AB140" s="289" t="s">
        <v>841</v>
      </c>
      <c r="AC140" s="291">
        <v>25000000</v>
      </c>
      <c r="AD140" s="291">
        <v>0</v>
      </c>
      <c r="AE140" s="291">
        <v>0</v>
      </c>
      <c r="AF140" s="291">
        <v>0</v>
      </c>
      <c r="AG140" s="291">
        <v>25000000</v>
      </c>
      <c r="AH140" s="291">
        <v>0</v>
      </c>
      <c r="AI140" s="291">
        <v>0</v>
      </c>
      <c r="AJ140" s="291">
        <v>25000000</v>
      </c>
      <c r="AK140" s="291">
        <v>0</v>
      </c>
      <c r="AL140" s="291">
        <v>0</v>
      </c>
      <c r="AM140" s="291">
        <v>0</v>
      </c>
      <c r="AN140" s="291">
        <v>0</v>
      </c>
      <c r="AO140" s="291">
        <v>0</v>
      </c>
      <c r="AP140" s="291">
        <v>25000000</v>
      </c>
      <c r="AQ140" s="291">
        <v>25000000</v>
      </c>
      <c r="AR140" s="291">
        <v>25000000</v>
      </c>
      <c r="AS140" s="291">
        <v>25000000</v>
      </c>
      <c r="AT140" s="291">
        <v>0</v>
      </c>
      <c r="BB140" s="312">
        <v>21221322</v>
      </c>
      <c r="BC140" s="312" t="s">
        <v>841</v>
      </c>
      <c r="BD140" s="314">
        <v>25000000</v>
      </c>
      <c r="BE140" s="314">
        <v>0</v>
      </c>
      <c r="BF140" s="314">
        <v>0</v>
      </c>
      <c r="BG140" s="314">
        <v>0</v>
      </c>
      <c r="BH140" s="314">
        <v>25000000</v>
      </c>
      <c r="BI140" s="314">
        <v>25000000</v>
      </c>
      <c r="BJ140" s="314">
        <v>25000000</v>
      </c>
      <c r="BK140" s="314">
        <v>0</v>
      </c>
      <c r="BL140" s="314">
        <v>25000000</v>
      </c>
      <c r="BM140" s="314">
        <v>25000000</v>
      </c>
      <c r="BN140" s="314">
        <v>0</v>
      </c>
      <c r="BO140" s="314">
        <v>0</v>
      </c>
      <c r="BP140" s="314">
        <v>25000000</v>
      </c>
      <c r="BQ140" s="314">
        <v>0</v>
      </c>
      <c r="BR140" s="314">
        <v>0</v>
      </c>
      <c r="BS140" s="314">
        <v>25000000</v>
      </c>
    </row>
    <row r="141" spans="1:71" ht="29" x14ac:dyDescent="0.35">
      <c r="A141" s="212">
        <v>21221323</v>
      </c>
      <c r="B141" s="210" t="s">
        <v>571</v>
      </c>
      <c r="C141" s="215">
        <v>8000000</v>
      </c>
      <c r="D141" s="215">
        <v>0</v>
      </c>
      <c r="E141" s="215">
        <v>0</v>
      </c>
      <c r="F141" s="215">
        <v>0</v>
      </c>
      <c r="G141" s="215">
        <f t="shared" si="46"/>
        <v>8000000</v>
      </c>
      <c r="H141" s="215">
        <v>8000000</v>
      </c>
      <c r="I141" s="215">
        <v>8000000</v>
      </c>
      <c r="J141" s="215">
        <f t="shared" si="66"/>
        <v>0</v>
      </c>
      <c r="K141" s="215">
        <v>8000000</v>
      </c>
      <c r="L141" s="215">
        <v>8000000</v>
      </c>
      <c r="M141" s="215">
        <f t="shared" si="67"/>
        <v>0</v>
      </c>
      <c r="N141" s="215">
        <v>8000000</v>
      </c>
      <c r="O141" s="215">
        <f t="shared" si="68"/>
        <v>0</v>
      </c>
      <c r="P141" s="215">
        <f t="shared" si="69"/>
        <v>0</v>
      </c>
      <c r="Q141" s="215">
        <f t="shared" si="70"/>
        <v>8000000</v>
      </c>
      <c r="V141" s="282">
        <v>8000000</v>
      </c>
      <c r="X141" s="283"/>
      <c r="Y141" s="284"/>
      <c r="AA141" s="289">
        <v>21221323</v>
      </c>
      <c r="AB141" s="289" t="s">
        <v>843</v>
      </c>
      <c r="AC141" s="291">
        <v>8000000</v>
      </c>
      <c r="AD141" s="291">
        <v>0</v>
      </c>
      <c r="AE141" s="291">
        <v>0</v>
      </c>
      <c r="AF141" s="291">
        <v>0</v>
      </c>
      <c r="AG141" s="291">
        <v>8000000</v>
      </c>
      <c r="AH141" s="291">
        <v>0</v>
      </c>
      <c r="AI141" s="291">
        <v>0</v>
      </c>
      <c r="AJ141" s="291">
        <v>8000000</v>
      </c>
      <c r="AK141" s="291">
        <v>0</v>
      </c>
      <c r="AL141" s="291">
        <v>0</v>
      </c>
      <c r="AM141" s="291">
        <v>0</v>
      </c>
      <c r="AN141" s="291">
        <v>0</v>
      </c>
      <c r="AO141" s="291">
        <v>0</v>
      </c>
      <c r="AP141" s="291">
        <v>8000000</v>
      </c>
      <c r="AQ141" s="291">
        <v>8000000</v>
      </c>
      <c r="AR141" s="291">
        <v>8000000</v>
      </c>
      <c r="AS141" s="291">
        <v>8000000</v>
      </c>
      <c r="AT141" s="291">
        <v>0</v>
      </c>
      <c r="BB141" s="312">
        <v>21221323</v>
      </c>
      <c r="BC141" s="312" t="s">
        <v>843</v>
      </c>
      <c r="BD141" s="314">
        <v>8000000</v>
      </c>
      <c r="BE141" s="314">
        <v>0</v>
      </c>
      <c r="BF141" s="314">
        <v>0</v>
      </c>
      <c r="BG141" s="314">
        <v>0</v>
      </c>
      <c r="BH141" s="314">
        <v>8000000</v>
      </c>
      <c r="BI141" s="314">
        <v>8000000</v>
      </c>
      <c r="BJ141" s="314">
        <v>8000000</v>
      </c>
      <c r="BK141" s="314">
        <v>0</v>
      </c>
      <c r="BL141" s="314">
        <v>8000000</v>
      </c>
      <c r="BM141" s="314">
        <v>8000000</v>
      </c>
      <c r="BN141" s="314">
        <v>0</v>
      </c>
      <c r="BO141" s="314">
        <v>0</v>
      </c>
      <c r="BP141" s="314">
        <v>8000000</v>
      </c>
      <c r="BQ141" s="314">
        <v>0</v>
      </c>
      <c r="BR141" s="314">
        <v>0</v>
      </c>
      <c r="BS141" s="314">
        <v>8000000</v>
      </c>
    </row>
    <row r="142" spans="1:71" ht="29" x14ac:dyDescent="0.35">
      <c r="A142" s="212">
        <v>21221324</v>
      </c>
      <c r="B142" s="210" t="s">
        <v>572</v>
      </c>
      <c r="C142" s="215">
        <v>15000000</v>
      </c>
      <c r="D142" s="215">
        <v>0</v>
      </c>
      <c r="E142" s="215">
        <v>0</v>
      </c>
      <c r="F142" s="215">
        <v>0</v>
      </c>
      <c r="G142" s="215">
        <f t="shared" si="46"/>
        <v>15000000</v>
      </c>
      <c r="H142" s="215">
        <v>2020100</v>
      </c>
      <c r="I142" s="215">
        <v>2520100</v>
      </c>
      <c r="J142" s="215">
        <f t="shared" si="66"/>
        <v>12479900</v>
      </c>
      <c r="K142" s="215">
        <v>2020100</v>
      </c>
      <c r="L142" s="215">
        <v>2520100</v>
      </c>
      <c r="M142" s="215">
        <f t="shared" si="67"/>
        <v>0</v>
      </c>
      <c r="N142" s="215">
        <v>2520100</v>
      </c>
      <c r="O142" s="215">
        <f t="shared" si="68"/>
        <v>0</v>
      </c>
      <c r="P142" s="215">
        <f t="shared" si="69"/>
        <v>12479900</v>
      </c>
      <c r="Q142" s="215">
        <f t="shared" si="70"/>
        <v>2520100</v>
      </c>
      <c r="V142" s="282">
        <v>14500000</v>
      </c>
      <c r="X142" s="283"/>
      <c r="Y142" s="284"/>
      <c r="AA142" s="289">
        <v>21221324</v>
      </c>
      <c r="AB142" s="289" t="s">
        <v>844</v>
      </c>
      <c r="AC142" s="291">
        <v>15000000</v>
      </c>
      <c r="AD142" s="291">
        <v>0</v>
      </c>
      <c r="AE142" s="291">
        <v>0</v>
      </c>
      <c r="AF142" s="291">
        <v>0</v>
      </c>
      <c r="AG142" s="291">
        <v>15000000</v>
      </c>
      <c r="AH142" s="291">
        <v>0</v>
      </c>
      <c r="AI142" s="291">
        <v>500000</v>
      </c>
      <c r="AJ142" s="291">
        <v>14500000</v>
      </c>
      <c r="AK142" s="291">
        <v>0</v>
      </c>
      <c r="AL142" s="291">
        <v>0</v>
      </c>
      <c r="AM142" s="291">
        <v>500000</v>
      </c>
      <c r="AN142" s="291">
        <v>0</v>
      </c>
      <c r="AO142" s="291">
        <v>0</v>
      </c>
      <c r="AP142" s="291">
        <v>2020100</v>
      </c>
      <c r="AQ142" s="291">
        <v>2520100</v>
      </c>
      <c r="AR142" s="291">
        <v>2520100</v>
      </c>
      <c r="AS142" s="291">
        <v>2020100</v>
      </c>
      <c r="AT142" s="291">
        <v>12479900</v>
      </c>
      <c r="BB142" s="312">
        <v>21221324</v>
      </c>
      <c r="BC142" s="312" t="s">
        <v>844</v>
      </c>
      <c r="BD142" s="314">
        <v>15000000</v>
      </c>
      <c r="BE142" s="314">
        <v>0</v>
      </c>
      <c r="BF142" s="314">
        <v>0</v>
      </c>
      <c r="BG142" s="314">
        <v>0</v>
      </c>
      <c r="BH142" s="314">
        <v>15000000</v>
      </c>
      <c r="BI142" s="314">
        <v>2020100</v>
      </c>
      <c r="BJ142" s="314">
        <v>2520100</v>
      </c>
      <c r="BK142" s="314">
        <v>12479900</v>
      </c>
      <c r="BL142" s="314">
        <v>2020100</v>
      </c>
      <c r="BM142" s="314">
        <v>2520100</v>
      </c>
      <c r="BN142" s="314">
        <v>0</v>
      </c>
      <c r="BO142" s="314">
        <v>0</v>
      </c>
      <c r="BP142" s="314">
        <v>2520100</v>
      </c>
      <c r="BQ142" s="314">
        <v>0</v>
      </c>
      <c r="BR142" s="314">
        <v>12479900</v>
      </c>
      <c r="BS142" s="314">
        <v>2520100</v>
      </c>
    </row>
    <row r="143" spans="1:71" ht="29" x14ac:dyDescent="0.35">
      <c r="A143" s="212">
        <v>21221326</v>
      </c>
      <c r="B143" s="210" t="s">
        <v>573</v>
      </c>
      <c r="C143" s="215">
        <v>40000000</v>
      </c>
      <c r="D143" s="215">
        <v>0</v>
      </c>
      <c r="E143" s="215">
        <v>0</v>
      </c>
      <c r="F143" s="215">
        <v>0</v>
      </c>
      <c r="G143" s="215">
        <f t="shared" si="46"/>
        <v>40000000</v>
      </c>
      <c r="H143" s="215">
        <v>0</v>
      </c>
      <c r="I143" s="215">
        <v>4058000</v>
      </c>
      <c r="J143" s="215">
        <f t="shared" si="66"/>
        <v>35942000</v>
      </c>
      <c r="K143" s="215">
        <v>0</v>
      </c>
      <c r="L143" s="215">
        <v>3958000</v>
      </c>
      <c r="M143" s="215">
        <f t="shared" si="67"/>
        <v>100000</v>
      </c>
      <c r="N143" s="215">
        <v>4058000</v>
      </c>
      <c r="O143" s="215">
        <f t="shared" si="68"/>
        <v>0</v>
      </c>
      <c r="P143" s="215">
        <f t="shared" si="69"/>
        <v>35942000</v>
      </c>
      <c r="Q143" s="215">
        <f t="shared" si="70"/>
        <v>3958000</v>
      </c>
      <c r="V143" s="282">
        <v>35942000</v>
      </c>
      <c r="X143" s="283"/>
      <c r="Y143" s="284"/>
      <c r="AA143" s="289">
        <v>21221326</v>
      </c>
      <c r="AB143" s="289" t="s">
        <v>846</v>
      </c>
      <c r="AC143" s="291">
        <v>40000000</v>
      </c>
      <c r="AD143" s="291">
        <v>0</v>
      </c>
      <c r="AE143" s="291">
        <v>0</v>
      </c>
      <c r="AF143" s="291">
        <v>0</v>
      </c>
      <c r="AG143" s="291">
        <v>40000000</v>
      </c>
      <c r="AH143" s="291">
        <v>0</v>
      </c>
      <c r="AI143" s="291">
        <v>4058000</v>
      </c>
      <c r="AJ143" s="291">
        <v>35942000</v>
      </c>
      <c r="AK143" s="291">
        <v>0</v>
      </c>
      <c r="AL143" s="291">
        <v>0</v>
      </c>
      <c r="AM143" s="291">
        <v>3958000</v>
      </c>
      <c r="AN143" s="291">
        <v>100000</v>
      </c>
      <c r="AO143" s="291">
        <v>0</v>
      </c>
      <c r="AP143" s="291">
        <v>0</v>
      </c>
      <c r="AQ143" s="291">
        <v>4058000</v>
      </c>
      <c r="AR143" s="291">
        <v>4058000</v>
      </c>
      <c r="AS143" s="291">
        <v>0</v>
      </c>
      <c r="AT143" s="291">
        <v>35942000</v>
      </c>
      <c r="BB143" s="312">
        <v>21221326</v>
      </c>
      <c r="BC143" s="312" t="s">
        <v>846</v>
      </c>
      <c r="BD143" s="314">
        <v>40000000</v>
      </c>
      <c r="BE143" s="314">
        <v>0</v>
      </c>
      <c r="BF143" s="314">
        <v>0</v>
      </c>
      <c r="BG143" s="314">
        <v>0</v>
      </c>
      <c r="BH143" s="314">
        <v>40000000</v>
      </c>
      <c r="BI143" s="314">
        <v>0</v>
      </c>
      <c r="BJ143" s="314">
        <v>4058000</v>
      </c>
      <c r="BK143" s="314">
        <v>35942000</v>
      </c>
      <c r="BL143" s="314">
        <v>0</v>
      </c>
      <c r="BM143" s="314">
        <v>3958000</v>
      </c>
      <c r="BN143" s="314">
        <v>100000</v>
      </c>
      <c r="BO143" s="314">
        <v>0</v>
      </c>
      <c r="BP143" s="314">
        <v>4058000</v>
      </c>
      <c r="BQ143" s="314">
        <v>0</v>
      </c>
      <c r="BR143" s="314">
        <v>35942000</v>
      </c>
      <c r="BS143" s="314">
        <v>3958000</v>
      </c>
    </row>
    <row r="144" spans="1:71" ht="29" x14ac:dyDescent="0.35">
      <c r="A144" s="212">
        <v>21221327</v>
      </c>
      <c r="B144" s="210" t="s">
        <v>636</v>
      </c>
      <c r="C144" s="215">
        <v>3000000</v>
      </c>
      <c r="D144" s="215">
        <v>0</v>
      </c>
      <c r="E144" s="215">
        <v>0</v>
      </c>
      <c r="F144" s="215">
        <v>0</v>
      </c>
      <c r="G144" s="215">
        <f t="shared" ref="G144:G208" si="73">+C144+D144-E144+F144</f>
        <v>3000000</v>
      </c>
      <c r="H144" s="215">
        <v>0</v>
      </c>
      <c r="I144" s="215">
        <v>1944581</v>
      </c>
      <c r="J144" s="215">
        <f t="shared" si="66"/>
        <v>1055419</v>
      </c>
      <c r="K144" s="215">
        <v>0</v>
      </c>
      <c r="L144" s="215">
        <v>1844581</v>
      </c>
      <c r="M144" s="215">
        <f t="shared" si="67"/>
        <v>100000</v>
      </c>
      <c r="N144" s="215">
        <v>1944581</v>
      </c>
      <c r="O144" s="215">
        <f t="shared" si="68"/>
        <v>0</v>
      </c>
      <c r="P144" s="215">
        <f t="shared" si="69"/>
        <v>1055419</v>
      </c>
      <c r="Q144" s="215">
        <f t="shared" si="70"/>
        <v>1844581</v>
      </c>
      <c r="V144" s="282">
        <v>1151419</v>
      </c>
      <c r="X144" s="283"/>
      <c r="Y144" s="284"/>
      <c r="AA144" s="289">
        <v>21221327</v>
      </c>
      <c r="AB144" s="289" t="s">
        <v>847</v>
      </c>
      <c r="AC144" s="291">
        <v>3000000</v>
      </c>
      <c r="AD144" s="291">
        <v>0</v>
      </c>
      <c r="AE144" s="291">
        <v>0</v>
      </c>
      <c r="AF144" s="291">
        <v>0</v>
      </c>
      <c r="AG144" s="291">
        <v>3000000</v>
      </c>
      <c r="AH144" s="291">
        <v>96000</v>
      </c>
      <c r="AI144" s="291">
        <v>1944581</v>
      </c>
      <c r="AJ144" s="291">
        <v>1055419</v>
      </c>
      <c r="AK144" s="291">
        <v>0</v>
      </c>
      <c r="AL144" s="291">
        <v>0</v>
      </c>
      <c r="AM144" s="291">
        <v>1844581</v>
      </c>
      <c r="AN144" s="291">
        <v>100000</v>
      </c>
      <c r="AO144" s="291">
        <v>0</v>
      </c>
      <c r="AP144" s="291">
        <v>96000</v>
      </c>
      <c r="AQ144" s="291">
        <v>1944581</v>
      </c>
      <c r="AR144" s="291">
        <v>1944581</v>
      </c>
      <c r="AS144" s="291">
        <v>0</v>
      </c>
      <c r="AT144" s="291">
        <v>1055419</v>
      </c>
      <c r="BB144" s="312">
        <v>21221327</v>
      </c>
      <c r="BC144" s="312" t="s">
        <v>847</v>
      </c>
      <c r="BD144" s="314">
        <v>3000000</v>
      </c>
      <c r="BE144" s="314">
        <v>0</v>
      </c>
      <c r="BF144" s="314">
        <v>0</v>
      </c>
      <c r="BG144" s="314">
        <v>0</v>
      </c>
      <c r="BH144" s="314">
        <v>3000000</v>
      </c>
      <c r="BI144" s="314">
        <v>0</v>
      </c>
      <c r="BJ144" s="314">
        <v>1944581</v>
      </c>
      <c r="BK144" s="314">
        <v>1055419</v>
      </c>
      <c r="BL144" s="314">
        <v>0</v>
      </c>
      <c r="BM144" s="314">
        <v>1844581</v>
      </c>
      <c r="BN144" s="314">
        <v>100000</v>
      </c>
      <c r="BO144" s="314">
        <v>0</v>
      </c>
      <c r="BP144" s="314">
        <v>1944581</v>
      </c>
      <c r="BQ144" s="314">
        <v>0</v>
      </c>
      <c r="BR144" s="314">
        <v>1055419</v>
      </c>
      <c r="BS144" s="314">
        <v>1844581</v>
      </c>
    </row>
    <row r="145" spans="1:71" ht="29" x14ac:dyDescent="0.35">
      <c r="A145" s="212">
        <v>21221328</v>
      </c>
      <c r="B145" s="210" t="s">
        <v>637</v>
      </c>
      <c r="C145" s="215">
        <v>1500000</v>
      </c>
      <c r="D145" s="215">
        <v>0</v>
      </c>
      <c r="E145" s="215">
        <v>0</v>
      </c>
      <c r="F145" s="215">
        <v>0</v>
      </c>
      <c r="G145" s="215">
        <f t="shared" si="73"/>
        <v>1500000</v>
      </c>
      <c r="H145" s="215">
        <v>0</v>
      </c>
      <c r="I145" s="215">
        <v>400000</v>
      </c>
      <c r="J145" s="215">
        <f t="shared" si="66"/>
        <v>1100000</v>
      </c>
      <c r="K145" s="215">
        <v>0</v>
      </c>
      <c r="L145" s="215">
        <v>400000</v>
      </c>
      <c r="M145" s="215">
        <f t="shared" si="67"/>
        <v>0</v>
      </c>
      <c r="N145" s="215">
        <v>400000</v>
      </c>
      <c r="O145" s="215">
        <f t="shared" si="68"/>
        <v>0</v>
      </c>
      <c r="P145" s="215">
        <f t="shared" si="69"/>
        <v>1100000</v>
      </c>
      <c r="Q145" s="215">
        <f t="shared" si="70"/>
        <v>400000</v>
      </c>
      <c r="V145" s="282">
        <v>1100000</v>
      </c>
      <c r="X145" s="283"/>
      <c r="Y145" s="284"/>
      <c r="AA145" s="289">
        <v>21221328</v>
      </c>
      <c r="AB145" s="289" t="s">
        <v>849</v>
      </c>
      <c r="AC145" s="291">
        <v>1500000</v>
      </c>
      <c r="AD145" s="291">
        <v>0</v>
      </c>
      <c r="AE145" s="291">
        <v>0</v>
      </c>
      <c r="AF145" s="291">
        <v>0</v>
      </c>
      <c r="AG145" s="291">
        <v>1500000</v>
      </c>
      <c r="AH145" s="291">
        <v>0</v>
      </c>
      <c r="AI145" s="291">
        <v>400000</v>
      </c>
      <c r="AJ145" s="291">
        <v>1100000</v>
      </c>
      <c r="AK145" s="291">
        <v>0</v>
      </c>
      <c r="AL145" s="291">
        <v>0</v>
      </c>
      <c r="AM145" s="291">
        <v>400000</v>
      </c>
      <c r="AN145" s="291">
        <v>0</v>
      </c>
      <c r="AO145" s="291">
        <v>0</v>
      </c>
      <c r="AP145" s="291">
        <v>0</v>
      </c>
      <c r="AQ145" s="291">
        <v>400000</v>
      </c>
      <c r="AR145" s="291">
        <v>400000</v>
      </c>
      <c r="AS145" s="291">
        <v>0</v>
      </c>
      <c r="AT145" s="291">
        <v>1100000</v>
      </c>
      <c r="BB145" s="312">
        <v>21221328</v>
      </c>
      <c r="BC145" s="312" t="s">
        <v>849</v>
      </c>
      <c r="BD145" s="314">
        <v>1500000</v>
      </c>
      <c r="BE145" s="314">
        <v>0</v>
      </c>
      <c r="BF145" s="314">
        <v>0</v>
      </c>
      <c r="BG145" s="314">
        <v>0</v>
      </c>
      <c r="BH145" s="314">
        <v>1500000</v>
      </c>
      <c r="BI145" s="314">
        <v>0</v>
      </c>
      <c r="BJ145" s="314">
        <v>400000</v>
      </c>
      <c r="BK145" s="314">
        <v>1100000</v>
      </c>
      <c r="BL145" s="314">
        <v>0</v>
      </c>
      <c r="BM145" s="314">
        <v>400000</v>
      </c>
      <c r="BN145" s="314">
        <v>0</v>
      </c>
      <c r="BO145" s="314">
        <v>0</v>
      </c>
      <c r="BP145" s="314">
        <v>400000</v>
      </c>
      <c r="BQ145" s="314">
        <v>0</v>
      </c>
      <c r="BR145" s="314">
        <v>1100000</v>
      </c>
      <c r="BS145" s="314">
        <v>400000</v>
      </c>
    </row>
    <row r="146" spans="1:71" s="219" customFormat="1" ht="29" x14ac:dyDescent="0.35">
      <c r="A146" s="226">
        <v>2122133</v>
      </c>
      <c r="B146" s="227" t="s">
        <v>68</v>
      </c>
      <c r="C146" s="228">
        <f>+C147</f>
        <v>16000000</v>
      </c>
      <c r="D146" s="228">
        <f t="shared" ref="D146:Q146" si="74">+D147</f>
        <v>35000000</v>
      </c>
      <c r="E146" s="228">
        <f t="shared" si="74"/>
        <v>0</v>
      </c>
      <c r="F146" s="228">
        <f t="shared" si="74"/>
        <v>0</v>
      </c>
      <c r="G146" s="228">
        <f t="shared" si="74"/>
        <v>51000000</v>
      </c>
      <c r="H146" s="228">
        <f t="shared" si="74"/>
        <v>100000</v>
      </c>
      <c r="I146" s="228">
        <f t="shared" si="74"/>
        <v>24700000</v>
      </c>
      <c r="J146" s="228">
        <f t="shared" si="74"/>
        <v>26300000</v>
      </c>
      <c r="K146" s="228">
        <f t="shared" si="74"/>
        <v>8220144</v>
      </c>
      <c r="L146" s="228">
        <f t="shared" si="74"/>
        <v>19423565</v>
      </c>
      <c r="M146" s="228">
        <f t="shared" si="74"/>
        <v>5276435</v>
      </c>
      <c r="N146" s="228">
        <f t="shared" si="74"/>
        <v>29700000</v>
      </c>
      <c r="O146" s="228">
        <f t="shared" si="74"/>
        <v>5000000</v>
      </c>
      <c r="P146" s="228">
        <f t="shared" si="74"/>
        <v>21300000</v>
      </c>
      <c r="Q146" s="228">
        <f t="shared" si="74"/>
        <v>19423565</v>
      </c>
      <c r="V146" s="282">
        <v>21500000</v>
      </c>
      <c r="X146" s="283"/>
      <c r="Y146" s="284"/>
      <c r="AA146" s="289">
        <v>2122133</v>
      </c>
      <c r="AB146" s="289" t="s">
        <v>68</v>
      </c>
      <c r="AC146" s="291">
        <v>16000000</v>
      </c>
      <c r="AD146" s="291">
        <v>35000000</v>
      </c>
      <c r="AE146" s="291">
        <v>0</v>
      </c>
      <c r="AF146" s="291">
        <v>0</v>
      </c>
      <c r="AG146" s="291">
        <v>51000000</v>
      </c>
      <c r="AH146" s="291">
        <v>5100000</v>
      </c>
      <c r="AI146" s="291">
        <v>24600000</v>
      </c>
      <c r="AJ146" s="291">
        <v>26400000</v>
      </c>
      <c r="AK146" s="291">
        <v>0</v>
      </c>
      <c r="AL146" s="291">
        <v>2043275</v>
      </c>
      <c r="AM146" s="291">
        <v>11203421</v>
      </c>
      <c r="AN146" s="291">
        <v>13396579</v>
      </c>
      <c r="AO146" s="291">
        <v>0</v>
      </c>
      <c r="AP146" s="291">
        <v>100000</v>
      </c>
      <c r="AQ146" s="291">
        <v>29600000</v>
      </c>
      <c r="AR146" s="291">
        <v>29600000</v>
      </c>
      <c r="AS146" s="291">
        <v>5000000</v>
      </c>
      <c r="AT146" s="291">
        <v>21400000</v>
      </c>
      <c r="BB146" s="312">
        <v>2122133</v>
      </c>
      <c r="BC146" s="312" t="s">
        <v>68</v>
      </c>
      <c r="BD146" s="314">
        <v>16000000</v>
      </c>
      <c r="BE146" s="314">
        <v>35000000</v>
      </c>
      <c r="BF146" s="314">
        <v>0</v>
      </c>
      <c r="BG146" s="314">
        <v>0</v>
      </c>
      <c r="BH146" s="314">
        <v>51000000</v>
      </c>
      <c r="BI146" s="314">
        <v>100000</v>
      </c>
      <c r="BJ146" s="314">
        <v>24700000</v>
      </c>
      <c r="BK146" s="314">
        <v>26300000</v>
      </c>
      <c r="BL146" s="314">
        <v>8220144</v>
      </c>
      <c r="BM146" s="314">
        <v>19423565</v>
      </c>
      <c r="BN146" s="314">
        <v>5276435</v>
      </c>
      <c r="BO146" s="314">
        <v>100000</v>
      </c>
      <c r="BP146" s="314">
        <v>29700000</v>
      </c>
      <c r="BQ146" s="314">
        <v>5000000</v>
      </c>
      <c r="BR146" s="314">
        <v>21300000</v>
      </c>
      <c r="BS146" s="314">
        <v>19423565</v>
      </c>
    </row>
    <row r="147" spans="1:71" ht="29" x14ac:dyDescent="0.35">
      <c r="A147" s="212">
        <v>21221334</v>
      </c>
      <c r="B147" s="210" t="s">
        <v>574</v>
      </c>
      <c r="C147" s="215">
        <v>16000000</v>
      </c>
      <c r="D147" s="215">
        <v>35000000</v>
      </c>
      <c r="E147" s="215">
        <v>0</v>
      </c>
      <c r="F147" s="215">
        <v>0</v>
      </c>
      <c r="G147" s="215">
        <f t="shared" si="73"/>
        <v>51000000</v>
      </c>
      <c r="H147" s="215">
        <v>100000</v>
      </c>
      <c r="I147" s="215">
        <v>24700000</v>
      </c>
      <c r="J147" s="215">
        <f t="shared" si="66"/>
        <v>26300000</v>
      </c>
      <c r="K147" s="215">
        <v>8220144</v>
      </c>
      <c r="L147" s="215">
        <v>19423565</v>
      </c>
      <c r="M147" s="215">
        <f t="shared" si="67"/>
        <v>5276435</v>
      </c>
      <c r="N147" s="215">
        <v>29700000</v>
      </c>
      <c r="O147" s="215">
        <f t="shared" si="68"/>
        <v>5000000</v>
      </c>
      <c r="P147" s="215">
        <f t="shared" si="69"/>
        <v>21300000</v>
      </c>
      <c r="Q147" s="215">
        <f t="shared" si="70"/>
        <v>19423565</v>
      </c>
      <c r="V147" s="282">
        <v>21500000</v>
      </c>
      <c r="X147" s="283"/>
      <c r="Y147" s="284"/>
      <c r="AA147" s="289">
        <v>21221334</v>
      </c>
      <c r="AB147" s="289" t="s">
        <v>850</v>
      </c>
      <c r="AC147" s="291">
        <v>16000000</v>
      </c>
      <c r="AD147" s="291">
        <v>35000000</v>
      </c>
      <c r="AE147" s="291">
        <v>0</v>
      </c>
      <c r="AF147" s="291">
        <v>0</v>
      </c>
      <c r="AG147" s="291">
        <v>51000000</v>
      </c>
      <c r="AH147" s="291">
        <v>5100000</v>
      </c>
      <c r="AI147" s="291">
        <v>24600000</v>
      </c>
      <c r="AJ147" s="291">
        <v>26400000</v>
      </c>
      <c r="AK147" s="291">
        <v>0</v>
      </c>
      <c r="AL147" s="291">
        <v>2043275</v>
      </c>
      <c r="AM147" s="291">
        <v>11203421</v>
      </c>
      <c r="AN147" s="291">
        <v>13396579</v>
      </c>
      <c r="AO147" s="291">
        <v>0</v>
      </c>
      <c r="AP147" s="291">
        <v>100000</v>
      </c>
      <c r="AQ147" s="291">
        <v>29600000</v>
      </c>
      <c r="AR147" s="291">
        <v>29600000</v>
      </c>
      <c r="AS147" s="291">
        <v>5000000</v>
      </c>
      <c r="AT147" s="291">
        <v>21400000</v>
      </c>
      <c r="BB147" s="312">
        <v>21221334</v>
      </c>
      <c r="BC147" s="312" t="s">
        <v>850</v>
      </c>
      <c r="BD147" s="314">
        <v>16000000</v>
      </c>
      <c r="BE147" s="314">
        <v>35000000</v>
      </c>
      <c r="BF147" s="314">
        <v>0</v>
      </c>
      <c r="BG147" s="314">
        <v>0</v>
      </c>
      <c r="BH147" s="314">
        <v>51000000</v>
      </c>
      <c r="BI147" s="314">
        <v>100000</v>
      </c>
      <c r="BJ147" s="314">
        <v>24700000</v>
      </c>
      <c r="BK147" s="314">
        <v>26300000</v>
      </c>
      <c r="BL147" s="314">
        <v>8220144</v>
      </c>
      <c r="BM147" s="314">
        <v>19423565</v>
      </c>
      <c r="BN147" s="314">
        <v>5276435</v>
      </c>
      <c r="BO147" s="314">
        <v>100000</v>
      </c>
      <c r="BP147" s="314">
        <v>29700000</v>
      </c>
      <c r="BQ147" s="314">
        <v>5000000</v>
      </c>
      <c r="BR147" s="314">
        <v>21300000</v>
      </c>
      <c r="BS147" s="314">
        <v>19423565</v>
      </c>
    </row>
    <row r="148" spans="1:71" s="219" customFormat="1" x14ac:dyDescent="0.35">
      <c r="A148" s="226">
        <v>2122134</v>
      </c>
      <c r="B148" s="227" t="s">
        <v>69</v>
      </c>
      <c r="C148" s="228">
        <f>SUM(C149:C153)</f>
        <v>366900000</v>
      </c>
      <c r="D148" s="228">
        <f>SUM(D149:D153)</f>
        <v>133200000</v>
      </c>
      <c r="E148" s="228">
        <f t="shared" ref="E148:Q148" si="75">SUM(E149:E153)</f>
        <v>0</v>
      </c>
      <c r="F148" s="228">
        <f t="shared" si="75"/>
        <v>140000000</v>
      </c>
      <c r="G148" s="228">
        <f t="shared" si="75"/>
        <v>640100000</v>
      </c>
      <c r="H148" s="228">
        <f t="shared" si="75"/>
        <v>32775448</v>
      </c>
      <c r="I148" s="228">
        <f t="shared" si="75"/>
        <v>139564913.88999999</v>
      </c>
      <c r="J148" s="228">
        <f t="shared" si="75"/>
        <v>500535086.11000001</v>
      </c>
      <c r="K148" s="228">
        <f t="shared" si="75"/>
        <v>40881767.140000001</v>
      </c>
      <c r="L148" s="228">
        <f t="shared" si="75"/>
        <v>126634569.03</v>
      </c>
      <c r="M148" s="228">
        <f t="shared" si="75"/>
        <v>12930344.859999999</v>
      </c>
      <c r="N148" s="228">
        <f t="shared" si="75"/>
        <v>185819119.88999999</v>
      </c>
      <c r="O148" s="228">
        <f t="shared" si="75"/>
        <v>46254206</v>
      </c>
      <c r="P148" s="228">
        <f t="shared" si="75"/>
        <v>454280880.11000001</v>
      </c>
      <c r="Q148" s="228">
        <f t="shared" si="75"/>
        <v>54057001.030000001</v>
      </c>
      <c r="V148" s="282">
        <v>469448286.99000001</v>
      </c>
      <c r="X148" s="283"/>
      <c r="Y148" s="284"/>
      <c r="AA148" s="289">
        <v>2122134</v>
      </c>
      <c r="AB148" s="289" t="s">
        <v>69</v>
      </c>
      <c r="AC148" s="291">
        <v>366900000</v>
      </c>
      <c r="AD148" s="291">
        <v>133200000</v>
      </c>
      <c r="AE148" s="291">
        <v>0</v>
      </c>
      <c r="AF148" s="291">
        <v>140000000</v>
      </c>
      <c r="AG148" s="291">
        <v>640100000</v>
      </c>
      <c r="AH148" s="291">
        <v>3358681.88</v>
      </c>
      <c r="AI148" s="291">
        <v>106789465.89</v>
      </c>
      <c r="AJ148" s="291">
        <v>533310534.11000001</v>
      </c>
      <c r="AK148" s="291">
        <v>0</v>
      </c>
      <c r="AL148" s="291">
        <v>16926954.879999999</v>
      </c>
      <c r="AM148" s="291">
        <v>85752801.890000001</v>
      </c>
      <c r="AN148" s="291">
        <v>21036664</v>
      </c>
      <c r="AO148" s="291">
        <v>0</v>
      </c>
      <c r="AP148" s="291">
        <v>13328441.880000001</v>
      </c>
      <c r="AQ148" s="291">
        <v>183980154.89000002</v>
      </c>
      <c r="AR148" s="291">
        <v>183980154.89000002</v>
      </c>
      <c r="AS148" s="291">
        <v>77190689.000000015</v>
      </c>
      <c r="AT148" s="291">
        <v>456119845.11000001</v>
      </c>
      <c r="BB148" s="312">
        <v>2122134</v>
      </c>
      <c r="BC148" s="312" t="s">
        <v>69</v>
      </c>
      <c r="BD148" s="314">
        <v>366900000</v>
      </c>
      <c r="BE148" s="314">
        <v>133200000</v>
      </c>
      <c r="BF148" s="314">
        <v>0</v>
      </c>
      <c r="BG148" s="314">
        <v>140000000</v>
      </c>
      <c r="BH148" s="314">
        <v>640100000</v>
      </c>
      <c r="BI148" s="314">
        <v>32775448</v>
      </c>
      <c r="BJ148" s="314">
        <v>139564913.88999999</v>
      </c>
      <c r="BK148" s="314">
        <v>500535086.11000001</v>
      </c>
      <c r="BL148" s="314">
        <v>40881767.140000001</v>
      </c>
      <c r="BM148" s="314">
        <v>126634569.03</v>
      </c>
      <c r="BN148" s="314">
        <v>12930344.859999985</v>
      </c>
      <c r="BO148" s="314">
        <v>1838965</v>
      </c>
      <c r="BP148" s="314">
        <v>185819119.89000002</v>
      </c>
      <c r="BQ148" s="314">
        <v>46254206.00000003</v>
      </c>
      <c r="BR148" s="314">
        <v>454280880.11000001</v>
      </c>
      <c r="BS148" s="314">
        <v>126634569.03</v>
      </c>
    </row>
    <row r="149" spans="1:71" x14ac:dyDescent="0.35">
      <c r="A149" s="212">
        <v>21221341</v>
      </c>
      <c r="B149" s="210" t="s">
        <v>575</v>
      </c>
      <c r="C149" s="215">
        <v>85000000</v>
      </c>
      <c r="D149" s="215">
        <v>0</v>
      </c>
      <c r="E149" s="215">
        <v>0</v>
      </c>
      <c r="F149" s="215">
        <v>70000000</v>
      </c>
      <c r="G149" s="215">
        <f t="shared" si="73"/>
        <v>155000000</v>
      </c>
      <c r="H149" s="215">
        <v>0</v>
      </c>
      <c r="I149" s="215">
        <v>4097451.92</v>
      </c>
      <c r="J149" s="215">
        <f t="shared" si="66"/>
        <v>150902548.08000001</v>
      </c>
      <c r="K149" s="215">
        <v>395828</v>
      </c>
      <c r="L149" s="215">
        <v>3829416.92</v>
      </c>
      <c r="M149" s="215">
        <f t="shared" si="67"/>
        <v>268035</v>
      </c>
      <c r="N149" s="215">
        <v>4097451.92</v>
      </c>
      <c r="O149" s="215">
        <f t="shared" si="68"/>
        <v>0</v>
      </c>
      <c r="P149" s="215">
        <f t="shared" si="69"/>
        <v>150902548.08000001</v>
      </c>
      <c r="Q149" s="215">
        <f t="shared" si="70"/>
        <v>3829416.92</v>
      </c>
      <c r="V149" s="282">
        <v>151702498</v>
      </c>
      <c r="X149" s="283"/>
      <c r="Y149" s="284"/>
      <c r="AA149" s="289">
        <v>21221341</v>
      </c>
      <c r="AB149" s="289" t="s">
        <v>852</v>
      </c>
      <c r="AC149" s="291">
        <v>85000000</v>
      </c>
      <c r="AD149" s="291">
        <v>0</v>
      </c>
      <c r="AE149" s="291">
        <v>0</v>
      </c>
      <c r="AF149" s="291">
        <v>70000000</v>
      </c>
      <c r="AG149" s="291">
        <v>155000000</v>
      </c>
      <c r="AH149" s="291">
        <v>799949.92</v>
      </c>
      <c r="AI149" s="291">
        <v>4097451.92</v>
      </c>
      <c r="AJ149" s="291">
        <v>150902548.08000001</v>
      </c>
      <c r="AK149" s="291">
        <v>0</v>
      </c>
      <c r="AL149" s="291">
        <v>617449.92000000004</v>
      </c>
      <c r="AM149" s="291">
        <v>3433588.92</v>
      </c>
      <c r="AN149" s="291">
        <v>663863</v>
      </c>
      <c r="AO149" s="291">
        <v>0</v>
      </c>
      <c r="AP149" s="291">
        <v>799949.92</v>
      </c>
      <c r="AQ149" s="291">
        <v>4097451.92</v>
      </c>
      <c r="AR149" s="291">
        <v>4097451.92</v>
      </c>
      <c r="AS149" s="291">
        <v>0</v>
      </c>
      <c r="AT149" s="291">
        <v>150902548.08000001</v>
      </c>
      <c r="BB149" s="312">
        <v>21221341</v>
      </c>
      <c r="BC149" s="312" t="s">
        <v>852</v>
      </c>
      <c r="BD149" s="314">
        <v>85000000</v>
      </c>
      <c r="BE149" s="314">
        <v>0</v>
      </c>
      <c r="BF149" s="314">
        <v>0</v>
      </c>
      <c r="BG149" s="314">
        <v>70000000</v>
      </c>
      <c r="BH149" s="314">
        <v>155000000</v>
      </c>
      <c r="BI149" s="314">
        <v>0</v>
      </c>
      <c r="BJ149" s="314">
        <v>4097451.92</v>
      </c>
      <c r="BK149" s="314">
        <v>150902548.08000001</v>
      </c>
      <c r="BL149" s="314">
        <v>395828</v>
      </c>
      <c r="BM149" s="314">
        <v>3829416.92</v>
      </c>
      <c r="BN149" s="314">
        <v>268035</v>
      </c>
      <c r="BO149" s="314">
        <v>0</v>
      </c>
      <c r="BP149" s="314">
        <v>4097451.92</v>
      </c>
      <c r="BQ149" s="314">
        <v>0</v>
      </c>
      <c r="BR149" s="314">
        <v>150902548.08000001</v>
      </c>
      <c r="BS149" s="314">
        <v>3829416.92</v>
      </c>
    </row>
    <row r="150" spans="1:71" x14ac:dyDescent="0.35">
      <c r="A150" s="212">
        <v>21221342</v>
      </c>
      <c r="B150" s="210" t="s">
        <v>576</v>
      </c>
      <c r="C150" s="215">
        <v>18000000</v>
      </c>
      <c r="D150" s="215">
        <v>4000000</v>
      </c>
      <c r="E150" s="215">
        <v>0</v>
      </c>
      <c r="F150" s="215">
        <v>0</v>
      </c>
      <c r="G150" s="215">
        <f t="shared" si="73"/>
        <v>22000000</v>
      </c>
      <c r="H150" s="215">
        <v>2483530</v>
      </c>
      <c r="I150" s="215">
        <v>3554169</v>
      </c>
      <c r="J150" s="215">
        <f t="shared" si="66"/>
        <v>18445831</v>
      </c>
      <c r="K150" s="215">
        <v>2483530</v>
      </c>
      <c r="L150" s="215">
        <v>3554169</v>
      </c>
      <c r="M150" s="215">
        <f t="shared" si="67"/>
        <v>0</v>
      </c>
      <c r="N150" s="215">
        <v>15125615</v>
      </c>
      <c r="O150" s="215">
        <f t="shared" si="68"/>
        <v>11571446</v>
      </c>
      <c r="P150" s="215">
        <f t="shared" si="69"/>
        <v>6874385</v>
      </c>
      <c r="Q150" s="215">
        <f t="shared" si="70"/>
        <v>3554169</v>
      </c>
      <c r="V150" s="282">
        <v>16944900</v>
      </c>
      <c r="X150" s="283"/>
      <c r="Y150" s="284"/>
      <c r="AA150" s="289">
        <v>21221342</v>
      </c>
      <c r="AB150" s="289" t="s">
        <v>854</v>
      </c>
      <c r="AC150" s="291">
        <v>18000000</v>
      </c>
      <c r="AD150" s="291">
        <v>4000000</v>
      </c>
      <c r="AE150" s="291">
        <v>0</v>
      </c>
      <c r="AF150" s="291">
        <v>0</v>
      </c>
      <c r="AG150" s="291">
        <v>22000000</v>
      </c>
      <c r="AH150" s="291">
        <v>100755</v>
      </c>
      <c r="AI150" s="291">
        <v>1070639</v>
      </c>
      <c r="AJ150" s="291">
        <v>20929361</v>
      </c>
      <c r="AK150" s="291">
        <v>0</v>
      </c>
      <c r="AL150" s="291">
        <v>0</v>
      </c>
      <c r="AM150" s="291">
        <v>1070639</v>
      </c>
      <c r="AN150" s="291">
        <v>0</v>
      </c>
      <c r="AO150" s="291">
        <v>0</v>
      </c>
      <c r="AP150" s="291">
        <v>10070515</v>
      </c>
      <c r="AQ150" s="291">
        <v>15125615</v>
      </c>
      <c r="AR150" s="291">
        <v>15125615</v>
      </c>
      <c r="AS150" s="291">
        <v>14054976</v>
      </c>
      <c r="AT150" s="291">
        <v>6874385</v>
      </c>
      <c r="BB150" s="312">
        <v>21221342</v>
      </c>
      <c r="BC150" s="312" t="s">
        <v>854</v>
      </c>
      <c r="BD150" s="314">
        <v>18000000</v>
      </c>
      <c r="BE150" s="314">
        <v>4000000</v>
      </c>
      <c r="BF150" s="314">
        <v>0</v>
      </c>
      <c r="BG150" s="314">
        <v>0</v>
      </c>
      <c r="BH150" s="314">
        <v>22000000</v>
      </c>
      <c r="BI150" s="314">
        <v>2483530</v>
      </c>
      <c r="BJ150" s="314">
        <v>3554169</v>
      </c>
      <c r="BK150" s="314">
        <v>18445831</v>
      </c>
      <c r="BL150" s="314">
        <v>2483530</v>
      </c>
      <c r="BM150" s="314">
        <v>3554169</v>
      </c>
      <c r="BN150" s="314">
        <v>0</v>
      </c>
      <c r="BO150" s="314">
        <v>0</v>
      </c>
      <c r="BP150" s="314">
        <v>15125615</v>
      </c>
      <c r="BQ150" s="314">
        <v>11571446</v>
      </c>
      <c r="BR150" s="314">
        <v>6874385</v>
      </c>
      <c r="BS150" s="314">
        <v>3554169</v>
      </c>
    </row>
    <row r="151" spans="1:71" x14ac:dyDescent="0.35">
      <c r="A151" s="212">
        <v>21221345</v>
      </c>
      <c r="B151" s="210" t="s">
        <v>577</v>
      </c>
      <c r="C151" s="215">
        <v>7000000</v>
      </c>
      <c r="D151" s="215">
        <v>0</v>
      </c>
      <c r="E151" s="215">
        <v>0</v>
      </c>
      <c r="F151" s="215">
        <v>70000000</v>
      </c>
      <c r="G151" s="215">
        <f t="shared" si="73"/>
        <v>77000000</v>
      </c>
      <c r="H151" s="215">
        <v>0</v>
      </c>
      <c r="I151" s="215">
        <v>200000</v>
      </c>
      <c r="J151" s="215">
        <f t="shared" si="66"/>
        <v>76800000</v>
      </c>
      <c r="K151" s="215">
        <v>0</v>
      </c>
      <c r="L151" s="215">
        <v>200000</v>
      </c>
      <c r="M151" s="215">
        <f t="shared" si="67"/>
        <v>0</v>
      </c>
      <c r="N151" s="215">
        <v>200000</v>
      </c>
      <c r="O151" s="215">
        <f t="shared" si="68"/>
        <v>0</v>
      </c>
      <c r="P151" s="215">
        <f t="shared" si="69"/>
        <v>76800000</v>
      </c>
      <c r="Q151" s="215">
        <f t="shared" si="70"/>
        <v>200000</v>
      </c>
      <c r="V151" s="282">
        <v>76800000</v>
      </c>
      <c r="AA151" s="289">
        <v>21221345</v>
      </c>
      <c r="AB151" s="289" t="s">
        <v>855</v>
      </c>
      <c r="AC151" s="291">
        <v>7000000</v>
      </c>
      <c r="AD151" s="291">
        <v>0</v>
      </c>
      <c r="AE151" s="291">
        <v>0</v>
      </c>
      <c r="AF151" s="291">
        <v>70000000</v>
      </c>
      <c r="AG151" s="291">
        <v>77000000</v>
      </c>
      <c r="AH151" s="291">
        <v>0</v>
      </c>
      <c r="AI151" s="291">
        <v>200000</v>
      </c>
      <c r="AJ151" s="291">
        <v>76800000</v>
      </c>
      <c r="AK151" s="291">
        <v>0</v>
      </c>
      <c r="AL151" s="291">
        <v>0</v>
      </c>
      <c r="AM151" s="291">
        <v>200000</v>
      </c>
      <c r="AN151" s="291">
        <v>0</v>
      </c>
      <c r="AO151" s="291">
        <v>0</v>
      </c>
      <c r="AP151" s="291">
        <v>0</v>
      </c>
      <c r="AQ151" s="291">
        <v>200000</v>
      </c>
      <c r="AR151" s="291">
        <v>200000</v>
      </c>
      <c r="AS151" s="291">
        <v>0</v>
      </c>
      <c r="AT151" s="291">
        <v>76800000</v>
      </c>
      <c r="BB151" s="312">
        <v>21221345</v>
      </c>
      <c r="BC151" s="312" t="s">
        <v>855</v>
      </c>
      <c r="BD151" s="314">
        <v>7000000</v>
      </c>
      <c r="BE151" s="314">
        <v>0</v>
      </c>
      <c r="BF151" s="314">
        <v>0</v>
      </c>
      <c r="BG151" s="314">
        <v>70000000</v>
      </c>
      <c r="BH151" s="314">
        <v>77000000</v>
      </c>
      <c r="BI151" s="314">
        <v>0</v>
      </c>
      <c r="BJ151" s="314">
        <v>200000</v>
      </c>
      <c r="BK151" s="314">
        <v>76800000</v>
      </c>
      <c r="BL151" s="314">
        <v>0</v>
      </c>
      <c r="BM151" s="314">
        <v>200000</v>
      </c>
      <c r="BN151" s="314">
        <v>0</v>
      </c>
      <c r="BO151" s="314">
        <v>0</v>
      </c>
      <c r="BP151" s="314">
        <v>200000</v>
      </c>
      <c r="BQ151" s="314">
        <v>0</v>
      </c>
      <c r="BR151" s="314">
        <v>76800000</v>
      </c>
      <c r="BS151" s="314">
        <v>200000</v>
      </c>
    </row>
    <row r="152" spans="1:71" x14ac:dyDescent="0.35">
      <c r="A152" s="212">
        <v>21221346</v>
      </c>
      <c r="B152" s="210" t="s">
        <v>1127</v>
      </c>
      <c r="C152" s="215"/>
      <c r="D152" s="215">
        <v>61600000</v>
      </c>
      <c r="E152" s="215">
        <v>0</v>
      </c>
      <c r="F152" s="215">
        <v>0</v>
      </c>
      <c r="G152" s="215">
        <f t="shared" si="73"/>
        <v>61600000</v>
      </c>
      <c r="H152" s="215">
        <v>0</v>
      </c>
      <c r="I152" s="215">
        <v>60000000</v>
      </c>
      <c r="J152" s="215">
        <f t="shared" si="66"/>
        <v>1600000</v>
      </c>
      <c r="K152" s="215">
        <v>10401500</v>
      </c>
      <c r="L152" s="215">
        <v>54818700</v>
      </c>
      <c r="M152" s="215">
        <f t="shared" si="67"/>
        <v>5181300</v>
      </c>
      <c r="N152" s="215">
        <v>61600000</v>
      </c>
      <c r="O152" s="215">
        <f t="shared" si="68"/>
        <v>1600000</v>
      </c>
      <c r="P152" s="215">
        <f t="shared" si="69"/>
        <v>0</v>
      </c>
      <c r="Q152" s="215"/>
      <c r="V152" s="282">
        <v>0</v>
      </c>
      <c r="X152" s="283"/>
      <c r="Y152" s="284"/>
      <c r="AA152" s="289">
        <v>21221346</v>
      </c>
      <c r="AB152" s="289" t="s">
        <v>1127</v>
      </c>
      <c r="AC152" s="291">
        <v>0</v>
      </c>
      <c r="AD152" s="291">
        <v>61600000</v>
      </c>
      <c r="AE152" s="291">
        <v>0</v>
      </c>
      <c r="AF152" s="291">
        <v>0</v>
      </c>
      <c r="AG152" s="291">
        <v>61600000</v>
      </c>
      <c r="AH152" s="291">
        <v>0</v>
      </c>
      <c r="AI152" s="291">
        <v>60000000</v>
      </c>
      <c r="AJ152" s="291">
        <v>1600000</v>
      </c>
      <c r="AK152" s="291">
        <v>0</v>
      </c>
      <c r="AL152" s="291">
        <v>0</v>
      </c>
      <c r="AM152" s="291">
        <v>44417200</v>
      </c>
      <c r="AN152" s="291">
        <v>15582800</v>
      </c>
      <c r="AO152" s="291">
        <v>0</v>
      </c>
      <c r="AP152" s="291">
        <v>0</v>
      </c>
      <c r="AQ152" s="291">
        <v>61600000</v>
      </c>
      <c r="AR152" s="291">
        <v>61600000</v>
      </c>
      <c r="AS152" s="291">
        <v>1600000</v>
      </c>
      <c r="AT152" s="291">
        <v>0</v>
      </c>
      <c r="BB152" s="312">
        <v>21221346</v>
      </c>
      <c r="BC152" s="312" t="s">
        <v>1127</v>
      </c>
      <c r="BD152" s="314">
        <v>0</v>
      </c>
      <c r="BE152" s="314">
        <v>61600000</v>
      </c>
      <c r="BF152" s="314">
        <v>0</v>
      </c>
      <c r="BG152" s="314">
        <v>0</v>
      </c>
      <c r="BH152" s="314">
        <v>61600000</v>
      </c>
      <c r="BI152" s="314">
        <v>0</v>
      </c>
      <c r="BJ152" s="314">
        <v>60000000</v>
      </c>
      <c r="BK152" s="314">
        <v>1600000</v>
      </c>
      <c r="BL152" s="314">
        <v>10401500</v>
      </c>
      <c r="BM152" s="314">
        <v>54818700</v>
      </c>
      <c r="BN152" s="314">
        <v>5181300</v>
      </c>
      <c r="BO152" s="314">
        <v>0</v>
      </c>
      <c r="BP152" s="314">
        <v>61600000</v>
      </c>
      <c r="BQ152" s="314">
        <v>1600000</v>
      </c>
      <c r="BR152" s="314">
        <v>0</v>
      </c>
      <c r="BS152" s="314">
        <v>54818700</v>
      </c>
    </row>
    <row r="153" spans="1:71" s="219" customFormat="1" ht="29" x14ac:dyDescent="0.35">
      <c r="A153" s="226">
        <v>21221349</v>
      </c>
      <c r="B153" s="227" t="s">
        <v>70</v>
      </c>
      <c r="C153" s="228">
        <f>+C154+C155+C156+C159</f>
        <v>256900000</v>
      </c>
      <c r="D153" s="228">
        <f>+D154+D155+D156+D159</f>
        <v>67600000</v>
      </c>
      <c r="E153" s="228">
        <f t="shared" ref="E153:Q153" si="76">+E154+E155+E156+E159</f>
        <v>0</v>
      </c>
      <c r="F153" s="228">
        <f t="shared" si="76"/>
        <v>0</v>
      </c>
      <c r="G153" s="228">
        <f t="shared" si="76"/>
        <v>324500000</v>
      </c>
      <c r="H153" s="228">
        <f t="shared" si="76"/>
        <v>30291918</v>
      </c>
      <c r="I153" s="228">
        <f t="shared" si="76"/>
        <v>71713292.969999999</v>
      </c>
      <c r="J153" s="228">
        <f t="shared" si="76"/>
        <v>252786707.03</v>
      </c>
      <c r="K153" s="228">
        <f t="shared" si="76"/>
        <v>27600909.140000001</v>
      </c>
      <c r="L153" s="228">
        <f t="shared" si="76"/>
        <v>64232283.109999999</v>
      </c>
      <c r="M153" s="228">
        <f t="shared" si="76"/>
        <v>7481009.8600000003</v>
      </c>
      <c r="N153" s="228">
        <f t="shared" si="76"/>
        <v>104796052.97</v>
      </c>
      <c r="O153" s="228">
        <f t="shared" si="76"/>
        <v>33082760</v>
      </c>
      <c r="P153" s="228">
        <f t="shared" si="76"/>
        <v>219703947.03</v>
      </c>
      <c r="Q153" s="228">
        <f t="shared" si="76"/>
        <v>46473415.109999999</v>
      </c>
      <c r="V153" s="282">
        <v>224000888.99000001</v>
      </c>
      <c r="X153" s="283"/>
      <c r="Y153" s="284"/>
      <c r="AA153" s="289">
        <v>21221349</v>
      </c>
      <c r="AB153" s="289" t="s">
        <v>70</v>
      </c>
      <c r="AC153" s="291">
        <v>256900000</v>
      </c>
      <c r="AD153" s="291">
        <v>67600000</v>
      </c>
      <c r="AE153" s="291">
        <v>0</v>
      </c>
      <c r="AF153" s="291">
        <v>0</v>
      </c>
      <c r="AG153" s="291">
        <v>324500000</v>
      </c>
      <c r="AH153" s="291">
        <v>2457976.96</v>
      </c>
      <c r="AI153" s="291">
        <v>41421374.969999999</v>
      </c>
      <c r="AJ153" s="291">
        <v>283078625.02999997</v>
      </c>
      <c r="AK153" s="291">
        <v>0</v>
      </c>
      <c r="AL153" s="291">
        <v>16309504.960000001</v>
      </c>
      <c r="AM153" s="291">
        <v>36631373.969999999</v>
      </c>
      <c r="AN153" s="291">
        <v>4790001</v>
      </c>
      <c r="AO153" s="291">
        <v>0</v>
      </c>
      <c r="AP153" s="291">
        <v>2457976.96</v>
      </c>
      <c r="AQ153" s="291">
        <v>102957087.97</v>
      </c>
      <c r="AR153" s="291">
        <v>102957087.97</v>
      </c>
      <c r="AS153" s="291">
        <v>61535713</v>
      </c>
      <c r="AT153" s="291">
        <v>221542912.03</v>
      </c>
      <c r="BB153" s="312">
        <v>21221349</v>
      </c>
      <c r="BC153" s="312" t="s">
        <v>70</v>
      </c>
      <c r="BD153" s="314">
        <v>256900000</v>
      </c>
      <c r="BE153" s="314">
        <v>67600000</v>
      </c>
      <c r="BF153" s="314">
        <v>0</v>
      </c>
      <c r="BG153" s="314">
        <v>0</v>
      </c>
      <c r="BH153" s="314">
        <v>324500000</v>
      </c>
      <c r="BI153" s="314">
        <v>30291918</v>
      </c>
      <c r="BJ153" s="314">
        <v>71713292.969999999</v>
      </c>
      <c r="BK153" s="314">
        <v>252786707.03</v>
      </c>
      <c r="BL153" s="314">
        <v>27600909.140000001</v>
      </c>
      <c r="BM153" s="314">
        <v>64232283.109999999</v>
      </c>
      <c r="BN153" s="314">
        <v>7481009.8599999994</v>
      </c>
      <c r="BO153" s="314">
        <v>1838965</v>
      </c>
      <c r="BP153" s="314">
        <v>104796052.97</v>
      </c>
      <c r="BQ153" s="314">
        <v>33082760</v>
      </c>
      <c r="BR153" s="314">
        <v>219703947.03</v>
      </c>
      <c r="BS153" s="314">
        <v>64232283.109999999</v>
      </c>
    </row>
    <row r="154" spans="1:71" ht="29" x14ac:dyDescent="0.35">
      <c r="A154" s="212">
        <v>212213491</v>
      </c>
      <c r="B154" s="210" t="s">
        <v>578</v>
      </c>
      <c r="C154" s="215">
        <v>6900000</v>
      </c>
      <c r="D154" s="215">
        <v>0</v>
      </c>
      <c r="E154" s="215">
        <v>0</v>
      </c>
      <c r="F154" s="215">
        <v>0</v>
      </c>
      <c r="G154" s="215">
        <f t="shared" si="73"/>
        <v>6900000</v>
      </c>
      <c r="H154" s="215">
        <v>0</v>
      </c>
      <c r="I154" s="215">
        <v>0</v>
      </c>
      <c r="J154" s="215">
        <f t="shared" si="66"/>
        <v>6900000</v>
      </c>
      <c r="K154" s="215">
        <v>0</v>
      </c>
      <c r="L154" s="215">
        <v>0</v>
      </c>
      <c r="M154" s="215">
        <f t="shared" si="67"/>
        <v>0</v>
      </c>
      <c r="N154" s="215">
        <v>0</v>
      </c>
      <c r="O154" s="215">
        <f t="shared" si="68"/>
        <v>0</v>
      </c>
      <c r="P154" s="215">
        <f t="shared" si="69"/>
        <v>6900000</v>
      </c>
      <c r="Q154" s="215">
        <f t="shared" si="70"/>
        <v>0</v>
      </c>
      <c r="V154" s="282">
        <v>6900000</v>
      </c>
      <c r="X154" s="283"/>
      <c r="Y154" s="284"/>
      <c r="AA154" s="289">
        <v>212213491</v>
      </c>
      <c r="AB154" s="289" t="s">
        <v>856</v>
      </c>
      <c r="AC154" s="291">
        <v>6900000</v>
      </c>
      <c r="AD154" s="291">
        <v>0</v>
      </c>
      <c r="AE154" s="291">
        <v>0</v>
      </c>
      <c r="AF154" s="291">
        <v>0</v>
      </c>
      <c r="AG154" s="291">
        <v>6900000</v>
      </c>
      <c r="AH154" s="291">
        <v>0</v>
      </c>
      <c r="AI154" s="291">
        <v>0</v>
      </c>
      <c r="AJ154" s="291">
        <v>6900000</v>
      </c>
      <c r="AK154" s="291">
        <v>0</v>
      </c>
      <c r="AL154" s="291">
        <v>0</v>
      </c>
      <c r="AM154" s="291">
        <v>0</v>
      </c>
      <c r="AN154" s="291">
        <v>0</v>
      </c>
      <c r="AO154" s="291">
        <v>0</v>
      </c>
      <c r="AP154" s="291">
        <v>0</v>
      </c>
      <c r="AQ154" s="291">
        <v>0</v>
      </c>
      <c r="AR154" s="291">
        <v>0</v>
      </c>
      <c r="AS154" s="291">
        <v>0</v>
      </c>
      <c r="AT154" s="291">
        <v>6900000</v>
      </c>
      <c r="BB154" s="312">
        <v>212213491</v>
      </c>
      <c r="BC154" s="312" t="s">
        <v>856</v>
      </c>
      <c r="BD154" s="314">
        <v>6900000</v>
      </c>
      <c r="BE154" s="314">
        <v>0</v>
      </c>
      <c r="BF154" s="314">
        <v>0</v>
      </c>
      <c r="BG154" s="314">
        <v>0</v>
      </c>
      <c r="BH154" s="314">
        <v>6900000</v>
      </c>
      <c r="BI154" s="314">
        <v>0</v>
      </c>
      <c r="BJ154" s="314">
        <v>0</v>
      </c>
      <c r="BK154" s="314">
        <v>6900000</v>
      </c>
      <c r="BL154" s="314">
        <v>0</v>
      </c>
      <c r="BM154" s="314">
        <v>0</v>
      </c>
      <c r="BN154" s="314">
        <v>0</v>
      </c>
      <c r="BO154" s="314">
        <v>0</v>
      </c>
      <c r="BP154" s="314">
        <v>0</v>
      </c>
      <c r="BQ154" s="314">
        <v>0</v>
      </c>
      <c r="BR154" s="314">
        <v>6900000</v>
      </c>
      <c r="BS154" s="314">
        <v>0</v>
      </c>
    </row>
    <row r="155" spans="1:71" x14ac:dyDescent="0.35">
      <c r="A155" s="212">
        <v>212213492</v>
      </c>
      <c r="B155" s="210" t="s">
        <v>579</v>
      </c>
      <c r="C155" s="215">
        <v>250000000</v>
      </c>
      <c r="D155" s="215">
        <v>2600000</v>
      </c>
      <c r="E155" s="215">
        <v>0</v>
      </c>
      <c r="F155" s="215">
        <v>0</v>
      </c>
      <c r="G155" s="215">
        <f t="shared" si="73"/>
        <v>252600000</v>
      </c>
      <c r="H155" s="215">
        <v>30291918</v>
      </c>
      <c r="I155" s="215">
        <v>40566119</v>
      </c>
      <c r="J155" s="215">
        <f t="shared" si="66"/>
        <v>212033881</v>
      </c>
      <c r="K155" s="215">
        <v>27600909.140000001</v>
      </c>
      <c r="L155" s="215">
        <v>39612375.140000001</v>
      </c>
      <c r="M155" s="215">
        <f t="shared" si="67"/>
        <v>953743.8599999994</v>
      </c>
      <c r="N155" s="215">
        <v>62848347</v>
      </c>
      <c r="O155" s="215">
        <f t="shared" si="68"/>
        <v>22282228</v>
      </c>
      <c r="P155" s="215">
        <f t="shared" si="69"/>
        <v>189751653</v>
      </c>
      <c r="Q155" s="215">
        <f t="shared" si="70"/>
        <v>39612375.140000001</v>
      </c>
      <c r="V155" s="282">
        <v>193134695</v>
      </c>
      <c r="X155" s="283"/>
      <c r="Y155" s="284"/>
      <c r="AA155" s="289">
        <v>212213492</v>
      </c>
      <c r="AB155" s="289" t="s">
        <v>857</v>
      </c>
      <c r="AC155" s="291">
        <v>250000000</v>
      </c>
      <c r="AD155" s="291">
        <v>2600000</v>
      </c>
      <c r="AE155" s="291">
        <v>0</v>
      </c>
      <c r="AF155" s="291">
        <v>0</v>
      </c>
      <c r="AG155" s="291">
        <v>252600000</v>
      </c>
      <c r="AH155" s="291">
        <v>1544077</v>
      </c>
      <c r="AI155" s="291">
        <v>10274201</v>
      </c>
      <c r="AJ155" s="291">
        <v>242325799</v>
      </c>
      <c r="AK155" s="291">
        <v>0</v>
      </c>
      <c r="AL155" s="291">
        <v>1737265</v>
      </c>
      <c r="AM155" s="291">
        <v>12011466</v>
      </c>
      <c r="AN155" s="291">
        <v>-1737265</v>
      </c>
      <c r="AO155" s="291">
        <v>0</v>
      </c>
      <c r="AP155" s="291">
        <v>1544077</v>
      </c>
      <c r="AQ155" s="291">
        <v>61009382</v>
      </c>
      <c r="AR155" s="291">
        <v>61009382</v>
      </c>
      <c r="AS155" s="291">
        <v>50735181</v>
      </c>
      <c r="AT155" s="291">
        <v>191590618</v>
      </c>
      <c r="BB155" s="312">
        <v>212213492</v>
      </c>
      <c r="BC155" s="312" t="s">
        <v>857</v>
      </c>
      <c r="BD155" s="314">
        <v>250000000</v>
      </c>
      <c r="BE155" s="314">
        <v>2600000</v>
      </c>
      <c r="BF155" s="314">
        <v>0</v>
      </c>
      <c r="BG155" s="314">
        <v>0</v>
      </c>
      <c r="BH155" s="314">
        <v>252600000</v>
      </c>
      <c r="BI155" s="314">
        <v>30291918</v>
      </c>
      <c r="BJ155" s="314">
        <v>40566119</v>
      </c>
      <c r="BK155" s="314">
        <v>212033881</v>
      </c>
      <c r="BL155" s="314">
        <v>27600909.140000001</v>
      </c>
      <c r="BM155" s="314">
        <v>39612375.140000001</v>
      </c>
      <c r="BN155" s="314">
        <v>953743.8599999994</v>
      </c>
      <c r="BO155" s="314">
        <v>1838965</v>
      </c>
      <c r="BP155" s="314">
        <v>62848347</v>
      </c>
      <c r="BQ155" s="314">
        <v>22282228</v>
      </c>
      <c r="BR155" s="314">
        <v>189751653</v>
      </c>
      <c r="BS155" s="314">
        <v>39612375.140000001</v>
      </c>
    </row>
    <row r="156" spans="1:71" s="219" customFormat="1" x14ac:dyDescent="0.35">
      <c r="A156" s="226">
        <v>212213496</v>
      </c>
      <c r="B156" s="227" t="s">
        <v>71</v>
      </c>
      <c r="C156" s="228">
        <f>+C157+C158</f>
        <v>0</v>
      </c>
      <c r="D156" s="228">
        <f>+D157+D158</f>
        <v>25000000</v>
      </c>
      <c r="E156" s="228">
        <f t="shared" ref="E156:Q156" si="77">+E157+E158</f>
        <v>0</v>
      </c>
      <c r="F156" s="228">
        <f t="shared" si="77"/>
        <v>0</v>
      </c>
      <c r="G156" s="228">
        <f t="shared" si="77"/>
        <v>25000000</v>
      </c>
      <c r="H156" s="228">
        <f t="shared" si="77"/>
        <v>0</v>
      </c>
      <c r="I156" s="228">
        <f t="shared" si="77"/>
        <v>13388305.970000001</v>
      </c>
      <c r="J156" s="228">
        <f t="shared" si="77"/>
        <v>11611694.029999999</v>
      </c>
      <c r="K156" s="228">
        <f t="shared" si="77"/>
        <v>0</v>
      </c>
      <c r="L156" s="228">
        <f t="shared" si="77"/>
        <v>6861039.9699999997</v>
      </c>
      <c r="M156" s="228">
        <f t="shared" si="77"/>
        <v>6527266.0000000009</v>
      </c>
      <c r="N156" s="228">
        <f t="shared" si="77"/>
        <v>20946987.969999999</v>
      </c>
      <c r="O156" s="228">
        <f t="shared" si="77"/>
        <v>7558682</v>
      </c>
      <c r="P156" s="228">
        <f t="shared" si="77"/>
        <v>4053012.0299999993</v>
      </c>
      <c r="Q156" s="228">
        <f t="shared" si="77"/>
        <v>6861039.9699999997</v>
      </c>
      <c r="V156" s="282">
        <v>4345011.9900000021</v>
      </c>
      <c r="X156" s="283"/>
      <c r="Y156" s="284"/>
      <c r="AA156" s="289">
        <v>212213496</v>
      </c>
      <c r="AB156" s="289" t="s">
        <v>71</v>
      </c>
      <c r="AC156" s="291">
        <v>0</v>
      </c>
      <c r="AD156" s="291">
        <v>25000000</v>
      </c>
      <c r="AE156" s="291">
        <v>0</v>
      </c>
      <c r="AF156" s="291">
        <v>0</v>
      </c>
      <c r="AG156" s="291">
        <v>25000000</v>
      </c>
      <c r="AH156" s="291">
        <v>291999.96000000002</v>
      </c>
      <c r="AI156" s="291">
        <v>13388305.970000001</v>
      </c>
      <c r="AJ156" s="291">
        <v>11611694.029999999</v>
      </c>
      <c r="AK156" s="291">
        <v>0</v>
      </c>
      <c r="AL156" s="291">
        <v>2792189.96</v>
      </c>
      <c r="AM156" s="291">
        <v>6861039.9699999997</v>
      </c>
      <c r="AN156" s="291">
        <v>6527266.0000000009</v>
      </c>
      <c r="AO156" s="291">
        <v>0</v>
      </c>
      <c r="AP156" s="291">
        <v>291999.96000000002</v>
      </c>
      <c r="AQ156" s="291">
        <v>20946987.969999999</v>
      </c>
      <c r="AR156" s="291">
        <v>20946987.969999999</v>
      </c>
      <c r="AS156" s="291">
        <v>7558681.9999999981</v>
      </c>
      <c r="AT156" s="291">
        <v>4053012.0300000012</v>
      </c>
      <c r="BB156" s="312">
        <v>212213496</v>
      </c>
      <c r="BC156" s="312" t="s">
        <v>71</v>
      </c>
      <c r="BD156" s="314">
        <v>0</v>
      </c>
      <c r="BE156" s="314">
        <v>25000000</v>
      </c>
      <c r="BF156" s="314">
        <v>0</v>
      </c>
      <c r="BG156" s="314">
        <v>0</v>
      </c>
      <c r="BH156" s="314">
        <v>25000000</v>
      </c>
      <c r="BI156" s="314">
        <v>0</v>
      </c>
      <c r="BJ156" s="314">
        <v>13388305.970000001</v>
      </c>
      <c r="BK156" s="314">
        <v>11611694.029999999</v>
      </c>
      <c r="BL156" s="314">
        <v>0</v>
      </c>
      <c r="BM156" s="314">
        <v>6861039.9699999997</v>
      </c>
      <c r="BN156" s="314">
        <v>6527266.0000000009</v>
      </c>
      <c r="BO156" s="314">
        <v>0</v>
      </c>
      <c r="BP156" s="314">
        <v>20946987.969999999</v>
      </c>
      <c r="BQ156" s="314">
        <v>7558681.9999999981</v>
      </c>
      <c r="BR156" s="314">
        <v>4053012.0300000012</v>
      </c>
      <c r="BS156" s="314">
        <v>6861039.9699999997</v>
      </c>
    </row>
    <row r="157" spans="1:71" x14ac:dyDescent="0.35">
      <c r="A157" s="212">
        <v>2122134962</v>
      </c>
      <c r="B157" s="210" t="s">
        <v>580</v>
      </c>
      <c r="C157" s="215">
        <v>0</v>
      </c>
      <c r="D157" s="215">
        <v>10000000</v>
      </c>
      <c r="E157" s="215">
        <v>0</v>
      </c>
      <c r="F157" s="215">
        <v>0</v>
      </c>
      <c r="G157" s="215">
        <f t="shared" si="73"/>
        <v>10000000</v>
      </c>
      <c r="H157" s="215">
        <v>0</v>
      </c>
      <c r="I157" s="215">
        <v>1920250</v>
      </c>
      <c r="J157" s="215">
        <f t="shared" si="66"/>
        <v>8079750</v>
      </c>
      <c r="K157" s="215">
        <v>0</v>
      </c>
      <c r="L157" s="215">
        <v>1920250</v>
      </c>
      <c r="M157" s="215">
        <f t="shared" si="67"/>
        <v>0</v>
      </c>
      <c r="N157" s="215">
        <v>7587150</v>
      </c>
      <c r="O157" s="215">
        <f t="shared" si="68"/>
        <v>5666900</v>
      </c>
      <c r="P157" s="215">
        <f t="shared" si="69"/>
        <v>2412850</v>
      </c>
      <c r="Q157" s="215">
        <f t="shared" si="70"/>
        <v>1920250</v>
      </c>
      <c r="V157" s="282">
        <v>2412850</v>
      </c>
      <c r="X157" s="283"/>
      <c r="Y157" s="284"/>
      <c r="AA157" s="289">
        <v>2122134962</v>
      </c>
      <c r="AB157" s="289" t="s">
        <v>1239</v>
      </c>
      <c r="AC157" s="291">
        <v>0</v>
      </c>
      <c r="AD157" s="291">
        <v>10000000</v>
      </c>
      <c r="AE157" s="291">
        <v>0</v>
      </c>
      <c r="AF157" s="291">
        <v>0</v>
      </c>
      <c r="AG157" s="291">
        <v>10000000</v>
      </c>
      <c r="AH157" s="291">
        <v>0</v>
      </c>
      <c r="AI157" s="291">
        <v>1920250</v>
      </c>
      <c r="AJ157" s="291">
        <v>8079750</v>
      </c>
      <c r="AK157" s="291">
        <v>0</v>
      </c>
      <c r="AL157" s="291">
        <v>0</v>
      </c>
      <c r="AM157" s="291">
        <v>1920250</v>
      </c>
      <c r="AN157" s="291">
        <v>0</v>
      </c>
      <c r="AO157" s="291">
        <v>0</v>
      </c>
      <c r="AP157" s="291">
        <v>0</v>
      </c>
      <c r="AQ157" s="291">
        <v>7587150</v>
      </c>
      <c r="AR157" s="291">
        <v>7587150</v>
      </c>
      <c r="AS157" s="291">
        <v>5666900</v>
      </c>
      <c r="AT157" s="291">
        <v>2412850</v>
      </c>
      <c r="BB157" s="312">
        <v>2122134962</v>
      </c>
      <c r="BC157" s="312" t="s">
        <v>1239</v>
      </c>
      <c r="BD157" s="314">
        <v>0</v>
      </c>
      <c r="BE157" s="314">
        <v>10000000</v>
      </c>
      <c r="BF157" s="314">
        <v>0</v>
      </c>
      <c r="BG157" s="314">
        <v>0</v>
      </c>
      <c r="BH157" s="314">
        <v>10000000</v>
      </c>
      <c r="BI157" s="314">
        <v>0</v>
      </c>
      <c r="BJ157" s="314">
        <v>1920250</v>
      </c>
      <c r="BK157" s="314">
        <v>8079750</v>
      </c>
      <c r="BL157" s="314">
        <v>0</v>
      </c>
      <c r="BM157" s="314">
        <v>1920250</v>
      </c>
      <c r="BN157" s="314">
        <v>0</v>
      </c>
      <c r="BO157" s="314">
        <v>0</v>
      </c>
      <c r="BP157" s="314">
        <v>7587150</v>
      </c>
      <c r="BQ157" s="314">
        <v>5666900</v>
      </c>
      <c r="BR157" s="314">
        <v>2412850</v>
      </c>
      <c r="BS157" s="314">
        <v>1920250</v>
      </c>
    </row>
    <row r="158" spans="1:71" x14ac:dyDescent="0.35">
      <c r="A158" s="212">
        <v>2122134963</v>
      </c>
      <c r="B158" s="210" t="s">
        <v>581</v>
      </c>
      <c r="C158" s="215">
        <v>0</v>
      </c>
      <c r="D158" s="215">
        <v>15000000</v>
      </c>
      <c r="E158" s="215">
        <v>0</v>
      </c>
      <c r="F158" s="215">
        <v>0</v>
      </c>
      <c r="G158" s="215">
        <f t="shared" si="73"/>
        <v>15000000</v>
      </c>
      <c r="H158" s="215">
        <v>0</v>
      </c>
      <c r="I158" s="215">
        <v>11468055.970000001</v>
      </c>
      <c r="J158" s="215">
        <f t="shared" si="66"/>
        <v>3531944.0299999993</v>
      </c>
      <c r="K158" s="215">
        <v>0</v>
      </c>
      <c r="L158" s="215">
        <v>4940789.97</v>
      </c>
      <c r="M158" s="215">
        <f t="shared" si="67"/>
        <v>6527266.0000000009</v>
      </c>
      <c r="N158" s="215">
        <v>13359837.970000001</v>
      </c>
      <c r="O158" s="215">
        <f t="shared" si="68"/>
        <v>1891782</v>
      </c>
      <c r="P158" s="215">
        <f t="shared" si="69"/>
        <v>1640162.0299999993</v>
      </c>
      <c r="Q158" s="215">
        <f t="shared" si="70"/>
        <v>4940789.97</v>
      </c>
      <c r="V158" s="282">
        <v>1932161.9900000002</v>
      </c>
      <c r="X158" s="283"/>
      <c r="Y158" s="284"/>
      <c r="AA158" s="289">
        <v>2122134963</v>
      </c>
      <c r="AB158" s="289" t="s">
        <v>1240</v>
      </c>
      <c r="AC158" s="291">
        <v>0</v>
      </c>
      <c r="AD158" s="291">
        <v>15000000</v>
      </c>
      <c r="AE158" s="291">
        <v>0</v>
      </c>
      <c r="AF158" s="291">
        <v>0</v>
      </c>
      <c r="AG158" s="291">
        <v>15000000</v>
      </c>
      <c r="AH158" s="291">
        <v>291999.96000000002</v>
      </c>
      <c r="AI158" s="291">
        <v>11468055.970000001</v>
      </c>
      <c r="AJ158" s="291">
        <v>3531944.0299999993</v>
      </c>
      <c r="AK158" s="291">
        <v>0</v>
      </c>
      <c r="AL158" s="291">
        <v>2792189.96</v>
      </c>
      <c r="AM158" s="291">
        <v>4940789.97</v>
      </c>
      <c r="AN158" s="291">
        <v>6527266.0000000009</v>
      </c>
      <c r="AO158" s="291">
        <v>0</v>
      </c>
      <c r="AP158" s="291">
        <v>291999.96000000002</v>
      </c>
      <c r="AQ158" s="291">
        <v>13359837.970000001</v>
      </c>
      <c r="AR158" s="291">
        <v>13359837.970000001</v>
      </c>
      <c r="AS158" s="291">
        <v>1891782</v>
      </c>
      <c r="AT158" s="291">
        <v>1640162.0299999993</v>
      </c>
      <c r="BB158" s="312">
        <v>2122134963</v>
      </c>
      <c r="BC158" s="312" t="s">
        <v>1240</v>
      </c>
      <c r="BD158" s="314">
        <v>0</v>
      </c>
      <c r="BE158" s="314">
        <v>15000000</v>
      </c>
      <c r="BF158" s="314">
        <v>0</v>
      </c>
      <c r="BG158" s="314">
        <v>0</v>
      </c>
      <c r="BH158" s="314">
        <v>15000000</v>
      </c>
      <c r="BI158" s="314">
        <v>0</v>
      </c>
      <c r="BJ158" s="314">
        <v>11468055.970000001</v>
      </c>
      <c r="BK158" s="314">
        <v>3531944.0299999993</v>
      </c>
      <c r="BL158" s="314">
        <v>0</v>
      </c>
      <c r="BM158" s="314">
        <v>4940789.97</v>
      </c>
      <c r="BN158" s="314">
        <v>6527266.0000000009</v>
      </c>
      <c r="BO158" s="314">
        <v>0</v>
      </c>
      <c r="BP158" s="314">
        <v>13359837.970000001</v>
      </c>
      <c r="BQ158" s="314">
        <v>1891782</v>
      </c>
      <c r="BR158" s="314">
        <v>1640162.0299999993</v>
      </c>
      <c r="BS158" s="314">
        <v>4940789.97</v>
      </c>
    </row>
    <row r="159" spans="1:71" s="219" customFormat="1" ht="29" x14ac:dyDescent="0.35">
      <c r="A159" s="226">
        <v>212213497</v>
      </c>
      <c r="B159" s="227" t="s">
        <v>1128</v>
      </c>
      <c r="C159" s="228">
        <f>+C160+C161</f>
        <v>0</v>
      </c>
      <c r="D159" s="228">
        <f t="shared" ref="D159:Q159" si="78">+D160+D161</f>
        <v>40000000</v>
      </c>
      <c r="E159" s="228">
        <f t="shared" si="78"/>
        <v>0</v>
      </c>
      <c r="F159" s="228">
        <f t="shared" si="78"/>
        <v>0</v>
      </c>
      <c r="G159" s="228">
        <f t="shared" si="78"/>
        <v>40000000</v>
      </c>
      <c r="H159" s="228">
        <f t="shared" si="78"/>
        <v>0</v>
      </c>
      <c r="I159" s="228">
        <f t="shared" si="78"/>
        <v>17758868</v>
      </c>
      <c r="J159" s="228">
        <f t="shared" si="78"/>
        <v>22241132</v>
      </c>
      <c r="K159" s="228">
        <f t="shared" si="78"/>
        <v>0</v>
      </c>
      <c r="L159" s="228">
        <f t="shared" si="78"/>
        <v>17758868</v>
      </c>
      <c r="M159" s="228">
        <f t="shared" si="78"/>
        <v>0</v>
      </c>
      <c r="N159" s="228">
        <f t="shared" si="78"/>
        <v>21000718</v>
      </c>
      <c r="O159" s="228">
        <f t="shared" si="78"/>
        <v>3241850</v>
      </c>
      <c r="P159" s="228">
        <f t="shared" si="78"/>
        <v>18999282</v>
      </c>
      <c r="Q159" s="228">
        <f t="shared" si="78"/>
        <v>0</v>
      </c>
      <c r="V159" s="282">
        <v>19621182</v>
      </c>
      <c r="X159" s="283"/>
      <c r="Y159" s="284"/>
      <c r="AA159" s="289">
        <v>212213497</v>
      </c>
      <c r="AB159" s="289" t="s">
        <v>1128</v>
      </c>
      <c r="AC159" s="291">
        <v>0</v>
      </c>
      <c r="AD159" s="291">
        <v>40000000</v>
      </c>
      <c r="AE159" s="291">
        <v>0</v>
      </c>
      <c r="AF159" s="291">
        <v>0</v>
      </c>
      <c r="AG159" s="291">
        <v>40000000</v>
      </c>
      <c r="AH159" s="291">
        <v>621900</v>
      </c>
      <c r="AI159" s="291">
        <v>17758868</v>
      </c>
      <c r="AJ159" s="291">
        <v>22241132</v>
      </c>
      <c r="AK159" s="291">
        <v>0</v>
      </c>
      <c r="AL159" s="291">
        <v>11780050</v>
      </c>
      <c r="AM159" s="291">
        <v>17758868</v>
      </c>
      <c r="AN159" s="291">
        <v>0</v>
      </c>
      <c r="AO159" s="291">
        <v>0</v>
      </c>
      <c r="AP159" s="291">
        <v>621900</v>
      </c>
      <c r="AQ159" s="291">
        <v>21000718</v>
      </c>
      <c r="AR159" s="291">
        <v>21000718</v>
      </c>
      <c r="AS159" s="291">
        <v>3241850</v>
      </c>
      <c r="AT159" s="291">
        <v>18999282</v>
      </c>
      <c r="BB159" s="312">
        <v>212213497</v>
      </c>
      <c r="BC159" s="312" t="s">
        <v>1128</v>
      </c>
      <c r="BD159" s="314">
        <v>0</v>
      </c>
      <c r="BE159" s="314">
        <v>40000000</v>
      </c>
      <c r="BF159" s="314">
        <v>0</v>
      </c>
      <c r="BG159" s="314">
        <v>0</v>
      </c>
      <c r="BH159" s="314">
        <v>40000000</v>
      </c>
      <c r="BI159" s="314">
        <v>0</v>
      </c>
      <c r="BJ159" s="314">
        <v>17758868</v>
      </c>
      <c r="BK159" s="314">
        <v>22241132</v>
      </c>
      <c r="BL159" s="314">
        <v>0</v>
      </c>
      <c r="BM159" s="314">
        <v>17758868</v>
      </c>
      <c r="BN159" s="314">
        <v>0</v>
      </c>
      <c r="BO159" s="314">
        <v>0</v>
      </c>
      <c r="BP159" s="314">
        <v>21000718</v>
      </c>
      <c r="BQ159" s="314">
        <v>3241850</v>
      </c>
      <c r="BR159" s="314">
        <v>18999282</v>
      </c>
      <c r="BS159" s="314">
        <v>17758868</v>
      </c>
    </row>
    <row r="160" spans="1:71" x14ac:dyDescent="0.35">
      <c r="A160" s="212">
        <v>2122134971</v>
      </c>
      <c r="B160" s="210" t="s">
        <v>1129</v>
      </c>
      <c r="C160" s="215"/>
      <c r="D160" s="215">
        <v>15000000</v>
      </c>
      <c r="E160" s="215">
        <v>0</v>
      </c>
      <c r="F160" s="215">
        <v>0</v>
      </c>
      <c r="G160" s="215">
        <f t="shared" si="73"/>
        <v>15000000</v>
      </c>
      <c r="H160" s="215">
        <v>0</v>
      </c>
      <c r="I160" s="215">
        <v>11758150</v>
      </c>
      <c r="J160" s="215">
        <f t="shared" si="66"/>
        <v>3241850</v>
      </c>
      <c r="K160" s="215">
        <v>0</v>
      </c>
      <c r="L160" s="215">
        <v>11758150</v>
      </c>
      <c r="M160" s="215">
        <f t="shared" si="67"/>
        <v>0</v>
      </c>
      <c r="N160" s="215">
        <v>15000000</v>
      </c>
      <c r="O160" s="215">
        <f t="shared" si="68"/>
        <v>3241850</v>
      </c>
      <c r="P160" s="215">
        <f t="shared" si="69"/>
        <v>0</v>
      </c>
      <c r="Q160" s="215"/>
      <c r="V160" s="282">
        <v>0</v>
      </c>
      <c r="X160" s="283"/>
      <c r="Y160" s="284"/>
      <c r="AA160" s="289">
        <v>2122134971</v>
      </c>
      <c r="AB160" s="289" t="s">
        <v>1129</v>
      </c>
      <c r="AC160" s="291">
        <v>0</v>
      </c>
      <c r="AD160" s="291">
        <v>15000000</v>
      </c>
      <c r="AE160" s="291">
        <v>0</v>
      </c>
      <c r="AF160" s="291">
        <v>0</v>
      </c>
      <c r="AG160" s="291">
        <v>15000000</v>
      </c>
      <c r="AH160" s="291">
        <v>0</v>
      </c>
      <c r="AI160" s="291">
        <v>11758150</v>
      </c>
      <c r="AJ160" s="291">
        <v>3241850</v>
      </c>
      <c r="AK160" s="291">
        <v>0</v>
      </c>
      <c r="AL160" s="291">
        <v>11158150</v>
      </c>
      <c r="AM160" s="291">
        <v>11758150</v>
      </c>
      <c r="AN160" s="291">
        <v>0</v>
      </c>
      <c r="AO160" s="291">
        <v>0</v>
      </c>
      <c r="AP160" s="291">
        <v>0</v>
      </c>
      <c r="AQ160" s="291">
        <v>15000000</v>
      </c>
      <c r="AR160" s="291">
        <v>15000000</v>
      </c>
      <c r="AS160" s="291">
        <v>3241850</v>
      </c>
      <c r="AT160" s="291">
        <v>0</v>
      </c>
      <c r="BB160" s="312">
        <v>2122134971</v>
      </c>
      <c r="BC160" s="312" t="s">
        <v>1129</v>
      </c>
      <c r="BD160" s="314">
        <v>0</v>
      </c>
      <c r="BE160" s="314">
        <v>15000000</v>
      </c>
      <c r="BF160" s="314">
        <v>0</v>
      </c>
      <c r="BG160" s="314">
        <v>0</v>
      </c>
      <c r="BH160" s="314">
        <v>15000000</v>
      </c>
      <c r="BI160" s="314">
        <v>0</v>
      </c>
      <c r="BJ160" s="314">
        <v>11758150</v>
      </c>
      <c r="BK160" s="314">
        <v>3241850</v>
      </c>
      <c r="BL160" s="314">
        <v>0</v>
      </c>
      <c r="BM160" s="314">
        <v>11758150</v>
      </c>
      <c r="BN160" s="314">
        <v>0</v>
      </c>
      <c r="BO160" s="314">
        <v>0</v>
      </c>
      <c r="BP160" s="314">
        <v>15000000</v>
      </c>
      <c r="BQ160" s="314">
        <v>3241850</v>
      </c>
      <c r="BR160" s="314">
        <v>0</v>
      </c>
      <c r="BS160" s="314">
        <v>11758150</v>
      </c>
    </row>
    <row r="161" spans="1:71" x14ac:dyDescent="0.35">
      <c r="A161" s="212">
        <v>2122134974</v>
      </c>
      <c r="B161" s="210" t="s">
        <v>1130</v>
      </c>
      <c r="C161" s="215"/>
      <c r="D161" s="215">
        <v>25000000</v>
      </c>
      <c r="E161" s="215">
        <v>0</v>
      </c>
      <c r="F161" s="215">
        <v>0</v>
      </c>
      <c r="G161" s="215">
        <f t="shared" si="73"/>
        <v>25000000</v>
      </c>
      <c r="H161" s="215">
        <v>0</v>
      </c>
      <c r="I161" s="215">
        <v>6000718</v>
      </c>
      <c r="J161" s="215">
        <f t="shared" si="66"/>
        <v>18999282</v>
      </c>
      <c r="K161" s="215">
        <v>0</v>
      </c>
      <c r="L161" s="215">
        <v>6000718</v>
      </c>
      <c r="M161" s="215">
        <f t="shared" si="67"/>
        <v>0</v>
      </c>
      <c r="N161" s="215">
        <v>6000718</v>
      </c>
      <c r="O161" s="215">
        <f t="shared" si="68"/>
        <v>0</v>
      </c>
      <c r="P161" s="215">
        <f t="shared" si="69"/>
        <v>18999282</v>
      </c>
      <c r="Q161" s="215"/>
      <c r="V161" s="282">
        <v>19621182</v>
      </c>
      <c r="X161" s="283"/>
      <c r="Y161" s="284"/>
      <c r="AA161" s="289">
        <v>2122134974</v>
      </c>
      <c r="AB161" s="289" t="s">
        <v>1130</v>
      </c>
      <c r="AC161" s="291">
        <v>0</v>
      </c>
      <c r="AD161" s="291">
        <v>25000000</v>
      </c>
      <c r="AE161" s="291">
        <v>0</v>
      </c>
      <c r="AF161" s="291">
        <v>0</v>
      </c>
      <c r="AG161" s="291">
        <v>25000000</v>
      </c>
      <c r="AH161" s="291">
        <v>621900</v>
      </c>
      <c r="AI161" s="291">
        <v>6000718</v>
      </c>
      <c r="AJ161" s="291">
        <v>18999282</v>
      </c>
      <c r="AK161" s="291">
        <v>0</v>
      </c>
      <c r="AL161" s="291">
        <v>621900</v>
      </c>
      <c r="AM161" s="291">
        <v>6000718</v>
      </c>
      <c r="AN161" s="291">
        <v>0</v>
      </c>
      <c r="AO161" s="291">
        <v>0</v>
      </c>
      <c r="AP161" s="291">
        <v>621900</v>
      </c>
      <c r="AQ161" s="291">
        <v>6000718</v>
      </c>
      <c r="AR161" s="291">
        <v>6000718</v>
      </c>
      <c r="AS161" s="291">
        <v>0</v>
      </c>
      <c r="AT161" s="291">
        <v>18999282</v>
      </c>
      <c r="BB161" s="312">
        <v>2122134974</v>
      </c>
      <c r="BC161" s="312" t="s">
        <v>1130</v>
      </c>
      <c r="BD161" s="314">
        <v>0</v>
      </c>
      <c r="BE161" s="314">
        <v>25000000</v>
      </c>
      <c r="BF161" s="314">
        <v>0</v>
      </c>
      <c r="BG161" s="314">
        <v>0</v>
      </c>
      <c r="BH161" s="314">
        <v>25000000</v>
      </c>
      <c r="BI161" s="314">
        <v>0</v>
      </c>
      <c r="BJ161" s="314">
        <v>6000718</v>
      </c>
      <c r="BK161" s="314">
        <v>18999282</v>
      </c>
      <c r="BL161" s="314">
        <v>0</v>
      </c>
      <c r="BM161" s="314">
        <v>6000718</v>
      </c>
      <c r="BN161" s="314">
        <v>0</v>
      </c>
      <c r="BO161" s="314">
        <v>0</v>
      </c>
      <c r="BP161" s="314">
        <v>6000718</v>
      </c>
      <c r="BQ161" s="314">
        <v>0</v>
      </c>
      <c r="BR161" s="314">
        <v>18999282</v>
      </c>
      <c r="BS161" s="314">
        <v>6000718</v>
      </c>
    </row>
    <row r="162" spans="1:71" s="219" customFormat="1" x14ac:dyDescent="0.35">
      <c r="A162" s="223">
        <v>21222</v>
      </c>
      <c r="B162" s="224" t="s">
        <v>72</v>
      </c>
      <c r="C162" s="225">
        <f>+C163+C165+C168+C175+C191+C220</f>
        <v>6117300000</v>
      </c>
      <c r="D162" s="225">
        <f>+D163+D165+D168+D175+D191+D220</f>
        <v>2061513991</v>
      </c>
      <c r="E162" s="225">
        <f t="shared" ref="E162:Q162" si="79">+E163+E165+E168+E175+E191+E220</f>
        <v>638312351</v>
      </c>
      <c r="F162" s="225">
        <f t="shared" si="79"/>
        <v>1255015764</v>
      </c>
      <c r="G162" s="225">
        <f t="shared" si="79"/>
        <v>8795517404</v>
      </c>
      <c r="H162" s="225">
        <f t="shared" si="79"/>
        <v>152221172.06999999</v>
      </c>
      <c r="I162" s="225">
        <f t="shared" si="79"/>
        <v>6407449973.6399994</v>
      </c>
      <c r="J162" s="225">
        <f t="shared" si="79"/>
        <v>2388067430.3600001</v>
      </c>
      <c r="K162" s="225">
        <f t="shared" si="79"/>
        <v>316541194.84999996</v>
      </c>
      <c r="L162" s="225">
        <f t="shared" si="79"/>
        <v>4051683440.3599997</v>
      </c>
      <c r="M162" s="225">
        <f t="shared" si="79"/>
        <v>2355766533.2799997</v>
      </c>
      <c r="N162" s="225">
        <f t="shared" si="79"/>
        <v>7514843106.0500002</v>
      </c>
      <c r="O162" s="225">
        <f t="shared" si="79"/>
        <v>1107393132.4100001</v>
      </c>
      <c r="P162" s="225">
        <f t="shared" si="79"/>
        <v>1280674297.9499998</v>
      </c>
      <c r="Q162" s="225">
        <f t="shared" si="79"/>
        <v>3972187769.5100002</v>
      </c>
      <c r="V162" s="282">
        <v>1419357194.1000004</v>
      </c>
      <c r="AA162" s="289">
        <v>21222</v>
      </c>
      <c r="AB162" s="289" t="s">
        <v>72</v>
      </c>
      <c r="AC162" s="291">
        <v>5767300000</v>
      </c>
      <c r="AD162" s="291">
        <v>2061513991</v>
      </c>
      <c r="AE162" s="291">
        <v>638312351</v>
      </c>
      <c r="AF162" s="291">
        <v>1255015764</v>
      </c>
      <c r="AG162" s="291">
        <v>8445517404</v>
      </c>
      <c r="AH162" s="291">
        <v>216928539.66</v>
      </c>
      <c r="AI162" s="291">
        <v>6143538077.5699997</v>
      </c>
      <c r="AJ162" s="291">
        <v>2301979326.4300003</v>
      </c>
      <c r="AK162" s="291">
        <v>265701500</v>
      </c>
      <c r="AL162" s="291">
        <v>464034759.09999996</v>
      </c>
      <c r="AM162" s="291">
        <v>3616086813.5100002</v>
      </c>
      <c r="AN162" s="291">
        <v>2793152764.0599995</v>
      </c>
      <c r="AO162" s="291">
        <v>349225343</v>
      </c>
      <c r="AP162" s="291">
        <v>162517563.88</v>
      </c>
      <c r="AQ162" s="291">
        <v>7540503116.7799997</v>
      </c>
      <c r="AR162" s="291">
        <v>7191277773.7799997</v>
      </c>
      <c r="AS162" s="291">
        <v>1047739696.21</v>
      </c>
      <c r="AT162" s="291">
        <v>1254239630.2200003</v>
      </c>
      <c r="BB162" s="312">
        <v>21222</v>
      </c>
      <c r="BC162" s="312" t="s">
        <v>72</v>
      </c>
      <c r="BD162" s="314">
        <v>5767300000</v>
      </c>
      <c r="BE162" s="314">
        <v>2061513991</v>
      </c>
      <c r="BF162" s="314">
        <v>638312351</v>
      </c>
      <c r="BG162" s="314">
        <v>1255015764</v>
      </c>
      <c r="BH162" s="314">
        <v>8445517404</v>
      </c>
      <c r="BI162" s="314">
        <v>138664638.06999999</v>
      </c>
      <c r="BJ162" s="314">
        <v>6282202715.6400003</v>
      </c>
      <c r="BK162" s="314">
        <v>2163314688.3599997</v>
      </c>
      <c r="BL162" s="314">
        <v>305200614.85000002</v>
      </c>
      <c r="BM162" s="314">
        <v>3921287428.3600001</v>
      </c>
      <c r="BN162" s="314">
        <v>2626616787.2800002</v>
      </c>
      <c r="BO162" s="314">
        <v>129957940.27</v>
      </c>
      <c r="BP162" s="314">
        <v>7321235714.0500002</v>
      </c>
      <c r="BQ162" s="314">
        <v>1039032998.4099998</v>
      </c>
      <c r="BR162" s="314">
        <v>1124281689.9499998</v>
      </c>
      <c r="BS162" s="314">
        <v>3921287428.3600001</v>
      </c>
    </row>
    <row r="163" spans="1:71" s="219" customFormat="1" x14ac:dyDescent="0.35">
      <c r="A163" s="226">
        <v>212221</v>
      </c>
      <c r="B163" s="227" t="s">
        <v>20</v>
      </c>
      <c r="C163" s="228">
        <f>+C164</f>
        <v>350000000</v>
      </c>
      <c r="D163" s="228">
        <f t="shared" ref="D163:Q163" si="80">+D164</f>
        <v>0</v>
      </c>
      <c r="E163" s="228">
        <f t="shared" si="80"/>
        <v>0</v>
      </c>
      <c r="F163" s="228">
        <f t="shared" si="80"/>
        <v>0</v>
      </c>
      <c r="G163" s="228">
        <f t="shared" si="80"/>
        <v>350000000</v>
      </c>
      <c r="H163" s="228">
        <f t="shared" si="80"/>
        <v>13556534</v>
      </c>
      <c r="I163" s="228">
        <f t="shared" si="80"/>
        <v>125247258</v>
      </c>
      <c r="J163" s="228">
        <f t="shared" si="80"/>
        <v>224752742</v>
      </c>
      <c r="K163" s="228">
        <f t="shared" si="80"/>
        <v>11340580</v>
      </c>
      <c r="L163" s="228">
        <f t="shared" si="80"/>
        <v>130396012</v>
      </c>
      <c r="M163" s="228">
        <f t="shared" si="80"/>
        <v>-5148754</v>
      </c>
      <c r="N163" s="228">
        <f t="shared" si="80"/>
        <v>193607392</v>
      </c>
      <c r="O163" s="228">
        <f t="shared" si="80"/>
        <v>68360134</v>
      </c>
      <c r="P163" s="228">
        <f t="shared" si="80"/>
        <v>156392608</v>
      </c>
      <c r="Q163" s="228">
        <f t="shared" si="80"/>
        <v>130396012</v>
      </c>
      <c r="V163" s="282">
        <v>171557235</v>
      </c>
      <c r="X163" s="208"/>
      <c r="Y163" s="208"/>
      <c r="AA163" s="289">
        <v>212221</v>
      </c>
      <c r="AB163" s="289" t="s">
        <v>20</v>
      </c>
      <c r="AC163" s="291">
        <v>350000000</v>
      </c>
      <c r="AD163" s="291">
        <v>0</v>
      </c>
      <c r="AE163" s="291">
        <v>0</v>
      </c>
      <c r="AF163" s="291">
        <v>0</v>
      </c>
      <c r="AG163" s="291">
        <v>350000000</v>
      </c>
      <c r="AH163" s="291">
        <v>10420326</v>
      </c>
      <c r="AI163" s="291">
        <v>113639534</v>
      </c>
      <c r="AJ163" s="291">
        <v>236360466</v>
      </c>
      <c r="AK163" s="291">
        <v>16178346</v>
      </c>
      <c r="AL163" s="291">
        <v>-1757363</v>
      </c>
      <c r="AM163" s="291">
        <v>117106622</v>
      </c>
      <c r="AN163" s="291">
        <v>12711258</v>
      </c>
      <c r="AO163" s="291">
        <v>17627929</v>
      </c>
      <c r="AP163" s="291">
        <v>10420326</v>
      </c>
      <c r="AQ163" s="291">
        <v>199627597</v>
      </c>
      <c r="AR163" s="291">
        <v>181999668</v>
      </c>
      <c r="AS163" s="291">
        <v>68360134</v>
      </c>
      <c r="AT163" s="291">
        <v>168000332</v>
      </c>
      <c r="BB163" s="312">
        <v>212221</v>
      </c>
      <c r="BC163" s="312" t="s">
        <v>20</v>
      </c>
      <c r="BD163" s="314">
        <v>350000000</v>
      </c>
      <c r="BE163" s="314">
        <v>0</v>
      </c>
      <c r="BF163" s="314">
        <v>0</v>
      </c>
      <c r="BG163" s="314">
        <v>0</v>
      </c>
      <c r="BH163" s="314">
        <v>350000000</v>
      </c>
      <c r="BI163" s="314">
        <v>13556534</v>
      </c>
      <c r="BJ163" s="314">
        <v>125247258</v>
      </c>
      <c r="BK163" s="314">
        <v>224752742</v>
      </c>
      <c r="BL163" s="314">
        <v>11340580</v>
      </c>
      <c r="BM163" s="314">
        <v>130396012</v>
      </c>
      <c r="BN163" s="314">
        <v>12978402</v>
      </c>
      <c r="BO163" s="314">
        <v>13556534</v>
      </c>
      <c r="BP163" s="314">
        <v>193607392</v>
      </c>
      <c r="BQ163" s="314">
        <v>68360134</v>
      </c>
      <c r="BR163" s="314">
        <v>156392608</v>
      </c>
      <c r="BS163" s="314">
        <v>130396012</v>
      </c>
    </row>
    <row r="164" spans="1:71" x14ac:dyDescent="0.35">
      <c r="A164" s="212">
        <v>2122211</v>
      </c>
      <c r="B164" s="210" t="s">
        <v>73</v>
      </c>
      <c r="C164" s="215">
        <v>350000000</v>
      </c>
      <c r="D164" s="215">
        <v>0</v>
      </c>
      <c r="E164" s="215">
        <v>0</v>
      </c>
      <c r="F164" s="215">
        <v>0</v>
      </c>
      <c r="G164" s="215">
        <f t="shared" si="73"/>
        <v>350000000</v>
      </c>
      <c r="H164" s="215">
        <v>13556534</v>
      </c>
      <c r="I164" s="215">
        <v>125247258</v>
      </c>
      <c r="J164" s="215">
        <f t="shared" si="66"/>
        <v>224752742</v>
      </c>
      <c r="K164" s="215">
        <v>11340580</v>
      </c>
      <c r="L164" s="215">
        <v>130396012</v>
      </c>
      <c r="M164" s="215">
        <f t="shared" si="67"/>
        <v>-5148754</v>
      </c>
      <c r="N164" s="215">
        <v>193607392</v>
      </c>
      <c r="O164" s="215">
        <f t="shared" si="68"/>
        <v>68360134</v>
      </c>
      <c r="P164" s="215">
        <f t="shared" si="69"/>
        <v>156392608</v>
      </c>
      <c r="Q164" s="215">
        <f t="shared" si="70"/>
        <v>130396012</v>
      </c>
      <c r="V164" s="282">
        <v>171557235</v>
      </c>
      <c r="AA164" s="289">
        <v>2122211</v>
      </c>
      <c r="AB164" s="289" t="s">
        <v>73</v>
      </c>
      <c r="AC164" s="291">
        <v>350000000</v>
      </c>
      <c r="AD164" s="291">
        <v>0</v>
      </c>
      <c r="AE164" s="291">
        <v>0</v>
      </c>
      <c r="AF164" s="291">
        <v>0</v>
      </c>
      <c r="AG164" s="291">
        <v>350000000</v>
      </c>
      <c r="AH164" s="291">
        <v>10420326</v>
      </c>
      <c r="AI164" s="291">
        <v>113639534</v>
      </c>
      <c r="AJ164" s="291">
        <v>236360466</v>
      </c>
      <c r="AK164" s="291">
        <v>16178346</v>
      </c>
      <c r="AL164" s="291">
        <v>-1757363</v>
      </c>
      <c r="AM164" s="291">
        <v>117106622</v>
      </c>
      <c r="AN164" s="291">
        <v>12711258</v>
      </c>
      <c r="AO164" s="291">
        <v>17627929</v>
      </c>
      <c r="AP164" s="291">
        <v>10420326</v>
      </c>
      <c r="AQ164" s="291">
        <v>199627597</v>
      </c>
      <c r="AR164" s="291">
        <v>181999668</v>
      </c>
      <c r="AS164" s="291">
        <v>68360134</v>
      </c>
      <c r="AT164" s="291">
        <v>168000332</v>
      </c>
      <c r="BB164" s="312">
        <v>2122211</v>
      </c>
      <c r="BC164" s="312" t="s">
        <v>73</v>
      </c>
      <c r="BD164" s="314">
        <v>350000000</v>
      </c>
      <c r="BE164" s="314">
        <v>0</v>
      </c>
      <c r="BF164" s="314">
        <v>0</v>
      </c>
      <c r="BG164" s="314">
        <v>0</v>
      </c>
      <c r="BH164" s="314">
        <v>350000000</v>
      </c>
      <c r="BI164" s="314">
        <v>13556534</v>
      </c>
      <c r="BJ164" s="314">
        <v>125247258</v>
      </c>
      <c r="BK164" s="314">
        <v>224752742</v>
      </c>
      <c r="BL164" s="314">
        <v>11340580</v>
      </c>
      <c r="BM164" s="314">
        <v>130396012</v>
      </c>
      <c r="BN164" s="314">
        <v>12978402</v>
      </c>
      <c r="BO164" s="314">
        <v>13556534</v>
      </c>
      <c r="BP164" s="314">
        <v>193607392</v>
      </c>
      <c r="BQ164" s="314">
        <v>68360134</v>
      </c>
      <c r="BR164" s="314">
        <v>156392608</v>
      </c>
      <c r="BS164" s="314">
        <v>130396012</v>
      </c>
    </row>
    <row r="165" spans="1:71" s="219" customFormat="1" x14ac:dyDescent="0.35">
      <c r="A165" s="226">
        <v>212225</v>
      </c>
      <c r="B165" s="227" t="s">
        <v>1131</v>
      </c>
      <c r="C165" s="228">
        <f>+C166</f>
        <v>0</v>
      </c>
      <c r="D165" s="228">
        <f t="shared" ref="D165:Q165" si="81">+D166</f>
        <v>34000000</v>
      </c>
      <c r="E165" s="228">
        <f t="shared" si="81"/>
        <v>0</v>
      </c>
      <c r="F165" s="228">
        <f t="shared" si="81"/>
        <v>429515764</v>
      </c>
      <c r="G165" s="228">
        <f t="shared" si="81"/>
        <v>463515764</v>
      </c>
      <c r="H165" s="228">
        <f t="shared" si="81"/>
        <v>0</v>
      </c>
      <c r="I165" s="228">
        <f t="shared" si="81"/>
        <v>308547823</v>
      </c>
      <c r="J165" s="228">
        <f t="shared" si="81"/>
        <v>154967941</v>
      </c>
      <c r="K165" s="228">
        <f t="shared" si="81"/>
        <v>0</v>
      </c>
      <c r="L165" s="228">
        <f t="shared" si="81"/>
        <v>34000000</v>
      </c>
      <c r="M165" s="228">
        <f t="shared" si="81"/>
        <v>274547823</v>
      </c>
      <c r="N165" s="228">
        <f t="shared" si="81"/>
        <v>308547823</v>
      </c>
      <c r="O165" s="228">
        <f t="shared" si="81"/>
        <v>0</v>
      </c>
      <c r="P165" s="228">
        <f t="shared" si="81"/>
        <v>154967941</v>
      </c>
      <c r="Q165" s="228">
        <f t="shared" si="81"/>
        <v>0</v>
      </c>
      <c r="V165" s="282">
        <v>154967941</v>
      </c>
      <c r="X165" s="208"/>
      <c r="Y165" s="208"/>
      <c r="AA165" s="289">
        <v>212225</v>
      </c>
      <c r="AB165" s="289" t="s">
        <v>1131</v>
      </c>
      <c r="AC165" s="291">
        <v>0</v>
      </c>
      <c r="AD165" s="291">
        <v>34000000</v>
      </c>
      <c r="AE165" s="291">
        <v>0</v>
      </c>
      <c r="AF165" s="291">
        <v>429515764</v>
      </c>
      <c r="AG165" s="291">
        <v>463515764</v>
      </c>
      <c r="AH165" s="291">
        <v>0</v>
      </c>
      <c r="AI165" s="291">
        <v>308547823</v>
      </c>
      <c r="AJ165" s="291">
        <v>154967941</v>
      </c>
      <c r="AK165" s="291">
        <v>0</v>
      </c>
      <c r="AL165" s="291">
        <v>0</v>
      </c>
      <c r="AM165" s="291">
        <v>34000000</v>
      </c>
      <c r="AN165" s="291">
        <v>274547823</v>
      </c>
      <c r="AO165" s="291">
        <v>0</v>
      </c>
      <c r="AP165" s="291">
        <v>0</v>
      </c>
      <c r="AQ165" s="291">
        <v>308547823</v>
      </c>
      <c r="AR165" s="291">
        <v>308547823</v>
      </c>
      <c r="AS165" s="291">
        <v>0</v>
      </c>
      <c r="AT165" s="291">
        <v>154967941</v>
      </c>
      <c r="BB165" s="312">
        <v>212225</v>
      </c>
      <c r="BC165" s="312" t="s">
        <v>1131</v>
      </c>
      <c r="BD165" s="314">
        <v>0</v>
      </c>
      <c r="BE165" s="314">
        <v>34000000</v>
      </c>
      <c r="BF165" s="314">
        <v>0</v>
      </c>
      <c r="BG165" s="314">
        <v>429515764</v>
      </c>
      <c r="BH165" s="314">
        <v>463515764</v>
      </c>
      <c r="BI165" s="314">
        <v>0</v>
      </c>
      <c r="BJ165" s="314">
        <v>308547823</v>
      </c>
      <c r="BK165" s="314">
        <v>154967941</v>
      </c>
      <c r="BL165" s="314">
        <v>0</v>
      </c>
      <c r="BM165" s="314">
        <v>34000000</v>
      </c>
      <c r="BN165" s="314">
        <v>274547823</v>
      </c>
      <c r="BO165" s="314">
        <v>0</v>
      </c>
      <c r="BP165" s="314">
        <v>308547823</v>
      </c>
      <c r="BQ165" s="314">
        <v>0</v>
      </c>
      <c r="BR165" s="314">
        <v>154967941</v>
      </c>
      <c r="BS165" s="314">
        <v>34000000</v>
      </c>
    </row>
    <row r="166" spans="1:71" ht="29" x14ac:dyDescent="0.35">
      <c r="A166" s="212">
        <v>2122252</v>
      </c>
      <c r="B166" s="210" t="s">
        <v>1132</v>
      </c>
      <c r="C166" s="215">
        <f>+C167</f>
        <v>0</v>
      </c>
      <c r="D166" s="215">
        <v>34000000</v>
      </c>
      <c r="E166" s="215">
        <v>0</v>
      </c>
      <c r="F166" s="215">
        <v>429515764</v>
      </c>
      <c r="G166" s="215">
        <f t="shared" si="73"/>
        <v>463515764</v>
      </c>
      <c r="H166" s="215">
        <v>0</v>
      </c>
      <c r="I166" s="215">
        <v>308547823</v>
      </c>
      <c r="J166" s="215">
        <f t="shared" si="66"/>
        <v>154967941</v>
      </c>
      <c r="K166" s="215">
        <v>0</v>
      </c>
      <c r="L166" s="215">
        <v>34000000</v>
      </c>
      <c r="M166" s="215">
        <f t="shared" si="67"/>
        <v>274547823</v>
      </c>
      <c r="N166" s="215">
        <v>308547823</v>
      </c>
      <c r="O166" s="215">
        <f t="shared" si="68"/>
        <v>0</v>
      </c>
      <c r="P166" s="215">
        <f t="shared" si="69"/>
        <v>154967941</v>
      </c>
      <c r="Q166" s="215"/>
      <c r="V166" s="282">
        <v>154967941</v>
      </c>
      <c r="AA166" s="289">
        <v>2122252</v>
      </c>
      <c r="AB166" s="289" t="s">
        <v>1132</v>
      </c>
      <c r="AC166" s="291">
        <v>0</v>
      </c>
      <c r="AD166" s="291">
        <v>34000000</v>
      </c>
      <c r="AE166" s="291">
        <v>0</v>
      </c>
      <c r="AF166" s="291">
        <v>429515764</v>
      </c>
      <c r="AG166" s="291">
        <v>463515764</v>
      </c>
      <c r="AH166" s="291">
        <v>0</v>
      </c>
      <c r="AI166" s="291">
        <v>308547823</v>
      </c>
      <c r="AJ166" s="291">
        <v>154967941</v>
      </c>
      <c r="AK166" s="291">
        <v>0</v>
      </c>
      <c r="AL166" s="291">
        <v>0</v>
      </c>
      <c r="AM166" s="291">
        <v>34000000</v>
      </c>
      <c r="AN166" s="291">
        <v>274547823</v>
      </c>
      <c r="AO166" s="291">
        <v>0</v>
      </c>
      <c r="AP166" s="291">
        <v>0</v>
      </c>
      <c r="AQ166" s="291">
        <v>308547823</v>
      </c>
      <c r="AR166" s="291">
        <v>308547823</v>
      </c>
      <c r="AS166" s="291">
        <v>0</v>
      </c>
      <c r="AT166" s="291">
        <v>154967941</v>
      </c>
      <c r="BB166" s="312">
        <v>2122252</v>
      </c>
      <c r="BC166" s="312" t="s">
        <v>1132</v>
      </c>
      <c r="BD166" s="314">
        <v>0</v>
      </c>
      <c r="BE166" s="314">
        <v>34000000</v>
      </c>
      <c r="BF166" s="314">
        <v>0</v>
      </c>
      <c r="BG166" s="314">
        <v>429515764</v>
      </c>
      <c r="BH166" s="314">
        <v>463515764</v>
      </c>
      <c r="BI166" s="314">
        <v>0</v>
      </c>
      <c r="BJ166" s="314">
        <v>308547823</v>
      </c>
      <c r="BK166" s="314">
        <v>154967941</v>
      </c>
      <c r="BL166" s="314">
        <v>0</v>
      </c>
      <c r="BM166" s="314">
        <v>34000000</v>
      </c>
      <c r="BN166" s="314">
        <v>274547823</v>
      </c>
      <c r="BO166" s="314">
        <v>0</v>
      </c>
      <c r="BP166" s="314">
        <v>308547823</v>
      </c>
      <c r="BQ166" s="314">
        <v>0</v>
      </c>
      <c r="BR166" s="314">
        <v>154967941</v>
      </c>
      <c r="BS166" s="314">
        <v>34000000</v>
      </c>
    </row>
    <row r="167" spans="1:71" ht="29" x14ac:dyDescent="0.35">
      <c r="A167" s="212">
        <v>21222524</v>
      </c>
      <c r="B167" s="210" t="s">
        <v>1133</v>
      </c>
      <c r="C167" s="215"/>
      <c r="D167" s="215">
        <v>34000000</v>
      </c>
      <c r="E167" s="215">
        <v>0</v>
      </c>
      <c r="F167" s="215">
        <v>429515764</v>
      </c>
      <c r="G167" s="215">
        <f t="shared" si="73"/>
        <v>463515764</v>
      </c>
      <c r="H167" s="215">
        <v>0</v>
      </c>
      <c r="I167" s="215">
        <v>308547823</v>
      </c>
      <c r="J167" s="215">
        <f t="shared" si="66"/>
        <v>154967941</v>
      </c>
      <c r="K167" s="215">
        <v>0</v>
      </c>
      <c r="L167" s="215">
        <v>34000000</v>
      </c>
      <c r="M167" s="215">
        <f t="shared" si="67"/>
        <v>274547823</v>
      </c>
      <c r="N167" s="215">
        <v>308547823</v>
      </c>
      <c r="O167" s="215">
        <f t="shared" si="68"/>
        <v>0</v>
      </c>
      <c r="P167" s="215">
        <f t="shared" si="69"/>
        <v>154967941</v>
      </c>
      <c r="Q167" s="215"/>
      <c r="V167" s="282">
        <v>154967941</v>
      </c>
      <c r="X167" s="283"/>
      <c r="Y167" s="284"/>
      <c r="AA167" s="289">
        <v>21222524</v>
      </c>
      <c r="AB167" s="289" t="s">
        <v>1133</v>
      </c>
      <c r="AC167" s="291">
        <v>0</v>
      </c>
      <c r="AD167" s="291">
        <v>34000000</v>
      </c>
      <c r="AE167" s="291">
        <v>0</v>
      </c>
      <c r="AF167" s="291">
        <v>429515764</v>
      </c>
      <c r="AG167" s="291">
        <v>463515764</v>
      </c>
      <c r="AH167" s="291">
        <v>0</v>
      </c>
      <c r="AI167" s="291">
        <v>308547823</v>
      </c>
      <c r="AJ167" s="291">
        <v>154967941</v>
      </c>
      <c r="AK167" s="291">
        <v>0</v>
      </c>
      <c r="AL167" s="291">
        <v>0</v>
      </c>
      <c r="AM167" s="291">
        <v>34000000</v>
      </c>
      <c r="AN167" s="291">
        <v>274547823</v>
      </c>
      <c r="AO167" s="291">
        <v>0</v>
      </c>
      <c r="AP167" s="291">
        <v>0</v>
      </c>
      <c r="AQ167" s="291">
        <v>308547823</v>
      </c>
      <c r="AR167" s="291">
        <v>308547823</v>
      </c>
      <c r="AS167" s="291">
        <v>0</v>
      </c>
      <c r="AT167" s="291">
        <v>154967941</v>
      </c>
      <c r="BB167" s="312">
        <v>21222524</v>
      </c>
      <c r="BC167" s="312" t="s">
        <v>1133</v>
      </c>
      <c r="BD167" s="314">
        <v>0</v>
      </c>
      <c r="BE167" s="314">
        <v>34000000</v>
      </c>
      <c r="BF167" s="314">
        <v>0</v>
      </c>
      <c r="BG167" s="314">
        <v>429515764</v>
      </c>
      <c r="BH167" s="314">
        <v>463515764</v>
      </c>
      <c r="BI167" s="314">
        <v>0</v>
      </c>
      <c r="BJ167" s="314">
        <v>308547823</v>
      </c>
      <c r="BK167" s="314">
        <v>154967941</v>
      </c>
      <c r="BL167" s="314">
        <v>0</v>
      </c>
      <c r="BM167" s="314">
        <v>34000000</v>
      </c>
      <c r="BN167" s="314">
        <v>274547823</v>
      </c>
      <c r="BO167" s="314">
        <v>0</v>
      </c>
      <c r="BP167" s="314">
        <v>308547823</v>
      </c>
      <c r="BQ167" s="314">
        <v>0</v>
      </c>
      <c r="BR167" s="314">
        <v>154967941</v>
      </c>
      <c r="BS167" s="314">
        <v>34000000</v>
      </c>
    </row>
    <row r="168" spans="1:71" s="219" customFormat="1" ht="29" x14ac:dyDescent="0.35">
      <c r="A168" s="223">
        <v>212226</v>
      </c>
      <c r="B168" s="224" t="s">
        <v>74</v>
      </c>
      <c r="C168" s="225">
        <f>+C169+C173+C174</f>
        <v>470000000</v>
      </c>
      <c r="D168" s="225">
        <f>+D169+D173+D174</f>
        <v>0</v>
      </c>
      <c r="E168" s="225">
        <f t="shared" ref="E168:Q168" si="82">+E169+E173+E174</f>
        <v>65000000</v>
      </c>
      <c r="F168" s="225">
        <f t="shared" si="82"/>
        <v>0</v>
      </c>
      <c r="G168" s="225">
        <f t="shared" si="82"/>
        <v>405000000</v>
      </c>
      <c r="H168" s="225">
        <f t="shared" si="82"/>
        <v>0</v>
      </c>
      <c r="I168" s="225">
        <f t="shared" si="82"/>
        <v>291265502</v>
      </c>
      <c r="J168" s="225">
        <f t="shared" si="82"/>
        <v>113734498</v>
      </c>
      <c r="K168" s="225">
        <f t="shared" si="82"/>
        <v>630500</v>
      </c>
      <c r="L168" s="225">
        <f t="shared" si="82"/>
        <v>25039439.670000002</v>
      </c>
      <c r="M168" s="225">
        <f t="shared" si="82"/>
        <v>266226062.32999998</v>
      </c>
      <c r="N168" s="225">
        <f t="shared" si="82"/>
        <v>331365502</v>
      </c>
      <c r="O168" s="225">
        <f t="shared" si="82"/>
        <v>40100000</v>
      </c>
      <c r="P168" s="225">
        <f t="shared" si="82"/>
        <v>73634498</v>
      </c>
      <c r="Q168" s="225">
        <f t="shared" si="82"/>
        <v>25039439.670000002</v>
      </c>
      <c r="V168" s="282">
        <v>138634498</v>
      </c>
      <c r="X168" s="283"/>
      <c r="Y168" s="284"/>
      <c r="AA168" s="289">
        <v>212226</v>
      </c>
      <c r="AB168" s="289" t="s">
        <v>74</v>
      </c>
      <c r="AC168" s="291">
        <v>470000000</v>
      </c>
      <c r="AD168" s="291">
        <v>0</v>
      </c>
      <c r="AE168" s="291">
        <v>65000000</v>
      </c>
      <c r="AF168" s="291">
        <v>0</v>
      </c>
      <c r="AG168" s="291">
        <v>405000000</v>
      </c>
      <c r="AH168" s="291">
        <v>0</v>
      </c>
      <c r="AI168" s="291">
        <v>291265502</v>
      </c>
      <c r="AJ168" s="291">
        <v>113734498</v>
      </c>
      <c r="AK168" s="291">
        <v>0</v>
      </c>
      <c r="AL168" s="291">
        <v>8889475</v>
      </c>
      <c r="AM168" s="291">
        <v>24408939.670000002</v>
      </c>
      <c r="AN168" s="291">
        <v>266856562.32999998</v>
      </c>
      <c r="AO168" s="291">
        <v>0</v>
      </c>
      <c r="AP168" s="291">
        <v>0</v>
      </c>
      <c r="AQ168" s="291">
        <v>331365502</v>
      </c>
      <c r="AR168" s="291">
        <v>331365502</v>
      </c>
      <c r="AS168" s="291">
        <v>40100000</v>
      </c>
      <c r="AT168" s="291">
        <v>73634498</v>
      </c>
      <c r="BB168" s="312">
        <v>212226</v>
      </c>
      <c r="BC168" s="312" t="s">
        <v>74</v>
      </c>
      <c r="BD168" s="314">
        <v>470000000</v>
      </c>
      <c r="BE168" s="314">
        <v>0</v>
      </c>
      <c r="BF168" s="314">
        <v>65000000</v>
      </c>
      <c r="BG168" s="314">
        <v>0</v>
      </c>
      <c r="BH168" s="314">
        <v>405000000</v>
      </c>
      <c r="BI168" s="314">
        <v>0</v>
      </c>
      <c r="BJ168" s="314">
        <v>291265502</v>
      </c>
      <c r="BK168" s="314">
        <v>113734498</v>
      </c>
      <c r="BL168" s="314">
        <v>630500</v>
      </c>
      <c r="BM168" s="314">
        <v>25039439.670000002</v>
      </c>
      <c r="BN168" s="314">
        <v>266226062.32999998</v>
      </c>
      <c r="BO168" s="314">
        <v>0</v>
      </c>
      <c r="BP168" s="314">
        <v>331365502</v>
      </c>
      <c r="BQ168" s="314">
        <v>40100000</v>
      </c>
      <c r="BR168" s="314">
        <v>73634498</v>
      </c>
      <c r="BS168" s="314">
        <v>25039439.670000002</v>
      </c>
    </row>
    <row r="169" spans="1:71" s="219" customFormat="1" ht="29" x14ac:dyDescent="0.35">
      <c r="A169" s="226">
        <v>2122261</v>
      </c>
      <c r="B169" s="227" t="s">
        <v>75</v>
      </c>
      <c r="C169" s="228">
        <f>+C170+C171+C172</f>
        <v>97000000</v>
      </c>
      <c r="D169" s="228">
        <f>+D170+D171+D172</f>
        <v>0</v>
      </c>
      <c r="E169" s="228">
        <f t="shared" ref="E169:Q169" si="83">+E170+E171+E172</f>
        <v>0</v>
      </c>
      <c r="F169" s="228">
        <f t="shared" si="83"/>
        <v>0</v>
      </c>
      <c r="G169" s="228">
        <f t="shared" si="83"/>
        <v>97000000</v>
      </c>
      <c r="H169" s="228">
        <f t="shared" si="83"/>
        <v>0</v>
      </c>
      <c r="I169" s="228">
        <f t="shared" si="83"/>
        <v>97000000</v>
      </c>
      <c r="J169" s="228">
        <f t="shared" si="83"/>
        <v>0</v>
      </c>
      <c r="K169" s="228">
        <f t="shared" si="83"/>
        <v>630500</v>
      </c>
      <c r="L169" s="228">
        <f t="shared" si="83"/>
        <v>16822462.670000002</v>
      </c>
      <c r="M169" s="228">
        <f t="shared" si="83"/>
        <v>80177537.329999998</v>
      </c>
      <c r="N169" s="228">
        <f t="shared" si="83"/>
        <v>97000000</v>
      </c>
      <c r="O169" s="228">
        <f t="shared" si="83"/>
        <v>0</v>
      </c>
      <c r="P169" s="228">
        <f t="shared" si="83"/>
        <v>0</v>
      </c>
      <c r="Q169" s="228">
        <f t="shared" si="83"/>
        <v>16822462.670000002</v>
      </c>
      <c r="V169" s="282">
        <v>0</v>
      </c>
      <c r="X169" s="283"/>
      <c r="Y169" s="284"/>
      <c r="AA169" s="289">
        <v>2122261</v>
      </c>
      <c r="AB169" s="289" t="s">
        <v>75</v>
      </c>
      <c r="AC169" s="291">
        <v>97000000</v>
      </c>
      <c r="AD169" s="291">
        <v>0</v>
      </c>
      <c r="AE169" s="291">
        <v>0</v>
      </c>
      <c r="AF169" s="291">
        <v>0</v>
      </c>
      <c r="AG169" s="291">
        <v>97000000</v>
      </c>
      <c r="AH169" s="291">
        <v>0</v>
      </c>
      <c r="AI169" s="291">
        <v>97000000</v>
      </c>
      <c r="AJ169" s="291">
        <v>0</v>
      </c>
      <c r="AK169" s="291">
        <v>0</v>
      </c>
      <c r="AL169" s="291">
        <v>1638000</v>
      </c>
      <c r="AM169" s="291">
        <v>16191962.67</v>
      </c>
      <c r="AN169" s="291">
        <v>80808037.329999998</v>
      </c>
      <c r="AO169" s="291">
        <v>0</v>
      </c>
      <c r="AP169" s="291">
        <v>0</v>
      </c>
      <c r="AQ169" s="291">
        <v>97000000</v>
      </c>
      <c r="AR169" s="291">
        <v>97000000</v>
      </c>
      <c r="AS169" s="291">
        <v>0</v>
      </c>
      <c r="AT169" s="291">
        <v>0</v>
      </c>
      <c r="BB169" s="312">
        <v>2122261</v>
      </c>
      <c r="BC169" s="312" t="s">
        <v>75</v>
      </c>
      <c r="BD169" s="314">
        <v>97000000</v>
      </c>
      <c r="BE169" s="314">
        <v>0</v>
      </c>
      <c r="BF169" s="314">
        <v>0</v>
      </c>
      <c r="BG169" s="314">
        <v>0</v>
      </c>
      <c r="BH169" s="314">
        <v>97000000</v>
      </c>
      <c r="BI169" s="314">
        <v>0</v>
      </c>
      <c r="BJ169" s="314">
        <v>97000000</v>
      </c>
      <c r="BK169" s="314">
        <v>0</v>
      </c>
      <c r="BL169" s="314">
        <v>630500</v>
      </c>
      <c r="BM169" s="314">
        <v>16822462.670000002</v>
      </c>
      <c r="BN169" s="314">
        <v>80177537.329999998</v>
      </c>
      <c r="BO169" s="314">
        <v>0</v>
      </c>
      <c r="BP169" s="314">
        <v>97000000</v>
      </c>
      <c r="BQ169" s="314">
        <v>0</v>
      </c>
      <c r="BR169" s="314">
        <v>0</v>
      </c>
      <c r="BS169" s="314">
        <v>16822462.670000002</v>
      </c>
    </row>
    <row r="170" spans="1:71" x14ac:dyDescent="0.35">
      <c r="A170" s="212">
        <v>21222611</v>
      </c>
      <c r="B170" s="210" t="s">
        <v>582</v>
      </c>
      <c r="C170" s="215">
        <v>37000000</v>
      </c>
      <c r="D170" s="215">
        <v>0</v>
      </c>
      <c r="E170" s="215">
        <v>0</v>
      </c>
      <c r="F170" s="215">
        <v>0</v>
      </c>
      <c r="G170" s="215">
        <f t="shared" si="73"/>
        <v>37000000</v>
      </c>
      <c r="H170" s="215">
        <v>0</v>
      </c>
      <c r="I170" s="215">
        <v>37000000</v>
      </c>
      <c r="J170" s="215">
        <f t="shared" si="66"/>
        <v>0</v>
      </c>
      <c r="K170" s="215">
        <v>630500</v>
      </c>
      <c r="L170" s="215">
        <v>630500</v>
      </c>
      <c r="M170" s="215">
        <f t="shared" si="67"/>
        <v>36369500</v>
      </c>
      <c r="N170" s="215">
        <v>37000000</v>
      </c>
      <c r="O170" s="215">
        <f t="shared" si="68"/>
        <v>0</v>
      </c>
      <c r="P170" s="215">
        <f t="shared" si="69"/>
        <v>0</v>
      </c>
      <c r="Q170" s="215">
        <f t="shared" si="70"/>
        <v>630500</v>
      </c>
      <c r="V170" s="282">
        <v>0</v>
      </c>
      <c r="X170" s="283"/>
      <c r="Y170" s="284"/>
      <c r="AA170" s="289">
        <v>21222611</v>
      </c>
      <c r="AB170" s="289" t="s">
        <v>859</v>
      </c>
      <c r="AC170" s="291">
        <v>37000000</v>
      </c>
      <c r="AD170" s="291">
        <v>0</v>
      </c>
      <c r="AE170" s="291">
        <v>0</v>
      </c>
      <c r="AF170" s="291">
        <v>0</v>
      </c>
      <c r="AG170" s="291">
        <v>37000000</v>
      </c>
      <c r="AH170" s="291">
        <v>0</v>
      </c>
      <c r="AI170" s="291">
        <v>37000000</v>
      </c>
      <c r="AJ170" s="291">
        <v>0</v>
      </c>
      <c r="AK170" s="291">
        <v>0</v>
      </c>
      <c r="AL170" s="291">
        <v>0</v>
      </c>
      <c r="AM170" s="291">
        <v>0</v>
      </c>
      <c r="AN170" s="291">
        <v>37000000</v>
      </c>
      <c r="AO170" s="291">
        <v>0</v>
      </c>
      <c r="AP170" s="291">
        <v>0</v>
      </c>
      <c r="AQ170" s="291">
        <v>37000000</v>
      </c>
      <c r="AR170" s="291">
        <v>37000000</v>
      </c>
      <c r="AS170" s="291">
        <v>0</v>
      </c>
      <c r="AT170" s="291">
        <v>0</v>
      </c>
      <c r="BB170" s="312">
        <v>21222611</v>
      </c>
      <c r="BC170" s="312" t="s">
        <v>859</v>
      </c>
      <c r="BD170" s="314">
        <v>37000000</v>
      </c>
      <c r="BE170" s="314">
        <v>0</v>
      </c>
      <c r="BF170" s="314">
        <v>0</v>
      </c>
      <c r="BG170" s="314">
        <v>0</v>
      </c>
      <c r="BH170" s="314">
        <v>37000000</v>
      </c>
      <c r="BI170" s="314">
        <v>0</v>
      </c>
      <c r="BJ170" s="314">
        <v>37000000</v>
      </c>
      <c r="BK170" s="314">
        <v>0</v>
      </c>
      <c r="BL170" s="314">
        <v>630500</v>
      </c>
      <c r="BM170" s="314">
        <v>630500</v>
      </c>
      <c r="BN170" s="314">
        <v>36369500</v>
      </c>
      <c r="BO170" s="314">
        <v>0</v>
      </c>
      <c r="BP170" s="314">
        <v>37000000</v>
      </c>
      <c r="BQ170" s="314">
        <v>0</v>
      </c>
      <c r="BR170" s="314">
        <v>0</v>
      </c>
      <c r="BS170" s="314">
        <v>630500</v>
      </c>
    </row>
    <row r="171" spans="1:71" x14ac:dyDescent="0.35">
      <c r="A171" s="212">
        <v>21222612</v>
      </c>
      <c r="B171" s="210" t="s">
        <v>583</v>
      </c>
      <c r="C171" s="215">
        <v>25000000</v>
      </c>
      <c r="D171" s="215">
        <v>0</v>
      </c>
      <c r="E171" s="215">
        <v>0</v>
      </c>
      <c r="F171" s="215">
        <v>0</v>
      </c>
      <c r="G171" s="215">
        <f t="shared" si="73"/>
        <v>25000000</v>
      </c>
      <c r="H171" s="215">
        <v>0</v>
      </c>
      <c r="I171" s="215">
        <v>25000000</v>
      </c>
      <c r="J171" s="215">
        <f t="shared" si="66"/>
        <v>0</v>
      </c>
      <c r="K171" s="215">
        <v>0</v>
      </c>
      <c r="L171" s="215">
        <v>0</v>
      </c>
      <c r="M171" s="215">
        <f t="shared" si="67"/>
        <v>25000000</v>
      </c>
      <c r="N171" s="215">
        <v>25000000</v>
      </c>
      <c r="O171" s="215">
        <f t="shared" si="68"/>
        <v>0</v>
      </c>
      <c r="P171" s="215">
        <f t="shared" si="69"/>
        <v>0</v>
      </c>
      <c r="Q171" s="215">
        <f t="shared" si="70"/>
        <v>0</v>
      </c>
      <c r="V171" s="282">
        <v>0</v>
      </c>
      <c r="X171" s="283"/>
      <c r="Y171" s="284"/>
      <c r="AA171" s="289">
        <v>21222612</v>
      </c>
      <c r="AB171" s="289" t="s">
        <v>860</v>
      </c>
      <c r="AC171" s="291">
        <v>25000000</v>
      </c>
      <c r="AD171" s="291">
        <v>0</v>
      </c>
      <c r="AE171" s="291">
        <v>0</v>
      </c>
      <c r="AF171" s="291">
        <v>0</v>
      </c>
      <c r="AG171" s="291">
        <v>25000000</v>
      </c>
      <c r="AH171" s="291">
        <v>0</v>
      </c>
      <c r="AI171" s="291">
        <v>25000000</v>
      </c>
      <c r="AJ171" s="291">
        <v>0</v>
      </c>
      <c r="AK171" s="291">
        <v>0</v>
      </c>
      <c r="AL171" s="291">
        <v>0</v>
      </c>
      <c r="AM171" s="291">
        <v>0</v>
      </c>
      <c r="AN171" s="291">
        <v>25000000</v>
      </c>
      <c r="AO171" s="291">
        <v>0</v>
      </c>
      <c r="AP171" s="291">
        <v>0</v>
      </c>
      <c r="AQ171" s="291">
        <v>25000000</v>
      </c>
      <c r="AR171" s="291">
        <v>25000000</v>
      </c>
      <c r="AS171" s="291">
        <v>0</v>
      </c>
      <c r="AT171" s="291">
        <v>0</v>
      </c>
      <c r="BB171" s="312">
        <v>21222612</v>
      </c>
      <c r="BC171" s="312" t="s">
        <v>860</v>
      </c>
      <c r="BD171" s="314">
        <v>25000000</v>
      </c>
      <c r="BE171" s="314">
        <v>0</v>
      </c>
      <c r="BF171" s="314">
        <v>0</v>
      </c>
      <c r="BG171" s="314">
        <v>0</v>
      </c>
      <c r="BH171" s="314">
        <v>25000000</v>
      </c>
      <c r="BI171" s="314">
        <v>0</v>
      </c>
      <c r="BJ171" s="314">
        <v>25000000</v>
      </c>
      <c r="BK171" s="314">
        <v>0</v>
      </c>
      <c r="BL171" s="314">
        <v>0</v>
      </c>
      <c r="BM171" s="314">
        <v>0</v>
      </c>
      <c r="BN171" s="314">
        <v>25000000</v>
      </c>
      <c r="BO171" s="314">
        <v>0</v>
      </c>
      <c r="BP171" s="314">
        <v>25000000</v>
      </c>
      <c r="BQ171" s="314">
        <v>0</v>
      </c>
      <c r="BR171" s="314">
        <v>0</v>
      </c>
      <c r="BS171" s="314">
        <v>0</v>
      </c>
    </row>
    <row r="172" spans="1:71" x14ac:dyDescent="0.35">
      <c r="A172" s="212">
        <v>21222613</v>
      </c>
      <c r="B172" s="210" t="s">
        <v>584</v>
      </c>
      <c r="C172" s="215">
        <v>35000000</v>
      </c>
      <c r="D172" s="215">
        <v>0</v>
      </c>
      <c r="E172" s="215">
        <v>0</v>
      </c>
      <c r="F172" s="215">
        <v>0</v>
      </c>
      <c r="G172" s="215">
        <f t="shared" si="73"/>
        <v>35000000</v>
      </c>
      <c r="H172" s="215">
        <v>0</v>
      </c>
      <c r="I172" s="215">
        <v>35000000</v>
      </c>
      <c r="J172" s="215">
        <f t="shared" si="66"/>
        <v>0</v>
      </c>
      <c r="K172" s="215">
        <v>0</v>
      </c>
      <c r="L172" s="215">
        <v>16191962.67</v>
      </c>
      <c r="M172" s="215">
        <f t="shared" si="67"/>
        <v>18808037.329999998</v>
      </c>
      <c r="N172" s="215">
        <v>35000000</v>
      </c>
      <c r="O172" s="215">
        <f t="shared" si="68"/>
        <v>0</v>
      </c>
      <c r="P172" s="215">
        <f t="shared" si="69"/>
        <v>0</v>
      </c>
      <c r="Q172" s="215">
        <f t="shared" si="70"/>
        <v>16191962.67</v>
      </c>
      <c r="V172" s="282">
        <v>0</v>
      </c>
      <c r="X172" s="283"/>
      <c r="Y172" s="284"/>
      <c r="AA172" s="289">
        <v>21222613</v>
      </c>
      <c r="AB172" s="289" t="s">
        <v>861</v>
      </c>
      <c r="AC172" s="291">
        <v>35000000</v>
      </c>
      <c r="AD172" s="291">
        <v>0</v>
      </c>
      <c r="AE172" s="291">
        <v>0</v>
      </c>
      <c r="AF172" s="291">
        <v>0</v>
      </c>
      <c r="AG172" s="291">
        <v>35000000</v>
      </c>
      <c r="AH172" s="291">
        <v>0</v>
      </c>
      <c r="AI172" s="291">
        <v>35000000</v>
      </c>
      <c r="AJ172" s="291">
        <v>0</v>
      </c>
      <c r="AK172" s="291">
        <v>0</v>
      </c>
      <c r="AL172" s="291">
        <v>1638000</v>
      </c>
      <c r="AM172" s="291">
        <v>16191962.67</v>
      </c>
      <c r="AN172" s="291">
        <v>18808037.329999998</v>
      </c>
      <c r="AO172" s="291">
        <v>0</v>
      </c>
      <c r="AP172" s="291">
        <v>0</v>
      </c>
      <c r="AQ172" s="291">
        <v>35000000</v>
      </c>
      <c r="AR172" s="291">
        <v>35000000</v>
      </c>
      <c r="AS172" s="291">
        <v>0</v>
      </c>
      <c r="AT172" s="291">
        <v>0</v>
      </c>
      <c r="BB172" s="312">
        <v>21222613</v>
      </c>
      <c r="BC172" s="312" t="s">
        <v>861</v>
      </c>
      <c r="BD172" s="314">
        <v>35000000</v>
      </c>
      <c r="BE172" s="314">
        <v>0</v>
      </c>
      <c r="BF172" s="314">
        <v>0</v>
      </c>
      <c r="BG172" s="314">
        <v>0</v>
      </c>
      <c r="BH172" s="314">
        <v>35000000</v>
      </c>
      <c r="BI172" s="314">
        <v>0</v>
      </c>
      <c r="BJ172" s="314">
        <v>35000000</v>
      </c>
      <c r="BK172" s="314">
        <v>0</v>
      </c>
      <c r="BL172" s="314">
        <v>0</v>
      </c>
      <c r="BM172" s="314">
        <v>16191962.67</v>
      </c>
      <c r="BN172" s="314">
        <v>18808037.329999998</v>
      </c>
      <c r="BO172" s="314">
        <v>0</v>
      </c>
      <c r="BP172" s="314">
        <v>35000000</v>
      </c>
      <c r="BQ172" s="314">
        <v>0</v>
      </c>
      <c r="BR172" s="314">
        <v>0</v>
      </c>
      <c r="BS172" s="314">
        <v>16191962.67</v>
      </c>
    </row>
    <row r="173" spans="1:71" x14ac:dyDescent="0.35">
      <c r="A173" s="212">
        <v>2122262</v>
      </c>
      <c r="B173" s="210" t="s">
        <v>585</v>
      </c>
      <c r="C173" s="215">
        <v>300000000</v>
      </c>
      <c r="D173" s="215">
        <v>0</v>
      </c>
      <c r="E173" s="215">
        <v>65000000</v>
      </c>
      <c r="F173" s="215">
        <v>0</v>
      </c>
      <c r="G173" s="215">
        <f t="shared" si="73"/>
        <v>235000000</v>
      </c>
      <c r="H173" s="215">
        <v>0</v>
      </c>
      <c r="I173" s="215">
        <v>176765502</v>
      </c>
      <c r="J173" s="215">
        <f t="shared" si="66"/>
        <v>58234498</v>
      </c>
      <c r="K173" s="215">
        <v>0</v>
      </c>
      <c r="L173" s="215">
        <v>965502</v>
      </c>
      <c r="M173" s="215">
        <f t="shared" si="67"/>
        <v>175800000</v>
      </c>
      <c r="N173" s="215">
        <v>181865502</v>
      </c>
      <c r="O173" s="215">
        <f t="shared" si="68"/>
        <v>5100000</v>
      </c>
      <c r="P173" s="215">
        <f t="shared" si="69"/>
        <v>53134498</v>
      </c>
      <c r="Q173" s="215">
        <f t="shared" si="70"/>
        <v>965502</v>
      </c>
      <c r="V173" s="282">
        <v>118134498</v>
      </c>
      <c r="X173" s="283"/>
      <c r="Y173" s="284"/>
      <c r="AA173" s="289">
        <v>2122262</v>
      </c>
      <c r="AB173" s="289" t="s">
        <v>862</v>
      </c>
      <c r="AC173" s="291">
        <v>300000000</v>
      </c>
      <c r="AD173" s="291">
        <v>0</v>
      </c>
      <c r="AE173" s="291">
        <v>65000000</v>
      </c>
      <c r="AF173" s="291">
        <v>0</v>
      </c>
      <c r="AG173" s="291">
        <v>235000000</v>
      </c>
      <c r="AH173" s="291">
        <v>0</v>
      </c>
      <c r="AI173" s="291">
        <v>176765502</v>
      </c>
      <c r="AJ173" s="291">
        <v>58234498</v>
      </c>
      <c r="AK173" s="291">
        <v>0</v>
      </c>
      <c r="AL173" s="291">
        <v>0</v>
      </c>
      <c r="AM173" s="291">
        <v>965502</v>
      </c>
      <c r="AN173" s="291">
        <v>175800000</v>
      </c>
      <c r="AO173" s="291">
        <v>0</v>
      </c>
      <c r="AP173" s="291">
        <v>0</v>
      </c>
      <c r="AQ173" s="291">
        <v>181865502</v>
      </c>
      <c r="AR173" s="291">
        <v>181865502</v>
      </c>
      <c r="AS173" s="291">
        <v>5100000</v>
      </c>
      <c r="AT173" s="291">
        <v>53134498</v>
      </c>
      <c r="BA173" s="295">
        <f>+M173</f>
        <v>175800000</v>
      </c>
      <c r="BB173" s="312">
        <v>2122262</v>
      </c>
      <c r="BC173" s="312" t="s">
        <v>862</v>
      </c>
      <c r="BD173" s="314">
        <v>300000000</v>
      </c>
      <c r="BE173" s="314">
        <v>0</v>
      </c>
      <c r="BF173" s="314">
        <v>65000000</v>
      </c>
      <c r="BG173" s="314">
        <v>0</v>
      </c>
      <c r="BH173" s="314">
        <v>235000000</v>
      </c>
      <c r="BI173" s="314">
        <v>0</v>
      </c>
      <c r="BJ173" s="314">
        <v>176765502</v>
      </c>
      <c r="BK173" s="314">
        <v>58234498</v>
      </c>
      <c r="BL173" s="314">
        <v>0</v>
      </c>
      <c r="BM173" s="314">
        <v>965502</v>
      </c>
      <c r="BN173" s="314">
        <v>175800000</v>
      </c>
      <c r="BO173" s="314">
        <v>0</v>
      </c>
      <c r="BP173" s="314">
        <v>181865502</v>
      </c>
      <c r="BQ173" s="314">
        <v>5100000</v>
      </c>
      <c r="BR173" s="314">
        <v>53134498</v>
      </c>
      <c r="BS173" s="314">
        <v>965502</v>
      </c>
    </row>
    <row r="174" spans="1:71" x14ac:dyDescent="0.35">
      <c r="A174" s="212">
        <v>2122266</v>
      </c>
      <c r="B174" s="210" t="s">
        <v>586</v>
      </c>
      <c r="C174" s="215">
        <v>73000000</v>
      </c>
      <c r="D174" s="215">
        <v>0</v>
      </c>
      <c r="E174" s="215">
        <v>0</v>
      </c>
      <c r="F174" s="215">
        <v>0</v>
      </c>
      <c r="G174" s="215">
        <f t="shared" si="73"/>
        <v>73000000</v>
      </c>
      <c r="H174" s="215">
        <v>0</v>
      </c>
      <c r="I174" s="215">
        <v>17500000</v>
      </c>
      <c r="J174" s="215">
        <f t="shared" si="66"/>
        <v>55500000</v>
      </c>
      <c r="K174" s="215">
        <v>0</v>
      </c>
      <c r="L174" s="215">
        <v>7251475</v>
      </c>
      <c r="M174" s="215">
        <f t="shared" si="67"/>
        <v>10248525</v>
      </c>
      <c r="N174" s="215">
        <v>52500000</v>
      </c>
      <c r="O174" s="215">
        <f t="shared" si="68"/>
        <v>35000000</v>
      </c>
      <c r="P174" s="215">
        <f t="shared" si="69"/>
        <v>20500000</v>
      </c>
      <c r="Q174" s="215">
        <f t="shared" si="70"/>
        <v>7251475</v>
      </c>
      <c r="V174" s="282">
        <v>20500000</v>
      </c>
      <c r="X174" s="283"/>
      <c r="Y174" s="284"/>
      <c r="AA174" s="289">
        <v>2122266</v>
      </c>
      <c r="AB174" s="289" t="s">
        <v>863</v>
      </c>
      <c r="AC174" s="291">
        <v>73000000</v>
      </c>
      <c r="AD174" s="291">
        <v>0</v>
      </c>
      <c r="AE174" s="291">
        <v>0</v>
      </c>
      <c r="AF174" s="291">
        <v>0</v>
      </c>
      <c r="AG174" s="291">
        <v>73000000</v>
      </c>
      <c r="AH174" s="291">
        <v>0</v>
      </c>
      <c r="AI174" s="291">
        <v>17500000</v>
      </c>
      <c r="AJ174" s="291">
        <v>55500000</v>
      </c>
      <c r="AK174" s="291">
        <v>0</v>
      </c>
      <c r="AL174" s="291">
        <v>7251475</v>
      </c>
      <c r="AM174" s="291">
        <v>7251475</v>
      </c>
      <c r="AN174" s="291">
        <v>10248525</v>
      </c>
      <c r="AO174" s="291">
        <v>0</v>
      </c>
      <c r="AP174" s="291">
        <v>0</v>
      </c>
      <c r="AQ174" s="291">
        <v>52500000</v>
      </c>
      <c r="AR174" s="291">
        <v>52500000</v>
      </c>
      <c r="AS174" s="291">
        <v>35000000</v>
      </c>
      <c r="AT174" s="291">
        <v>20500000</v>
      </c>
      <c r="BB174" s="312">
        <v>2122266</v>
      </c>
      <c r="BC174" s="312" t="s">
        <v>863</v>
      </c>
      <c r="BD174" s="314">
        <v>73000000</v>
      </c>
      <c r="BE174" s="314">
        <v>0</v>
      </c>
      <c r="BF174" s="314">
        <v>0</v>
      </c>
      <c r="BG174" s="314">
        <v>0</v>
      </c>
      <c r="BH174" s="314">
        <v>73000000</v>
      </c>
      <c r="BI174" s="314">
        <v>0</v>
      </c>
      <c r="BJ174" s="314">
        <v>17500000</v>
      </c>
      <c r="BK174" s="314">
        <v>55500000</v>
      </c>
      <c r="BL174" s="314">
        <v>0</v>
      </c>
      <c r="BM174" s="314">
        <v>7251475</v>
      </c>
      <c r="BN174" s="314">
        <v>10248525</v>
      </c>
      <c r="BO174" s="314">
        <v>0</v>
      </c>
      <c r="BP174" s="314">
        <v>52500000</v>
      </c>
      <c r="BQ174" s="314">
        <v>35000000</v>
      </c>
      <c r="BR174" s="314">
        <v>20500000</v>
      </c>
      <c r="BS174" s="314">
        <v>7251475</v>
      </c>
    </row>
    <row r="175" spans="1:71" s="219" customFormat="1" ht="29" x14ac:dyDescent="0.35">
      <c r="A175" s="223">
        <v>212227</v>
      </c>
      <c r="B175" s="224" t="s">
        <v>76</v>
      </c>
      <c r="C175" s="225">
        <f>+C176+C184</f>
        <v>2213000000</v>
      </c>
      <c r="D175" s="225">
        <f>+D176+D184</f>
        <v>438000000</v>
      </c>
      <c r="E175" s="225">
        <f t="shared" ref="E175:Q175" si="84">+E176+E184</f>
        <v>204000000</v>
      </c>
      <c r="F175" s="225">
        <f t="shared" si="84"/>
        <v>0</v>
      </c>
      <c r="G175" s="225">
        <f t="shared" si="84"/>
        <v>2447000000</v>
      </c>
      <c r="H175" s="225">
        <f t="shared" si="84"/>
        <v>26466737.690000001</v>
      </c>
      <c r="I175" s="225">
        <f t="shared" si="84"/>
        <v>1908558000.3099999</v>
      </c>
      <c r="J175" s="225">
        <f t="shared" si="84"/>
        <v>538441999.69000006</v>
      </c>
      <c r="K175" s="225">
        <f t="shared" si="84"/>
        <v>48858628.350000001</v>
      </c>
      <c r="L175" s="225">
        <f t="shared" si="84"/>
        <v>1316299311.22</v>
      </c>
      <c r="M175" s="225">
        <f t="shared" si="84"/>
        <v>592258689.09000003</v>
      </c>
      <c r="N175" s="225">
        <f t="shared" si="84"/>
        <v>2293834050.3500004</v>
      </c>
      <c r="O175" s="225">
        <f t="shared" si="84"/>
        <v>385276050.04000002</v>
      </c>
      <c r="P175" s="225">
        <f t="shared" si="84"/>
        <v>153165949.64999998</v>
      </c>
      <c r="Q175" s="225">
        <f t="shared" si="84"/>
        <v>1316299311.22</v>
      </c>
      <c r="V175" s="282">
        <v>108194838.80000019</v>
      </c>
      <c r="X175" s="283"/>
      <c r="Y175" s="284"/>
      <c r="AA175" s="289">
        <v>212227</v>
      </c>
      <c r="AB175" s="289" t="s">
        <v>76</v>
      </c>
      <c r="AC175" s="291">
        <v>2213000000</v>
      </c>
      <c r="AD175" s="291">
        <v>278000000</v>
      </c>
      <c r="AE175" s="291">
        <v>204000000</v>
      </c>
      <c r="AF175" s="291">
        <v>0</v>
      </c>
      <c r="AG175" s="291">
        <v>2287000000</v>
      </c>
      <c r="AH175" s="291">
        <v>54569076.280000001</v>
      </c>
      <c r="AI175" s="291">
        <v>1882091262.6199999</v>
      </c>
      <c r="AJ175" s="291">
        <v>404908737.38000011</v>
      </c>
      <c r="AK175" s="291">
        <v>0</v>
      </c>
      <c r="AL175" s="291">
        <v>39190572.890000001</v>
      </c>
      <c r="AM175" s="291">
        <v>1267440682.8700001</v>
      </c>
      <c r="AN175" s="291">
        <v>614650579.74999976</v>
      </c>
      <c r="AO175" s="291">
        <v>290346807</v>
      </c>
      <c r="AP175" s="291">
        <v>8019628.8799999999</v>
      </c>
      <c r="AQ175" s="291">
        <v>2424171597.0799999</v>
      </c>
      <c r="AR175" s="291">
        <v>2133824790.0799999</v>
      </c>
      <c r="AS175" s="291">
        <v>251733527.46000004</v>
      </c>
      <c r="AT175" s="291">
        <v>153175209.92000008</v>
      </c>
      <c r="BB175" s="312">
        <v>212227</v>
      </c>
      <c r="BC175" s="312" t="s">
        <v>76</v>
      </c>
      <c r="BD175" s="314">
        <v>2213000000</v>
      </c>
      <c r="BE175" s="314">
        <v>278000000</v>
      </c>
      <c r="BF175" s="314">
        <v>204000000</v>
      </c>
      <c r="BG175" s="314">
        <v>0</v>
      </c>
      <c r="BH175" s="314">
        <v>2287000000</v>
      </c>
      <c r="BI175" s="314">
        <v>26466737.690000001</v>
      </c>
      <c r="BJ175" s="314">
        <v>1908558000.3099999</v>
      </c>
      <c r="BK175" s="314">
        <v>378441999.69000006</v>
      </c>
      <c r="BL175" s="314">
        <v>48858628.350000001</v>
      </c>
      <c r="BM175" s="314">
        <v>1316299311.22</v>
      </c>
      <c r="BN175" s="314">
        <v>592258689.08999991</v>
      </c>
      <c r="BO175" s="314">
        <v>9260.27</v>
      </c>
      <c r="BP175" s="314">
        <v>2133834050.3500004</v>
      </c>
      <c r="BQ175" s="314">
        <v>225276050.04000044</v>
      </c>
      <c r="BR175" s="314">
        <v>153165949.64999962</v>
      </c>
      <c r="BS175" s="314">
        <v>1316299311.22</v>
      </c>
    </row>
    <row r="176" spans="1:71" s="219" customFormat="1" x14ac:dyDescent="0.35">
      <c r="A176" s="223">
        <v>2122271</v>
      </c>
      <c r="B176" s="224" t="s">
        <v>77</v>
      </c>
      <c r="C176" s="225">
        <f>+C177+C179+C181+C183</f>
        <v>926000000</v>
      </c>
      <c r="D176" s="225">
        <f>+D177+D179+D181+D183</f>
        <v>278000000</v>
      </c>
      <c r="E176" s="225">
        <f t="shared" ref="E176:Q176" si="85">+E177+E179+E181+E183</f>
        <v>0</v>
      </c>
      <c r="F176" s="225">
        <f t="shared" si="85"/>
        <v>0</v>
      </c>
      <c r="G176" s="225">
        <f t="shared" si="85"/>
        <v>1204000000</v>
      </c>
      <c r="H176" s="225">
        <f t="shared" si="85"/>
        <v>529237.68999999994</v>
      </c>
      <c r="I176" s="225">
        <f t="shared" si="85"/>
        <v>1126091902.3099999</v>
      </c>
      <c r="J176" s="225">
        <f t="shared" si="85"/>
        <v>77908097.689999998</v>
      </c>
      <c r="K176" s="225">
        <f t="shared" si="85"/>
        <v>22267197.350000001</v>
      </c>
      <c r="L176" s="225">
        <f t="shared" si="85"/>
        <v>1145027132.22</v>
      </c>
      <c r="M176" s="225">
        <f t="shared" si="85"/>
        <v>-18935229.909999996</v>
      </c>
      <c r="N176" s="225">
        <f t="shared" si="85"/>
        <v>1128216602.3500001</v>
      </c>
      <c r="O176" s="225">
        <f t="shared" si="85"/>
        <v>2124700.0400000028</v>
      </c>
      <c r="P176" s="225">
        <f t="shared" si="85"/>
        <v>75783397.649999991</v>
      </c>
      <c r="Q176" s="225">
        <f t="shared" si="85"/>
        <v>1145027132.22</v>
      </c>
      <c r="V176" s="282">
        <v>3824286.7999999523</v>
      </c>
      <c r="X176" s="283"/>
      <c r="Y176" s="284"/>
      <c r="AA176" s="289">
        <v>2122271</v>
      </c>
      <c r="AB176" s="289" t="s">
        <v>77</v>
      </c>
      <c r="AC176" s="291">
        <v>826000000</v>
      </c>
      <c r="AD176" s="291">
        <v>198000000</v>
      </c>
      <c r="AE176" s="291">
        <v>0</v>
      </c>
      <c r="AF176" s="291">
        <v>0</v>
      </c>
      <c r="AG176" s="291">
        <v>1024000000</v>
      </c>
      <c r="AH176" s="291">
        <v>0</v>
      </c>
      <c r="AI176" s="291">
        <v>1020166713.61</v>
      </c>
      <c r="AJ176" s="291">
        <v>3833286.3899999857</v>
      </c>
      <c r="AK176" s="291">
        <v>0</v>
      </c>
      <c r="AL176" s="291">
        <v>0</v>
      </c>
      <c r="AM176" s="291">
        <v>1017747465.61</v>
      </c>
      <c r="AN176" s="291">
        <v>2419248</v>
      </c>
      <c r="AO176" s="291">
        <v>0</v>
      </c>
      <c r="AP176" s="291">
        <v>0</v>
      </c>
      <c r="AQ176" s="291">
        <v>1020175713.2</v>
      </c>
      <c r="AR176" s="291">
        <v>1020175713.2</v>
      </c>
      <c r="AS176" s="291">
        <v>8999.5900000333786</v>
      </c>
      <c r="AT176" s="291">
        <v>3824286.7999999523</v>
      </c>
      <c r="BB176" s="312">
        <v>2122271</v>
      </c>
      <c r="BC176" s="312" t="s">
        <v>77</v>
      </c>
      <c r="BD176" s="314">
        <v>826000000</v>
      </c>
      <c r="BE176" s="314">
        <v>198000000</v>
      </c>
      <c r="BF176" s="314">
        <v>0</v>
      </c>
      <c r="BG176" s="314">
        <v>0</v>
      </c>
      <c r="BH176" s="314">
        <v>1024000000</v>
      </c>
      <c r="BI176" s="314">
        <v>0</v>
      </c>
      <c r="BJ176" s="314">
        <v>1020166713.61</v>
      </c>
      <c r="BK176" s="314">
        <v>3833286.3899999857</v>
      </c>
      <c r="BL176" s="314">
        <v>0</v>
      </c>
      <c r="BM176" s="314">
        <v>1017747465.61</v>
      </c>
      <c r="BN176" s="314">
        <v>2419248</v>
      </c>
      <c r="BO176" s="314">
        <v>0</v>
      </c>
      <c r="BP176" s="314">
        <v>1020175713.2</v>
      </c>
      <c r="BQ176" s="314">
        <v>8999.5900000333786</v>
      </c>
      <c r="BR176" s="314">
        <v>3824286.7999999523</v>
      </c>
      <c r="BS176" s="314">
        <v>1017747465.61</v>
      </c>
    </row>
    <row r="177" spans="1:71" s="219" customFormat="1" ht="29" x14ac:dyDescent="0.35">
      <c r="A177" s="226">
        <v>21222711</v>
      </c>
      <c r="B177" s="227" t="s">
        <v>78</v>
      </c>
      <c r="C177" s="228">
        <f>+C178</f>
        <v>5000000</v>
      </c>
      <c r="D177" s="228">
        <f t="shared" ref="D177:Q177" si="86">+D178</f>
        <v>0</v>
      </c>
      <c r="E177" s="228">
        <f t="shared" si="86"/>
        <v>0</v>
      </c>
      <c r="F177" s="228">
        <f t="shared" si="86"/>
        <v>0</v>
      </c>
      <c r="G177" s="228">
        <f t="shared" si="86"/>
        <v>5000000</v>
      </c>
      <c r="H177" s="228">
        <f t="shared" si="86"/>
        <v>0</v>
      </c>
      <c r="I177" s="228">
        <f t="shared" si="86"/>
        <v>1166713.6100000001</v>
      </c>
      <c r="J177" s="228">
        <f t="shared" si="86"/>
        <v>3833286.3899999997</v>
      </c>
      <c r="K177" s="228">
        <f t="shared" si="86"/>
        <v>0</v>
      </c>
      <c r="L177" s="228">
        <f t="shared" si="86"/>
        <v>1166713.6100000001</v>
      </c>
      <c r="M177" s="228">
        <f t="shared" si="86"/>
        <v>0</v>
      </c>
      <c r="N177" s="228">
        <f t="shared" si="86"/>
        <v>1175713.2</v>
      </c>
      <c r="O177" s="228">
        <f t="shared" si="86"/>
        <v>8999.589999999851</v>
      </c>
      <c r="P177" s="228">
        <f t="shared" si="86"/>
        <v>3824286.8</v>
      </c>
      <c r="Q177" s="228">
        <f t="shared" si="86"/>
        <v>1166713.6100000001</v>
      </c>
      <c r="V177" s="282">
        <v>3824286.8</v>
      </c>
      <c r="X177" s="283"/>
      <c r="Y177" s="284"/>
      <c r="AA177" s="289">
        <v>21222711</v>
      </c>
      <c r="AB177" s="289" t="s">
        <v>78</v>
      </c>
      <c r="AC177" s="291">
        <v>5000000</v>
      </c>
      <c r="AD177" s="291">
        <v>0</v>
      </c>
      <c r="AE177" s="291">
        <v>0</v>
      </c>
      <c r="AF177" s="291">
        <v>0</v>
      </c>
      <c r="AG177" s="291">
        <v>5000000</v>
      </c>
      <c r="AH177" s="291">
        <v>0</v>
      </c>
      <c r="AI177" s="291">
        <v>1166713.6100000001</v>
      </c>
      <c r="AJ177" s="291">
        <v>3833286.3899999997</v>
      </c>
      <c r="AK177" s="291">
        <v>0</v>
      </c>
      <c r="AL177" s="291">
        <v>0</v>
      </c>
      <c r="AM177" s="291">
        <v>1166713.6100000001</v>
      </c>
      <c r="AN177" s="291">
        <v>0</v>
      </c>
      <c r="AO177" s="291">
        <v>0</v>
      </c>
      <c r="AP177" s="291">
        <v>0</v>
      </c>
      <c r="AQ177" s="291">
        <v>1175713.2</v>
      </c>
      <c r="AR177" s="291">
        <v>1175713.2</v>
      </c>
      <c r="AS177" s="291">
        <v>8999.589999999851</v>
      </c>
      <c r="AT177" s="291">
        <v>3824286.8</v>
      </c>
      <c r="BB177" s="312">
        <v>21222711</v>
      </c>
      <c r="BC177" s="312" t="s">
        <v>78</v>
      </c>
      <c r="BD177" s="314">
        <v>5000000</v>
      </c>
      <c r="BE177" s="314">
        <v>0</v>
      </c>
      <c r="BF177" s="314">
        <v>0</v>
      </c>
      <c r="BG177" s="314">
        <v>0</v>
      </c>
      <c r="BH177" s="314">
        <v>5000000</v>
      </c>
      <c r="BI177" s="314">
        <v>0</v>
      </c>
      <c r="BJ177" s="314">
        <v>1166713.6100000001</v>
      </c>
      <c r="BK177" s="314">
        <v>3833286.3899999997</v>
      </c>
      <c r="BL177" s="314">
        <v>0</v>
      </c>
      <c r="BM177" s="314">
        <v>1166713.6100000001</v>
      </c>
      <c r="BN177" s="314">
        <v>0</v>
      </c>
      <c r="BO177" s="314">
        <v>0</v>
      </c>
      <c r="BP177" s="314">
        <v>1175713.2</v>
      </c>
      <c r="BQ177" s="314">
        <v>8999.589999999851</v>
      </c>
      <c r="BR177" s="314">
        <v>3824286.8</v>
      </c>
      <c r="BS177" s="314">
        <v>1166713.6100000001</v>
      </c>
    </row>
    <row r="178" spans="1:71" ht="29" x14ac:dyDescent="0.35">
      <c r="A178" s="212">
        <v>212227111</v>
      </c>
      <c r="B178" s="210" t="s">
        <v>587</v>
      </c>
      <c r="C178" s="215">
        <v>5000000</v>
      </c>
      <c r="D178" s="215">
        <v>0</v>
      </c>
      <c r="E178" s="215">
        <v>0</v>
      </c>
      <c r="F178" s="215">
        <v>0</v>
      </c>
      <c r="G178" s="215">
        <f t="shared" si="73"/>
        <v>5000000</v>
      </c>
      <c r="H178" s="215">
        <v>0</v>
      </c>
      <c r="I178" s="215">
        <v>1166713.6100000001</v>
      </c>
      <c r="J178" s="215">
        <f t="shared" si="66"/>
        <v>3833286.3899999997</v>
      </c>
      <c r="K178" s="215">
        <v>0</v>
      </c>
      <c r="L178" s="215">
        <v>1166713.6100000001</v>
      </c>
      <c r="M178" s="215">
        <f t="shared" si="67"/>
        <v>0</v>
      </c>
      <c r="N178" s="215">
        <v>1175713.2</v>
      </c>
      <c r="O178" s="215">
        <f t="shared" si="68"/>
        <v>8999.589999999851</v>
      </c>
      <c r="P178" s="215">
        <f t="shared" si="69"/>
        <v>3824286.8</v>
      </c>
      <c r="Q178" s="215">
        <f t="shared" si="70"/>
        <v>1166713.6100000001</v>
      </c>
      <c r="V178" s="282">
        <v>3824286.8</v>
      </c>
      <c r="X178" s="283"/>
      <c r="Y178" s="284"/>
      <c r="AA178" s="289">
        <v>212227111</v>
      </c>
      <c r="AB178" s="289" t="s">
        <v>867</v>
      </c>
      <c r="AC178" s="291">
        <v>5000000</v>
      </c>
      <c r="AD178" s="291">
        <v>0</v>
      </c>
      <c r="AE178" s="291">
        <v>0</v>
      </c>
      <c r="AF178" s="291">
        <v>0</v>
      </c>
      <c r="AG178" s="291">
        <v>5000000</v>
      </c>
      <c r="AH178" s="291">
        <v>0</v>
      </c>
      <c r="AI178" s="291">
        <v>1166713.6100000001</v>
      </c>
      <c r="AJ178" s="291">
        <v>3833286.3899999997</v>
      </c>
      <c r="AK178" s="291">
        <v>0</v>
      </c>
      <c r="AL178" s="291">
        <v>0</v>
      </c>
      <c r="AM178" s="291">
        <v>1166713.6100000001</v>
      </c>
      <c r="AN178" s="291">
        <v>0</v>
      </c>
      <c r="AO178" s="291">
        <v>0</v>
      </c>
      <c r="AP178" s="291">
        <v>0</v>
      </c>
      <c r="AQ178" s="291">
        <v>1175713.2</v>
      </c>
      <c r="AR178" s="291">
        <v>1175713.2</v>
      </c>
      <c r="AS178" s="291">
        <v>8999.589999999851</v>
      </c>
      <c r="AT178" s="291">
        <v>3824286.8</v>
      </c>
      <c r="BB178" s="312">
        <v>212227111</v>
      </c>
      <c r="BC178" s="312" t="s">
        <v>867</v>
      </c>
      <c r="BD178" s="314">
        <v>5000000</v>
      </c>
      <c r="BE178" s="314">
        <v>0</v>
      </c>
      <c r="BF178" s="314">
        <v>0</v>
      </c>
      <c r="BG178" s="314">
        <v>0</v>
      </c>
      <c r="BH178" s="314">
        <v>5000000</v>
      </c>
      <c r="BI178" s="314">
        <v>0</v>
      </c>
      <c r="BJ178" s="314">
        <v>1166713.6100000001</v>
      </c>
      <c r="BK178" s="314">
        <v>3833286.3899999997</v>
      </c>
      <c r="BL178" s="314">
        <v>0</v>
      </c>
      <c r="BM178" s="314">
        <v>1166713.6100000001</v>
      </c>
      <c r="BN178" s="314">
        <v>0</v>
      </c>
      <c r="BO178" s="314">
        <v>0</v>
      </c>
      <c r="BP178" s="314">
        <v>1175713.2</v>
      </c>
      <c r="BQ178" s="314">
        <v>8999.589999999851</v>
      </c>
      <c r="BR178" s="314">
        <v>3824286.8</v>
      </c>
      <c r="BS178" s="314">
        <v>1166713.6100000001</v>
      </c>
    </row>
    <row r="179" spans="1:71" s="219" customFormat="1" ht="29" x14ac:dyDescent="0.35">
      <c r="A179" s="226">
        <v>21222712</v>
      </c>
      <c r="B179" s="227" t="s">
        <v>79</v>
      </c>
      <c r="C179" s="228">
        <f>+C180</f>
        <v>265000000</v>
      </c>
      <c r="D179" s="228">
        <f t="shared" ref="D179:Q179" si="87">+D180</f>
        <v>0</v>
      </c>
      <c r="E179" s="228">
        <f t="shared" si="87"/>
        <v>0</v>
      </c>
      <c r="F179" s="228">
        <f t="shared" si="87"/>
        <v>0</v>
      </c>
      <c r="G179" s="228">
        <f t="shared" si="87"/>
        <v>265000000</v>
      </c>
      <c r="H179" s="228">
        <f t="shared" si="87"/>
        <v>0</v>
      </c>
      <c r="I179" s="228">
        <f t="shared" si="87"/>
        <v>265000000</v>
      </c>
      <c r="J179" s="228">
        <f t="shared" si="87"/>
        <v>0</v>
      </c>
      <c r="K179" s="228">
        <f t="shared" si="87"/>
        <v>0</v>
      </c>
      <c r="L179" s="228">
        <f t="shared" si="87"/>
        <v>264999661</v>
      </c>
      <c r="M179" s="228">
        <f t="shared" si="87"/>
        <v>339</v>
      </c>
      <c r="N179" s="228">
        <f t="shared" si="87"/>
        <v>265000000</v>
      </c>
      <c r="O179" s="228">
        <f t="shared" si="87"/>
        <v>0</v>
      </c>
      <c r="P179" s="228">
        <f t="shared" si="87"/>
        <v>0</v>
      </c>
      <c r="Q179" s="228">
        <f t="shared" si="87"/>
        <v>264999661</v>
      </c>
      <c r="V179" s="282">
        <v>0</v>
      </c>
      <c r="X179" s="283"/>
      <c r="Y179" s="284"/>
      <c r="AA179" s="289">
        <v>21222712</v>
      </c>
      <c r="AB179" s="289" t="s">
        <v>79</v>
      </c>
      <c r="AC179" s="291">
        <v>265000000</v>
      </c>
      <c r="AD179" s="291">
        <v>0</v>
      </c>
      <c r="AE179" s="291">
        <v>0</v>
      </c>
      <c r="AF179" s="291">
        <v>0</v>
      </c>
      <c r="AG179" s="291">
        <v>265000000</v>
      </c>
      <c r="AH179" s="291">
        <v>0</v>
      </c>
      <c r="AI179" s="291">
        <v>265000000</v>
      </c>
      <c r="AJ179" s="291">
        <v>0</v>
      </c>
      <c r="AK179" s="291">
        <v>0</v>
      </c>
      <c r="AL179" s="291">
        <v>0</v>
      </c>
      <c r="AM179" s="291">
        <v>264999661</v>
      </c>
      <c r="AN179" s="291">
        <v>339</v>
      </c>
      <c r="AO179" s="291">
        <v>0</v>
      </c>
      <c r="AP179" s="291">
        <v>0</v>
      </c>
      <c r="AQ179" s="291">
        <v>265000000</v>
      </c>
      <c r="AR179" s="291">
        <v>265000000</v>
      </c>
      <c r="AS179" s="291">
        <v>0</v>
      </c>
      <c r="AT179" s="291">
        <v>0</v>
      </c>
      <c r="BB179" s="312">
        <v>21222712</v>
      </c>
      <c r="BC179" s="312" t="s">
        <v>79</v>
      </c>
      <c r="BD179" s="314">
        <v>265000000</v>
      </c>
      <c r="BE179" s="314">
        <v>0</v>
      </c>
      <c r="BF179" s="314">
        <v>0</v>
      </c>
      <c r="BG179" s="314">
        <v>0</v>
      </c>
      <c r="BH179" s="314">
        <v>265000000</v>
      </c>
      <c r="BI179" s="314">
        <v>0</v>
      </c>
      <c r="BJ179" s="314">
        <v>265000000</v>
      </c>
      <c r="BK179" s="314">
        <v>0</v>
      </c>
      <c r="BL179" s="314">
        <v>0</v>
      </c>
      <c r="BM179" s="314">
        <v>264999661</v>
      </c>
      <c r="BN179" s="314">
        <v>339</v>
      </c>
      <c r="BO179" s="314">
        <v>0</v>
      </c>
      <c r="BP179" s="314">
        <v>265000000</v>
      </c>
      <c r="BQ179" s="314">
        <v>0</v>
      </c>
      <c r="BR179" s="314">
        <v>0</v>
      </c>
      <c r="BS179" s="314">
        <v>264999661</v>
      </c>
    </row>
    <row r="180" spans="1:71" ht="29" x14ac:dyDescent="0.35">
      <c r="A180" s="212">
        <v>212227121</v>
      </c>
      <c r="B180" s="210" t="s">
        <v>588</v>
      </c>
      <c r="C180" s="215">
        <v>265000000</v>
      </c>
      <c r="D180" s="215">
        <v>0</v>
      </c>
      <c r="E180" s="215">
        <v>0</v>
      </c>
      <c r="F180" s="215">
        <v>0</v>
      </c>
      <c r="G180" s="215">
        <f t="shared" si="73"/>
        <v>265000000</v>
      </c>
      <c r="H180" s="215">
        <v>0</v>
      </c>
      <c r="I180" s="215">
        <v>265000000</v>
      </c>
      <c r="J180" s="215">
        <f t="shared" si="66"/>
        <v>0</v>
      </c>
      <c r="K180" s="215">
        <v>0</v>
      </c>
      <c r="L180" s="215">
        <v>264999661</v>
      </c>
      <c r="M180" s="215">
        <f t="shared" si="67"/>
        <v>339</v>
      </c>
      <c r="N180" s="215">
        <v>265000000</v>
      </c>
      <c r="O180" s="215">
        <f t="shared" si="68"/>
        <v>0</v>
      </c>
      <c r="P180" s="215">
        <f t="shared" si="69"/>
        <v>0</v>
      </c>
      <c r="Q180" s="215">
        <f t="shared" si="70"/>
        <v>264999661</v>
      </c>
      <c r="V180" s="282">
        <v>0</v>
      </c>
      <c r="X180" s="283"/>
      <c r="Y180" s="284"/>
      <c r="AA180" s="289">
        <v>212227121</v>
      </c>
      <c r="AB180" s="289" t="s">
        <v>869</v>
      </c>
      <c r="AC180" s="291">
        <v>265000000</v>
      </c>
      <c r="AD180" s="291">
        <v>0</v>
      </c>
      <c r="AE180" s="291">
        <v>0</v>
      </c>
      <c r="AF180" s="291">
        <v>0</v>
      </c>
      <c r="AG180" s="291">
        <v>265000000</v>
      </c>
      <c r="AH180" s="291">
        <v>0</v>
      </c>
      <c r="AI180" s="291">
        <v>265000000</v>
      </c>
      <c r="AJ180" s="291">
        <v>0</v>
      </c>
      <c r="AK180" s="291">
        <v>0</v>
      </c>
      <c r="AL180" s="291">
        <v>0</v>
      </c>
      <c r="AM180" s="291">
        <v>264999661</v>
      </c>
      <c r="AN180" s="291">
        <v>339</v>
      </c>
      <c r="AO180" s="291">
        <v>0</v>
      </c>
      <c r="AP180" s="291">
        <v>0</v>
      </c>
      <c r="AQ180" s="291">
        <v>265000000</v>
      </c>
      <c r="AR180" s="291">
        <v>265000000</v>
      </c>
      <c r="AS180" s="291">
        <v>0</v>
      </c>
      <c r="AT180" s="291">
        <v>0</v>
      </c>
      <c r="BB180" s="312">
        <v>212227121</v>
      </c>
      <c r="BC180" s="312" t="s">
        <v>869</v>
      </c>
      <c r="BD180" s="314">
        <v>265000000</v>
      </c>
      <c r="BE180" s="314">
        <v>0</v>
      </c>
      <c r="BF180" s="314">
        <v>0</v>
      </c>
      <c r="BG180" s="314">
        <v>0</v>
      </c>
      <c r="BH180" s="314">
        <v>265000000</v>
      </c>
      <c r="BI180" s="314">
        <v>0</v>
      </c>
      <c r="BJ180" s="314">
        <v>265000000</v>
      </c>
      <c r="BK180" s="314">
        <v>0</v>
      </c>
      <c r="BL180" s="314">
        <v>0</v>
      </c>
      <c r="BM180" s="314">
        <v>264999661</v>
      </c>
      <c r="BN180" s="314">
        <v>339</v>
      </c>
      <c r="BO180" s="314">
        <v>0</v>
      </c>
      <c r="BP180" s="314">
        <v>265000000</v>
      </c>
      <c r="BQ180" s="314">
        <v>0</v>
      </c>
      <c r="BR180" s="314">
        <v>0</v>
      </c>
      <c r="BS180" s="314">
        <v>264999661</v>
      </c>
    </row>
    <row r="181" spans="1:71" s="219" customFormat="1" ht="29" x14ac:dyDescent="0.35">
      <c r="A181" s="226">
        <v>21222713</v>
      </c>
      <c r="B181" s="227" t="s">
        <v>80</v>
      </c>
      <c r="C181" s="228">
        <f>+C182</f>
        <v>556000000</v>
      </c>
      <c r="D181" s="228">
        <f t="shared" ref="D181:Q181" si="88">+D182</f>
        <v>198000000</v>
      </c>
      <c r="E181" s="228">
        <f t="shared" si="88"/>
        <v>0</v>
      </c>
      <c r="F181" s="228">
        <f t="shared" si="88"/>
        <v>0</v>
      </c>
      <c r="G181" s="228">
        <f t="shared" si="88"/>
        <v>754000000</v>
      </c>
      <c r="H181" s="228">
        <f t="shared" si="88"/>
        <v>0</v>
      </c>
      <c r="I181" s="228">
        <f t="shared" si="88"/>
        <v>754000000</v>
      </c>
      <c r="J181" s="228">
        <f t="shared" si="88"/>
        <v>0</v>
      </c>
      <c r="K181" s="228">
        <f t="shared" si="88"/>
        <v>0</v>
      </c>
      <c r="L181" s="228">
        <f t="shared" si="88"/>
        <v>751581091</v>
      </c>
      <c r="M181" s="228">
        <f t="shared" si="88"/>
        <v>2418909</v>
      </c>
      <c r="N181" s="228">
        <f t="shared" si="88"/>
        <v>754000000</v>
      </c>
      <c r="O181" s="228">
        <f t="shared" si="88"/>
        <v>0</v>
      </c>
      <c r="P181" s="228">
        <f t="shared" si="88"/>
        <v>0</v>
      </c>
      <c r="Q181" s="228">
        <f t="shared" si="88"/>
        <v>751581091</v>
      </c>
      <c r="V181" s="282">
        <v>0</v>
      </c>
      <c r="X181" s="283"/>
      <c r="Y181" s="284"/>
      <c r="AA181" s="289">
        <v>21222713</v>
      </c>
      <c r="AB181" s="289" t="s">
        <v>80</v>
      </c>
      <c r="AC181" s="291">
        <v>556000000</v>
      </c>
      <c r="AD181" s="291">
        <v>198000000</v>
      </c>
      <c r="AE181" s="291">
        <v>0</v>
      </c>
      <c r="AF181" s="291">
        <v>0</v>
      </c>
      <c r="AG181" s="291">
        <v>754000000</v>
      </c>
      <c r="AH181" s="291">
        <v>0</v>
      </c>
      <c r="AI181" s="291">
        <v>754000000</v>
      </c>
      <c r="AJ181" s="291">
        <v>0</v>
      </c>
      <c r="AK181" s="291">
        <v>0</v>
      </c>
      <c r="AL181" s="291">
        <v>0</v>
      </c>
      <c r="AM181" s="291">
        <v>751581091</v>
      </c>
      <c r="AN181" s="291">
        <v>2418909</v>
      </c>
      <c r="AO181" s="291">
        <v>0</v>
      </c>
      <c r="AP181" s="291">
        <v>0</v>
      </c>
      <c r="AQ181" s="291">
        <v>754000000</v>
      </c>
      <c r="AR181" s="291">
        <v>754000000</v>
      </c>
      <c r="AS181" s="291">
        <v>0</v>
      </c>
      <c r="AT181" s="291">
        <v>0</v>
      </c>
      <c r="BB181" s="312">
        <v>21222713</v>
      </c>
      <c r="BC181" s="312" t="s">
        <v>80</v>
      </c>
      <c r="BD181" s="314">
        <v>556000000</v>
      </c>
      <c r="BE181" s="314">
        <v>198000000</v>
      </c>
      <c r="BF181" s="314">
        <v>0</v>
      </c>
      <c r="BG181" s="314">
        <v>0</v>
      </c>
      <c r="BH181" s="314">
        <v>754000000</v>
      </c>
      <c r="BI181" s="314">
        <v>0</v>
      </c>
      <c r="BJ181" s="314">
        <v>754000000</v>
      </c>
      <c r="BK181" s="314">
        <v>0</v>
      </c>
      <c r="BL181" s="314">
        <v>0</v>
      </c>
      <c r="BM181" s="314">
        <v>751581091</v>
      </c>
      <c r="BN181" s="314">
        <v>2418909</v>
      </c>
      <c r="BO181" s="314">
        <v>0</v>
      </c>
      <c r="BP181" s="314">
        <v>754000000</v>
      </c>
      <c r="BQ181" s="314">
        <v>0</v>
      </c>
      <c r="BR181" s="314">
        <v>0</v>
      </c>
      <c r="BS181" s="314">
        <v>751581091</v>
      </c>
    </row>
    <row r="182" spans="1:71" ht="29" x14ac:dyDescent="0.35">
      <c r="A182" s="212">
        <v>212227138</v>
      </c>
      <c r="B182" s="210" t="s">
        <v>589</v>
      </c>
      <c r="C182" s="215">
        <v>556000000</v>
      </c>
      <c r="D182" s="215">
        <v>198000000</v>
      </c>
      <c r="E182" s="215">
        <v>0</v>
      </c>
      <c r="F182" s="215">
        <v>0</v>
      </c>
      <c r="G182" s="215">
        <f t="shared" si="73"/>
        <v>754000000</v>
      </c>
      <c r="H182" s="215">
        <v>0</v>
      </c>
      <c r="I182" s="215">
        <v>754000000</v>
      </c>
      <c r="J182" s="215">
        <f t="shared" si="66"/>
        <v>0</v>
      </c>
      <c r="K182" s="215">
        <v>0</v>
      </c>
      <c r="L182" s="215">
        <v>751581091</v>
      </c>
      <c r="M182" s="215">
        <f t="shared" si="67"/>
        <v>2418909</v>
      </c>
      <c r="N182" s="215">
        <v>754000000</v>
      </c>
      <c r="O182" s="215">
        <f t="shared" si="68"/>
        <v>0</v>
      </c>
      <c r="P182" s="215">
        <f t="shared" si="69"/>
        <v>0</v>
      </c>
      <c r="Q182" s="215">
        <f t="shared" si="70"/>
        <v>751581091</v>
      </c>
      <c r="V182" s="282">
        <v>0</v>
      </c>
      <c r="X182" s="283"/>
      <c r="Y182" s="284"/>
      <c r="AA182" s="289">
        <v>212227138</v>
      </c>
      <c r="AB182" s="289" t="s">
        <v>872</v>
      </c>
      <c r="AC182" s="291">
        <v>556000000</v>
      </c>
      <c r="AD182" s="291">
        <v>198000000</v>
      </c>
      <c r="AE182" s="291">
        <v>0</v>
      </c>
      <c r="AF182" s="291">
        <v>0</v>
      </c>
      <c r="AG182" s="291">
        <v>754000000</v>
      </c>
      <c r="AH182" s="291">
        <v>0</v>
      </c>
      <c r="AI182" s="291">
        <v>754000000</v>
      </c>
      <c r="AJ182" s="291">
        <v>0</v>
      </c>
      <c r="AK182" s="291">
        <v>0</v>
      </c>
      <c r="AL182" s="291">
        <v>0</v>
      </c>
      <c r="AM182" s="291">
        <v>751581091</v>
      </c>
      <c r="AN182" s="291">
        <v>2418909</v>
      </c>
      <c r="AO182" s="291">
        <v>0</v>
      </c>
      <c r="AP182" s="291">
        <v>0</v>
      </c>
      <c r="AQ182" s="291">
        <v>754000000</v>
      </c>
      <c r="AR182" s="291">
        <v>754000000</v>
      </c>
      <c r="AS182" s="291">
        <v>0</v>
      </c>
      <c r="AT182" s="291">
        <v>0</v>
      </c>
      <c r="BB182" s="312">
        <v>212227138</v>
      </c>
      <c r="BC182" s="312" t="s">
        <v>872</v>
      </c>
      <c r="BD182" s="314">
        <v>556000000</v>
      </c>
      <c r="BE182" s="314">
        <v>198000000</v>
      </c>
      <c r="BF182" s="314">
        <v>0</v>
      </c>
      <c r="BG182" s="314">
        <v>0</v>
      </c>
      <c r="BH182" s="314">
        <v>754000000</v>
      </c>
      <c r="BI182" s="314">
        <v>0</v>
      </c>
      <c r="BJ182" s="314">
        <v>754000000</v>
      </c>
      <c r="BK182" s="314">
        <v>0</v>
      </c>
      <c r="BL182" s="314">
        <v>0</v>
      </c>
      <c r="BM182" s="314">
        <v>751581091</v>
      </c>
      <c r="BN182" s="314">
        <v>2418909</v>
      </c>
      <c r="BO182" s="314">
        <v>0</v>
      </c>
      <c r="BP182" s="314">
        <v>754000000</v>
      </c>
      <c r="BQ182" s="314">
        <v>0</v>
      </c>
      <c r="BR182" s="314">
        <v>0</v>
      </c>
      <c r="BS182" s="314">
        <v>751581091</v>
      </c>
    </row>
    <row r="183" spans="1:71" x14ac:dyDescent="0.35">
      <c r="A183" s="212">
        <v>21222714</v>
      </c>
      <c r="B183" s="210" t="s">
        <v>590</v>
      </c>
      <c r="C183" s="215">
        <v>100000000</v>
      </c>
      <c r="D183" s="215">
        <v>80000000</v>
      </c>
      <c r="E183" s="215">
        <v>0</v>
      </c>
      <c r="F183" s="215">
        <v>0</v>
      </c>
      <c r="G183" s="215">
        <f t="shared" si="73"/>
        <v>180000000</v>
      </c>
      <c r="H183" s="215">
        <v>529237.68999999994</v>
      </c>
      <c r="I183" s="215">
        <v>105925188.7</v>
      </c>
      <c r="J183" s="215">
        <f t="shared" si="66"/>
        <v>74074811.299999997</v>
      </c>
      <c r="K183" s="215">
        <v>22267197.350000001</v>
      </c>
      <c r="L183" s="215">
        <v>127279666.61</v>
      </c>
      <c r="M183" s="215">
        <f t="shared" si="67"/>
        <v>-21354477.909999996</v>
      </c>
      <c r="N183" s="215">
        <v>108040889.15000001</v>
      </c>
      <c r="O183" s="215">
        <f t="shared" si="68"/>
        <v>2115700.450000003</v>
      </c>
      <c r="P183" s="215">
        <f t="shared" si="69"/>
        <v>71959110.849999994</v>
      </c>
      <c r="Q183" s="215">
        <f t="shared" si="70"/>
        <v>127279666.61</v>
      </c>
      <c r="V183" s="282">
        <v>79988000</v>
      </c>
      <c r="X183" s="283"/>
      <c r="Y183" s="284"/>
      <c r="AA183" s="289">
        <v>21222714</v>
      </c>
      <c r="AB183" s="289" t="s">
        <v>873</v>
      </c>
      <c r="AC183" s="291">
        <v>100000000</v>
      </c>
      <c r="AD183" s="291">
        <v>80000000</v>
      </c>
      <c r="AE183" s="291">
        <v>0</v>
      </c>
      <c r="AF183" s="291">
        <v>0</v>
      </c>
      <c r="AG183" s="291">
        <v>180000000</v>
      </c>
      <c r="AH183" s="291">
        <v>8222269.2800000003</v>
      </c>
      <c r="AI183" s="291">
        <v>105395951.01000001</v>
      </c>
      <c r="AJ183" s="291">
        <v>74604048.989999995</v>
      </c>
      <c r="AK183" s="291">
        <v>0</v>
      </c>
      <c r="AL183" s="291">
        <v>8218956.8899999997</v>
      </c>
      <c r="AM183" s="291">
        <v>105012469.26000001</v>
      </c>
      <c r="AN183" s="291">
        <v>383481.75</v>
      </c>
      <c r="AO183" s="291">
        <v>0</v>
      </c>
      <c r="AP183" s="291">
        <v>8019628.8799999999</v>
      </c>
      <c r="AQ183" s="291">
        <v>108031628.88</v>
      </c>
      <c r="AR183" s="291">
        <v>108031628.88</v>
      </c>
      <c r="AS183" s="291">
        <v>2635677.8699999899</v>
      </c>
      <c r="AT183" s="291">
        <v>71968371.120000005</v>
      </c>
      <c r="BA183" s="213">
        <f>130000000/8</f>
        <v>16250000</v>
      </c>
      <c r="BB183" s="312">
        <v>21222714</v>
      </c>
      <c r="BC183" s="312" t="s">
        <v>873</v>
      </c>
      <c r="BD183" s="314">
        <v>100000000</v>
      </c>
      <c r="BE183" s="314">
        <v>80000000</v>
      </c>
      <c r="BF183" s="314">
        <v>0</v>
      </c>
      <c r="BG183" s="314">
        <v>0</v>
      </c>
      <c r="BH183" s="314">
        <v>180000000</v>
      </c>
      <c r="BI183" s="314">
        <v>529237.68999999994</v>
      </c>
      <c r="BJ183" s="314">
        <v>105925188.7</v>
      </c>
      <c r="BK183" s="314">
        <v>74074811.299999997</v>
      </c>
      <c r="BL183" s="314">
        <v>22267197.350000001</v>
      </c>
      <c r="BM183" s="314">
        <v>127279666.61</v>
      </c>
      <c r="BN183" s="314">
        <v>-21354477.909999996</v>
      </c>
      <c r="BO183" s="314">
        <v>9260.27</v>
      </c>
      <c r="BP183" s="314">
        <v>108040889.15000001</v>
      </c>
      <c r="BQ183" s="314">
        <v>2115700.450000003</v>
      </c>
      <c r="BR183" s="314">
        <v>71959110.849999994</v>
      </c>
      <c r="BS183" s="314">
        <v>127279666.61</v>
      </c>
    </row>
    <row r="184" spans="1:71" s="219" customFormat="1" x14ac:dyDescent="0.35">
      <c r="A184" s="223">
        <v>2122272</v>
      </c>
      <c r="B184" s="224" t="s">
        <v>81</v>
      </c>
      <c r="C184" s="225">
        <f>+C185+C187+C190</f>
        <v>1287000000</v>
      </c>
      <c r="D184" s="225">
        <f>+D185+D187+D190</f>
        <v>160000000</v>
      </c>
      <c r="E184" s="225">
        <f t="shared" ref="E184:Q184" si="89">+E185+E187+E190</f>
        <v>204000000</v>
      </c>
      <c r="F184" s="225">
        <f t="shared" si="89"/>
        <v>0</v>
      </c>
      <c r="G184" s="225">
        <f t="shared" si="89"/>
        <v>1243000000</v>
      </c>
      <c r="H184" s="225">
        <f t="shared" si="89"/>
        <v>25937500</v>
      </c>
      <c r="I184" s="225">
        <f t="shared" si="89"/>
        <v>782466098</v>
      </c>
      <c r="J184" s="225">
        <f t="shared" si="89"/>
        <v>460533902</v>
      </c>
      <c r="K184" s="225">
        <f t="shared" si="89"/>
        <v>26591431</v>
      </c>
      <c r="L184" s="225">
        <f t="shared" si="89"/>
        <v>171272179</v>
      </c>
      <c r="M184" s="225">
        <f t="shared" si="89"/>
        <v>611193919</v>
      </c>
      <c r="N184" s="225">
        <f t="shared" si="89"/>
        <v>1165617448</v>
      </c>
      <c r="O184" s="225">
        <f t="shared" si="89"/>
        <v>383151350</v>
      </c>
      <c r="P184" s="225">
        <f t="shared" si="89"/>
        <v>77382552</v>
      </c>
      <c r="Q184" s="225">
        <f t="shared" si="89"/>
        <v>171272179</v>
      </c>
      <c r="V184" s="282">
        <v>24382552</v>
      </c>
      <c r="X184" s="283"/>
      <c r="Y184" s="284"/>
      <c r="AA184" s="289">
        <v>2122272</v>
      </c>
      <c r="AB184" s="289" t="s">
        <v>81</v>
      </c>
      <c r="AC184" s="291">
        <v>1287000000</v>
      </c>
      <c r="AD184" s="291">
        <v>0</v>
      </c>
      <c r="AE184" s="291">
        <v>204000000</v>
      </c>
      <c r="AF184" s="291">
        <v>0</v>
      </c>
      <c r="AG184" s="291">
        <v>1083000000</v>
      </c>
      <c r="AH184" s="291">
        <v>46346807</v>
      </c>
      <c r="AI184" s="291">
        <v>756528598</v>
      </c>
      <c r="AJ184" s="291">
        <v>326471402</v>
      </c>
      <c r="AK184" s="291">
        <v>0</v>
      </c>
      <c r="AL184" s="291">
        <v>30971616</v>
      </c>
      <c r="AM184" s="291">
        <v>144680748</v>
      </c>
      <c r="AN184" s="291">
        <v>611847850</v>
      </c>
      <c r="AO184" s="291">
        <v>290346807</v>
      </c>
      <c r="AP184" s="291">
        <v>0</v>
      </c>
      <c r="AQ184" s="291">
        <v>1295964255</v>
      </c>
      <c r="AR184" s="291">
        <v>1005617448</v>
      </c>
      <c r="AS184" s="291">
        <v>249088850</v>
      </c>
      <c r="AT184" s="291">
        <v>77382552</v>
      </c>
      <c r="BB184" s="312">
        <v>2122272</v>
      </c>
      <c r="BC184" s="312" t="s">
        <v>81</v>
      </c>
      <c r="BD184" s="314">
        <v>1287000000</v>
      </c>
      <c r="BE184" s="314">
        <v>0</v>
      </c>
      <c r="BF184" s="314">
        <v>204000000</v>
      </c>
      <c r="BG184" s="314">
        <v>0</v>
      </c>
      <c r="BH184" s="314">
        <v>1083000000</v>
      </c>
      <c r="BI184" s="314">
        <v>25937500</v>
      </c>
      <c r="BJ184" s="314">
        <v>782466098</v>
      </c>
      <c r="BK184" s="314">
        <v>300533902</v>
      </c>
      <c r="BL184" s="314">
        <v>26591431</v>
      </c>
      <c r="BM184" s="314">
        <v>171272179</v>
      </c>
      <c r="BN184" s="314">
        <v>611193919</v>
      </c>
      <c r="BO184" s="314">
        <v>0</v>
      </c>
      <c r="BP184" s="314">
        <v>1005617448</v>
      </c>
      <c r="BQ184" s="314">
        <v>223151350</v>
      </c>
      <c r="BR184" s="314">
        <v>77382552</v>
      </c>
      <c r="BS184" s="314">
        <v>171272179</v>
      </c>
    </row>
    <row r="185" spans="1:71" s="219" customFormat="1" ht="29" x14ac:dyDescent="0.35">
      <c r="A185" s="226">
        <v>21222721</v>
      </c>
      <c r="B185" s="227" t="s">
        <v>82</v>
      </c>
      <c r="C185" s="228">
        <f>+C186</f>
        <v>85000000</v>
      </c>
      <c r="D185" s="228">
        <f t="shared" ref="D185:Q185" si="90">+D186</f>
        <v>0</v>
      </c>
      <c r="E185" s="228">
        <f t="shared" si="90"/>
        <v>0</v>
      </c>
      <c r="F185" s="228">
        <f t="shared" si="90"/>
        <v>0</v>
      </c>
      <c r="G185" s="228">
        <f t="shared" si="90"/>
        <v>85000000</v>
      </c>
      <c r="H185" s="228">
        <f t="shared" si="90"/>
        <v>0</v>
      </c>
      <c r="I185" s="228">
        <f t="shared" si="90"/>
        <v>62617448</v>
      </c>
      <c r="J185" s="228">
        <f t="shared" si="90"/>
        <v>22382552</v>
      </c>
      <c r="K185" s="228">
        <f t="shared" si="90"/>
        <v>0</v>
      </c>
      <c r="L185" s="228">
        <f t="shared" si="90"/>
        <v>62617448</v>
      </c>
      <c r="M185" s="228">
        <f t="shared" si="90"/>
        <v>0</v>
      </c>
      <c r="N185" s="228">
        <f t="shared" si="90"/>
        <v>62617448</v>
      </c>
      <c r="O185" s="228">
        <f t="shared" si="90"/>
        <v>0</v>
      </c>
      <c r="P185" s="228">
        <f t="shared" si="90"/>
        <v>22382552</v>
      </c>
      <c r="Q185" s="228">
        <f t="shared" si="90"/>
        <v>62617448</v>
      </c>
      <c r="V185" s="282">
        <v>22382552</v>
      </c>
      <c r="X185" s="283"/>
      <c r="Y185" s="284"/>
      <c r="AA185" s="289">
        <v>21222721</v>
      </c>
      <c r="AB185" s="289" t="s">
        <v>82</v>
      </c>
      <c r="AC185" s="291">
        <v>85000000</v>
      </c>
      <c r="AD185" s="291">
        <v>0</v>
      </c>
      <c r="AE185" s="291">
        <v>0</v>
      </c>
      <c r="AF185" s="291">
        <v>0</v>
      </c>
      <c r="AG185" s="291">
        <v>85000000</v>
      </c>
      <c r="AH185" s="291">
        <v>0</v>
      </c>
      <c r="AI185" s="291">
        <v>62617448</v>
      </c>
      <c r="AJ185" s="291">
        <v>22382552</v>
      </c>
      <c r="AK185" s="291">
        <v>0</v>
      </c>
      <c r="AL185" s="291">
        <v>20005816</v>
      </c>
      <c r="AM185" s="291">
        <v>62617448</v>
      </c>
      <c r="AN185" s="291">
        <v>0</v>
      </c>
      <c r="AO185" s="291">
        <v>0</v>
      </c>
      <c r="AP185" s="291">
        <v>0</v>
      </c>
      <c r="AQ185" s="291">
        <v>62617448</v>
      </c>
      <c r="AR185" s="291">
        <v>62617448</v>
      </c>
      <c r="AS185" s="291">
        <v>0</v>
      </c>
      <c r="AT185" s="291">
        <v>22382552</v>
      </c>
      <c r="BB185" s="312">
        <v>21222721</v>
      </c>
      <c r="BC185" s="312" t="s">
        <v>82</v>
      </c>
      <c r="BD185" s="314">
        <v>85000000</v>
      </c>
      <c r="BE185" s="314">
        <v>0</v>
      </c>
      <c r="BF185" s="314">
        <v>0</v>
      </c>
      <c r="BG185" s="314">
        <v>0</v>
      </c>
      <c r="BH185" s="314">
        <v>85000000</v>
      </c>
      <c r="BI185" s="314">
        <v>0</v>
      </c>
      <c r="BJ185" s="314">
        <v>62617448</v>
      </c>
      <c r="BK185" s="314">
        <v>22382552</v>
      </c>
      <c r="BL185" s="314">
        <v>0</v>
      </c>
      <c r="BM185" s="314">
        <v>62617448</v>
      </c>
      <c r="BN185" s="314">
        <v>0</v>
      </c>
      <c r="BO185" s="314">
        <v>0</v>
      </c>
      <c r="BP185" s="314">
        <v>62617448</v>
      </c>
      <c r="BQ185" s="314">
        <v>0</v>
      </c>
      <c r="BR185" s="314">
        <v>22382552</v>
      </c>
      <c r="BS185" s="314">
        <v>62617448</v>
      </c>
    </row>
    <row r="186" spans="1:71" ht="29" x14ac:dyDescent="0.35">
      <c r="A186" s="212">
        <v>212227211</v>
      </c>
      <c r="B186" s="210" t="s">
        <v>591</v>
      </c>
      <c r="C186" s="215">
        <v>85000000</v>
      </c>
      <c r="D186" s="215">
        <v>0</v>
      </c>
      <c r="E186" s="215">
        <v>0</v>
      </c>
      <c r="F186" s="215">
        <v>0</v>
      </c>
      <c r="G186" s="215">
        <f t="shared" si="73"/>
        <v>85000000</v>
      </c>
      <c r="H186" s="215">
        <v>0</v>
      </c>
      <c r="I186" s="215">
        <v>62617448</v>
      </c>
      <c r="J186" s="215">
        <f t="shared" si="66"/>
        <v>22382552</v>
      </c>
      <c r="K186" s="215">
        <v>0</v>
      </c>
      <c r="L186" s="215">
        <v>62617448</v>
      </c>
      <c r="M186" s="215">
        <f t="shared" si="67"/>
        <v>0</v>
      </c>
      <c r="N186" s="215">
        <v>62617448</v>
      </c>
      <c r="O186" s="215">
        <f t="shared" si="68"/>
        <v>0</v>
      </c>
      <c r="P186" s="215">
        <f t="shared" si="69"/>
        <v>22382552</v>
      </c>
      <c r="Q186" s="215">
        <f t="shared" si="70"/>
        <v>62617448</v>
      </c>
      <c r="V186" s="282">
        <v>22382552</v>
      </c>
      <c r="X186" s="283"/>
      <c r="Y186" s="284"/>
      <c r="AA186" s="289">
        <v>212227211</v>
      </c>
      <c r="AB186" s="289" t="s">
        <v>875</v>
      </c>
      <c r="AC186" s="291">
        <v>85000000</v>
      </c>
      <c r="AD186" s="291">
        <v>0</v>
      </c>
      <c r="AE186" s="291">
        <v>0</v>
      </c>
      <c r="AF186" s="291">
        <v>0</v>
      </c>
      <c r="AG186" s="291">
        <v>85000000</v>
      </c>
      <c r="AH186" s="291">
        <v>0</v>
      </c>
      <c r="AI186" s="291">
        <v>62617448</v>
      </c>
      <c r="AJ186" s="291">
        <v>22382552</v>
      </c>
      <c r="AK186" s="291">
        <v>0</v>
      </c>
      <c r="AL186" s="291">
        <v>20005816</v>
      </c>
      <c r="AM186" s="291">
        <v>62617448</v>
      </c>
      <c r="AN186" s="291">
        <v>0</v>
      </c>
      <c r="AO186" s="291">
        <v>0</v>
      </c>
      <c r="AP186" s="291">
        <v>0</v>
      </c>
      <c r="AQ186" s="291">
        <v>62617448</v>
      </c>
      <c r="AR186" s="291">
        <v>62617448</v>
      </c>
      <c r="AS186" s="291">
        <v>0</v>
      </c>
      <c r="AT186" s="291">
        <v>22382552</v>
      </c>
      <c r="BB186" s="312">
        <v>212227211</v>
      </c>
      <c r="BC186" s="312" t="s">
        <v>875</v>
      </c>
      <c r="BD186" s="314">
        <v>85000000</v>
      </c>
      <c r="BE186" s="314">
        <v>0</v>
      </c>
      <c r="BF186" s="314">
        <v>0</v>
      </c>
      <c r="BG186" s="314">
        <v>0</v>
      </c>
      <c r="BH186" s="314">
        <v>85000000</v>
      </c>
      <c r="BI186" s="314">
        <v>0</v>
      </c>
      <c r="BJ186" s="314">
        <v>62617448</v>
      </c>
      <c r="BK186" s="314">
        <v>22382552</v>
      </c>
      <c r="BL186" s="314">
        <v>0</v>
      </c>
      <c r="BM186" s="314">
        <v>62617448</v>
      </c>
      <c r="BN186" s="314">
        <v>0</v>
      </c>
      <c r="BO186" s="314">
        <v>0</v>
      </c>
      <c r="BP186" s="314">
        <v>62617448</v>
      </c>
      <c r="BQ186" s="314">
        <v>0</v>
      </c>
      <c r="BR186" s="314">
        <v>22382552</v>
      </c>
      <c r="BS186" s="314">
        <v>62617448</v>
      </c>
    </row>
    <row r="187" spans="1:71" s="219" customFormat="1" x14ac:dyDescent="0.35">
      <c r="A187" s="226">
        <v>21222722</v>
      </c>
      <c r="B187" s="227" t="s">
        <v>83</v>
      </c>
      <c r="C187" s="228">
        <f>+C188+C189</f>
        <v>1202000000</v>
      </c>
      <c r="D187" s="228">
        <f t="shared" ref="D187:Q187" si="91">+D188+D189</f>
        <v>0</v>
      </c>
      <c r="E187" s="228">
        <f t="shared" si="91"/>
        <v>204000000</v>
      </c>
      <c r="F187" s="228">
        <f t="shared" si="91"/>
        <v>0</v>
      </c>
      <c r="G187" s="228">
        <f t="shared" si="91"/>
        <v>998000000</v>
      </c>
      <c r="H187" s="228">
        <f t="shared" si="91"/>
        <v>25937500</v>
      </c>
      <c r="I187" s="228">
        <f t="shared" si="91"/>
        <v>719848650</v>
      </c>
      <c r="J187" s="228">
        <f t="shared" si="91"/>
        <v>278151350</v>
      </c>
      <c r="K187" s="228">
        <f t="shared" si="91"/>
        <v>26591431</v>
      </c>
      <c r="L187" s="228">
        <f t="shared" si="91"/>
        <v>108654731</v>
      </c>
      <c r="M187" s="228">
        <f t="shared" si="91"/>
        <v>611193919</v>
      </c>
      <c r="N187" s="228">
        <f t="shared" si="91"/>
        <v>943000000</v>
      </c>
      <c r="O187" s="228">
        <f t="shared" si="91"/>
        <v>223151350</v>
      </c>
      <c r="P187" s="228">
        <f t="shared" si="91"/>
        <v>55000000</v>
      </c>
      <c r="Q187" s="228">
        <f t="shared" si="91"/>
        <v>108654731</v>
      </c>
      <c r="V187" s="282">
        <v>2000000</v>
      </c>
      <c r="X187" s="283"/>
      <c r="Y187" s="284"/>
      <c r="AA187" s="289">
        <v>21222722</v>
      </c>
      <c r="AB187" s="289" t="s">
        <v>83</v>
      </c>
      <c r="AC187" s="291">
        <v>1202000000</v>
      </c>
      <c r="AD187" s="291">
        <v>0</v>
      </c>
      <c r="AE187" s="291">
        <v>204000000</v>
      </c>
      <c r="AF187" s="291">
        <v>0</v>
      </c>
      <c r="AG187" s="291">
        <v>998000000</v>
      </c>
      <c r="AH187" s="291">
        <v>46346807</v>
      </c>
      <c r="AI187" s="291">
        <v>693911150</v>
      </c>
      <c r="AJ187" s="291">
        <v>304088850</v>
      </c>
      <c r="AK187" s="291">
        <v>0</v>
      </c>
      <c r="AL187" s="291">
        <v>10965800</v>
      </c>
      <c r="AM187" s="291">
        <v>82063300</v>
      </c>
      <c r="AN187" s="291">
        <v>611847850</v>
      </c>
      <c r="AO187" s="291">
        <v>290346807</v>
      </c>
      <c r="AP187" s="291">
        <v>0</v>
      </c>
      <c r="AQ187" s="291">
        <v>1233346807</v>
      </c>
      <c r="AR187" s="291">
        <v>943000000</v>
      </c>
      <c r="AS187" s="291">
        <v>249088850</v>
      </c>
      <c r="AT187" s="291">
        <v>55000000</v>
      </c>
      <c r="BB187" s="312">
        <v>21222722</v>
      </c>
      <c r="BC187" s="312" t="s">
        <v>83</v>
      </c>
      <c r="BD187" s="314">
        <v>1202000000</v>
      </c>
      <c r="BE187" s="314">
        <v>0</v>
      </c>
      <c r="BF187" s="314">
        <v>204000000</v>
      </c>
      <c r="BG187" s="314">
        <v>0</v>
      </c>
      <c r="BH187" s="314">
        <v>998000000</v>
      </c>
      <c r="BI187" s="314">
        <v>25937500</v>
      </c>
      <c r="BJ187" s="314">
        <v>719848650</v>
      </c>
      <c r="BK187" s="314">
        <v>278151350</v>
      </c>
      <c r="BL187" s="314">
        <v>26591431</v>
      </c>
      <c r="BM187" s="314">
        <v>108654731</v>
      </c>
      <c r="BN187" s="314">
        <v>611193919</v>
      </c>
      <c r="BO187" s="314">
        <v>0</v>
      </c>
      <c r="BP187" s="314">
        <v>943000000</v>
      </c>
      <c r="BQ187" s="314">
        <v>223151350</v>
      </c>
      <c r="BR187" s="314">
        <v>55000000</v>
      </c>
      <c r="BS187" s="314">
        <v>108654731</v>
      </c>
    </row>
    <row r="188" spans="1:71" ht="29" x14ac:dyDescent="0.35">
      <c r="A188" s="212">
        <v>212227222</v>
      </c>
      <c r="B188" s="210" t="s">
        <v>638</v>
      </c>
      <c r="C188" s="215">
        <v>1200000000</v>
      </c>
      <c r="D188" s="215">
        <v>0</v>
      </c>
      <c r="E188" s="215">
        <v>204000000</v>
      </c>
      <c r="F188" s="215">
        <v>0</v>
      </c>
      <c r="G188" s="215">
        <f t="shared" si="73"/>
        <v>996000000</v>
      </c>
      <c r="H188" s="215">
        <v>25937500</v>
      </c>
      <c r="I188" s="215">
        <v>719848650</v>
      </c>
      <c r="J188" s="215">
        <f t="shared" si="66"/>
        <v>276151350</v>
      </c>
      <c r="K188" s="215">
        <v>26591431</v>
      </c>
      <c r="L188" s="215">
        <v>108654731</v>
      </c>
      <c r="M188" s="215">
        <f t="shared" si="67"/>
        <v>611193919</v>
      </c>
      <c r="N188" s="215">
        <v>943000000</v>
      </c>
      <c r="O188" s="215">
        <f t="shared" si="68"/>
        <v>223151350</v>
      </c>
      <c r="P188" s="215">
        <f t="shared" si="69"/>
        <v>53000000</v>
      </c>
      <c r="Q188" s="215">
        <f t="shared" si="70"/>
        <v>108654731</v>
      </c>
      <c r="V188" s="282">
        <v>0</v>
      </c>
      <c r="X188" s="283"/>
      <c r="Y188" s="284"/>
      <c r="AA188" s="289">
        <v>212227222</v>
      </c>
      <c r="AB188" s="289" t="s">
        <v>878</v>
      </c>
      <c r="AC188" s="291">
        <v>1200000000</v>
      </c>
      <c r="AD188" s="291">
        <v>0</v>
      </c>
      <c r="AE188" s="291">
        <v>204000000</v>
      </c>
      <c r="AF188" s="291">
        <v>0</v>
      </c>
      <c r="AG188" s="291">
        <v>996000000</v>
      </c>
      <c r="AH188" s="291">
        <v>46346807</v>
      </c>
      <c r="AI188" s="291">
        <v>693911150</v>
      </c>
      <c r="AJ188" s="291">
        <v>302088850</v>
      </c>
      <c r="AK188" s="291">
        <v>0</v>
      </c>
      <c r="AL188" s="291">
        <v>10965800</v>
      </c>
      <c r="AM188" s="291">
        <v>82063300</v>
      </c>
      <c r="AN188" s="291">
        <v>611847850</v>
      </c>
      <c r="AO188" s="291">
        <v>290346807</v>
      </c>
      <c r="AP188" s="291">
        <v>0</v>
      </c>
      <c r="AQ188" s="291">
        <v>1233346807</v>
      </c>
      <c r="AR188" s="291">
        <v>943000000</v>
      </c>
      <c r="AS188" s="291">
        <v>249088850</v>
      </c>
      <c r="AT188" s="291">
        <v>53000000</v>
      </c>
      <c r="BB188" s="312">
        <v>212227222</v>
      </c>
      <c r="BC188" s="312" t="s">
        <v>878</v>
      </c>
      <c r="BD188" s="314">
        <v>1200000000</v>
      </c>
      <c r="BE188" s="314">
        <v>0</v>
      </c>
      <c r="BF188" s="314">
        <v>204000000</v>
      </c>
      <c r="BG188" s="314">
        <v>0</v>
      </c>
      <c r="BH188" s="314">
        <v>996000000</v>
      </c>
      <c r="BI188" s="314">
        <v>25937500</v>
      </c>
      <c r="BJ188" s="314">
        <v>719848650</v>
      </c>
      <c r="BK188" s="314">
        <v>276151350</v>
      </c>
      <c r="BL188" s="314">
        <v>26591431</v>
      </c>
      <c r="BM188" s="314">
        <v>108654731</v>
      </c>
      <c r="BN188" s="314">
        <v>611193919</v>
      </c>
      <c r="BO188" s="314">
        <v>0</v>
      </c>
      <c r="BP188" s="314">
        <v>943000000</v>
      </c>
      <c r="BQ188" s="314">
        <v>223151350</v>
      </c>
      <c r="BR188" s="314">
        <v>53000000</v>
      </c>
      <c r="BS188" s="314">
        <v>108654731</v>
      </c>
    </row>
    <row r="189" spans="1:71" ht="29" x14ac:dyDescent="0.35">
      <c r="A189" s="212">
        <v>212227223</v>
      </c>
      <c r="B189" s="210" t="s">
        <v>639</v>
      </c>
      <c r="C189" s="215">
        <v>2000000</v>
      </c>
      <c r="D189" s="215">
        <v>0</v>
      </c>
      <c r="E189" s="215">
        <v>0</v>
      </c>
      <c r="F189" s="215">
        <v>0</v>
      </c>
      <c r="G189" s="215">
        <f t="shared" si="73"/>
        <v>2000000</v>
      </c>
      <c r="H189" s="215">
        <v>0</v>
      </c>
      <c r="I189" s="215">
        <v>0</v>
      </c>
      <c r="J189" s="215">
        <f t="shared" si="66"/>
        <v>2000000</v>
      </c>
      <c r="K189" s="215">
        <v>0</v>
      </c>
      <c r="L189" s="215">
        <v>0</v>
      </c>
      <c r="M189" s="215">
        <f t="shared" si="67"/>
        <v>0</v>
      </c>
      <c r="N189" s="215">
        <v>0</v>
      </c>
      <c r="O189" s="215">
        <f t="shared" si="68"/>
        <v>0</v>
      </c>
      <c r="P189" s="215">
        <f t="shared" si="69"/>
        <v>2000000</v>
      </c>
      <c r="Q189" s="215">
        <f t="shared" si="70"/>
        <v>0</v>
      </c>
      <c r="V189" s="282">
        <v>2000000</v>
      </c>
      <c r="X189" s="283"/>
      <c r="Y189" s="284"/>
      <c r="AA189" s="289">
        <v>212227223</v>
      </c>
      <c r="AB189" s="289" t="s">
        <v>879</v>
      </c>
      <c r="AC189" s="291">
        <v>2000000</v>
      </c>
      <c r="AD189" s="291">
        <v>0</v>
      </c>
      <c r="AE189" s="291">
        <v>0</v>
      </c>
      <c r="AF189" s="291">
        <v>0</v>
      </c>
      <c r="AG189" s="291">
        <v>2000000</v>
      </c>
      <c r="AH189" s="291">
        <v>0</v>
      </c>
      <c r="AI189" s="291">
        <v>0</v>
      </c>
      <c r="AJ189" s="291">
        <v>2000000</v>
      </c>
      <c r="AK189" s="291">
        <v>0</v>
      </c>
      <c r="AL189" s="291">
        <v>0</v>
      </c>
      <c r="AM189" s="291">
        <v>0</v>
      </c>
      <c r="AN189" s="291">
        <v>0</v>
      </c>
      <c r="AO189" s="291">
        <v>0</v>
      </c>
      <c r="AP189" s="291">
        <v>0</v>
      </c>
      <c r="AQ189" s="291">
        <v>0</v>
      </c>
      <c r="AR189" s="291">
        <v>0</v>
      </c>
      <c r="AS189" s="291">
        <v>0</v>
      </c>
      <c r="AT189" s="291">
        <v>2000000</v>
      </c>
      <c r="BB189" s="312">
        <v>212227223</v>
      </c>
      <c r="BC189" s="312" t="s">
        <v>879</v>
      </c>
      <c r="BD189" s="314">
        <v>2000000</v>
      </c>
      <c r="BE189" s="314">
        <v>0</v>
      </c>
      <c r="BF189" s="314">
        <v>0</v>
      </c>
      <c r="BG189" s="314">
        <v>0</v>
      </c>
      <c r="BH189" s="314">
        <v>2000000</v>
      </c>
      <c r="BI189" s="314">
        <v>0</v>
      </c>
      <c r="BJ189" s="314">
        <v>0</v>
      </c>
      <c r="BK189" s="314">
        <v>2000000</v>
      </c>
      <c r="BL189" s="314">
        <v>0</v>
      </c>
      <c r="BM189" s="314">
        <v>0</v>
      </c>
      <c r="BN189" s="314">
        <v>0</v>
      </c>
      <c r="BO189" s="314">
        <v>0</v>
      </c>
      <c r="BP189" s="314">
        <v>0</v>
      </c>
      <c r="BQ189" s="314">
        <v>0</v>
      </c>
      <c r="BR189" s="314">
        <v>2000000</v>
      </c>
      <c r="BS189" s="314">
        <v>0</v>
      </c>
    </row>
    <row r="190" spans="1:71" x14ac:dyDescent="0.35">
      <c r="A190" s="212">
        <v>2122273</v>
      </c>
      <c r="B190" s="210" t="s">
        <v>1161</v>
      </c>
      <c r="C190" s="215">
        <v>0</v>
      </c>
      <c r="D190" s="215">
        <v>160000000</v>
      </c>
      <c r="E190" s="215">
        <v>0</v>
      </c>
      <c r="F190" s="215">
        <v>0</v>
      </c>
      <c r="G190" s="215">
        <f t="shared" si="73"/>
        <v>160000000</v>
      </c>
      <c r="H190" s="215">
        <v>0</v>
      </c>
      <c r="I190" s="215">
        <v>0</v>
      </c>
      <c r="J190" s="215">
        <f t="shared" si="66"/>
        <v>160000000</v>
      </c>
      <c r="K190" s="215">
        <v>0</v>
      </c>
      <c r="L190" s="215">
        <v>0</v>
      </c>
      <c r="M190" s="215">
        <f t="shared" si="67"/>
        <v>0</v>
      </c>
      <c r="N190" s="215">
        <v>160000000</v>
      </c>
      <c r="O190" s="215">
        <f t="shared" si="68"/>
        <v>160000000</v>
      </c>
      <c r="P190" s="215">
        <f t="shared" si="69"/>
        <v>0</v>
      </c>
      <c r="Q190" s="215"/>
      <c r="V190" s="314">
        <v>0</v>
      </c>
      <c r="X190" s="283"/>
      <c r="Y190" s="284"/>
      <c r="AA190" s="312">
        <v>2122273</v>
      </c>
      <c r="AB190" s="312" t="s">
        <v>1161</v>
      </c>
      <c r="AC190" s="314">
        <v>0</v>
      </c>
      <c r="AD190" s="314">
        <v>160000000</v>
      </c>
      <c r="AE190" s="314">
        <v>0</v>
      </c>
      <c r="AF190" s="314">
        <v>0</v>
      </c>
      <c r="AG190" s="314">
        <v>160000000</v>
      </c>
      <c r="AH190" s="314">
        <v>0</v>
      </c>
      <c r="AI190" s="314">
        <v>0</v>
      </c>
      <c r="AJ190" s="314">
        <v>160000000</v>
      </c>
      <c r="AK190" s="314">
        <v>0</v>
      </c>
      <c r="AL190" s="314">
        <v>0</v>
      </c>
      <c r="AM190" s="314">
        <v>0</v>
      </c>
      <c r="AN190" s="314">
        <v>0</v>
      </c>
      <c r="AO190" s="314">
        <v>0</v>
      </c>
      <c r="AP190" s="314">
        <v>0</v>
      </c>
      <c r="AQ190" s="314">
        <v>160000000</v>
      </c>
      <c r="AR190" s="314">
        <v>160000000</v>
      </c>
      <c r="AS190" s="314">
        <v>160000000</v>
      </c>
      <c r="AT190" s="314">
        <v>0</v>
      </c>
      <c r="BB190" s="312">
        <v>2122273</v>
      </c>
      <c r="BC190" s="312" t="s">
        <v>1161</v>
      </c>
      <c r="BD190" s="314">
        <v>0</v>
      </c>
      <c r="BE190" s="314">
        <v>160000000</v>
      </c>
      <c r="BF190" s="314">
        <v>0</v>
      </c>
      <c r="BG190" s="314">
        <v>0</v>
      </c>
      <c r="BH190" s="314">
        <v>160000000</v>
      </c>
      <c r="BI190" s="314">
        <v>0</v>
      </c>
      <c r="BJ190" s="314">
        <v>0</v>
      </c>
      <c r="BK190" s="314">
        <v>160000000</v>
      </c>
      <c r="BL190" s="314">
        <v>0</v>
      </c>
      <c r="BM190" s="314">
        <v>0</v>
      </c>
      <c r="BN190" s="314">
        <v>0</v>
      </c>
      <c r="BO190" s="314">
        <v>0</v>
      </c>
      <c r="BP190" s="314">
        <v>160000000</v>
      </c>
      <c r="BQ190" s="314">
        <v>160000000</v>
      </c>
      <c r="BR190" s="314">
        <v>0</v>
      </c>
      <c r="BS190" s="314">
        <v>0</v>
      </c>
    </row>
    <row r="191" spans="1:71" s="219" customFormat="1" ht="29" x14ac:dyDescent="0.35">
      <c r="A191" s="226">
        <v>212228</v>
      </c>
      <c r="B191" s="227" t="s">
        <v>84</v>
      </c>
      <c r="C191" s="228">
        <f>+C192+C194+C200+C204+C206+C213+C218</f>
        <v>2359300000</v>
      </c>
      <c r="D191" s="228">
        <f>+D192+D194+D200+D204+D206+D213+D218</f>
        <v>1589513991</v>
      </c>
      <c r="E191" s="228">
        <f t="shared" ref="E191:Q191" si="92">+E192+E194+E200+E204+E206+E213+E218</f>
        <v>219312351</v>
      </c>
      <c r="F191" s="228">
        <f t="shared" si="92"/>
        <v>675500000</v>
      </c>
      <c r="G191" s="228">
        <f t="shared" si="92"/>
        <v>4405001640</v>
      </c>
      <c r="H191" s="228">
        <f t="shared" si="92"/>
        <v>27306089.380000003</v>
      </c>
      <c r="I191" s="228">
        <f t="shared" si="92"/>
        <v>3265218987.3299999</v>
      </c>
      <c r="J191" s="228">
        <f t="shared" si="92"/>
        <v>1139782652.6700001</v>
      </c>
      <c r="K191" s="228">
        <f t="shared" si="92"/>
        <v>237377525.49999997</v>
      </c>
      <c r="L191" s="228">
        <f t="shared" si="92"/>
        <v>2188622586.4699998</v>
      </c>
      <c r="M191" s="228">
        <f t="shared" si="92"/>
        <v>1076596400.8599999</v>
      </c>
      <c r="N191" s="228">
        <f t="shared" si="92"/>
        <v>3802496581.6999998</v>
      </c>
      <c r="O191" s="228">
        <f t="shared" si="92"/>
        <v>537277594.37000012</v>
      </c>
      <c r="P191" s="228">
        <f t="shared" si="92"/>
        <v>602505058.29999995</v>
      </c>
      <c r="Q191" s="228">
        <f t="shared" si="92"/>
        <v>2143126915.6199999</v>
      </c>
      <c r="V191" s="282">
        <v>773476272.30000019</v>
      </c>
      <c r="X191" s="283"/>
      <c r="Y191" s="284"/>
      <c r="AA191" s="289">
        <v>212228</v>
      </c>
      <c r="AB191" s="289" t="s">
        <v>84</v>
      </c>
      <c r="AC191" s="291">
        <v>2359300000</v>
      </c>
      <c r="AD191" s="291">
        <v>1589513991</v>
      </c>
      <c r="AE191" s="291">
        <v>219312351</v>
      </c>
      <c r="AF191" s="291">
        <v>675500000</v>
      </c>
      <c r="AG191" s="291">
        <v>4405001640</v>
      </c>
      <c r="AH191" s="291">
        <v>139545673.38</v>
      </c>
      <c r="AI191" s="291">
        <v>3237912897.9499998</v>
      </c>
      <c r="AJ191" s="291">
        <v>1167088742.0500002</v>
      </c>
      <c r="AK191" s="291">
        <v>262853450</v>
      </c>
      <c r="AL191" s="291">
        <v>375204368.20999998</v>
      </c>
      <c r="AM191" s="291">
        <v>1951245060.9699998</v>
      </c>
      <c r="AN191" s="291">
        <v>1549521286.98</v>
      </c>
      <c r="AO191" s="291">
        <v>58686450</v>
      </c>
      <c r="AP191" s="291">
        <v>71934417</v>
      </c>
      <c r="AQ191" s="291">
        <v>3752746234.6999998</v>
      </c>
      <c r="AR191" s="291">
        <v>3694059784.6999998</v>
      </c>
      <c r="AS191" s="291">
        <v>456146886.75</v>
      </c>
      <c r="AT191" s="291">
        <v>710941855.30000019</v>
      </c>
      <c r="BB191" s="312">
        <v>212228</v>
      </c>
      <c r="BC191" s="312" t="s">
        <v>84</v>
      </c>
      <c r="BD191" s="314">
        <v>2359300000</v>
      </c>
      <c r="BE191" s="314">
        <v>1589513991</v>
      </c>
      <c r="BF191" s="314">
        <v>219312351</v>
      </c>
      <c r="BG191" s="314">
        <v>675500000</v>
      </c>
      <c r="BH191" s="314">
        <v>4405001640</v>
      </c>
      <c r="BI191" s="314">
        <v>27306089.380000003</v>
      </c>
      <c r="BJ191" s="314">
        <v>3265218987.3299999</v>
      </c>
      <c r="BK191" s="314">
        <v>1139782652.6700001</v>
      </c>
      <c r="BL191" s="314">
        <v>237377525.49999997</v>
      </c>
      <c r="BM191" s="314">
        <v>2188622586.4699998</v>
      </c>
      <c r="BN191" s="314">
        <v>1339449850.8600001</v>
      </c>
      <c r="BO191" s="314">
        <v>108436797</v>
      </c>
      <c r="BP191" s="314">
        <v>3802496581.6999998</v>
      </c>
      <c r="BQ191" s="314">
        <v>537277594.36999989</v>
      </c>
      <c r="BR191" s="314">
        <v>602505058.30000019</v>
      </c>
      <c r="BS191" s="314">
        <v>2188622586.4699998</v>
      </c>
    </row>
    <row r="192" spans="1:71" x14ac:dyDescent="0.35">
      <c r="A192" s="226">
        <v>2122281</v>
      </c>
      <c r="B192" s="227" t="s">
        <v>85</v>
      </c>
      <c r="C192" s="228">
        <f>+C193</f>
        <v>250000000</v>
      </c>
      <c r="D192" s="228">
        <f t="shared" ref="D192:Q192" si="93">+D193</f>
        <v>450196000</v>
      </c>
      <c r="E192" s="228">
        <f t="shared" si="93"/>
        <v>312351</v>
      </c>
      <c r="F192" s="228">
        <f t="shared" si="93"/>
        <v>68000000</v>
      </c>
      <c r="G192" s="228">
        <f t="shared" si="93"/>
        <v>767883649</v>
      </c>
      <c r="H192" s="228">
        <f t="shared" si="93"/>
        <v>0</v>
      </c>
      <c r="I192" s="228">
        <f t="shared" si="93"/>
        <v>737275649</v>
      </c>
      <c r="J192" s="228">
        <f t="shared" si="93"/>
        <v>30608000</v>
      </c>
      <c r="K192" s="228">
        <f t="shared" si="93"/>
        <v>19166668.059999999</v>
      </c>
      <c r="L192" s="228">
        <f t="shared" si="93"/>
        <v>337347346.20999998</v>
      </c>
      <c r="M192" s="228">
        <f t="shared" si="93"/>
        <v>399928302.79000002</v>
      </c>
      <c r="N192" s="228">
        <f t="shared" si="93"/>
        <v>767883649</v>
      </c>
      <c r="O192" s="228">
        <f t="shared" si="93"/>
        <v>30608000</v>
      </c>
      <c r="P192" s="228">
        <f t="shared" si="93"/>
        <v>0</v>
      </c>
      <c r="Q192" s="228">
        <f t="shared" si="93"/>
        <v>337347346.20999998</v>
      </c>
      <c r="V192" s="282">
        <v>0</v>
      </c>
      <c r="X192" s="283"/>
      <c r="Y192" s="284"/>
      <c r="AA192" s="289">
        <v>2122281</v>
      </c>
      <c r="AB192" s="289" t="s">
        <v>85</v>
      </c>
      <c r="AC192" s="291">
        <v>250000000</v>
      </c>
      <c r="AD192" s="291">
        <v>450196000</v>
      </c>
      <c r="AE192" s="291">
        <v>312351</v>
      </c>
      <c r="AF192" s="291">
        <v>68000000</v>
      </c>
      <c r="AG192" s="291">
        <v>767883649</v>
      </c>
      <c r="AH192" s="291">
        <v>311290</v>
      </c>
      <c r="AI192" s="291">
        <v>737275649</v>
      </c>
      <c r="AJ192" s="291">
        <v>30608000</v>
      </c>
      <c r="AK192" s="291">
        <v>0</v>
      </c>
      <c r="AL192" s="291">
        <v>8500000</v>
      </c>
      <c r="AM192" s="291">
        <v>318180678.14999998</v>
      </c>
      <c r="AN192" s="291">
        <v>419094970.85000002</v>
      </c>
      <c r="AO192" s="291">
        <v>48433000</v>
      </c>
      <c r="AP192" s="291">
        <v>0</v>
      </c>
      <c r="AQ192" s="291">
        <v>816316649</v>
      </c>
      <c r="AR192" s="291">
        <v>767883649</v>
      </c>
      <c r="AS192" s="291">
        <v>30608000</v>
      </c>
      <c r="AT192" s="291">
        <v>0</v>
      </c>
      <c r="BB192" s="312">
        <v>2122281</v>
      </c>
      <c r="BC192" s="312" t="s">
        <v>85</v>
      </c>
      <c r="BD192" s="314">
        <v>250000000</v>
      </c>
      <c r="BE192" s="314">
        <v>450196000</v>
      </c>
      <c r="BF192" s="314">
        <v>312351</v>
      </c>
      <c r="BG192" s="314">
        <v>68000000</v>
      </c>
      <c r="BH192" s="314">
        <v>767883649</v>
      </c>
      <c r="BI192" s="314">
        <v>0</v>
      </c>
      <c r="BJ192" s="314">
        <v>737275649</v>
      </c>
      <c r="BK192" s="314">
        <v>30608000</v>
      </c>
      <c r="BL192" s="314">
        <v>19166668.059999999</v>
      </c>
      <c r="BM192" s="314">
        <v>337347346.20999998</v>
      </c>
      <c r="BN192" s="314">
        <v>399928302.79000002</v>
      </c>
      <c r="BO192" s="314">
        <v>0</v>
      </c>
      <c r="BP192" s="314">
        <v>767883649</v>
      </c>
      <c r="BQ192" s="314">
        <v>30608000</v>
      </c>
      <c r="BR192" s="314">
        <v>0</v>
      </c>
      <c r="BS192" s="314">
        <v>337347346.20999998</v>
      </c>
    </row>
    <row r="193" spans="1:71" s="219" customFormat="1" x14ac:dyDescent="0.35">
      <c r="A193" s="212">
        <v>21222811</v>
      </c>
      <c r="B193" s="210" t="s">
        <v>592</v>
      </c>
      <c r="C193" s="215">
        <v>250000000</v>
      </c>
      <c r="D193" s="215">
        <v>450196000</v>
      </c>
      <c r="E193" s="215">
        <v>312351</v>
      </c>
      <c r="F193" s="215">
        <v>68000000</v>
      </c>
      <c r="G193" s="215">
        <f t="shared" si="73"/>
        <v>767883649</v>
      </c>
      <c r="H193" s="215">
        <v>0</v>
      </c>
      <c r="I193" s="215">
        <v>737275649</v>
      </c>
      <c r="J193" s="215">
        <f t="shared" si="66"/>
        <v>30608000</v>
      </c>
      <c r="K193" s="215">
        <v>19166668.059999999</v>
      </c>
      <c r="L193" s="215">
        <v>337347346.20999998</v>
      </c>
      <c r="M193" s="215">
        <f t="shared" si="67"/>
        <v>399928302.79000002</v>
      </c>
      <c r="N193" s="215">
        <v>767883649</v>
      </c>
      <c r="O193" s="215">
        <f t="shared" si="68"/>
        <v>30608000</v>
      </c>
      <c r="P193" s="215">
        <f t="shared" si="69"/>
        <v>0</v>
      </c>
      <c r="Q193" s="215">
        <f t="shared" si="70"/>
        <v>337347346.20999998</v>
      </c>
      <c r="V193" s="282">
        <v>0</v>
      </c>
      <c r="X193" s="283"/>
      <c r="Y193" s="284"/>
      <c r="AA193" s="289">
        <v>21222811</v>
      </c>
      <c r="AB193" s="289" t="s">
        <v>880</v>
      </c>
      <c r="AC193" s="291">
        <v>250000000</v>
      </c>
      <c r="AD193" s="291">
        <v>450196000</v>
      </c>
      <c r="AE193" s="291">
        <v>312351</v>
      </c>
      <c r="AF193" s="291">
        <v>68000000</v>
      </c>
      <c r="AG193" s="291">
        <v>767883649</v>
      </c>
      <c r="AH193" s="291">
        <v>311290</v>
      </c>
      <c r="AI193" s="291">
        <v>737275649</v>
      </c>
      <c r="AJ193" s="291">
        <v>30608000</v>
      </c>
      <c r="AK193" s="291">
        <v>0</v>
      </c>
      <c r="AL193" s="291">
        <v>8500000</v>
      </c>
      <c r="AM193" s="291">
        <v>318180678.14999998</v>
      </c>
      <c r="AN193" s="291">
        <v>419094970.85000002</v>
      </c>
      <c r="AO193" s="291">
        <v>48433000</v>
      </c>
      <c r="AP193" s="291">
        <v>0</v>
      </c>
      <c r="AQ193" s="291">
        <v>816316649</v>
      </c>
      <c r="AR193" s="291">
        <v>767883649</v>
      </c>
      <c r="AS193" s="291">
        <v>30608000</v>
      </c>
      <c r="AT193" s="291">
        <v>0</v>
      </c>
      <c r="BB193" s="312">
        <v>21222811</v>
      </c>
      <c r="BC193" s="312" t="s">
        <v>880</v>
      </c>
      <c r="BD193" s="314">
        <v>250000000</v>
      </c>
      <c r="BE193" s="314">
        <v>450196000</v>
      </c>
      <c r="BF193" s="314">
        <v>312351</v>
      </c>
      <c r="BG193" s="314">
        <v>68000000</v>
      </c>
      <c r="BH193" s="314">
        <v>767883649</v>
      </c>
      <c r="BI193" s="314">
        <v>0</v>
      </c>
      <c r="BJ193" s="314">
        <v>737275649</v>
      </c>
      <c r="BK193" s="314">
        <v>30608000</v>
      </c>
      <c r="BL193" s="314">
        <v>19166668.059999999</v>
      </c>
      <c r="BM193" s="314">
        <v>337347346.20999998</v>
      </c>
      <c r="BN193" s="314">
        <v>399928302.79000002</v>
      </c>
      <c r="BO193" s="314">
        <v>0</v>
      </c>
      <c r="BP193" s="314">
        <v>767883649</v>
      </c>
      <c r="BQ193" s="314">
        <v>30608000</v>
      </c>
      <c r="BR193" s="314">
        <v>0</v>
      </c>
      <c r="BS193" s="314">
        <v>337347346.20999998</v>
      </c>
    </row>
    <row r="194" spans="1:71" s="219" customFormat="1" x14ac:dyDescent="0.35">
      <c r="A194" s="226">
        <v>2122282</v>
      </c>
      <c r="B194" s="227" t="s">
        <v>86</v>
      </c>
      <c r="C194" s="228">
        <f>+C195+C197+C198+C199</f>
        <v>880000000</v>
      </c>
      <c r="D194" s="228">
        <f>+D195+D197+D198+D199</f>
        <v>405000000</v>
      </c>
      <c r="E194" s="228">
        <f t="shared" ref="E194:Q194" si="94">+E195+E197+E198+E199</f>
        <v>100000000</v>
      </c>
      <c r="F194" s="228">
        <f t="shared" si="94"/>
        <v>607500000</v>
      </c>
      <c r="G194" s="228">
        <f t="shared" si="94"/>
        <v>1792500000</v>
      </c>
      <c r="H194" s="228">
        <f t="shared" si="94"/>
        <v>17241800</v>
      </c>
      <c r="I194" s="228">
        <f t="shared" si="94"/>
        <v>1206773430</v>
      </c>
      <c r="J194" s="228">
        <f t="shared" si="94"/>
        <v>585726570</v>
      </c>
      <c r="K194" s="228">
        <f t="shared" si="94"/>
        <v>129301801.38</v>
      </c>
      <c r="L194" s="228">
        <f t="shared" si="94"/>
        <v>975699785.65999997</v>
      </c>
      <c r="M194" s="228">
        <f t="shared" si="94"/>
        <v>231073644.34</v>
      </c>
      <c r="N194" s="228">
        <f t="shared" si="94"/>
        <v>1622863299</v>
      </c>
      <c r="O194" s="228">
        <f t="shared" si="94"/>
        <v>416089869</v>
      </c>
      <c r="P194" s="228">
        <f t="shared" si="94"/>
        <v>169636701</v>
      </c>
      <c r="Q194" s="228">
        <f t="shared" si="94"/>
        <v>975699785.65999997</v>
      </c>
      <c r="V194" s="282">
        <v>321170901</v>
      </c>
      <c r="X194" s="283"/>
      <c r="Y194" s="284"/>
      <c r="AA194" s="289">
        <v>2122282</v>
      </c>
      <c r="AB194" s="289" t="s">
        <v>86</v>
      </c>
      <c r="AC194" s="291">
        <v>880000000</v>
      </c>
      <c r="AD194" s="291">
        <v>405000000</v>
      </c>
      <c r="AE194" s="291">
        <v>100000000</v>
      </c>
      <c r="AF194" s="291">
        <v>607500000</v>
      </c>
      <c r="AG194" s="291">
        <v>1792500000</v>
      </c>
      <c r="AH194" s="291">
        <v>87201500</v>
      </c>
      <c r="AI194" s="291">
        <v>1189531630</v>
      </c>
      <c r="AJ194" s="291">
        <v>602968370</v>
      </c>
      <c r="AK194" s="291">
        <v>250000000</v>
      </c>
      <c r="AL194" s="291">
        <v>95965567.379999995</v>
      </c>
      <c r="AM194" s="291">
        <v>846397984.27999997</v>
      </c>
      <c r="AN194" s="291">
        <v>593133645.72000003</v>
      </c>
      <c r="AO194" s="291">
        <v>9400000</v>
      </c>
      <c r="AP194" s="291">
        <v>61251500</v>
      </c>
      <c r="AQ194" s="291">
        <v>1532580599</v>
      </c>
      <c r="AR194" s="291">
        <v>1523180599</v>
      </c>
      <c r="AS194" s="291">
        <v>333648969</v>
      </c>
      <c r="AT194" s="291">
        <v>269319401</v>
      </c>
      <c r="BB194" s="312">
        <v>2122282</v>
      </c>
      <c r="BC194" s="312" t="s">
        <v>86</v>
      </c>
      <c r="BD194" s="314">
        <v>880000000</v>
      </c>
      <c r="BE194" s="314">
        <v>405000000</v>
      </c>
      <c r="BF194" s="314">
        <v>100000000</v>
      </c>
      <c r="BG194" s="314">
        <v>607500000</v>
      </c>
      <c r="BH194" s="314">
        <v>1792500000</v>
      </c>
      <c r="BI194" s="314">
        <v>17241800</v>
      </c>
      <c r="BJ194" s="314">
        <v>1206773430</v>
      </c>
      <c r="BK194" s="314">
        <v>585726570</v>
      </c>
      <c r="BL194" s="314">
        <v>129301801.38</v>
      </c>
      <c r="BM194" s="314">
        <v>975699785.65999997</v>
      </c>
      <c r="BN194" s="314">
        <v>481073644.34000003</v>
      </c>
      <c r="BO194" s="314">
        <v>99682700</v>
      </c>
      <c r="BP194" s="314">
        <v>1622863299</v>
      </c>
      <c r="BQ194" s="314">
        <v>416089869</v>
      </c>
      <c r="BR194" s="314">
        <v>169636701</v>
      </c>
      <c r="BS194" s="314">
        <v>975699785.65999997</v>
      </c>
    </row>
    <row r="195" spans="1:71" ht="29" x14ac:dyDescent="0.35">
      <c r="A195" s="226">
        <v>21222821</v>
      </c>
      <c r="B195" s="227" t="s">
        <v>87</v>
      </c>
      <c r="C195" s="228">
        <f>+C196</f>
        <v>100000000</v>
      </c>
      <c r="D195" s="228">
        <f t="shared" ref="D195:Q195" si="95">+D196</f>
        <v>0</v>
      </c>
      <c r="E195" s="228">
        <f t="shared" si="95"/>
        <v>100000000</v>
      </c>
      <c r="F195" s="228">
        <f t="shared" si="95"/>
        <v>0</v>
      </c>
      <c r="G195" s="228">
        <f t="shared" si="95"/>
        <v>0</v>
      </c>
      <c r="H195" s="228">
        <f t="shared" si="95"/>
        <v>0</v>
      </c>
      <c r="I195" s="228">
        <f t="shared" si="95"/>
        <v>0</v>
      </c>
      <c r="J195" s="228">
        <f t="shared" si="95"/>
        <v>0</v>
      </c>
      <c r="K195" s="228">
        <f t="shared" si="95"/>
        <v>0</v>
      </c>
      <c r="L195" s="228">
        <f t="shared" si="95"/>
        <v>0</v>
      </c>
      <c r="M195" s="228">
        <f t="shared" si="95"/>
        <v>0</v>
      </c>
      <c r="N195" s="228">
        <f t="shared" si="95"/>
        <v>0</v>
      </c>
      <c r="O195" s="228">
        <f t="shared" si="95"/>
        <v>0</v>
      </c>
      <c r="P195" s="228">
        <f t="shared" si="95"/>
        <v>0</v>
      </c>
      <c r="Q195" s="228">
        <f t="shared" si="95"/>
        <v>0</v>
      </c>
      <c r="V195" s="282">
        <v>0</v>
      </c>
      <c r="X195" s="283"/>
      <c r="Y195" s="284"/>
      <c r="AA195" s="289">
        <v>21222821</v>
      </c>
      <c r="AB195" s="289" t="s">
        <v>87</v>
      </c>
      <c r="AC195" s="291">
        <v>100000000</v>
      </c>
      <c r="AD195" s="291">
        <v>0</v>
      </c>
      <c r="AE195" s="291">
        <v>100000000</v>
      </c>
      <c r="AF195" s="291">
        <v>0</v>
      </c>
      <c r="AG195" s="291">
        <v>0</v>
      </c>
      <c r="AH195" s="291">
        <v>0</v>
      </c>
      <c r="AI195" s="291">
        <v>0</v>
      </c>
      <c r="AJ195" s="291">
        <v>0</v>
      </c>
      <c r="AK195" s="291">
        <v>0</v>
      </c>
      <c r="AL195" s="291">
        <v>0</v>
      </c>
      <c r="AM195" s="291">
        <v>0</v>
      </c>
      <c r="AN195" s="291">
        <v>0</v>
      </c>
      <c r="AO195" s="291">
        <v>0</v>
      </c>
      <c r="AP195" s="291">
        <v>0</v>
      </c>
      <c r="AQ195" s="291">
        <v>0</v>
      </c>
      <c r="AR195" s="291">
        <v>0</v>
      </c>
      <c r="AS195" s="291">
        <v>0</v>
      </c>
      <c r="AT195" s="291">
        <v>0</v>
      </c>
      <c r="BB195" s="312">
        <v>21222821</v>
      </c>
      <c r="BC195" s="312" t="s">
        <v>87</v>
      </c>
      <c r="BD195" s="314">
        <v>100000000</v>
      </c>
      <c r="BE195" s="314">
        <v>0</v>
      </c>
      <c r="BF195" s="314">
        <v>100000000</v>
      </c>
      <c r="BG195" s="314">
        <v>0</v>
      </c>
      <c r="BH195" s="314">
        <v>0</v>
      </c>
      <c r="BI195" s="314">
        <v>0</v>
      </c>
      <c r="BJ195" s="314">
        <v>0</v>
      </c>
      <c r="BK195" s="314">
        <v>0</v>
      </c>
      <c r="BL195" s="314">
        <v>0</v>
      </c>
      <c r="BM195" s="314">
        <v>0</v>
      </c>
      <c r="BN195" s="314">
        <v>0</v>
      </c>
      <c r="BO195" s="314">
        <v>0</v>
      </c>
      <c r="BP195" s="314">
        <v>0</v>
      </c>
      <c r="BQ195" s="314">
        <v>0</v>
      </c>
      <c r="BR195" s="314">
        <v>0</v>
      </c>
      <c r="BS195" s="314">
        <v>0</v>
      </c>
    </row>
    <row r="196" spans="1:71" ht="29" x14ac:dyDescent="0.35">
      <c r="A196" s="212">
        <v>212228211</v>
      </c>
      <c r="B196" s="210" t="s">
        <v>640</v>
      </c>
      <c r="C196" s="215">
        <v>100000000</v>
      </c>
      <c r="D196" s="215">
        <v>0</v>
      </c>
      <c r="E196" s="215">
        <v>100000000</v>
      </c>
      <c r="F196" s="215">
        <v>0</v>
      </c>
      <c r="G196" s="215">
        <f t="shared" si="73"/>
        <v>0</v>
      </c>
      <c r="H196" s="215">
        <v>0</v>
      </c>
      <c r="I196" s="215">
        <v>0</v>
      </c>
      <c r="J196" s="215">
        <f t="shared" si="66"/>
        <v>0</v>
      </c>
      <c r="K196" s="215">
        <v>0</v>
      </c>
      <c r="L196" s="215">
        <v>0</v>
      </c>
      <c r="M196" s="215">
        <f t="shared" si="67"/>
        <v>0</v>
      </c>
      <c r="N196" s="215">
        <v>0</v>
      </c>
      <c r="O196" s="215">
        <f t="shared" si="68"/>
        <v>0</v>
      </c>
      <c r="P196" s="215">
        <f t="shared" si="69"/>
        <v>0</v>
      </c>
      <c r="Q196" s="215">
        <f t="shared" si="70"/>
        <v>0</v>
      </c>
      <c r="V196" s="282">
        <v>0</v>
      </c>
      <c r="X196" s="283"/>
      <c r="Y196" s="284"/>
      <c r="AA196" s="289">
        <v>212228211</v>
      </c>
      <c r="AB196" s="289" t="s">
        <v>884</v>
      </c>
      <c r="AC196" s="291">
        <v>100000000</v>
      </c>
      <c r="AD196" s="291">
        <v>0</v>
      </c>
      <c r="AE196" s="291">
        <v>100000000</v>
      </c>
      <c r="AF196" s="291">
        <v>0</v>
      </c>
      <c r="AG196" s="291">
        <v>0</v>
      </c>
      <c r="AH196" s="291">
        <v>0</v>
      </c>
      <c r="AI196" s="291">
        <v>0</v>
      </c>
      <c r="AJ196" s="291">
        <v>0</v>
      </c>
      <c r="AK196" s="291">
        <v>0</v>
      </c>
      <c r="AL196" s="291">
        <v>0</v>
      </c>
      <c r="AM196" s="291">
        <v>0</v>
      </c>
      <c r="AN196" s="291">
        <v>0</v>
      </c>
      <c r="AO196" s="291">
        <v>0</v>
      </c>
      <c r="AP196" s="291">
        <v>0</v>
      </c>
      <c r="AQ196" s="291">
        <v>0</v>
      </c>
      <c r="AR196" s="291">
        <v>0</v>
      </c>
      <c r="AS196" s="291">
        <v>0</v>
      </c>
      <c r="AT196" s="291">
        <v>0</v>
      </c>
      <c r="BB196" s="312">
        <v>212228211</v>
      </c>
      <c r="BC196" s="312" t="s">
        <v>884</v>
      </c>
      <c r="BD196" s="314">
        <v>100000000</v>
      </c>
      <c r="BE196" s="314">
        <v>0</v>
      </c>
      <c r="BF196" s="314">
        <v>100000000</v>
      </c>
      <c r="BG196" s="314">
        <v>0</v>
      </c>
      <c r="BH196" s="314">
        <v>0</v>
      </c>
      <c r="BI196" s="314">
        <v>0</v>
      </c>
      <c r="BJ196" s="314">
        <v>0</v>
      </c>
      <c r="BK196" s="314">
        <v>0</v>
      </c>
      <c r="BL196" s="314">
        <v>0</v>
      </c>
      <c r="BM196" s="314">
        <v>0</v>
      </c>
      <c r="BN196" s="314">
        <v>0</v>
      </c>
      <c r="BO196" s="314">
        <v>0</v>
      </c>
      <c r="BP196" s="314">
        <v>0</v>
      </c>
      <c r="BQ196" s="314">
        <v>0</v>
      </c>
      <c r="BR196" s="314">
        <v>0</v>
      </c>
      <c r="BS196" s="314">
        <v>0</v>
      </c>
    </row>
    <row r="197" spans="1:71" x14ac:dyDescent="0.35">
      <c r="A197" s="212">
        <v>21222822</v>
      </c>
      <c r="B197" s="210" t="s">
        <v>593</v>
      </c>
      <c r="C197" s="215">
        <v>480000000</v>
      </c>
      <c r="D197" s="215">
        <v>0</v>
      </c>
      <c r="E197" s="215">
        <v>0</v>
      </c>
      <c r="F197" s="215">
        <v>0</v>
      </c>
      <c r="G197" s="215">
        <f t="shared" si="73"/>
        <v>480000000</v>
      </c>
      <c r="H197" s="215">
        <v>7241800</v>
      </c>
      <c r="I197" s="215">
        <v>296129114</v>
      </c>
      <c r="J197" s="215">
        <f t="shared" si="66"/>
        <v>183870886</v>
      </c>
      <c r="K197" s="215">
        <v>35900531.380000003</v>
      </c>
      <c r="L197" s="215">
        <v>210152919.66</v>
      </c>
      <c r="M197" s="215">
        <f t="shared" si="67"/>
        <v>85976194.340000004</v>
      </c>
      <c r="N197" s="215">
        <v>392476353</v>
      </c>
      <c r="O197" s="215">
        <f t="shared" si="68"/>
        <v>96347239</v>
      </c>
      <c r="P197" s="215">
        <f t="shared" si="69"/>
        <v>87523647</v>
      </c>
      <c r="Q197" s="215">
        <f t="shared" si="70"/>
        <v>210152919.66</v>
      </c>
      <c r="V197" s="282">
        <v>187206347</v>
      </c>
      <c r="X197" s="283"/>
      <c r="Y197" s="284"/>
      <c r="AA197" s="289">
        <v>21222822</v>
      </c>
      <c r="AB197" s="289" t="s">
        <v>885</v>
      </c>
      <c r="AC197" s="291">
        <v>480000000</v>
      </c>
      <c r="AD197" s="291">
        <v>0</v>
      </c>
      <c r="AE197" s="291">
        <v>0</v>
      </c>
      <c r="AF197" s="291">
        <v>0</v>
      </c>
      <c r="AG197" s="291">
        <v>480000000</v>
      </c>
      <c r="AH197" s="291">
        <v>9200000</v>
      </c>
      <c r="AI197" s="291">
        <v>288887314</v>
      </c>
      <c r="AJ197" s="291">
        <v>191112686</v>
      </c>
      <c r="AK197" s="291">
        <v>0</v>
      </c>
      <c r="AL197" s="291">
        <v>33258731.379999999</v>
      </c>
      <c r="AM197" s="291">
        <v>174252388.28</v>
      </c>
      <c r="AN197" s="291">
        <v>114634925.72</v>
      </c>
      <c r="AO197" s="291">
        <v>0</v>
      </c>
      <c r="AP197" s="291">
        <v>0</v>
      </c>
      <c r="AQ197" s="291">
        <v>292793653</v>
      </c>
      <c r="AR197" s="291">
        <v>292793653</v>
      </c>
      <c r="AS197" s="291">
        <v>3906339</v>
      </c>
      <c r="AT197" s="291">
        <v>187206347</v>
      </c>
      <c r="BB197" s="312">
        <v>21222822</v>
      </c>
      <c r="BC197" s="312" t="s">
        <v>885</v>
      </c>
      <c r="BD197" s="314">
        <v>480000000</v>
      </c>
      <c r="BE197" s="314">
        <v>0</v>
      </c>
      <c r="BF197" s="314">
        <v>0</v>
      </c>
      <c r="BG197" s="314">
        <v>0</v>
      </c>
      <c r="BH197" s="314">
        <v>480000000</v>
      </c>
      <c r="BI197" s="314">
        <v>7241800</v>
      </c>
      <c r="BJ197" s="314">
        <v>296129114</v>
      </c>
      <c r="BK197" s="314">
        <v>183870886</v>
      </c>
      <c r="BL197" s="314">
        <v>35900531.380000003</v>
      </c>
      <c r="BM197" s="314">
        <v>210152919.66</v>
      </c>
      <c r="BN197" s="314">
        <v>85976194.340000004</v>
      </c>
      <c r="BO197" s="314">
        <v>99682700</v>
      </c>
      <c r="BP197" s="314">
        <v>392476353</v>
      </c>
      <c r="BQ197" s="314">
        <v>96347239</v>
      </c>
      <c r="BR197" s="314">
        <v>87523647</v>
      </c>
      <c r="BS197" s="314">
        <v>210152919.66</v>
      </c>
    </row>
    <row r="198" spans="1:71" ht="29" x14ac:dyDescent="0.35">
      <c r="A198" s="212">
        <v>21222823</v>
      </c>
      <c r="B198" s="210" t="s">
        <v>594</v>
      </c>
      <c r="C198" s="215">
        <v>80000000</v>
      </c>
      <c r="D198" s="215">
        <v>0</v>
      </c>
      <c r="E198" s="215">
        <v>0</v>
      </c>
      <c r="F198" s="215">
        <v>0</v>
      </c>
      <c r="G198" s="215">
        <f t="shared" si="73"/>
        <v>80000000</v>
      </c>
      <c r="H198" s="215">
        <v>0</v>
      </c>
      <c r="I198" s="215">
        <v>755833</v>
      </c>
      <c r="J198" s="215">
        <f t="shared" si="66"/>
        <v>79244167</v>
      </c>
      <c r="K198" s="215">
        <v>0</v>
      </c>
      <c r="L198" s="215">
        <v>755833</v>
      </c>
      <c r="M198" s="215">
        <f t="shared" si="67"/>
        <v>0</v>
      </c>
      <c r="N198" s="215">
        <v>755833</v>
      </c>
      <c r="O198" s="215">
        <f t="shared" si="68"/>
        <v>0</v>
      </c>
      <c r="P198" s="215">
        <f t="shared" si="69"/>
        <v>79244167</v>
      </c>
      <c r="Q198" s="215">
        <f t="shared" si="70"/>
        <v>755833</v>
      </c>
      <c r="V198" s="282">
        <v>79244167</v>
      </c>
      <c r="X198" s="283"/>
      <c r="Y198" s="284"/>
      <c r="AA198" s="289">
        <v>21222823</v>
      </c>
      <c r="AB198" s="289" t="s">
        <v>886</v>
      </c>
      <c r="AC198" s="291">
        <v>80000000</v>
      </c>
      <c r="AD198" s="291">
        <v>0</v>
      </c>
      <c r="AE198" s="291">
        <v>0</v>
      </c>
      <c r="AF198" s="291">
        <v>0</v>
      </c>
      <c r="AG198" s="291">
        <v>80000000</v>
      </c>
      <c r="AH198" s="291">
        <v>0</v>
      </c>
      <c r="AI198" s="291">
        <v>755833</v>
      </c>
      <c r="AJ198" s="291">
        <v>79244167</v>
      </c>
      <c r="AK198" s="291">
        <v>0</v>
      </c>
      <c r="AL198" s="291">
        <v>0</v>
      </c>
      <c r="AM198" s="291">
        <v>755833</v>
      </c>
      <c r="AN198" s="291">
        <v>0</v>
      </c>
      <c r="AO198" s="291">
        <v>0</v>
      </c>
      <c r="AP198" s="291">
        <v>0</v>
      </c>
      <c r="AQ198" s="291">
        <v>755833</v>
      </c>
      <c r="AR198" s="291">
        <v>755833</v>
      </c>
      <c r="AS198" s="291">
        <v>0</v>
      </c>
      <c r="AT198" s="291">
        <v>79244167</v>
      </c>
      <c r="BB198" s="312">
        <v>21222823</v>
      </c>
      <c r="BC198" s="312" t="s">
        <v>886</v>
      </c>
      <c r="BD198" s="314">
        <v>80000000</v>
      </c>
      <c r="BE198" s="314">
        <v>0</v>
      </c>
      <c r="BF198" s="314">
        <v>0</v>
      </c>
      <c r="BG198" s="314">
        <v>0</v>
      </c>
      <c r="BH198" s="314">
        <v>80000000</v>
      </c>
      <c r="BI198" s="314">
        <v>0</v>
      </c>
      <c r="BJ198" s="314">
        <v>755833</v>
      </c>
      <c r="BK198" s="314">
        <v>79244167</v>
      </c>
      <c r="BL198" s="314">
        <v>0</v>
      </c>
      <c r="BM198" s="314">
        <v>755833</v>
      </c>
      <c r="BN198" s="314">
        <v>0</v>
      </c>
      <c r="BO198" s="314">
        <v>0</v>
      </c>
      <c r="BP198" s="314">
        <v>755833</v>
      </c>
      <c r="BQ198" s="314">
        <v>0</v>
      </c>
      <c r="BR198" s="314">
        <v>79244167</v>
      </c>
      <c r="BS198" s="314">
        <v>755833</v>
      </c>
    </row>
    <row r="199" spans="1:71" s="219" customFormat="1" x14ac:dyDescent="0.35">
      <c r="A199" s="212">
        <v>21222824</v>
      </c>
      <c r="B199" s="210" t="s">
        <v>595</v>
      </c>
      <c r="C199" s="215">
        <v>220000000</v>
      </c>
      <c r="D199" s="215">
        <v>405000000</v>
      </c>
      <c r="E199" s="215">
        <v>0</v>
      </c>
      <c r="F199" s="215">
        <v>607500000</v>
      </c>
      <c r="G199" s="215">
        <f t="shared" si="73"/>
        <v>1232500000</v>
      </c>
      <c r="H199" s="215">
        <v>10000000</v>
      </c>
      <c r="I199" s="215">
        <v>909888483</v>
      </c>
      <c r="J199" s="215">
        <f t="shared" ref="J199:J262" si="96">+G199-I199</f>
        <v>322611517</v>
      </c>
      <c r="K199" s="215">
        <v>93401270</v>
      </c>
      <c r="L199" s="215">
        <v>764791033</v>
      </c>
      <c r="M199" s="215">
        <f t="shared" ref="M199:M262" si="97">+I199-L199</f>
        <v>145097450</v>
      </c>
      <c r="N199" s="215">
        <v>1229631113</v>
      </c>
      <c r="O199" s="215">
        <f t="shared" ref="O199:O262" si="98">+N199-I199</f>
        <v>319742630</v>
      </c>
      <c r="P199" s="215">
        <f t="shared" ref="P199:P262" si="99">+G199-N199</f>
        <v>2868887</v>
      </c>
      <c r="Q199" s="215">
        <f t="shared" si="70"/>
        <v>764791033</v>
      </c>
      <c r="V199" s="282">
        <v>54720387</v>
      </c>
      <c r="X199" s="283"/>
      <c r="Y199" s="284"/>
      <c r="AA199" s="289">
        <v>21222824</v>
      </c>
      <c r="AB199" s="289" t="s">
        <v>888</v>
      </c>
      <c r="AC199" s="291">
        <v>220000000</v>
      </c>
      <c r="AD199" s="291">
        <v>405000000</v>
      </c>
      <c r="AE199" s="291">
        <v>0</v>
      </c>
      <c r="AF199" s="291">
        <v>607500000</v>
      </c>
      <c r="AG199" s="291">
        <v>1232500000</v>
      </c>
      <c r="AH199" s="291">
        <v>78001500</v>
      </c>
      <c r="AI199" s="291">
        <v>899888483</v>
      </c>
      <c r="AJ199" s="291">
        <v>332611517</v>
      </c>
      <c r="AK199" s="291">
        <v>250000000</v>
      </c>
      <c r="AL199" s="291">
        <v>62706836</v>
      </c>
      <c r="AM199" s="291">
        <v>671389763</v>
      </c>
      <c r="AN199" s="291">
        <v>478498720</v>
      </c>
      <c r="AO199" s="291">
        <v>9400000</v>
      </c>
      <c r="AP199" s="291">
        <v>61251500</v>
      </c>
      <c r="AQ199" s="291">
        <v>1239031113</v>
      </c>
      <c r="AR199" s="291">
        <v>1229631113</v>
      </c>
      <c r="AS199" s="291">
        <v>329742630</v>
      </c>
      <c r="AT199" s="291">
        <v>2868887</v>
      </c>
      <c r="BB199" s="312">
        <v>21222824</v>
      </c>
      <c r="BC199" s="312" t="s">
        <v>888</v>
      </c>
      <c r="BD199" s="314">
        <v>220000000</v>
      </c>
      <c r="BE199" s="314">
        <v>405000000</v>
      </c>
      <c r="BF199" s="314">
        <v>0</v>
      </c>
      <c r="BG199" s="314">
        <v>607500000</v>
      </c>
      <c r="BH199" s="314">
        <v>1232500000</v>
      </c>
      <c r="BI199" s="314">
        <v>10000000</v>
      </c>
      <c r="BJ199" s="314">
        <v>909888483</v>
      </c>
      <c r="BK199" s="314">
        <v>322611517</v>
      </c>
      <c r="BL199" s="314">
        <v>93401270</v>
      </c>
      <c r="BM199" s="314">
        <v>764791033</v>
      </c>
      <c r="BN199" s="314">
        <v>395097450</v>
      </c>
      <c r="BO199" s="314">
        <v>0</v>
      </c>
      <c r="BP199" s="314">
        <v>1229631113</v>
      </c>
      <c r="BQ199" s="314">
        <v>319742630</v>
      </c>
      <c r="BR199" s="314">
        <v>2868887</v>
      </c>
      <c r="BS199" s="314">
        <v>764791033</v>
      </c>
    </row>
    <row r="200" spans="1:71" ht="29" x14ac:dyDescent="0.35">
      <c r="A200" s="226">
        <v>2122283</v>
      </c>
      <c r="B200" s="227" t="s">
        <v>88</v>
      </c>
      <c r="C200" s="228">
        <f>+C201+C202+C203</f>
        <v>379000000</v>
      </c>
      <c r="D200" s="228">
        <f t="shared" ref="D200:Q200" si="100">+D201+D202+D203</f>
        <v>420117991</v>
      </c>
      <c r="E200" s="228">
        <f t="shared" si="100"/>
        <v>0</v>
      </c>
      <c r="F200" s="228">
        <f t="shared" si="100"/>
        <v>0</v>
      </c>
      <c r="G200" s="228">
        <f t="shared" si="100"/>
        <v>799117991</v>
      </c>
      <c r="H200" s="228">
        <f t="shared" si="100"/>
        <v>9814289.3800000008</v>
      </c>
      <c r="I200" s="228">
        <f t="shared" si="100"/>
        <v>556027291.27999997</v>
      </c>
      <c r="J200" s="228">
        <f t="shared" si="100"/>
        <v>243090699.72000003</v>
      </c>
      <c r="K200" s="228">
        <f t="shared" si="100"/>
        <v>14061430.380000001</v>
      </c>
      <c r="L200" s="228">
        <f t="shared" si="100"/>
        <v>435656013.89999998</v>
      </c>
      <c r="M200" s="228">
        <f t="shared" si="100"/>
        <v>120371277.38</v>
      </c>
      <c r="N200" s="228">
        <f t="shared" si="100"/>
        <v>565856225</v>
      </c>
      <c r="O200" s="228">
        <f t="shared" si="100"/>
        <v>9828933.7200000286</v>
      </c>
      <c r="P200" s="228">
        <f t="shared" si="100"/>
        <v>233261766</v>
      </c>
      <c r="Q200" s="228">
        <f t="shared" si="100"/>
        <v>435656013.89999998</v>
      </c>
      <c r="V200" s="282">
        <v>251278780</v>
      </c>
      <c r="X200" s="283"/>
      <c r="Y200" s="284"/>
      <c r="AA200" s="289">
        <v>2122283</v>
      </c>
      <c r="AB200" s="289" t="s">
        <v>88</v>
      </c>
      <c r="AC200" s="291">
        <v>379000000</v>
      </c>
      <c r="AD200" s="291">
        <v>420117991</v>
      </c>
      <c r="AE200" s="291">
        <v>0</v>
      </c>
      <c r="AF200" s="291">
        <v>0</v>
      </c>
      <c r="AG200" s="291">
        <v>799117991</v>
      </c>
      <c r="AH200" s="291">
        <v>10823109.380000001</v>
      </c>
      <c r="AI200" s="291">
        <v>546213001.89999998</v>
      </c>
      <c r="AJ200" s="291">
        <v>252904989.10000002</v>
      </c>
      <c r="AK200" s="291">
        <v>12853450</v>
      </c>
      <c r="AL200" s="291">
        <v>139451866</v>
      </c>
      <c r="AM200" s="291">
        <v>421594583.51999998</v>
      </c>
      <c r="AN200" s="291">
        <v>137471868.38</v>
      </c>
      <c r="AO200" s="291">
        <v>853450</v>
      </c>
      <c r="AP200" s="291">
        <v>9512917</v>
      </c>
      <c r="AQ200" s="291">
        <v>558205578</v>
      </c>
      <c r="AR200" s="291">
        <v>557352128</v>
      </c>
      <c r="AS200" s="291">
        <v>11139126.100000024</v>
      </c>
      <c r="AT200" s="291">
        <v>241765863</v>
      </c>
      <c r="BB200" s="312">
        <v>2122283</v>
      </c>
      <c r="BC200" s="312" t="s">
        <v>88</v>
      </c>
      <c r="BD200" s="314">
        <v>379000000</v>
      </c>
      <c r="BE200" s="314">
        <v>420117991</v>
      </c>
      <c r="BF200" s="314">
        <v>0</v>
      </c>
      <c r="BG200" s="314">
        <v>0</v>
      </c>
      <c r="BH200" s="314">
        <v>799117991</v>
      </c>
      <c r="BI200" s="314">
        <v>9814289.3800000008</v>
      </c>
      <c r="BJ200" s="314">
        <v>556027291.27999997</v>
      </c>
      <c r="BK200" s="314">
        <v>243090699.72000003</v>
      </c>
      <c r="BL200" s="314">
        <v>14061430.380000001</v>
      </c>
      <c r="BM200" s="314">
        <v>435656013.89999998</v>
      </c>
      <c r="BN200" s="314">
        <v>133224727.38</v>
      </c>
      <c r="BO200" s="314">
        <v>8504097</v>
      </c>
      <c r="BP200" s="314">
        <v>565856225</v>
      </c>
      <c r="BQ200" s="314">
        <v>9828933.7200000286</v>
      </c>
      <c r="BR200" s="314">
        <v>233261766</v>
      </c>
      <c r="BS200" s="314">
        <v>435656013.89999998</v>
      </c>
    </row>
    <row r="201" spans="1:71" ht="29" x14ac:dyDescent="0.35">
      <c r="A201" s="212">
        <v>21222831</v>
      </c>
      <c r="B201" s="210" t="s">
        <v>594</v>
      </c>
      <c r="C201" s="215">
        <v>2000000</v>
      </c>
      <c r="D201" s="215">
        <v>0</v>
      </c>
      <c r="E201" s="215">
        <v>0</v>
      </c>
      <c r="F201" s="215">
        <v>0</v>
      </c>
      <c r="G201" s="215">
        <f t="shared" si="73"/>
        <v>2000000</v>
      </c>
      <c r="H201" s="215">
        <v>0</v>
      </c>
      <c r="I201" s="215">
        <v>500000</v>
      </c>
      <c r="J201" s="215">
        <f t="shared" si="96"/>
        <v>1500000</v>
      </c>
      <c r="K201" s="215">
        <v>0</v>
      </c>
      <c r="L201" s="215">
        <v>500000</v>
      </c>
      <c r="M201" s="215">
        <f t="shared" si="97"/>
        <v>0</v>
      </c>
      <c r="N201" s="215">
        <v>500000</v>
      </c>
      <c r="O201" s="215">
        <f t="shared" si="98"/>
        <v>0</v>
      </c>
      <c r="P201" s="215">
        <f t="shared" si="99"/>
        <v>1500000</v>
      </c>
      <c r="Q201" s="215">
        <f t="shared" si="70"/>
        <v>500000</v>
      </c>
      <c r="V201" s="282">
        <v>1500000</v>
      </c>
      <c r="X201" s="283"/>
      <c r="Y201" s="284"/>
      <c r="AA201" s="289">
        <v>21222831</v>
      </c>
      <c r="AB201" s="289" t="s">
        <v>886</v>
      </c>
      <c r="AC201" s="291">
        <v>2000000</v>
      </c>
      <c r="AD201" s="291">
        <v>0</v>
      </c>
      <c r="AE201" s="291">
        <v>0</v>
      </c>
      <c r="AF201" s="291">
        <v>0</v>
      </c>
      <c r="AG201" s="291">
        <v>2000000</v>
      </c>
      <c r="AH201" s="291">
        <v>0</v>
      </c>
      <c r="AI201" s="291">
        <v>500000</v>
      </c>
      <c r="AJ201" s="291">
        <v>1500000</v>
      </c>
      <c r="AK201" s="291">
        <v>0</v>
      </c>
      <c r="AL201" s="291">
        <v>0</v>
      </c>
      <c r="AM201" s="291">
        <v>500000</v>
      </c>
      <c r="AN201" s="291">
        <v>0</v>
      </c>
      <c r="AO201" s="291">
        <v>0</v>
      </c>
      <c r="AP201" s="291">
        <v>0</v>
      </c>
      <c r="AQ201" s="291">
        <v>500000</v>
      </c>
      <c r="AR201" s="291">
        <v>500000</v>
      </c>
      <c r="AS201" s="291">
        <v>0</v>
      </c>
      <c r="AT201" s="291">
        <v>1500000</v>
      </c>
      <c r="BB201" s="312">
        <v>21222831</v>
      </c>
      <c r="BC201" s="312" t="s">
        <v>886</v>
      </c>
      <c r="BD201" s="314">
        <v>2000000</v>
      </c>
      <c r="BE201" s="314">
        <v>0</v>
      </c>
      <c r="BF201" s="314">
        <v>0</v>
      </c>
      <c r="BG201" s="314">
        <v>0</v>
      </c>
      <c r="BH201" s="314">
        <v>2000000</v>
      </c>
      <c r="BI201" s="314">
        <v>0</v>
      </c>
      <c r="BJ201" s="314">
        <v>500000</v>
      </c>
      <c r="BK201" s="314">
        <v>1500000</v>
      </c>
      <c r="BL201" s="314">
        <v>0</v>
      </c>
      <c r="BM201" s="314">
        <v>500000</v>
      </c>
      <c r="BN201" s="314">
        <v>0</v>
      </c>
      <c r="BO201" s="314">
        <v>0</v>
      </c>
      <c r="BP201" s="314">
        <v>500000</v>
      </c>
      <c r="BQ201" s="314">
        <v>0</v>
      </c>
      <c r="BR201" s="314">
        <v>1500000</v>
      </c>
      <c r="BS201" s="314">
        <v>500000</v>
      </c>
    </row>
    <row r="202" spans="1:71" x14ac:dyDescent="0.35">
      <c r="A202" s="212">
        <v>21222832</v>
      </c>
      <c r="B202" s="210" t="s">
        <v>596</v>
      </c>
      <c r="C202" s="215">
        <v>337000000</v>
      </c>
      <c r="D202" s="215">
        <v>420117991</v>
      </c>
      <c r="E202" s="215">
        <v>0</v>
      </c>
      <c r="F202" s="215">
        <v>0</v>
      </c>
      <c r="G202" s="215">
        <f t="shared" si="73"/>
        <v>757117991</v>
      </c>
      <c r="H202" s="215">
        <v>9814289.3800000008</v>
      </c>
      <c r="I202" s="215">
        <v>555527291.27999997</v>
      </c>
      <c r="J202" s="215">
        <f t="shared" si="96"/>
        <v>201590699.72000003</v>
      </c>
      <c r="K202" s="215">
        <v>14061430.380000001</v>
      </c>
      <c r="L202" s="215">
        <v>435156013.89999998</v>
      </c>
      <c r="M202" s="215">
        <f t="shared" si="97"/>
        <v>120371277.38</v>
      </c>
      <c r="N202" s="215">
        <v>565356225</v>
      </c>
      <c r="O202" s="215">
        <f t="shared" si="98"/>
        <v>9828933.7200000286</v>
      </c>
      <c r="P202" s="215">
        <f t="shared" si="99"/>
        <v>191761766</v>
      </c>
      <c r="Q202" s="215">
        <f t="shared" si="70"/>
        <v>435156013.89999998</v>
      </c>
      <c r="V202" s="282">
        <v>209778780</v>
      </c>
      <c r="X202" s="283"/>
      <c r="Y202" s="284"/>
      <c r="AA202" s="289">
        <v>21222832</v>
      </c>
      <c r="AB202" s="289" t="s">
        <v>890</v>
      </c>
      <c r="AC202" s="291">
        <v>337000000</v>
      </c>
      <c r="AD202" s="291">
        <v>420117991</v>
      </c>
      <c r="AE202" s="291">
        <v>0</v>
      </c>
      <c r="AF202" s="291">
        <v>0</v>
      </c>
      <c r="AG202" s="291">
        <v>757117991</v>
      </c>
      <c r="AH202" s="291">
        <v>10823109.380000001</v>
      </c>
      <c r="AI202" s="291">
        <v>545713001.89999998</v>
      </c>
      <c r="AJ202" s="291">
        <v>211404989.10000002</v>
      </c>
      <c r="AK202" s="291">
        <v>12853450</v>
      </c>
      <c r="AL202" s="291">
        <v>139451866</v>
      </c>
      <c r="AM202" s="291">
        <v>421094583.51999998</v>
      </c>
      <c r="AN202" s="291">
        <v>137471868.38</v>
      </c>
      <c r="AO202" s="291">
        <v>853450</v>
      </c>
      <c r="AP202" s="291">
        <v>9512917</v>
      </c>
      <c r="AQ202" s="291">
        <v>557705578</v>
      </c>
      <c r="AR202" s="291">
        <v>556852128</v>
      </c>
      <c r="AS202" s="291">
        <v>11139126.100000024</v>
      </c>
      <c r="AT202" s="291">
        <v>200265863</v>
      </c>
      <c r="BB202" s="312">
        <v>21222832</v>
      </c>
      <c r="BC202" s="312" t="s">
        <v>890</v>
      </c>
      <c r="BD202" s="314">
        <v>337000000</v>
      </c>
      <c r="BE202" s="314">
        <v>420117991</v>
      </c>
      <c r="BF202" s="314">
        <v>0</v>
      </c>
      <c r="BG202" s="314">
        <v>0</v>
      </c>
      <c r="BH202" s="314">
        <v>757117991</v>
      </c>
      <c r="BI202" s="314">
        <v>9814289.3800000008</v>
      </c>
      <c r="BJ202" s="314">
        <v>555527291.27999997</v>
      </c>
      <c r="BK202" s="314">
        <v>201590699.72000003</v>
      </c>
      <c r="BL202" s="314">
        <v>14061430.380000001</v>
      </c>
      <c r="BM202" s="314">
        <v>435156013.89999998</v>
      </c>
      <c r="BN202" s="314">
        <v>133224727.38</v>
      </c>
      <c r="BO202" s="314">
        <v>8504097</v>
      </c>
      <c r="BP202" s="314">
        <v>565356225</v>
      </c>
      <c r="BQ202" s="314">
        <v>9828933.7200000286</v>
      </c>
      <c r="BR202" s="314">
        <v>191761766</v>
      </c>
      <c r="BS202" s="314">
        <v>435156013.89999998</v>
      </c>
    </row>
    <row r="203" spans="1:71" s="219" customFormat="1" x14ac:dyDescent="0.35">
      <c r="A203" s="212">
        <v>21222833</v>
      </c>
      <c r="B203" s="210" t="s">
        <v>597</v>
      </c>
      <c r="C203" s="215">
        <v>40000000</v>
      </c>
      <c r="D203" s="215">
        <v>0</v>
      </c>
      <c r="E203" s="215">
        <v>0</v>
      </c>
      <c r="F203" s="215">
        <v>0</v>
      </c>
      <c r="G203" s="215">
        <f t="shared" si="73"/>
        <v>40000000</v>
      </c>
      <c r="H203" s="215">
        <v>0</v>
      </c>
      <c r="I203" s="215">
        <v>0</v>
      </c>
      <c r="J203" s="215">
        <f t="shared" si="96"/>
        <v>40000000</v>
      </c>
      <c r="K203" s="215">
        <v>0</v>
      </c>
      <c r="L203" s="215">
        <v>0</v>
      </c>
      <c r="M203" s="215">
        <f t="shared" si="97"/>
        <v>0</v>
      </c>
      <c r="N203" s="215">
        <v>0</v>
      </c>
      <c r="O203" s="215">
        <f t="shared" si="98"/>
        <v>0</v>
      </c>
      <c r="P203" s="215">
        <f t="shared" si="99"/>
        <v>40000000</v>
      </c>
      <c r="Q203" s="215">
        <f t="shared" si="70"/>
        <v>0</v>
      </c>
      <c r="V203" s="282">
        <v>40000000</v>
      </c>
      <c r="X203" s="283"/>
      <c r="Y203" s="284"/>
      <c r="AA203" s="289">
        <v>21222833</v>
      </c>
      <c r="AB203" s="289" t="s">
        <v>891</v>
      </c>
      <c r="AC203" s="291">
        <v>40000000</v>
      </c>
      <c r="AD203" s="291">
        <v>0</v>
      </c>
      <c r="AE203" s="291">
        <v>0</v>
      </c>
      <c r="AF203" s="291">
        <v>0</v>
      </c>
      <c r="AG203" s="291">
        <v>40000000</v>
      </c>
      <c r="AH203" s="291">
        <v>0</v>
      </c>
      <c r="AI203" s="291">
        <v>0</v>
      </c>
      <c r="AJ203" s="291">
        <v>40000000</v>
      </c>
      <c r="AK203" s="291">
        <v>0</v>
      </c>
      <c r="AL203" s="291">
        <v>0</v>
      </c>
      <c r="AM203" s="291">
        <v>0</v>
      </c>
      <c r="AN203" s="291">
        <v>0</v>
      </c>
      <c r="AO203" s="291">
        <v>0</v>
      </c>
      <c r="AP203" s="291">
        <v>0</v>
      </c>
      <c r="AQ203" s="291">
        <v>0</v>
      </c>
      <c r="AR203" s="291">
        <v>0</v>
      </c>
      <c r="AS203" s="291">
        <v>0</v>
      </c>
      <c r="AT203" s="291">
        <v>40000000</v>
      </c>
      <c r="BB203" s="312">
        <v>21222833</v>
      </c>
      <c r="BC203" s="312" t="s">
        <v>891</v>
      </c>
      <c r="BD203" s="314">
        <v>40000000</v>
      </c>
      <c r="BE203" s="314">
        <v>0</v>
      </c>
      <c r="BF203" s="314">
        <v>0</v>
      </c>
      <c r="BG203" s="314">
        <v>0</v>
      </c>
      <c r="BH203" s="314">
        <v>40000000</v>
      </c>
      <c r="BI203" s="314">
        <v>0</v>
      </c>
      <c r="BJ203" s="314">
        <v>0</v>
      </c>
      <c r="BK203" s="314">
        <v>40000000</v>
      </c>
      <c r="BL203" s="314">
        <v>0</v>
      </c>
      <c r="BM203" s="314">
        <v>0</v>
      </c>
      <c r="BN203" s="314">
        <v>0</v>
      </c>
      <c r="BO203" s="314">
        <v>0</v>
      </c>
      <c r="BP203" s="314">
        <v>0</v>
      </c>
      <c r="BQ203" s="314">
        <v>0</v>
      </c>
      <c r="BR203" s="314">
        <v>40000000</v>
      </c>
      <c r="BS203" s="314">
        <v>0</v>
      </c>
    </row>
    <row r="204" spans="1:71" x14ac:dyDescent="0.35">
      <c r="A204" s="226">
        <v>2122284</v>
      </c>
      <c r="B204" s="227" t="s">
        <v>89</v>
      </c>
      <c r="C204" s="228">
        <f>+C205</f>
        <v>651800000</v>
      </c>
      <c r="D204" s="228">
        <f t="shared" ref="D204:Q204" si="101">+D205</f>
        <v>0</v>
      </c>
      <c r="E204" s="228">
        <f t="shared" si="101"/>
        <v>0</v>
      </c>
      <c r="F204" s="228">
        <f t="shared" si="101"/>
        <v>0</v>
      </c>
      <c r="G204" s="228">
        <f t="shared" si="101"/>
        <v>651800000</v>
      </c>
      <c r="H204" s="228">
        <f t="shared" si="101"/>
        <v>0</v>
      </c>
      <c r="I204" s="228">
        <f t="shared" si="101"/>
        <v>593650709.04999995</v>
      </c>
      <c r="J204" s="228">
        <f t="shared" si="101"/>
        <v>58149290.950000048</v>
      </c>
      <c r="K204" s="228">
        <f t="shared" si="101"/>
        <v>56733084.829999998</v>
      </c>
      <c r="L204" s="228">
        <f t="shared" si="101"/>
        <v>309985284.85000002</v>
      </c>
      <c r="M204" s="228">
        <f t="shared" si="101"/>
        <v>283665424.19999993</v>
      </c>
      <c r="N204" s="228">
        <f t="shared" si="101"/>
        <v>594372408.70000005</v>
      </c>
      <c r="O204" s="228">
        <f t="shared" si="101"/>
        <v>721699.65000009537</v>
      </c>
      <c r="P204" s="228">
        <f t="shared" si="101"/>
        <v>57427591.299999952</v>
      </c>
      <c r="Q204" s="228">
        <f t="shared" si="101"/>
        <v>309985284.85000002</v>
      </c>
      <c r="V204" s="282">
        <v>57427591.299999952</v>
      </c>
      <c r="X204" s="283"/>
      <c r="Y204" s="284"/>
      <c r="AA204" s="289">
        <v>2122284</v>
      </c>
      <c r="AB204" s="289" t="s">
        <v>89</v>
      </c>
      <c r="AC204" s="291">
        <v>651800000</v>
      </c>
      <c r="AD204" s="291">
        <v>0</v>
      </c>
      <c r="AE204" s="291">
        <v>0</v>
      </c>
      <c r="AF204" s="291">
        <v>0</v>
      </c>
      <c r="AG204" s="291">
        <v>651800000</v>
      </c>
      <c r="AH204" s="291">
        <v>0</v>
      </c>
      <c r="AI204" s="291">
        <v>593650709.04999995</v>
      </c>
      <c r="AJ204" s="291">
        <v>58149290.950000048</v>
      </c>
      <c r="AK204" s="291">
        <v>0</v>
      </c>
      <c r="AL204" s="291">
        <v>56733084.829999998</v>
      </c>
      <c r="AM204" s="291">
        <v>253252200.02000001</v>
      </c>
      <c r="AN204" s="291">
        <v>340398509.02999997</v>
      </c>
      <c r="AO204" s="291">
        <v>0</v>
      </c>
      <c r="AP204" s="291">
        <v>0</v>
      </c>
      <c r="AQ204" s="291">
        <v>594372408.70000005</v>
      </c>
      <c r="AR204" s="291">
        <v>594372408.70000005</v>
      </c>
      <c r="AS204" s="291">
        <v>721699.65000009537</v>
      </c>
      <c r="AT204" s="291">
        <v>57427591.299999952</v>
      </c>
      <c r="BB204" s="312">
        <v>2122284</v>
      </c>
      <c r="BC204" s="312" t="s">
        <v>89</v>
      </c>
      <c r="BD204" s="314">
        <v>651800000</v>
      </c>
      <c r="BE204" s="314">
        <v>0</v>
      </c>
      <c r="BF204" s="314">
        <v>0</v>
      </c>
      <c r="BG204" s="314">
        <v>0</v>
      </c>
      <c r="BH204" s="314">
        <v>651800000</v>
      </c>
      <c r="BI204" s="314">
        <v>0</v>
      </c>
      <c r="BJ204" s="314">
        <v>593650709.04999995</v>
      </c>
      <c r="BK204" s="314">
        <v>58149290.950000048</v>
      </c>
      <c r="BL204" s="314">
        <v>56733084.829999998</v>
      </c>
      <c r="BM204" s="314">
        <v>309985284.85000002</v>
      </c>
      <c r="BN204" s="314">
        <v>283665424.19999993</v>
      </c>
      <c r="BO204" s="314">
        <v>0</v>
      </c>
      <c r="BP204" s="314">
        <v>594372408.70000005</v>
      </c>
      <c r="BQ204" s="314">
        <v>721699.65000009537</v>
      </c>
      <c r="BR204" s="314">
        <v>57427591.299999952</v>
      </c>
      <c r="BS204" s="314">
        <v>309985284.85000002</v>
      </c>
    </row>
    <row r="205" spans="1:71" s="219" customFormat="1" x14ac:dyDescent="0.35">
      <c r="A205" s="212">
        <v>21222841</v>
      </c>
      <c r="B205" s="210" t="s">
        <v>598</v>
      </c>
      <c r="C205" s="215">
        <v>651800000</v>
      </c>
      <c r="D205" s="215">
        <v>0</v>
      </c>
      <c r="E205" s="215">
        <v>0</v>
      </c>
      <c r="F205" s="215">
        <v>0</v>
      </c>
      <c r="G205" s="215">
        <f t="shared" si="73"/>
        <v>651800000</v>
      </c>
      <c r="H205" s="215">
        <v>0</v>
      </c>
      <c r="I205" s="215">
        <v>593650709.04999995</v>
      </c>
      <c r="J205" s="215">
        <f t="shared" si="96"/>
        <v>58149290.950000048</v>
      </c>
      <c r="K205" s="215">
        <v>56733084.829999998</v>
      </c>
      <c r="L205" s="215">
        <v>309985284.85000002</v>
      </c>
      <c r="M205" s="215">
        <f t="shared" si="97"/>
        <v>283665424.19999993</v>
      </c>
      <c r="N205" s="215">
        <v>594372408.70000005</v>
      </c>
      <c r="O205" s="215">
        <f t="shared" si="98"/>
        <v>721699.65000009537</v>
      </c>
      <c r="P205" s="215">
        <f t="shared" si="99"/>
        <v>57427591.299999952</v>
      </c>
      <c r="Q205" s="215">
        <f t="shared" si="70"/>
        <v>309985284.85000002</v>
      </c>
      <c r="V205" s="282">
        <v>57427591.299999952</v>
      </c>
      <c r="X205" s="283"/>
      <c r="Y205" s="284"/>
      <c r="AA205" s="289">
        <v>21222841</v>
      </c>
      <c r="AB205" s="289" t="s">
        <v>892</v>
      </c>
      <c r="AC205" s="291">
        <v>651800000</v>
      </c>
      <c r="AD205" s="291">
        <v>0</v>
      </c>
      <c r="AE205" s="291">
        <v>0</v>
      </c>
      <c r="AF205" s="291">
        <v>0</v>
      </c>
      <c r="AG205" s="291">
        <v>651800000</v>
      </c>
      <c r="AH205" s="291">
        <v>0</v>
      </c>
      <c r="AI205" s="291">
        <v>593650709.04999995</v>
      </c>
      <c r="AJ205" s="291">
        <v>58149290.950000048</v>
      </c>
      <c r="AK205" s="291">
        <v>0</v>
      </c>
      <c r="AL205" s="291">
        <v>56733084.829999998</v>
      </c>
      <c r="AM205" s="291">
        <v>253252200.02000001</v>
      </c>
      <c r="AN205" s="291">
        <v>340398509.02999997</v>
      </c>
      <c r="AO205" s="291">
        <v>0</v>
      </c>
      <c r="AP205" s="291">
        <v>0</v>
      </c>
      <c r="AQ205" s="291">
        <v>594372408.70000005</v>
      </c>
      <c r="AR205" s="291">
        <v>594372408.70000005</v>
      </c>
      <c r="AS205" s="291">
        <v>721699.65000009537</v>
      </c>
      <c r="AT205" s="291">
        <v>57427591.299999952</v>
      </c>
      <c r="BB205" s="312">
        <v>21222841</v>
      </c>
      <c r="BC205" s="312" t="s">
        <v>892</v>
      </c>
      <c r="BD205" s="314">
        <v>651800000</v>
      </c>
      <c r="BE205" s="314">
        <v>0</v>
      </c>
      <c r="BF205" s="314">
        <v>0</v>
      </c>
      <c r="BG205" s="314">
        <v>0</v>
      </c>
      <c r="BH205" s="314">
        <v>651800000</v>
      </c>
      <c r="BI205" s="314">
        <v>0</v>
      </c>
      <c r="BJ205" s="314">
        <v>593650709.04999995</v>
      </c>
      <c r="BK205" s="314">
        <v>58149290.950000048</v>
      </c>
      <c r="BL205" s="314">
        <v>56733084.829999998</v>
      </c>
      <c r="BM205" s="314">
        <v>309985284.85000002</v>
      </c>
      <c r="BN205" s="314">
        <v>283665424.19999993</v>
      </c>
      <c r="BO205" s="314">
        <v>0</v>
      </c>
      <c r="BP205" s="314">
        <v>594372408.70000005</v>
      </c>
      <c r="BQ205" s="314">
        <v>721699.65000009537</v>
      </c>
      <c r="BR205" s="314">
        <v>57427591.299999952</v>
      </c>
      <c r="BS205" s="314">
        <v>309985284.85000002</v>
      </c>
    </row>
    <row r="206" spans="1:71" s="219" customFormat="1" ht="29" x14ac:dyDescent="0.35">
      <c r="A206" s="226">
        <v>2122285</v>
      </c>
      <c r="B206" s="227" t="s">
        <v>90</v>
      </c>
      <c r="C206" s="228">
        <f>+C207+C210+C212</f>
        <v>119000000</v>
      </c>
      <c r="D206" s="228">
        <f t="shared" ref="D206:Q206" si="102">+D207+D210+D212</f>
        <v>79200000</v>
      </c>
      <c r="E206" s="228">
        <f t="shared" si="102"/>
        <v>119000000</v>
      </c>
      <c r="F206" s="228">
        <f t="shared" si="102"/>
        <v>0</v>
      </c>
      <c r="G206" s="228">
        <f t="shared" si="102"/>
        <v>79200000</v>
      </c>
      <c r="H206" s="228">
        <f t="shared" si="102"/>
        <v>0</v>
      </c>
      <c r="I206" s="228">
        <f t="shared" si="102"/>
        <v>69190904</v>
      </c>
      <c r="J206" s="228">
        <f t="shared" si="102"/>
        <v>10009096</v>
      </c>
      <c r="K206" s="228">
        <f t="shared" si="102"/>
        <v>17204540.850000001</v>
      </c>
      <c r="L206" s="228">
        <f t="shared" si="102"/>
        <v>45495670.850000001</v>
      </c>
      <c r="M206" s="228">
        <f t="shared" si="102"/>
        <v>23695233.149999999</v>
      </c>
      <c r="N206" s="228">
        <f t="shared" si="102"/>
        <v>79200000</v>
      </c>
      <c r="O206" s="228">
        <f t="shared" si="102"/>
        <v>10009096</v>
      </c>
      <c r="P206" s="228">
        <f t="shared" si="102"/>
        <v>0</v>
      </c>
      <c r="Q206" s="228">
        <f t="shared" si="102"/>
        <v>0</v>
      </c>
      <c r="V206" s="282">
        <v>0</v>
      </c>
      <c r="X206" s="283"/>
      <c r="Y206" s="284"/>
      <c r="AA206" s="289">
        <v>2122285</v>
      </c>
      <c r="AB206" s="289" t="s">
        <v>90</v>
      </c>
      <c r="AC206" s="291">
        <v>119000000</v>
      </c>
      <c r="AD206" s="291">
        <v>79200000</v>
      </c>
      <c r="AE206" s="291">
        <v>119000000</v>
      </c>
      <c r="AF206" s="291">
        <v>0</v>
      </c>
      <c r="AG206" s="291">
        <v>79200000</v>
      </c>
      <c r="AH206" s="291">
        <v>40899774</v>
      </c>
      <c r="AI206" s="291">
        <v>69190904</v>
      </c>
      <c r="AJ206" s="291">
        <v>10009096</v>
      </c>
      <c r="AK206" s="291">
        <v>0</v>
      </c>
      <c r="AL206" s="291">
        <v>0</v>
      </c>
      <c r="AM206" s="291">
        <v>28291130</v>
      </c>
      <c r="AN206" s="291">
        <v>40899774</v>
      </c>
      <c r="AO206" s="291">
        <v>0</v>
      </c>
      <c r="AP206" s="291">
        <v>0</v>
      </c>
      <c r="AQ206" s="291">
        <v>79200000</v>
      </c>
      <c r="AR206" s="291">
        <v>79200000</v>
      </c>
      <c r="AS206" s="291">
        <v>10009096</v>
      </c>
      <c r="AT206" s="291">
        <v>0</v>
      </c>
      <c r="BB206" s="312">
        <v>2122285</v>
      </c>
      <c r="BC206" s="312" t="s">
        <v>90</v>
      </c>
      <c r="BD206" s="314">
        <v>119000000</v>
      </c>
      <c r="BE206" s="314">
        <v>79200000</v>
      </c>
      <c r="BF206" s="314">
        <v>119000000</v>
      </c>
      <c r="BG206" s="314">
        <v>0</v>
      </c>
      <c r="BH206" s="314">
        <v>79200000</v>
      </c>
      <c r="BI206" s="314">
        <v>0</v>
      </c>
      <c r="BJ206" s="314">
        <v>69190904</v>
      </c>
      <c r="BK206" s="314">
        <v>10009096</v>
      </c>
      <c r="BL206" s="314">
        <v>17204540.850000001</v>
      </c>
      <c r="BM206" s="314">
        <v>45495670.850000001</v>
      </c>
      <c r="BN206" s="314">
        <v>23695233.149999999</v>
      </c>
      <c r="BO206" s="314">
        <v>0</v>
      </c>
      <c r="BP206" s="314">
        <v>79200000</v>
      </c>
      <c r="BQ206" s="314">
        <v>10009096</v>
      </c>
      <c r="BR206" s="314">
        <v>0</v>
      </c>
      <c r="BS206" s="314">
        <v>45495670.850000001</v>
      </c>
    </row>
    <row r="207" spans="1:71" s="219" customFormat="1" x14ac:dyDescent="0.35">
      <c r="A207" s="226">
        <v>212228502</v>
      </c>
      <c r="B207" s="227" t="s">
        <v>1134</v>
      </c>
      <c r="C207" s="228">
        <f>+C208+C209</f>
        <v>0</v>
      </c>
      <c r="D207" s="228">
        <f t="shared" ref="D207:Q207" si="103">+D208+D209</f>
        <v>10000000</v>
      </c>
      <c r="E207" s="228">
        <f t="shared" si="103"/>
        <v>0</v>
      </c>
      <c r="F207" s="228">
        <f t="shared" si="103"/>
        <v>0</v>
      </c>
      <c r="G207" s="228">
        <f t="shared" si="103"/>
        <v>10000000</v>
      </c>
      <c r="H207" s="228">
        <f t="shared" si="103"/>
        <v>0</v>
      </c>
      <c r="I207" s="228">
        <f t="shared" si="103"/>
        <v>0</v>
      </c>
      <c r="J207" s="228">
        <f t="shared" si="103"/>
        <v>10000000</v>
      </c>
      <c r="K207" s="228">
        <f t="shared" si="103"/>
        <v>0</v>
      </c>
      <c r="L207" s="228">
        <f t="shared" si="103"/>
        <v>0</v>
      </c>
      <c r="M207" s="228">
        <f t="shared" si="103"/>
        <v>0</v>
      </c>
      <c r="N207" s="228">
        <f t="shared" si="103"/>
        <v>10000000</v>
      </c>
      <c r="O207" s="228">
        <f t="shared" si="103"/>
        <v>10000000</v>
      </c>
      <c r="P207" s="228">
        <f t="shared" si="103"/>
        <v>0</v>
      </c>
      <c r="Q207" s="228">
        <f t="shared" si="103"/>
        <v>0</v>
      </c>
      <c r="V207" s="282">
        <v>0</v>
      </c>
      <c r="X207" s="283"/>
      <c r="Y207" s="284"/>
      <c r="AA207" s="289">
        <v>212228502</v>
      </c>
      <c r="AB207" s="289" t="s">
        <v>1134</v>
      </c>
      <c r="AC207" s="291">
        <v>0</v>
      </c>
      <c r="AD207" s="291">
        <v>10000000</v>
      </c>
      <c r="AE207" s="291">
        <v>0</v>
      </c>
      <c r="AF207" s="291">
        <v>0</v>
      </c>
      <c r="AG207" s="291">
        <v>10000000</v>
      </c>
      <c r="AH207" s="291">
        <v>0</v>
      </c>
      <c r="AI207" s="291">
        <v>0</v>
      </c>
      <c r="AJ207" s="291">
        <v>10000000</v>
      </c>
      <c r="AK207" s="291">
        <v>0</v>
      </c>
      <c r="AL207" s="291">
        <v>0</v>
      </c>
      <c r="AM207" s="291">
        <v>0</v>
      </c>
      <c r="AN207" s="291">
        <v>0</v>
      </c>
      <c r="AO207" s="291">
        <v>0</v>
      </c>
      <c r="AP207" s="291">
        <v>0</v>
      </c>
      <c r="AQ207" s="291">
        <v>10000000</v>
      </c>
      <c r="AR207" s="291">
        <v>10000000</v>
      </c>
      <c r="AS207" s="291">
        <v>10000000</v>
      </c>
      <c r="AT207" s="291">
        <v>0</v>
      </c>
      <c r="BB207" s="312">
        <v>212228502</v>
      </c>
      <c r="BC207" s="312" t="s">
        <v>1134</v>
      </c>
      <c r="BD207" s="314">
        <v>0</v>
      </c>
      <c r="BE207" s="314">
        <v>10000000</v>
      </c>
      <c r="BF207" s="314">
        <v>0</v>
      </c>
      <c r="BG207" s="314">
        <v>0</v>
      </c>
      <c r="BH207" s="314">
        <v>10000000</v>
      </c>
      <c r="BI207" s="314">
        <v>0</v>
      </c>
      <c r="BJ207" s="314">
        <v>0</v>
      </c>
      <c r="BK207" s="314">
        <v>10000000</v>
      </c>
      <c r="BL207" s="314">
        <v>0</v>
      </c>
      <c r="BM207" s="314">
        <v>0</v>
      </c>
      <c r="BN207" s="314">
        <v>0</v>
      </c>
      <c r="BO207" s="314">
        <v>0</v>
      </c>
      <c r="BP207" s="314">
        <v>10000000</v>
      </c>
      <c r="BQ207" s="314">
        <v>10000000</v>
      </c>
      <c r="BR207" s="314">
        <v>0</v>
      </c>
      <c r="BS207" s="314">
        <v>0</v>
      </c>
    </row>
    <row r="208" spans="1:71" x14ac:dyDescent="0.35">
      <c r="A208" s="212">
        <v>21222850201</v>
      </c>
      <c r="B208" s="210" t="s">
        <v>1135</v>
      </c>
      <c r="C208" s="215"/>
      <c r="D208" s="215">
        <v>5000000</v>
      </c>
      <c r="E208" s="215">
        <v>0</v>
      </c>
      <c r="F208" s="215">
        <v>0</v>
      </c>
      <c r="G208" s="215">
        <f t="shared" si="73"/>
        <v>5000000</v>
      </c>
      <c r="H208" s="215">
        <v>0</v>
      </c>
      <c r="I208" s="215">
        <v>0</v>
      </c>
      <c r="J208" s="215">
        <f t="shared" si="96"/>
        <v>5000000</v>
      </c>
      <c r="K208" s="215">
        <v>0</v>
      </c>
      <c r="L208" s="215">
        <v>0</v>
      </c>
      <c r="M208" s="215">
        <f t="shared" si="97"/>
        <v>0</v>
      </c>
      <c r="N208" s="215">
        <v>5000000</v>
      </c>
      <c r="O208" s="215">
        <f t="shared" si="98"/>
        <v>5000000</v>
      </c>
      <c r="P208" s="215">
        <f t="shared" si="99"/>
        <v>0</v>
      </c>
      <c r="Q208" s="215"/>
      <c r="V208" s="314">
        <v>0</v>
      </c>
      <c r="X208" s="283"/>
      <c r="Y208" s="284"/>
      <c r="AA208" s="312">
        <v>21222850201</v>
      </c>
      <c r="AB208" s="312" t="s">
        <v>1135</v>
      </c>
      <c r="AC208" s="314">
        <v>0</v>
      </c>
      <c r="AD208" s="314">
        <v>5000000</v>
      </c>
      <c r="AE208" s="314">
        <v>0</v>
      </c>
      <c r="AF208" s="314">
        <v>0</v>
      </c>
      <c r="AG208" s="314">
        <v>5000000</v>
      </c>
      <c r="AH208" s="314">
        <v>0</v>
      </c>
      <c r="AI208" s="314">
        <v>0</v>
      </c>
      <c r="AJ208" s="314">
        <v>5000000</v>
      </c>
      <c r="AK208" s="314">
        <v>0</v>
      </c>
      <c r="AL208" s="314">
        <v>0</v>
      </c>
      <c r="AM208" s="314">
        <v>0</v>
      </c>
      <c r="AN208" s="314">
        <v>0</v>
      </c>
      <c r="AO208" s="314">
        <v>0</v>
      </c>
      <c r="AP208" s="314">
        <v>0</v>
      </c>
      <c r="AQ208" s="314">
        <v>5000000</v>
      </c>
      <c r="AR208" s="314">
        <v>5000000</v>
      </c>
      <c r="AS208" s="314">
        <v>5000000</v>
      </c>
      <c r="AT208" s="314">
        <v>0</v>
      </c>
      <c r="BB208" s="312">
        <v>21222850201</v>
      </c>
      <c r="BC208" s="312" t="s">
        <v>1135</v>
      </c>
      <c r="BD208" s="314">
        <v>0</v>
      </c>
      <c r="BE208" s="314">
        <v>5000000</v>
      </c>
      <c r="BF208" s="314">
        <v>0</v>
      </c>
      <c r="BG208" s="314">
        <v>0</v>
      </c>
      <c r="BH208" s="314">
        <v>5000000</v>
      </c>
      <c r="BI208" s="314">
        <v>0</v>
      </c>
      <c r="BJ208" s="314">
        <v>0</v>
      </c>
      <c r="BK208" s="314">
        <v>5000000</v>
      </c>
      <c r="BL208" s="314">
        <v>0</v>
      </c>
      <c r="BM208" s="314">
        <v>0</v>
      </c>
      <c r="BN208" s="314">
        <v>0</v>
      </c>
      <c r="BO208" s="314">
        <v>0</v>
      </c>
      <c r="BP208" s="314">
        <v>5000000</v>
      </c>
      <c r="BQ208" s="314">
        <v>5000000</v>
      </c>
      <c r="BR208" s="314">
        <v>0</v>
      </c>
      <c r="BS208" s="314">
        <v>0</v>
      </c>
    </row>
    <row r="209" spans="1:71" x14ac:dyDescent="0.35">
      <c r="A209" s="212">
        <v>21222850202</v>
      </c>
      <c r="B209" s="210" t="s">
        <v>1136</v>
      </c>
      <c r="C209" s="215"/>
      <c r="D209" s="215">
        <v>5000000</v>
      </c>
      <c r="E209" s="215">
        <v>0</v>
      </c>
      <c r="F209" s="215">
        <v>0</v>
      </c>
      <c r="G209" s="215">
        <f t="shared" ref="G209:G273" si="104">+C209+D209-E209+F209</f>
        <v>5000000</v>
      </c>
      <c r="H209" s="215">
        <v>0</v>
      </c>
      <c r="I209" s="215">
        <v>0</v>
      </c>
      <c r="J209" s="215">
        <f t="shared" si="96"/>
        <v>5000000</v>
      </c>
      <c r="K209" s="215">
        <v>0</v>
      </c>
      <c r="L209" s="215">
        <v>0</v>
      </c>
      <c r="M209" s="215">
        <f t="shared" si="97"/>
        <v>0</v>
      </c>
      <c r="N209" s="215">
        <v>5000000</v>
      </c>
      <c r="O209" s="215">
        <f t="shared" si="98"/>
        <v>5000000</v>
      </c>
      <c r="P209" s="215">
        <f t="shared" si="99"/>
        <v>0</v>
      </c>
      <c r="Q209" s="215"/>
      <c r="V209" s="314">
        <v>0</v>
      </c>
      <c r="X209" s="283"/>
      <c r="Y209" s="284"/>
      <c r="AA209" s="312">
        <v>21222850202</v>
      </c>
      <c r="AB209" s="312" t="s">
        <v>1136</v>
      </c>
      <c r="AC209" s="314">
        <v>0</v>
      </c>
      <c r="AD209" s="314">
        <v>5000000</v>
      </c>
      <c r="AE209" s="314">
        <v>0</v>
      </c>
      <c r="AF209" s="314">
        <v>0</v>
      </c>
      <c r="AG209" s="314">
        <v>5000000</v>
      </c>
      <c r="AH209" s="314">
        <v>0</v>
      </c>
      <c r="AI209" s="314">
        <v>0</v>
      </c>
      <c r="AJ209" s="314">
        <v>5000000</v>
      </c>
      <c r="AK209" s="314">
        <v>0</v>
      </c>
      <c r="AL209" s="314">
        <v>0</v>
      </c>
      <c r="AM209" s="314">
        <v>0</v>
      </c>
      <c r="AN209" s="314">
        <v>0</v>
      </c>
      <c r="AO209" s="314">
        <v>0</v>
      </c>
      <c r="AP209" s="314">
        <v>0</v>
      </c>
      <c r="AQ209" s="314">
        <v>5000000</v>
      </c>
      <c r="AR209" s="314">
        <v>5000000</v>
      </c>
      <c r="AS209" s="314">
        <v>5000000</v>
      </c>
      <c r="AT209" s="314">
        <v>0</v>
      </c>
      <c r="BB209" s="312">
        <v>21222850202</v>
      </c>
      <c r="BC209" s="312" t="s">
        <v>1136</v>
      </c>
      <c r="BD209" s="314">
        <v>0</v>
      </c>
      <c r="BE209" s="314">
        <v>5000000</v>
      </c>
      <c r="BF209" s="314">
        <v>0</v>
      </c>
      <c r="BG209" s="314">
        <v>0</v>
      </c>
      <c r="BH209" s="314">
        <v>5000000</v>
      </c>
      <c r="BI209" s="314">
        <v>0</v>
      </c>
      <c r="BJ209" s="314">
        <v>0</v>
      </c>
      <c r="BK209" s="314">
        <v>5000000</v>
      </c>
      <c r="BL209" s="314">
        <v>0</v>
      </c>
      <c r="BM209" s="314">
        <v>0</v>
      </c>
      <c r="BN209" s="314">
        <v>0</v>
      </c>
      <c r="BO209" s="314">
        <v>0</v>
      </c>
      <c r="BP209" s="314">
        <v>5000000</v>
      </c>
      <c r="BQ209" s="314">
        <v>5000000</v>
      </c>
      <c r="BR209" s="314">
        <v>0</v>
      </c>
      <c r="BS209" s="314">
        <v>0</v>
      </c>
    </row>
    <row r="210" spans="1:71" s="219" customFormat="1" x14ac:dyDescent="0.35">
      <c r="A210" s="226">
        <v>212228503</v>
      </c>
      <c r="B210" s="227" t="s">
        <v>1137</v>
      </c>
      <c r="C210" s="228">
        <f>+C211</f>
        <v>0</v>
      </c>
      <c r="D210" s="228">
        <f t="shared" ref="D210:Q210" si="105">+D211</f>
        <v>69200000</v>
      </c>
      <c r="E210" s="228">
        <f t="shared" si="105"/>
        <v>0</v>
      </c>
      <c r="F210" s="228">
        <f t="shared" si="105"/>
        <v>0</v>
      </c>
      <c r="G210" s="228">
        <f t="shared" si="105"/>
        <v>69200000</v>
      </c>
      <c r="H210" s="228">
        <f t="shared" si="105"/>
        <v>0</v>
      </c>
      <c r="I210" s="228">
        <f t="shared" si="105"/>
        <v>69190904</v>
      </c>
      <c r="J210" s="228">
        <f t="shared" si="105"/>
        <v>9096</v>
      </c>
      <c r="K210" s="228">
        <f t="shared" si="105"/>
        <v>17204540.850000001</v>
      </c>
      <c r="L210" s="228">
        <f t="shared" si="105"/>
        <v>45495670.850000001</v>
      </c>
      <c r="M210" s="228">
        <f t="shared" si="105"/>
        <v>23695233.149999999</v>
      </c>
      <c r="N210" s="228">
        <f t="shared" si="105"/>
        <v>69200000</v>
      </c>
      <c r="O210" s="228">
        <f t="shared" si="105"/>
        <v>9096</v>
      </c>
      <c r="P210" s="228">
        <f t="shared" si="105"/>
        <v>0</v>
      </c>
      <c r="Q210" s="228">
        <f t="shared" si="105"/>
        <v>0</v>
      </c>
      <c r="V210" s="282">
        <v>0</v>
      </c>
      <c r="AA210" s="289">
        <v>212228503</v>
      </c>
      <c r="AB210" s="289" t="s">
        <v>1137</v>
      </c>
      <c r="AC210" s="291">
        <v>0</v>
      </c>
      <c r="AD210" s="291">
        <v>69200000</v>
      </c>
      <c r="AE210" s="291">
        <v>0</v>
      </c>
      <c r="AF210" s="291">
        <v>0</v>
      </c>
      <c r="AG210" s="291">
        <v>69200000</v>
      </c>
      <c r="AH210" s="291">
        <v>40899774</v>
      </c>
      <c r="AI210" s="291">
        <v>69190904</v>
      </c>
      <c r="AJ210" s="291">
        <v>9096</v>
      </c>
      <c r="AK210" s="291">
        <v>0</v>
      </c>
      <c r="AL210" s="291">
        <v>0</v>
      </c>
      <c r="AM210" s="291">
        <v>28291130</v>
      </c>
      <c r="AN210" s="291">
        <v>40899774</v>
      </c>
      <c r="AO210" s="291">
        <v>0</v>
      </c>
      <c r="AP210" s="291">
        <v>0</v>
      </c>
      <c r="AQ210" s="291">
        <v>69200000</v>
      </c>
      <c r="AR210" s="291">
        <v>69200000</v>
      </c>
      <c r="AS210" s="291">
        <v>9096</v>
      </c>
      <c r="AT210" s="291">
        <v>0</v>
      </c>
      <c r="BB210" s="312">
        <v>212228503</v>
      </c>
      <c r="BC210" s="312" t="s">
        <v>1137</v>
      </c>
      <c r="BD210" s="314">
        <v>0</v>
      </c>
      <c r="BE210" s="314">
        <v>69200000</v>
      </c>
      <c r="BF210" s="314">
        <v>0</v>
      </c>
      <c r="BG210" s="314">
        <v>0</v>
      </c>
      <c r="BH210" s="314">
        <v>69200000</v>
      </c>
      <c r="BI210" s="314">
        <v>0</v>
      </c>
      <c r="BJ210" s="314">
        <v>69190904</v>
      </c>
      <c r="BK210" s="314">
        <v>9096</v>
      </c>
      <c r="BL210" s="314">
        <v>17204540.850000001</v>
      </c>
      <c r="BM210" s="314">
        <v>45495670.850000001</v>
      </c>
      <c r="BN210" s="314">
        <v>23695233.149999999</v>
      </c>
      <c r="BO210" s="314">
        <v>0</v>
      </c>
      <c r="BP210" s="314">
        <v>69200000</v>
      </c>
      <c r="BQ210" s="314">
        <v>9096</v>
      </c>
      <c r="BR210" s="314">
        <v>0</v>
      </c>
      <c r="BS210" s="314">
        <v>45495670.850000001</v>
      </c>
    </row>
    <row r="211" spans="1:71" x14ac:dyDescent="0.35">
      <c r="A211" s="212">
        <v>21222850301</v>
      </c>
      <c r="B211" s="210" t="s">
        <v>1138</v>
      </c>
      <c r="C211" s="215"/>
      <c r="D211" s="215">
        <v>69200000</v>
      </c>
      <c r="E211" s="215">
        <v>0</v>
      </c>
      <c r="F211" s="215">
        <v>0</v>
      </c>
      <c r="G211" s="215">
        <f t="shared" si="104"/>
        <v>69200000</v>
      </c>
      <c r="H211" s="215">
        <v>0</v>
      </c>
      <c r="I211" s="215">
        <v>69190904</v>
      </c>
      <c r="J211" s="215">
        <f t="shared" si="96"/>
        <v>9096</v>
      </c>
      <c r="K211" s="215">
        <v>17204540.850000001</v>
      </c>
      <c r="L211" s="215">
        <v>45495670.850000001</v>
      </c>
      <c r="M211" s="215">
        <f t="shared" si="97"/>
        <v>23695233.149999999</v>
      </c>
      <c r="N211" s="215">
        <v>69200000</v>
      </c>
      <c r="O211" s="215">
        <f t="shared" si="98"/>
        <v>9096</v>
      </c>
      <c r="P211" s="215">
        <f t="shared" si="99"/>
        <v>0</v>
      </c>
      <c r="Q211" s="215"/>
      <c r="V211" s="314">
        <v>0</v>
      </c>
      <c r="X211" s="283"/>
      <c r="Y211" s="284"/>
      <c r="AA211" s="312">
        <v>21222850301</v>
      </c>
      <c r="AB211" s="312" t="s">
        <v>1138</v>
      </c>
      <c r="AC211" s="314">
        <v>0</v>
      </c>
      <c r="AD211" s="314">
        <v>69200000</v>
      </c>
      <c r="AE211" s="314">
        <v>0</v>
      </c>
      <c r="AF211" s="314">
        <v>0</v>
      </c>
      <c r="AG211" s="314">
        <v>69200000</v>
      </c>
      <c r="AH211" s="314">
        <v>40899774</v>
      </c>
      <c r="AI211" s="314">
        <v>69190904</v>
      </c>
      <c r="AJ211" s="314">
        <v>9096</v>
      </c>
      <c r="AK211" s="314">
        <v>0</v>
      </c>
      <c r="AL211" s="314">
        <v>0</v>
      </c>
      <c r="AM211" s="314">
        <v>28291130</v>
      </c>
      <c r="AN211" s="314">
        <v>40899774</v>
      </c>
      <c r="AO211" s="314">
        <v>0</v>
      </c>
      <c r="AP211" s="314">
        <v>0</v>
      </c>
      <c r="AQ211" s="314">
        <v>69200000</v>
      </c>
      <c r="AR211" s="314">
        <v>69200000</v>
      </c>
      <c r="AS211" s="314">
        <v>9096</v>
      </c>
      <c r="AT211" s="314">
        <v>0</v>
      </c>
      <c r="BB211" s="312">
        <v>21222850301</v>
      </c>
      <c r="BC211" s="312" t="s">
        <v>1138</v>
      </c>
      <c r="BD211" s="314">
        <v>0</v>
      </c>
      <c r="BE211" s="314">
        <v>69200000</v>
      </c>
      <c r="BF211" s="314">
        <v>0</v>
      </c>
      <c r="BG211" s="314">
        <v>0</v>
      </c>
      <c r="BH211" s="314">
        <v>69200000</v>
      </c>
      <c r="BI211" s="314">
        <v>0</v>
      </c>
      <c r="BJ211" s="314">
        <v>69190904</v>
      </c>
      <c r="BK211" s="314">
        <v>9096</v>
      </c>
      <c r="BL211" s="314">
        <v>17204540.850000001</v>
      </c>
      <c r="BM211" s="314">
        <v>45495670.850000001</v>
      </c>
      <c r="BN211" s="314">
        <v>23695233.149999999</v>
      </c>
      <c r="BO211" s="314">
        <v>0</v>
      </c>
      <c r="BP211" s="314">
        <v>69200000</v>
      </c>
      <c r="BQ211" s="314">
        <v>9096</v>
      </c>
      <c r="BR211" s="314">
        <v>0</v>
      </c>
      <c r="BS211" s="314">
        <v>45495670.850000001</v>
      </c>
    </row>
    <row r="212" spans="1:71" s="219" customFormat="1" ht="29" x14ac:dyDescent="0.35">
      <c r="A212" s="212">
        <v>21222851</v>
      </c>
      <c r="B212" s="210" t="s">
        <v>599</v>
      </c>
      <c r="C212" s="215">
        <v>119000000</v>
      </c>
      <c r="D212" s="215">
        <v>0</v>
      </c>
      <c r="E212" s="215">
        <v>119000000</v>
      </c>
      <c r="F212" s="215">
        <v>0</v>
      </c>
      <c r="G212" s="215">
        <f t="shared" si="104"/>
        <v>0</v>
      </c>
      <c r="H212" s="215">
        <v>0</v>
      </c>
      <c r="I212" s="215">
        <v>0</v>
      </c>
      <c r="J212" s="215">
        <f t="shared" si="96"/>
        <v>0</v>
      </c>
      <c r="K212" s="215">
        <v>0</v>
      </c>
      <c r="L212" s="215">
        <v>0</v>
      </c>
      <c r="M212" s="215">
        <f t="shared" si="97"/>
        <v>0</v>
      </c>
      <c r="N212" s="215">
        <v>0</v>
      </c>
      <c r="O212" s="215">
        <f t="shared" si="98"/>
        <v>0</v>
      </c>
      <c r="P212" s="215">
        <f t="shared" si="99"/>
        <v>0</v>
      </c>
      <c r="Q212" s="215">
        <f t="shared" si="70"/>
        <v>0</v>
      </c>
      <c r="V212" s="282">
        <v>0</v>
      </c>
      <c r="X212" s="20"/>
      <c r="Y212" s="231"/>
      <c r="AA212" s="289">
        <v>21222851</v>
      </c>
      <c r="AB212" s="289" t="s">
        <v>895</v>
      </c>
      <c r="AC212" s="291">
        <v>119000000</v>
      </c>
      <c r="AD212" s="291">
        <v>0</v>
      </c>
      <c r="AE212" s="291">
        <v>119000000</v>
      </c>
      <c r="AF212" s="291">
        <v>0</v>
      </c>
      <c r="AG212" s="291">
        <v>0</v>
      </c>
      <c r="AH212" s="291">
        <v>0</v>
      </c>
      <c r="AI212" s="291">
        <v>0</v>
      </c>
      <c r="AJ212" s="291">
        <v>0</v>
      </c>
      <c r="AK212" s="291">
        <v>0</v>
      </c>
      <c r="AL212" s="291">
        <v>0</v>
      </c>
      <c r="AM212" s="291">
        <v>0</v>
      </c>
      <c r="AN212" s="291">
        <v>0</v>
      </c>
      <c r="AO212" s="291">
        <v>0</v>
      </c>
      <c r="AP212" s="291">
        <v>0</v>
      </c>
      <c r="AQ212" s="291">
        <v>0</v>
      </c>
      <c r="AR212" s="291">
        <v>0</v>
      </c>
      <c r="AS212" s="291">
        <v>0</v>
      </c>
      <c r="AT212" s="291">
        <v>0</v>
      </c>
      <c r="BB212" s="312">
        <v>21222851</v>
      </c>
      <c r="BC212" s="312" t="s">
        <v>895</v>
      </c>
      <c r="BD212" s="314">
        <v>119000000</v>
      </c>
      <c r="BE212" s="314">
        <v>0</v>
      </c>
      <c r="BF212" s="314">
        <v>119000000</v>
      </c>
      <c r="BG212" s="314">
        <v>0</v>
      </c>
      <c r="BH212" s="314">
        <v>0</v>
      </c>
      <c r="BI212" s="314">
        <v>0</v>
      </c>
      <c r="BJ212" s="314">
        <v>0</v>
      </c>
      <c r="BK212" s="314">
        <v>0</v>
      </c>
      <c r="BL212" s="314">
        <v>0</v>
      </c>
      <c r="BM212" s="314">
        <v>0</v>
      </c>
      <c r="BN212" s="314">
        <v>0</v>
      </c>
      <c r="BO212" s="314">
        <v>0</v>
      </c>
      <c r="BP212" s="314">
        <v>0</v>
      </c>
      <c r="BQ212" s="314">
        <v>0</v>
      </c>
      <c r="BR212" s="314">
        <v>0</v>
      </c>
      <c r="BS212" s="314">
        <v>0</v>
      </c>
    </row>
    <row r="213" spans="1:71" s="219" customFormat="1" ht="29" x14ac:dyDescent="0.35">
      <c r="A213" s="223">
        <v>2122286</v>
      </c>
      <c r="B213" s="224" t="s">
        <v>91</v>
      </c>
      <c r="C213" s="225">
        <f>+C214+C216+C217</f>
        <v>49500000</v>
      </c>
      <c r="D213" s="225">
        <f t="shared" ref="D213:Q213" si="106">+D214+D216+D217</f>
        <v>35000000</v>
      </c>
      <c r="E213" s="225">
        <f t="shared" si="106"/>
        <v>0</v>
      </c>
      <c r="F213" s="225">
        <f t="shared" si="106"/>
        <v>0</v>
      </c>
      <c r="G213" s="225">
        <f t="shared" si="106"/>
        <v>84500000</v>
      </c>
      <c r="H213" s="225">
        <f t="shared" si="106"/>
        <v>250000</v>
      </c>
      <c r="I213" s="225">
        <f t="shared" si="106"/>
        <v>12351004</v>
      </c>
      <c r="J213" s="225">
        <f t="shared" si="106"/>
        <v>72148996</v>
      </c>
      <c r="K213" s="225">
        <f t="shared" si="106"/>
        <v>910000</v>
      </c>
      <c r="L213" s="225">
        <f t="shared" si="106"/>
        <v>7244635</v>
      </c>
      <c r="M213" s="225">
        <f t="shared" si="106"/>
        <v>5106369</v>
      </c>
      <c r="N213" s="225">
        <f t="shared" si="106"/>
        <v>19371000</v>
      </c>
      <c r="O213" s="225">
        <f t="shared" si="106"/>
        <v>7019996</v>
      </c>
      <c r="P213" s="225">
        <f t="shared" si="106"/>
        <v>65129000</v>
      </c>
      <c r="Q213" s="225">
        <f t="shared" si="106"/>
        <v>7244635</v>
      </c>
      <c r="V213" s="282">
        <v>30300000</v>
      </c>
      <c r="X213" s="20"/>
      <c r="Y213" s="231"/>
      <c r="AA213" s="289">
        <v>2122286</v>
      </c>
      <c r="AB213" s="289" t="s">
        <v>91</v>
      </c>
      <c r="AC213" s="291">
        <v>31500000</v>
      </c>
      <c r="AD213" s="291">
        <v>0</v>
      </c>
      <c r="AE213" s="291">
        <v>0</v>
      </c>
      <c r="AF213" s="291">
        <v>0</v>
      </c>
      <c r="AG213" s="291">
        <v>31500000</v>
      </c>
      <c r="AH213" s="291">
        <v>0</v>
      </c>
      <c r="AI213" s="291">
        <v>1200000</v>
      </c>
      <c r="AJ213" s="291">
        <v>30300000</v>
      </c>
      <c r="AK213" s="291">
        <v>0</v>
      </c>
      <c r="AL213" s="291">
        <v>0</v>
      </c>
      <c r="AM213" s="291">
        <v>1200000</v>
      </c>
      <c r="AN213" s="291">
        <v>0</v>
      </c>
      <c r="AO213" s="291">
        <v>0</v>
      </c>
      <c r="AP213" s="291">
        <v>0</v>
      </c>
      <c r="AQ213" s="291">
        <v>1200000</v>
      </c>
      <c r="AR213" s="291">
        <v>1200000</v>
      </c>
      <c r="AS213" s="291">
        <v>0</v>
      </c>
      <c r="AT213" s="291">
        <v>30300000</v>
      </c>
      <c r="BB213" s="312">
        <v>2122286</v>
      </c>
      <c r="BC213" s="312" t="s">
        <v>91</v>
      </c>
      <c r="BD213" s="314">
        <v>31500000</v>
      </c>
      <c r="BE213" s="314">
        <v>0</v>
      </c>
      <c r="BF213" s="314">
        <v>0</v>
      </c>
      <c r="BG213" s="314">
        <v>0</v>
      </c>
      <c r="BH213" s="314">
        <v>31500000</v>
      </c>
      <c r="BI213" s="314">
        <v>0</v>
      </c>
      <c r="BJ213" s="314">
        <v>1200000</v>
      </c>
      <c r="BK213" s="314">
        <v>30300000</v>
      </c>
      <c r="BL213" s="314">
        <v>0</v>
      </c>
      <c r="BM213" s="314">
        <v>1200000</v>
      </c>
      <c r="BN213" s="314">
        <v>0</v>
      </c>
      <c r="BO213" s="314">
        <v>0</v>
      </c>
      <c r="BP213" s="314">
        <v>1200000</v>
      </c>
      <c r="BQ213" s="314">
        <v>0</v>
      </c>
      <c r="BR213" s="314">
        <v>30300000</v>
      </c>
      <c r="BS213" s="314">
        <v>1200000</v>
      </c>
    </row>
    <row r="214" spans="1:71" ht="29" x14ac:dyDescent="0.35">
      <c r="A214" s="226">
        <v>21222861</v>
      </c>
      <c r="B214" s="227" t="s">
        <v>92</v>
      </c>
      <c r="C214" s="228">
        <f>+C215</f>
        <v>30000000</v>
      </c>
      <c r="D214" s="228">
        <f t="shared" ref="D214:Q214" si="107">+D215</f>
        <v>0</v>
      </c>
      <c r="E214" s="228">
        <f t="shared" si="107"/>
        <v>0</v>
      </c>
      <c r="F214" s="228">
        <f t="shared" si="107"/>
        <v>0</v>
      </c>
      <c r="G214" s="228">
        <f t="shared" si="107"/>
        <v>30000000</v>
      </c>
      <c r="H214" s="228">
        <f t="shared" si="107"/>
        <v>0</v>
      </c>
      <c r="I214" s="228">
        <f t="shared" si="107"/>
        <v>500000</v>
      </c>
      <c r="J214" s="228">
        <f t="shared" si="107"/>
        <v>29500000</v>
      </c>
      <c r="K214" s="228">
        <f t="shared" si="107"/>
        <v>0</v>
      </c>
      <c r="L214" s="228">
        <f t="shared" si="107"/>
        <v>500000</v>
      </c>
      <c r="M214" s="228">
        <f t="shared" si="107"/>
        <v>0</v>
      </c>
      <c r="N214" s="228">
        <f t="shared" si="107"/>
        <v>500000</v>
      </c>
      <c r="O214" s="228">
        <f t="shared" si="107"/>
        <v>0</v>
      </c>
      <c r="P214" s="228">
        <f t="shared" si="107"/>
        <v>29500000</v>
      </c>
      <c r="Q214" s="228">
        <f t="shared" si="107"/>
        <v>500000</v>
      </c>
      <c r="V214" s="282">
        <v>29500000</v>
      </c>
      <c r="X214" s="20"/>
      <c r="Y214" s="231"/>
      <c r="AA214" s="289">
        <v>21222861</v>
      </c>
      <c r="AB214" s="289" t="s">
        <v>92</v>
      </c>
      <c r="AC214" s="291">
        <v>30000000</v>
      </c>
      <c r="AD214" s="291">
        <v>0</v>
      </c>
      <c r="AE214" s="291">
        <v>0</v>
      </c>
      <c r="AF214" s="291">
        <v>0</v>
      </c>
      <c r="AG214" s="291">
        <v>30000000</v>
      </c>
      <c r="AH214" s="291">
        <v>0</v>
      </c>
      <c r="AI214" s="291">
        <v>500000</v>
      </c>
      <c r="AJ214" s="291">
        <v>29500000</v>
      </c>
      <c r="AK214" s="291">
        <v>0</v>
      </c>
      <c r="AL214" s="291">
        <v>0</v>
      </c>
      <c r="AM214" s="291">
        <v>500000</v>
      </c>
      <c r="AN214" s="291">
        <v>0</v>
      </c>
      <c r="AO214" s="291">
        <v>0</v>
      </c>
      <c r="AP214" s="291">
        <v>0</v>
      </c>
      <c r="AQ214" s="291">
        <v>500000</v>
      </c>
      <c r="AR214" s="291">
        <v>500000</v>
      </c>
      <c r="AS214" s="291">
        <v>0</v>
      </c>
      <c r="AT214" s="291">
        <v>29500000</v>
      </c>
      <c r="BB214" s="312">
        <v>21222861</v>
      </c>
      <c r="BC214" s="312" t="s">
        <v>92</v>
      </c>
      <c r="BD214" s="314">
        <v>30000000</v>
      </c>
      <c r="BE214" s="314">
        <v>0</v>
      </c>
      <c r="BF214" s="314">
        <v>0</v>
      </c>
      <c r="BG214" s="314">
        <v>0</v>
      </c>
      <c r="BH214" s="314">
        <v>30000000</v>
      </c>
      <c r="BI214" s="314">
        <v>0</v>
      </c>
      <c r="BJ214" s="314">
        <v>500000</v>
      </c>
      <c r="BK214" s="314">
        <v>29500000</v>
      </c>
      <c r="BL214" s="314">
        <v>0</v>
      </c>
      <c r="BM214" s="314">
        <v>500000</v>
      </c>
      <c r="BN214" s="314">
        <v>0</v>
      </c>
      <c r="BO214" s="314">
        <v>0</v>
      </c>
      <c r="BP214" s="314">
        <v>500000</v>
      </c>
      <c r="BQ214" s="314">
        <v>0</v>
      </c>
      <c r="BR214" s="314">
        <v>29500000</v>
      </c>
      <c r="BS214" s="314">
        <v>500000</v>
      </c>
    </row>
    <row r="215" spans="1:71" ht="29" x14ac:dyDescent="0.35">
      <c r="A215" s="212">
        <v>212228611</v>
      </c>
      <c r="B215" s="210" t="s">
        <v>600</v>
      </c>
      <c r="C215" s="215">
        <v>30000000</v>
      </c>
      <c r="D215" s="215">
        <v>0</v>
      </c>
      <c r="E215" s="215">
        <v>0</v>
      </c>
      <c r="F215" s="215">
        <v>0</v>
      </c>
      <c r="G215" s="215">
        <f t="shared" si="104"/>
        <v>30000000</v>
      </c>
      <c r="H215" s="215">
        <v>0</v>
      </c>
      <c r="I215" s="215">
        <v>500000</v>
      </c>
      <c r="J215" s="215">
        <f t="shared" si="96"/>
        <v>29500000</v>
      </c>
      <c r="K215" s="215">
        <v>0</v>
      </c>
      <c r="L215" s="215">
        <v>500000</v>
      </c>
      <c r="M215" s="215">
        <f t="shared" si="97"/>
        <v>0</v>
      </c>
      <c r="N215" s="215">
        <v>500000</v>
      </c>
      <c r="O215" s="215">
        <f t="shared" si="98"/>
        <v>0</v>
      </c>
      <c r="P215" s="215">
        <f t="shared" si="99"/>
        <v>29500000</v>
      </c>
      <c r="Q215" s="215">
        <f t="shared" ref="Q215:Q283" si="108">+L215</f>
        <v>500000</v>
      </c>
      <c r="V215" s="282">
        <v>29500000</v>
      </c>
      <c r="X215" s="20"/>
      <c r="Y215" s="231"/>
      <c r="AA215" s="289">
        <v>212228611</v>
      </c>
      <c r="AB215" s="289" t="s">
        <v>897</v>
      </c>
      <c r="AC215" s="291">
        <v>30000000</v>
      </c>
      <c r="AD215" s="291">
        <v>0</v>
      </c>
      <c r="AE215" s="291">
        <v>0</v>
      </c>
      <c r="AF215" s="291">
        <v>0</v>
      </c>
      <c r="AG215" s="291">
        <v>30000000</v>
      </c>
      <c r="AH215" s="291">
        <v>0</v>
      </c>
      <c r="AI215" s="291">
        <v>500000</v>
      </c>
      <c r="AJ215" s="291">
        <v>29500000</v>
      </c>
      <c r="AK215" s="291">
        <v>0</v>
      </c>
      <c r="AL215" s="291">
        <v>0</v>
      </c>
      <c r="AM215" s="291">
        <v>500000</v>
      </c>
      <c r="AN215" s="291">
        <v>0</v>
      </c>
      <c r="AO215" s="291">
        <v>0</v>
      </c>
      <c r="AP215" s="291">
        <v>0</v>
      </c>
      <c r="AQ215" s="291">
        <v>500000</v>
      </c>
      <c r="AR215" s="291">
        <v>500000</v>
      </c>
      <c r="AS215" s="291">
        <v>0</v>
      </c>
      <c r="AT215" s="291">
        <v>29500000</v>
      </c>
      <c r="BB215" s="312">
        <v>212228611</v>
      </c>
      <c r="BC215" s="312" t="s">
        <v>897</v>
      </c>
      <c r="BD215" s="314">
        <v>30000000</v>
      </c>
      <c r="BE215" s="314">
        <v>0</v>
      </c>
      <c r="BF215" s="314">
        <v>0</v>
      </c>
      <c r="BG215" s="314">
        <v>0</v>
      </c>
      <c r="BH215" s="314">
        <v>30000000</v>
      </c>
      <c r="BI215" s="314">
        <v>0</v>
      </c>
      <c r="BJ215" s="314">
        <v>500000</v>
      </c>
      <c r="BK215" s="314">
        <v>29500000</v>
      </c>
      <c r="BL215" s="314">
        <v>0</v>
      </c>
      <c r="BM215" s="314">
        <v>500000</v>
      </c>
      <c r="BN215" s="314">
        <v>0</v>
      </c>
      <c r="BO215" s="314">
        <v>0</v>
      </c>
      <c r="BP215" s="314">
        <v>500000</v>
      </c>
      <c r="BQ215" s="314">
        <v>0</v>
      </c>
      <c r="BR215" s="314">
        <v>29500000</v>
      </c>
      <c r="BS215" s="314">
        <v>500000</v>
      </c>
    </row>
    <row r="216" spans="1:71" ht="29" x14ac:dyDescent="0.35">
      <c r="A216" s="212">
        <v>21222862</v>
      </c>
      <c r="B216" s="210" t="s">
        <v>601</v>
      </c>
      <c r="C216" s="215">
        <v>1500000</v>
      </c>
      <c r="D216" s="215">
        <v>0</v>
      </c>
      <c r="E216" s="215">
        <v>0</v>
      </c>
      <c r="F216" s="215">
        <v>0</v>
      </c>
      <c r="G216" s="215">
        <f t="shared" si="104"/>
        <v>1500000</v>
      </c>
      <c r="H216" s="215">
        <v>0</v>
      </c>
      <c r="I216" s="215">
        <v>700000</v>
      </c>
      <c r="J216" s="215">
        <f t="shared" si="96"/>
        <v>800000</v>
      </c>
      <c r="K216" s="215">
        <v>0</v>
      </c>
      <c r="L216" s="215">
        <v>700000</v>
      </c>
      <c r="M216" s="215">
        <f t="shared" si="97"/>
        <v>0</v>
      </c>
      <c r="N216" s="215">
        <v>700000</v>
      </c>
      <c r="O216" s="215">
        <f t="shared" si="98"/>
        <v>0</v>
      </c>
      <c r="P216" s="215">
        <f t="shared" si="99"/>
        <v>800000</v>
      </c>
      <c r="Q216" s="215">
        <f t="shared" si="108"/>
        <v>700000</v>
      </c>
      <c r="V216" s="282">
        <v>800000</v>
      </c>
      <c r="X216" s="20"/>
      <c r="Y216" s="231"/>
      <c r="AA216" s="289">
        <v>21222862</v>
      </c>
      <c r="AB216" s="289" t="s">
        <v>899</v>
      </c>
      <c r="AC216" s="291">
        <v>1500000</v>
      </c>
      <c r="AD216" s="291">
        <v>0</v>
      </c>
      <c r="AE216" s="291">
        <v>0</v>
      </c>
      <c r="AF216" s="291">
        <v>0</v>
      </c>
      <c r="AG216" s="291">
        <v>1500000</v>
      </c>
      <c r="AH216" s="291">
        <v>0</v>
      </c>
      <c r="AI216" s="291">
        <v>700000</v>
      </c>
      <c r="AJ216" s="291">
        <v>800000</v>
      </c>
      <c r="AK216" s="291">
        <v>0</v>
      </c>
      <c r="AL216" s="291">
        <v>0</v>
      </c>
      <c r="AM216" s="291">
        <v>700000</v>
      </c>
      <c r="AN216" s="291">
        <v>0</v>
      </c>
      <c r="AO216" s="291">
        <v>0</v>
      </c>
      <c r="AP216" s="291">
        <v>0</v>
      </c>
      <c r="AQ216" s="291">
        <v>700000</v>
      </c>
      <c r="AR216" s="291">
        <v>700000</v>
      </c>
      <c r="AS216" s="291">
        <v>0</v>
      </c>
      <c r="AT216" s="291">
        <v>800000</v>
      </c>
      <c r="BB216" s="312">
        <v>21222862</v>
      </c>
      <c r="BC216" s="312" t="s">
        <v>899</v>
      </c>
      <c r="BD216" s="314">
        <v>1500000</v>
      </c>
      <c r="BE216" s="314">
        <v>0</v>
      </c>
      <c r="BF216" s="314">
        <v>0</v>
      </c>
      <c r="BG216" s="314">
        <v>0</v>
      </c>
      <c r="BH216" s="314">
        <v>1500000</v>
      </c>
      <c r="BI216" s="314">
        <v>0</v>
      </c>
      <c r="BJ216" s="314">
        <v>700000</v>
      </c>
      <c r="BK216" s="314">
        <v>800000</v>
      </c>
      <c r="BL216" s="314">
        <v>0</v>
      </c>
      <c r="BM216" s="314">
        <v>700000</v>
      </c>
      <c r="BN216" s="314">
        <v>0</v>
      </c>
      <c r="BO216" s="314">
        <v>0</v>
      </c>
      <c r="BP216" s="314">
        <v>700000</v>
      </c>
      <c r="BQ216" s="314">
        <v>0</v>
      </c>
      <c r="BR216" s="314">
        <v>800000</v>
      </c>
      <c r="BS216" s="314">
        <v>700000</v>
      </c>
    </row>
    <row r="217" spans="1:71" s="219" customFormat="1" ht="29" x14ac:dyDescent="0.35">
      <c r="A217" s="212">
        <v>21222863</v>
      </c>
      <c r="B217" s="210" t="s">
        <v>602</v>
      </c>
      <c r="C217" s="215">
        <v>18000000</v>
      </c>
      <c r="D217" s="215">
        <v>35000000</v>
      </c>
      <c r="E217" s="215">
        <v>0</v>
      </c>
      <c r="F217" s="215">
        <v>0</v>
      </c>
      <c r="G217" s="215">
        <f t="shared" si="104"/>
        <v>53000000</v>
      </c>
      <c r="H217" s="215">
        <v>250000</v>
      </c>
      <c r="I217" s="215">
        <v>11151004</v>
      </c>
      <c r="J217" s="215">
        <f t="shared" si="96"/>
        <v>41848996</v>
      </c>
      <c r="K217" s="215">
        <v>910000</v>
      </c>
      <c r="L217" s="215">
        <v>6044635</v>
      </c>
      <c r="M217" s="215">
        <f t="shared" si="97"/>
        <v>5106369</v>
      </c>
      <c r="N217" s="215">
        <v>18171000</v>
      </c>
      <c r="O217" s="215">
        <f t="shared" si="98"/>
        <v>7019996</v>
      </c>
      <c r="P217" s="215">
        <f t="shared" si="99"/>
        <v>34829000</v>
      </c>
      <c r="Q217" s="215">
        <f t="shared" si="108"/>
        <v>6044635</v>
      </c>
      <c r="V217" s="282">
        <v>36249000</v>
      </c>
      <c r="X217" s="283"/>
      <c r="Y217" s="284"/>
      <c r="AA217" s="289">
        <v>21222863</v>
      </c>
      <c r="AB217" s="289" t="s">
        <v>900</v>
      </c>
      <c r="AC217" s="291">
        <v>18000000</v>
      </c>
      <c r="AD217" s="291">
        <v>35000000</v>
      </c>
      <c r="AE217" s="291">
        <v>0</v>
      </c>
      <c r="AF217" s="291">
        <v>0</v>
      </c>
      <c r="AG217" s="291">
        <v>53000000</v>
      </c>
      <c r="AH217" s="291">
        <v>310000</v>
      </c>
      <c r="AI217" s="291">
        <v>10901004</v>
      </c>
      <c r="AJ217" s="291">
        <v>42098996</v>
      </c>
      <c r="AK217" s="291">
        <v>0</v>
      </c>
      <c r="AL217" s="291">
        <v>310000</v>
      </c>
      <c r="AM217" s="291">
        <v>5134635</v>
      </c>
      <c r="AN217" s="291">
        <v>5766369</v>
      </c>
      <c r="AO217" s="291">
        <v>0</v>
      </c>
      <c r="AP217" s="291">
        <v>1170000</v>
      </c>
      <c r="AQ217" s="291">
        <v>17921000</v>
      </c>
      <c r="AR217" s="291">
        <v>17921000</v>
      </c>
      <c r="AS217" s="291">
        <v>7019996</v>
      </c>
      <c r="AT217" s="291">
        <v>35079000</v>
      </c>
      <c r="BB217" s="312">
        <v>21222863</v>
      </c>
      <c r="BC217" s="312" t="s">
        <v>900</v>
      </c>
      <c r="BD217" s="314">
        <v>18000000</v>
      </c>
      <c r="BE217" s="314">
        <v>35000000</v>
      </c>
      <c r="BF217" s="314">
        <v>0</v>
      </c>
      <c r="BG217" s="314">
        <v>0</v>
      </c>
      <c r="BH217" s="314">
        <v>53000000</v>
      </c>
      <c r="BI217" s="314">
        <v>250000</v>
      </c>
      <c r="BJ217" s="314">
        <v>11151004</v>
      </c>
      <c r="BK217" s="314">
        <v>41848996</v>
      </c>
      <c r="BL217" s="314">
        <v>910000</v>
      </c>
      <c r="BM217" s="314">
        <v>6044635</v>
      </c>
      <c r="BN217" s="314">
        <v>5106369</v>
      </c>
      <c r="BO217" s="314">
        <v>250000</v>
      </c>
      <c r="BP217" s="314">
        <v>18171000</v>
      </c>
      <c r="BQ217" s="314">
        <v>7019996</v>
      </c>
      <c r="BR217" s="314">
        <v>34829000</v>
      </c>
      <c r="BS217" s="314">
        <v>6044635</v>
      </c>
    </row>
    <row r="218" spans="1:71" ht="29" x14ac:dyDescent="0.35">
      <c r="A218" s="226">
        <v>2122287</v>
      </c>
      <c r="B218" s="227" t="s">
        <v>93</v>
      </c>
      <c r="C218" s="228">
        <f>+C219</f>
        <v>30000000</v>
      </c>
      <c r="D218" s="228">
        <f t="shared" ref="D218:Q218" si="109">+D219</f>
        <v>200000000</v>
      </c>
      <c r="E218" s="228">
        <f t="shared" si="109"/>
        <v>0</v>
      </c>
      <c r="F218" s="228">
        <f t="shared" si="109"/>
        <v>0</v>
      </c>
      <c r="G218" s="228">
        <f t="shared" si="109"/>
        <v>230000000</v>
      </c>
      <c r="H218" s="228">
        <f t="shared" si="109"/>
        <v>0</v>
      </c>
      <c r="I218" s="228">
        <f t="shared" si="109"/>
        <v>89950000</v>
      </c>
      <c r="J218" s="228">
        <f t="shared" si="109"/>
        <v>140050000</v>
      </c>
      <c r="K218" s="228">
        <f t="shared" si="109"/>
        <v>0</v>
      </c>
      <c r="L218" s="228">
        <f t="shared" si="109"/>
        <v>77193850</v>
      </c>
      <c r="M218" s="228">
        <f t="shared" si="109"/>
        <v>12756150</v>
      </c>
      <c r="N218" s="228">
        <f t="shared" si="109"/>
        <v>152950000</v>
      </c>
      <c r="O218" s="228">
        <f t="shared" si="109"/>
        <v>63000000</v>
      </c>
      <c r="P218" s="228">
        <f t="shared" si="109"/>
        <v>77050000</v>
      </c>
      <c r="Q218" s="228">
        <f t="shared" si="109"/>
        <v>77193850</v>
      </c>
      <c r="V218" s="282">
        <v>77050000</v>
      </c>
      <c r="X218" s="283"/>
      <c r="Y218" s="284"/>
      <c r="AA218" s="289">
        <v>2122287</v>
      </c>
      <c r="AB218" s="289" t="s">
        <v>93</v>
      </c>
      <c r="AC218" s="291">
        <v>30000000</v>
      </c>
      <c r="AD218" s="291">
        <v>200000000</v>
      </c>
      <c r="AE218" s="291">
        <v>0</v>
      </c>
      <c r="AF218" s="291">
        <v>0</v>
      </c>
      <c r="AG218" s="291">
        <v>230000000</v>
      </c>
      <c r="AH218" s="291">
        <v>0</v>
      </c>
      <c r="AI218" s="291">
        <v>89950000</v>
      </c>
      <c r="AJ218" s="291">
        <v>140050000</v>
      </c>
      <c r="AK218" s="291">
        <v>0</v>
      </c>
      <c r="AL218" s="291">
        <v>74243850</v>
      </c>
      <c r="AM218" s="291">
        <v>77193850</v>
      </c>
      <c r="AN218" s="291">
        <v>12756150</v>
      </c>
      <c r="AO218" s="291">
        <v>0</v>
      </c>
      <c r="AP218" s="291">
        <v>0</v>
      </c>
      <c r="AQ218" s="291">
        <v>152950000</v>
      </c>
      <c r="AR218" s="291">
        <v>152950000</v>
      </c>
      <c r="AS218" s="291">
        <v>63000000</v>
      </c>
      <c r="AT218" s="291">
        <v>77050000</v>
      </c>
      <c r="BB218" s="312">
        <v>2122287</v>
      </c>
      <c r="BC218" s="312" t="s">
        <v>93</v>
      </c>
      <c r="BD218" s="314">
        <v>30000000</v>
      </c>
      <c r="BE218" s="314">
        <v>200000000</v>
      </c>
      <c r="BF218" s="314">
        <v>0</v>
      </c>
      <c r="BG218" s="314">
        <v>0</v>
      </c>
      <c r="BH218" s="314">
        <v>230000000</v>
      </c>
      <c r="BI218" s="314">
        <v>0</v>
      </c>
      <c r="BJ218" s="314">
        <v>89950000</v>
      </c>
      <c r="BK218" s="314">
        <v>140050000</v>
      </c>
      <c r="BL218" s="314">
        <v>0</v>
      </c>
      <c r="BM218" s="314">
        <v>77193850</v>
      </c>
      <c r="BN218" s="314">
        <v>12756150</v>
      </c>
      <c r="BO218" s="314">
        <v>0</v>
      </c>
      <c r="BP218" s="314">
        <v>152950000</v>
      </c>
      <c r="BQ218" s="314">
        <v>63000000</v>
      </c>
      <c r="BR218" s="314">
        <v>77050000</v>
      </c>
      <c r="BS218" s="314">
        <v>77193850</v>
      </c>
    </row>
    <row r="219" spans="1:71" s="219" customFormat="1" x14ac:dyDescent="0.35">
      <c r="A219" s="212">
        <v>21222871</v>
      </c>
      <c r="B219" s="210" t="s">
        <v>603</v>
      </c>
      <c r="C219" s="215">
        <v>30000000</v>
      </c>
      <c r="D219" s="215">
        <v>200000000</v>
      </c>
      <c r="E219" s="215">
        <v>0</v>
      </c>
      <c r="F219" s="215">
        <v>0</v>
      </c>
      <c r="G219" s="215">
        <f t="shared" si="104"/>
        <v>230000000</v>
      </c>
      <c r="H219" s="215">
        <v>0</v>
      </c>
      <c r="I219" s="215">
        <v>89950000</v>
      </c>
      <c r="J219" s="215">
        <f t="shared" si="96"/>
        <v>140050000</v>
      </c>
      <c r="K219" s="215">
        <v>0</v>
      </c>
      <c r="L219" s="215">
        <v>77193850</v>
      </c>
      <c r="M219" s="215">
        <f t="shared" si="97"/>
        <v>12756150</v>
      </c>
      <c r="N219" s="215">
        <v>152950000</v>
      </c>
      <c r="O219" s="215">
        <f t="shared" si="98"/>
        <v>63000000</v>
      </c>
      <c r="P219" s="215">
        <f t="shared" si="99"/>
        <v>77050000</v>
      </c>
      <c r="Q219" s="215">
        <f t="shared" si="108"/>
        <v>77193850</v>
      </c>
      <c r="V219" s="282">
        <v>77050000</v>
      </c>
      <c r="X219" s="283"/>
      <c r="Y219" s="284"/>
      <c r="AA219" s="289">
        <v>21222871</v>
      </c>
      <c r="AB219" s="289" t="s">
        <v>903</v>
      </c>
      <c r="AC219" s="291">
        <v>30000000</v>
      </c>
      <c r="AD219" s="291">
        <v>200000000</v>
      </c>
      <c r="AE219" s="291">
        <v>0</v>
      </c>
      <c r="AF219" s="291">
        <v>0</v>
      </c>
      <c r="AG219" s="291">
        <v>230000000</v>
      </c>
      <c r="AH219" s="291">
        <v>0</v>
      </c>
      <c r="AI219" s="291">
        <v>89950000</v>
      </c>
      <c r="AJ219" s="291">
        <v>140050000</v>
      </c>
      <c r="AK219" s="291">
        <v>0</v>
      </c>
      <c r="AL219" s="291">
        <v>74243850</v>
      </c>
      <c r="AM219" s="291">
        <v>77193850</v>
      </c>
      <c r="AN219" s="291">
        <v>12756150</v>
      </c>
      <c r="AO219" s="291">
        <v>0</v>
      </c>
      <c r="AP219" s="291">
        <v>0</v>
      </c>
      <c r="AQ219" s="291">
        <v>152950000</v>
      </c>
      <c r="AR219" s="291">
        <v>152950000</v>
      </c>
      <c r="AS219" s="291">
        <v>63000000</v>
      </c>
      <c r="AT219" s="291">
        <v>77050000</v>
      </c>
      <c r="BB219" s="312">
        <v>21222871</v>
      </c>
      <c r="BC219" s="312" t="s">
        <v>903</v>
      </c>
      <c r="BD219" s="314">
        <v>30000000</v>
      </c>
      <c r="BE219" s="314">
        <v>200000000</v>
      </c>
      <c r="BF219" s="314">
        <v>0</v>
      </c>
      <c r="BG219" s="314">
        <v>0</v>
      </c>
      <c r="BH219" s="314">
        <v>230000000</v>
      </c>
      <c r="BI219" s="314">
        <v>0</v>
      </c>
      <c r="BJ219" s="314">
        <v>89950000</v>
      </c>
      <c r="BK219" s="314">
        <v>140050000</v>
      </c>
      <c r="BL219" s="314">
        <v>0</v>
      </c>
      <c r="BM219" s="314">
        <v>77193850</v>
      </c>
      <c r="BN219" s="314">
        <v>12756150</v>
      </c>
      <c r="BO219" s="314">
        <v>0</v>
      </c>
      <c r="BP219" s="314">
        <v>152950000</v>
      </c>
      <c r="BQ219" s="314">
        <v>63000000</v>
      </c>
      <c r="BR219" s="314">
        <v>77050000</v>
      </c>
      <c r="BS219" s="314">
        <v>77193850</v>
      </c>
    </row>
    <row r="220" spans="1:71" s="219" customFormat="1" x14ac:dyDescent="0.35">
      <c r="A220" s="223">
        <v>212229</v>
      </c>
      <c r="B220" s="224" t="s">
        <v>94</v>
      </c>
      <c r="C220" s="225">
        <f>+C221+C224+C227+C230</f>
        <v>725000000</v>
      </c>
      <c r="D220" s="225">
        <f t="shared" ref="D220:Q220" si="110">+D221+D224+D227+D230</f>
        <v>0</v>
      </c>
      <c r="E220" s="225">
        <f t="shared" si="110"/>
        <v>150000000</v>
      </c>
      <c r="F220" s="225">
        <f t="shared" si="110"/>
        <v>150000000</v>
      </c>
      <c r="G220" s="225">
        <f t="shared" si="110"/>
        <v>725000000</v>
      </c>
      <c r="H220" s="225">
        <f t="shared" si="110"/>
        <v>84891811</v>
      </c>
      <c r="I220" s="225">
        <f t="shared" si="110"/>
        <v>508612403</v>
      </c>
      <c r="J220" s="225">
        <f t="shared" si="110"/>
        <v>216387597</v>
      </c>
      <c r="K220" s="225">
        <f t="shared" si="110"/>
        <v>18333961</v>
      </c>
      <c r="L220" s="225">
        <f t="shared" si="110"/>
        <v>357326091</v>
      </c>
      <c r="M220" s="225">
        <f t="shared" si="110"/>
        <v>151286312</v>
      </c>
      <c r="N220" s="225">
        <f t="shared" si="110"/>
        <v>584991757</v>
      </c>
      <c r="O220" s="225">
        <f t="shared" si="110"/>
        <v>76379354</v>
      </c>
      <c r="P220" s="225">
        <f t="shared" si="110"/>
        <v>140008243</v>
      </c>
      <c r="Q220" s="225">
        <f t="shared" si="110"/>
        <v>357326091</v>
      </c>
      <c r="V220" s="282">
        <v>244083644</v>
      </c>
      <c r="X220" s="208"/>
      <c r="Y220" s="208"/>
      <c r="AA220" s="289">
        <v>212229</v>
      </c>
      <c r="AB220" s="289" t="s">
        <v>94</v>
      </c>
      <c r="AC220" s="291">
        <v>725000000</v>
      </c>
      <c r="AD220" s="291">
        <v>0</v>
      </c>
      <c r="AE220" s="291">
        <v>150000000</v>
      </c>
      <c r="AF220" s="291">
        <v>150000000</v>
      </c>
      <c r="AG220" s="291">
        <v>725000000</v>
      </c>
      <c r="AH220" s="291">
        <v>22813790</v>
      </c>
      <c r="AI220" s="291">
        <v>423720592</v>
      </c>
      <c r="AJ220" s="291">
        <v>301279408</v>
      </c>
      <c r="AK220" s="291">
        <v>2848050</v>
      </c>
      <c r="AL220" s="291">
        <v>40750343</v>
      </c>
      <c r="AM220" s="291">
        <v>338992130</v>
      </c>
      <c r="AN220" s="291">
        <v>87576512</v>
      </c>
      <c r="AO220" s="291">
        <v>192086</v>
      </c>
      <c r="AP220" s="291">
        <v>82563518</v>
      </c>
      <c r="AQ220" s="291">
        <v>563671960</v>
      </c>
      <c r="AR220" s="291">
        <v>563479874</v>
      </c>
      <c r="AS220" s="291">
        <v>139759282</v>
      </c>
      <c r="AT220" s="291">
        <v>161520126</v>
      </c>
      <c r="BB220" s="312">
        <v>212229</v>
      </c>
      <c r="BC220" s="312" t="s">
        <v>94</v>
      </c>
      <c r="BD220" s="314">
        <v>725000000</v>
      </c>
      <c r="BE220" s="314">
        <v>0</v>
      </c>
      <c r="BF220" s="314">
        <v>150000000</v>
      </c>
      <c r="BG220" s="314">
        <v>150000000</v>
      </c>
      <c r="BH220" s="314">
        <v>725000000</v>
      </c>
      <c r="BI220" s="314">
        <v>84891811</v>
      </c>
      <c r="BJ220" s="314">
        <v>508612403</v>
      </c>
      <c r="BK220" s="314">
        <v>216387597</v>
      </c>
      <c r="BL220" s="314">
        <v>18333961</v>
      </c>
      <c r="BM220" s="314">
        <v>357326091</v>
      </c>
      <c r="BN220" s="314">
        <v>154134362</v>
      </c>
      <c r="BO220" s="314">
        <v>21511883</v>
      </c>
      <c r="BP220" s="314">
        <v>584991757</v>
      </c>
      <c r="BQ220" s="314">
        <v>76379354</v>
      </c>
      <c r="BR220" s="314">
        <v>140008243</v>
      </c>
      <c r="BS220" s="314">
        <v>357326091</v>
      </c>
    </row>
    <row r="221" spans="1:71" x14ac:dyDescent="0.35">
      <c r="A221" s="226">
        <v>2122291</v>
      </c>
      <c r="B221" s="227" t="s">
        <v>95</v>
      </c>
      <c r="C221" s="228">
        <f>+C222+C223</f>
        <v>440000000</v>
      </c>
      <c r="D221" s="228">
        <f t="shared" ref="D221:Q221" si="111">+D222+D223</f>
        <v>0</v>
      </c>
      <c r="E221" s="228">
        <f t="shared" si="111"/>
        <v>150000000</v>
      </c>
      <c r="F221" s="228">
        <f t="shared" si="111"/>
        <v>150000000</v>
      </c>
      <c r="G221" s="228">
        <f t="shared" si="111"/>
        <v>440000000</v>
      </c>
      <c r="H221" s="228">
        <f t="shared" si="111"/>
        <v>75714411</v>
      </c>
      <c r="I221" s="228">
        <f t="shared" si="111"/>
        <v>304950008</v>
      </c>
      <c r="J221" s="228">
        <f t="shared" si="111"/>
        <v>135049992</v>
      </c>
      <c r="K221" s="228">
        <f t="shared" si="111"/>
        <v>8163261</v>
      </c>
      <c r="L221" s="228">
        <f t="shared" si="111"/>
        <v>181309238</v>
      </c>
      <c r="M221" s="228">
        <f t="shared" si="111"/>
        <v>123640770</v>
      </c>
      <c r="N221" s="228">
        <f t="shared" si="111"/>
        <v>380723704</v>
      </c>
      <c r="O221" s="228">
        <f t="shared" si="111"/>
        <v>75773696</v>
      </c>
      <c r="P221" s="228">
        <f t="shared" si="111"/>
        <v>59276296</v>
      </c>
      <c r="Q221" s="228">
        <f t="shared" si="111"/>
        <v>181309238</v>
      </c>
      <c r="V221" s="282">
        <v>148190707</v>
      </c>
      <c r="AA221" s="289">
        <v>2122291</v>
      </c>
      <c r="AB221" s="289" t="s">
        <v>95</v>
      </c>
      <c r="AC221" s="291">
        <v>440000000</v>
      </c>
      <c r="AD221" s="291">
        <v>0</v>
      </c>
      <c r="AE221" s="291">
        <v>150000000</v>
      </c>
      <c r="AF221" s="291">
        <v>150000000</v>
      </c>
      <c r="AG221" s="291">
        <v>440000000</v>
      </c>
      <c r="AH221" s="291">
        <v>16300000</v>
      </c>
      <c r="AI221" s="291">
        <v>229235597</v>
      </c>
      <c r="AJ221" s="291">
        <v>210764403</v>
      </c>
      <c r="AK221" s="291">
        <v>0</v>
      </c>
      <c r="AL221" s="291">
        <v>19570000</v>
      </c>
      <c r="AM221" s="291">
        <v>173145977</v>
      </c>
      <c r="AN221" s="291">
        <v>56089620</v>
      </c>
      <c r="AO221" s="291">
        <v>0</v>
      </c>
      <c r="AP221" s="291">
        <v>76314828</v>
      </c>
      <c r="AQ221" s="291">
        <v>368124121</v>
      </c>
      <c r="AR221" s="291">
        <v>368124121</v>
      </c>
      <c r="AS221" s="291">
        <v>138888524</v>
      </c>
      <c r="AT221" s="291">
        <v>71875879</v>
      </c>
      <c r="BB221" s="312">
        <v>2122291</v>
      </c>
      <c r="BC221" s="312" t="s">
        <v>95</v>
      </c>
      <c r="BD221" s="314">
        <v>440000000</v>
      </c>
      <c r="BE221" s="314">
        <v>0</v>
      </c>
      <c r="BF221" s="314">
        <v>150000000</v>
      </c>
      <c r="BG221" s="314">
        <v>150000000</v>
      </c>
      <c r="BH221" s="314">
        <v>440000000</v>
      </c>
      <c r="BI221" s="314">
        <v>75714411</v>
      </c>
      <c r="BJ221" s="314">
        <v>304950008</v>
      </c>
      <c r="BK221" s="314">
        <v>135049992</v>
      </c>
      <c r="BL221" s="314">
        <v>8163261</v>
      </c>
      <c r="BM221" s="314">
        <v>181309238</v>
      </c>
      <c r="BN221" s="314">
        <v>123640770</v>
      </c>
      <c r="BO221" s="314">
        <v>12599583</v>
      </c>
      <c r="BP221" s="314">
        <v>380723704</v>
      </c>
      <c r="BQ221" s="314">
        <v>75773696</v>
      </c>
      <c r="BR221" s="314">
        <v>59276296</v>
      </c>
      <c r="BS221" s="314">
        <v>181309238</v>
      </c>
    </row>
    <row r="222" spans="1:71" x14ac:dyDescent="0.35">
      <c r="A222" s="212">
        <v>21222911</v>
      </c>
      <c r="B222" s="210" t="s">
        <v>604</v>
      </c>
      <c r="C222" s="215">
        <v>190000000</v>
      </c>
      <c r="D222" s="215">
        <v>0</v>
      </c>
      <c r="E222" s="215">
        <v>150000000</v>
      </c>
      <c r="F222" s="215">
        <v>0</v>
      </c>
      <c r="G222" s="215">
        <f t="shared" si="104"/>
        <v>40000000</v>
      </c>
      <c r="H222" s="215">
        <v>0</v>
      </c>
      <c r="I222" s="215">
        <v>40000000</v>
      </c>
      <c r="J222" s="215">
        <f t="shared" si="96"/>
        <v>0</v>
      </c>
      <c r="K222" s="215">
        <v>0</v>
      </c>
      <c r="L222" s="215">
        <v>40000000</v>
      </c>
      <c r="M222" s="215">
        <f t="shared" si="97"/>
        <v>0</v>
      </c>
      <c r="N222" s="215">
        <v>40000000</v>
      </c>
      <c r="O222" s="215">
        <f t="shared" si="98"/>
        <v>0</v>
      </c>
      <c r="P222" s="215">
        <f t="shared" si="99"/>
        <v>0</v>
      </c>
      <c r="Q222" s="215">
        <f t="shared" si="108"/>
        <v>40000000</v>
      </c>
      <c r="V222" s="282">
        <v>0</v>
      </c>
      <c r="X222" s="219"/>
      <c r="Y222" s="219"/>
      <c r="AA222" s="289">
        <v>21222911</v>
      </c>
      <c r="AB222" s="289" t="s">
        <v>905</v>
      </c>
      <c r="AC222" s="291">
        <v>190000000</v>
      </c>
      <c r="AD222" s="291">
        <v>0</v>
      </c>
      <c r="AE222" s="291">
        <v>150000000</v>
      </c>
      <c r="AF222" s="291">
        <v>0</v>
      </c>
      <c r="AG222" s="291">
        <v>40000000</v>
      </c>
      <c r="AH222" s="291">
        <v>0</v>
      </c>
      <c r="AI222" s="291">
        <v>40000000</v>
      </c>
      <c r="AJ222" s="291">
        <v>0</v>
      </c>
      <c r="AK222" s="291">
        <v>0</v>
      </c>
      <c r="AL222" s="291">
        <v>0</v>
      </c>
      <c r="AM222" s="291">
        <v>40000000</v>
      </c>
      <c r="AN222" s="291">
        <v>0</v>
      </c>
      <c r="AO222" s="291">
        <v>0</v>
      </c>
      <c r="AP222" s="291">
        <v>0</v>
      </c>
      <c r="AQ222" s="291">
        <v>40000000</v>
      </c>
      <c r="AR222" s="291">
        <v>40000000</v>
      </c>
      <c r="AS222" s="291">
        <v>0</v>
      </c>
      <c r="AT222" s="291">
        <v>0</v>
      </c>
      <c r="BB222" s="312">
        <v>21222911</v>
      </c>
      <c r="BC222" s="312" t="s">
        <v>905</v>
      </c>
      <c r="BD222" s="314">
        <v>190000000</v>
      </c>
      <c r="BE222" s="314">
        <v>0</v>
      </c>
      <c r="BF222" s="314">
        <v>150000000</v>
      </c>
      <c r="BG222" s="314">
        <v>0</v>
      </c>
      <c r="BH222" s="314">
        <v>40000000</v>
      </c>
      <c r="BI222" s="314">
        <v>0</v>
      </c>
      <c r="BJ222" s="314">
        <v>40000000</v>
      </c>
      <c r="BK222" s="314">
        <v>0</v>
      </c>
      <c r="BL222" s="314">
        <v>0</v>
      </c>
      <c r="BM222" s="314">
        <v>40000000</v>
      </c>
      <c r="BN222" s="314">
        <v>0</v>
      </c>
      <c r="BO222" s="314">
        <v>0</v>
      </c>
      <c r="BP222" s="314">
        <v>40000000</v>
      </c>
      <c r="BQ222" s="314">
        <v>0</v>
      </c>
      <c r="BR222" s="314">
        <v>0</v>
      </c>
      <c r="BS222" s="314">
        <v>40000000</v>
      </c>
    </row>
    <row r="223" spans="1:71" s="219" customFormat="1" x14ac:dyDescent="0.35">
      <c r="A223" s="212">
        <v>21222912</v>
      </c>
      <c r="B223" s="210" t="s">
        <v>605</v>
      </c>
      <c r="C223" s="215">
        <v>250000000</v>
      </c>
      <c r="D223" s="215">
        <v>0</v>
      </c>
      <c r="E223" s="215">
        <v>0</v>
      </c>
      <c r="F223" s="215">
        <v>150000000</v>
      </c>
      <c r="G223" s="215">
        <f t="shared" si="104"/>
        <v>400000000</v>
      </c>
      <c r="H223" s="215">
        <v>75714411</v>
      </c>
      <c r="I223" s="215">
        <v>264950008</v>
      </c>
      <c r="J223" s="215">
        <f t="shared" si="96"/>
        <v>135049992</v>
      </c>
      <c r="K223" s="215">
        <v>8163261</v>
      </c>
      <c r="L223" s="215">
        <v>141309238</v>
      </c>
      <c r="M223" s="215">
        <f t="shared" si="97"/>
        <v>123640770</v>
      </c>
      <c r="N223" s="215">
        <v>340723704</v>
      </c>
      <c r="O223" s="215">
        <f t="shared" si="98"/>
        <v>75773696</v>
      </c>
      <c r="P223" s="215">
        <f t="shared" si="99"/>
        <v>59276296</v>
      </c>
      <c r="Q223" s="215">
        <f t="shared" si="108"/>
        <v>141309238</v>
      </c>
      <c r="V223" s="282">
        <v>148190707</v>
      </c>
      <c r="AA223" s="289">
        <v>21222912</v>
      </c>
      <c r="AB223" s="289" t="s">
        <v>906</v>
      </c>
      <c r="AC223" s="291">
        <v>250000000</v>
      </c>
      <c r="AD223" s="291">
        <v>0</v>
      </c>
      <c r="AE223" s="291">
        <v>0</v>
      </c>
      <c r="AF223" s="291">
        <v>150000000</v>
      </c>
      <c r="AG223" s="291">
        <v>400000000</v>
      </c>
      <c r="AH223" s="291">
        <v>16300000</v>
      </c>
      <c r="AI223" s="291">
        <v>189235597</v>
      </c>
      <c r="AJ223" s="291">
        <v>210764403</v>
      </c>
      <c r="AK223" s="291">
        <v>0</v>
      </c>
      <c r="AL223" s="291">
        <v>19570000</v>
      </c>
      <c r="AM223" s="291">
        <v>133145977</v>
      </c>
      <c r="AN223" s="291">
        <v>56089620</v>
      </c>
      <c r="AO223" s="291">
        <v>0</v>
      </c>
      <c r="AP223" s="291">
        <v>76314828</v>
      </c>
      <c r="AQ223" s="291">
        <v>328124121</v>
      </c>
      <c r="AR223" s="291">
        <v>328124121</v>
      </c>
      <c r="AS223" s="291">
        <v>138888524</v>
      </c>
      <c r="AT223" s="291">
        <v>71875879</v>
      </c>
      <c r="BB223" s="312">
        <v>21222912</v>
      </c>
      <c r="BC223" s="312" t="s">
        <v>906</v>
      </c>
      <c r="BD223" s="314">
        <v>250000000</v>
      </c>
      <c r="BE223" s="314">
        <v>0</v>
      </c>
      <c r="BF223" s="314">
        <v>0</v>
      </c>
      <c r="BG223" s="314">
        <v>150000000</v>
      </c>
      <c r="BH223" s="314">
        <v>400000000</v>
      </c>
      <c r="BI223" s="314">
        <v>75714411</v>
      </c>
      <c r="BJ223" s="314">
        <v>264950008</v>
      </c>
      <c r="BK223" s="314">
        <v>135049992</v>
      </c>
      <c r="BL223" s="314">
        <v>8163261</v>
      </c>
      <c r="BM223" s="314">
        <v>141309238</v>
      </c>
      <c r="BN223" s="314">
        <v>123640770</v>
      </c>
      <c r="BO223" s="314">
        <v>12599583</v>
      </c>
      <c r="BP223" s="314">
        <v>340723704</v>
      </c>
      <c r="BQ223" s="314">
        <v>75773696</v>
      </c>
      <c r="BR223" s="314">
        <v>59276296</v>
      </c>
      <c r="BS223" s="314">
        <v>141309238</v>
      </c>
    </row>
    <row r="224" spans="1:71" ht="29" x14ac:dyDescent="0.35">
      <c r="A224" s="226">
        <v>2122293</v>
      </c>
      <c r="B224" s="227" t="s">
        <v>96</v>
      </c>
      <c r="C224" s="228">
        <f>+C225+C226</f>
        <v>93000000</v>
      </c>
      <c r="D224" s="228">
        <f t="shared" ref="D224:Q224" si="112">+D225+D226</f>
        <v>0</v>
      </c>
      <c r="E224" s="228">
        <f t="shared" si="112"/>
        <v>0</v>
      </c>
      <c r="F224" s="228">
        <f t="shared" si="112"/>
        <v>0</v>
      </c>
      <c r="G224" s="228">
        <f t="shared" si="112"/>
        <v>93000000</v>
      </c>
      <c r="H224" s="228">
        <f t="shared" si="112"/>
        <v>9177400</v>
      </c>
      <c r="I224" s="228">
        <f t="shared" si="112"/>
        <v>67866670</v>
      </c>
      <c r="J224" s="228">
        <f t="shared" si="112"/>
        <v>25133330</v>
      </c>
      <c r="K224" s="228">
        <f t="shared" si="112"/>
        <v>10170700</v>
      </c>
      <c r="L224" s="228">
        <f t="shared" si="112"/>
        <v>43272920</v>
      </c>
      <c r="M224" s="228">
        <f t="shared" si="112"/>
        <v>24593750</v>
      </c>
      <c r="N224" s="228">
        <f t="shared" si="112"/>
        <v>68452270</v>
      </c>
      <c r="O224" s="228">
        <f t="shared" si="112"/>
        <v>585600</v>
      </c>
      <c r="P224" s="228">
        <f t="shared" si="112"/>
        <v>24547730</v>
      </c>
      <c r="Q224" s="228">
        <f t="shared" si="112"/>
        <v>43272920</v>
      </c>
      <c r="V224" s="282">
        <v>39708720</v>
      </c>
      <c r="AA224" s="289">
        <v>2122293</v>
      </c>
      <c r="AB224" s="289" t="s">
        <v>96</v>
      </c>
      <c r="AC224" s="291">
        <v>93000000</v>
      </c>
      <c r="AD224" s="291">
        <v>0</v>
      </c>
      <c r="AE224" s="291">
        <v>0</v>
      </c>
      <c r="AF224" s="291">
        <v>0</v>
      </c>
      <c r="AG224" s="291">
        <v>93000000</v>
      </c>
      <c r="AH224" s="291">
        <v>6513790</v>
      </c>
      <c r="AI224" s="291">
        <v>58689270</v>
      </c>
      <c r="AJ224" s="291">
        <v>34310730</v>
      </c>
      <c r="AK224" s="291">
        <v>2794750</v>
      </c>
      <c r="AL224" s="291">
        <v>7341790</v>
      </c>
      <c r="AM224" s="291">
        <v>33102220</v>
      </c>
      <c r="AN224" s="291">
        <v>28381800</v>
      </c>
      <c r="AO224" s="291">
        <v>0</v>
      </c>
      <c r="AP224" s="291">
        <v>6248690</v>
      </c>
      <c r="AQ224" s="291">
        <v>59539970</v>
      </c>
      <c r="AR224" s="291">
        <v>59539970</v>
      </c>
      <c r="AS224" s="291">
        <v>850700</v>
      </c>
      <c r="AT224" s="291">
        <v>33460030</v>
      </c>
      <c r="BB224" s="312">
        <v>2122293</v>
      </c>
      <c r="BC224" s="312" t="s">
        <v>96</v>
      </c>
      <c r="BD224" s="314">
        <v>93000000</v>
      </c>
      <c r="BE224" s="314">
        <v>0</v>
      </c>
      <c r="BF224" s="314">
        <v>0</v>
      </c>
      <c r="BG224" s="314">
        <v>0</v>
      </c>
      <c r="BH224" s="314">
        <v>93000000</v>
      </c>
      <c r="BI224" s="314">
        <v>9177400</v>
      </c>
      <c r="BJ224" s="314">
        <v>67866670</v>
      </c>
      <c r="BK224" s="314">
        <v>25133330</v>
      </c>
      <c r="BL224" s="314">
        <v>10170700</v>
      </c>
      <c r="BM224" s="314">
        <v>43272920</v>
      </c>
      <c r="BN224" s="314">
        <v>27388500</v>
      </c>
      <c r="BO224" s="314">
        <v>8912300</v>
      </c>
      <c r="BP224" s="314">
        <v>68452270</v>
      </c>
      <c r="BQ224" s="314">
        <v>585600</v>
      </c>
      <c r="BR224" s="314">
        <v>24547730</v>
      </c>
      <c r="BS224" s="314">
        <v>43272920</v>
      </c>
    </row>
    <row r="225" spans="1:71" ht="29" x14ac:dyDescent="0.35">
      <c r="A225" s="212">
        <v>21222931</v>
      </c>
      <c r="B225" s="210" t="s">
        <v>606</v>
      </c>
      <c r="C225" s="215">
        <v>57000000</v>
      </c>
      <c r="D225" s="215">
        <v>0</v>
      </c>
      <c r="E225" s="215">
        <v>0</v>
      </c>
      <c r="F225" s="215">
        <v>0</v>
      </c>
      <c r="G225" s="215">
        <f t="shared" si="104"/>
        <v>57000000</v>
      </c>
      <c r="H225" s="215">
        <v>9177400</v>
      </c>
      <c r="I225" s="215">
        <v>31866670</v>
      </c>
      <c r="J225" s="215">
        <f t="shared" si="96"/>
        <v>25133330</v>
      </c>
      <c r="K225" s="215">
        <v>9177400</v>
      </c>
      <c r="L225" s="215">
        <v>34698720</v>
      </c>
      <c r="M225" s="215">
        <f t="shared" si="97"/>
        <v>-2832050</v>
      </c>
      <c r="N225" s="215">
        <v>32452270</v>
      </c>
      <c r="O225" s="215">
        <f t="shared" si="98"/>
        <v>585600</v>
      </c>
      <c r="P225" s="215">
        <f t="shared" si="99"/>
        <v>24547730</v>
      </c>
      <c r="Q225" s="215">
        <f t="shared" si="108"/>
        <v>34698720</v>
      </c>
      <c r="V225" s="282">
        <v>39708720</v>
      </c>
      <c r="X225" s="219"/>
      <c r="Y225" s="219"/>
      <c r="AA225" s="289">
        <v>21222931</v>
      </c>
      <c r="AB225" s="289" t="s">
        <v>909</v>
      </c>
      <c r="AC225" s="291">
        <v>57000000</v>
      </c>
      <c r="AD225" s="291">
        <v>0</v>
      </c>
      <c r="AE225" s="291">
        <v>0</v>
      </c>
      <c r="AF225" s="291">
        <v>0</v>
      </c>
      <c r="AG225" s="291">
        <v>57000000</v>
      </c>
      <c r="AH225" s="291">
        <v>6513790</v>
      </c>
      <c r="AI225" s="291">
        <v>22689270</v>
      </c>
      <c r="AJ225" s="291">
        <v>34310730</v>
      </c>
      <c r="AK225" s="291">
        <v>2794750</v>
      </c>
      <c r="AL225" s="291">
        <v>6513790</v>
      </c>
      <c r="AM225" s="291">
        <v>25521320</v>
      </c>
      <c r="AN225" s="291">
        <v>-37300</v>
      </c>
      <c r="AO225" s="291">
        <v>0</v>
      </c>
      <c r="AP225" s="291">
        <v>6248690</v>
      </c>
      <c r="AQ225" s="291">
        <v>23539970</v>
      </c>
      <c r="AR225" s="291">
        <v>23539970</v>
      </c>
      <c r="AS225" s="291">
        <v>850700</v>
      </c>
      <c r="AT225" s="291">
        <v>33460030</v>
      </c>
      <c r="BB225" s="312">
        <v>21222931</v>
      </c>
      <c r="BC225" s="312" t="s">
        <v>909</v>
      </c>
      <c r="BD225" s="314">
        <v>57000000</v>
      </c>
      <c r="BE225" s="314">
        <v>0</v>
      </c>
      <c r="BF225" s="314">
        <v>0</v>
      </c>
      <c r="BG225" s="314">
        <v>0</v>
      </c>
      <c r="BH225" s="314">
        <v>57000000</v>
      </c>
      <c r="BI225" s="314">
        <v>9177400</v>
      </c>
      <c r="BJ225" s="314">
        <v>31866670</v>
      </c>
      <c r="BK225" s="314">
        <v>25133330</v>
      </c>
      <c r="BL225" s="314">
        <v>9177400</v>
      </c>
      <c r="BM225" s="314">
        <v>34698720</v>
      </c>
      <c r="BN225" s="314">
        <v>-37300</v>
      </c>
      <c r="BO225" s="314">
        <v>8912300</v>
      </c>
      <c r="BP225" s="314">
        <v>32452270</v>
      </c>
      <c r="BQ225" s="314">
        <v>585600</v>
      </c>
      <c r="BR225" s="314">
        <v>24547730</v>
      </c>
      <c r="BS225" s="314">
        <v>34698720</v>
      </c>
    </row>
    <row r="226" spans="1:71" s="219" customFormat="1" x14ac:dyDescent="0.35">
      <c r="A226" s="212">
        <v>21222936</v>
      </c>
      <c r="B226" s="210" t="s">
        <v>607</v>
      </c>
      <c r="C226" s="215">
        <v>36000000</v>
      </c>
      <c r="D226" s="215">
        <v>0</v>
      </c>
      <c r="E226" s="215">
        <v>0</v>
      </c>
      <c r="F226" s="215">
        <v>0</v>
      </c>
      <c r="G226" s="215">
        <f t="shared" si="104"/>
        <v>36000000</v>
      </c>
      <c r="H226" s="215">
        <v>0</v>
      </c>
      <c r="I226" s="215">
        <v>36000000</v>
      </c>
      <c r="J226" s="215">
        <f t="shared" si="96"/>
        <v>0</v>
      </c>
      <c r="K226" s="215">
        <v>993300</v>
      </c>
      <c r="L226" s="215">
        <v>8574200</v>
      </c>
      <c r="M226" s="215">
        <f t="shared" si="97"/>
        <v>27425800</v>
      </c>
      <c r="N226" s="215">
        <v>36000000</v>
      </c>
      <c r="O226" s="215">
        <f t="shared" si="98"/>
        <v>0</v>
      </c>
      <c r="P226" s="215">
        <f t="shared" si="99"/>
        <v>0</v>
      </c>
      <c r="Q226" s="215">
        <f t="shared" si="108"/>
        <v>8574200</v>
      </c>
      <c r="V226" s="282">
        <v>0</v>
      </c>
      <c r="X226" s="208"/>
      <c r="Y226" s="208"/>
      <c r="AA226" s="289">
        <v>21222936</v>
      </c>
      <c r="AB226" s="289" t="s">
        <v>911</v>
      </c>
      <c r="AC226" s="291">
        <v>36000000</v>
      </c>
      <c r="AD226" s="291">
        <v>0</v>
      </c>
      <c r="AE226" s="291">
        <v>0</v>
      </c>
      <c r="AF226" s="291">
        <v>0</v>
      </c>
      <c r="AG226" s="291">
        <v>36000000</v>
      </c>
      <c r="AH226" s="291">
        <v>0</v>
      </c>
      <c r="AI226" s="291">
        <v>36000000</v>
      </c>
      <c r="AJ226" s="291">
        <v>0</v>
      </c>
      <c r="AK226" s="291">
        <v>0</v>
      </c>
      <c r="AL226" s="291">
        <v>828000</v>
      </c>
      <c r="AM226" s="291">
        <v>7580900</v>
      </c>
      <c r="AN226" s="291">
        <v>28419100</v>
      </c>
      <c r="AO226" s="291">
        <v>0</v>
      </c>
      <c r="AP226" s="291">
        <v>0</v>
      </c>
      <c r="AQ226" s="291">
        <v>36000000</v>
      </c>
      <c r="AR226" s="291">
        <v>36000000</v>
      </c>
      <c r="AS226" s="291">
        <v>0</v>
      </c>
      <c r="AT226" s="291">
        <v>0</v>
      </c>
      <c r="BB226" s="312">
        <v>21222936</v>
      </c>
      <c r="BC226" s="312" t="s">
        <v>911</v>
      </c>
      <c r="BD226" s="314">
        <v>36000000</v>
      </c>
      <c r="BE226" s="314">
        <v>0</v>
      </c>
      <c r="BF226" s="314">
        <v>0</v>
      </c>
      <c r="BG226" s="314">
        <v>0</v>
      </c>
      <c r="BH226" s="314">
        <v>36000000</v>
      </c>
      <c r="BI226" s="314">
        <v>0</v>
      </c>
      <c r="BJ226" s="314">
        <v>36000000</v>
      </c>
      <c r="BK226" s="314">
        <v>0</v>
      </c>
      <c r="BL226" s="314">
        <v>993300</v>
      </c>
      <c r="BM226" s="314">
        <v>8574200</v>
      </c>
      <c r="BN226" s="314">
        <v>27425800</v>
      </c>
      <c r="BO226" s="314">
        <v>0</v>
      </c>
      <c r="BP226" s="314">
        <v>36000000</v>
      </c>
      <c r="BQ226" s="314">
        <v>0</v>
      </c>
      <c r="BR226" s="314">
        <v>0</v>
      </c>
      <c r="BS226" s="314">
        <v>8574200</v>
      </c>
    </row>
    <row r="227" spans="1:71" x14ac:dyDescent="0.35">
      <c r="A227" s="226">
        <v>2122294</v>
      </c>
      <c r="B227" s="227" t="s">
        <v>97</v>
      </c>
      <c r="C227" s="228">
        <f>+C228+C229</f>
        <v>115000000</v>
      </c>
      <c r="D227" s="228">
        <f t="shared" ref="D227:Q227" si="113">+D228+D229</f>
        <v>0</v>
      </c>
      <c r="E227" s="228">
        <f t="shared" si="113"/>
        <v>0</v>
      </c>
      <c r="F227" s="228">
        <f t="shared" si="113"/>
        <v>0</v>
      </c>
      <c r="G227" s="228">
        <f t="shared" si="113"/>
        <v>115000000</v>
      </c>
      <c r="H227" s="228">
        <f t="shared" si="113"/>
        <v>0</v>
      </c>
      <c r="I227" s="228">
        <f t="shared" si="113"/>
        <v>85000000</v>
      </c>
      <c r="J227" s="228">
        <f t="shared" si="113"/>
        <v>30000000</v>
      </c>
      <c r="K227" s="228">
        <f t="shared" si="113"/>
        <v>0</v>
      </c>
      <c r="L227" s="228">
        <f t="shared" si="113"/>
        <v>85000000</v>
      </c>
      <c r="M227" s="228">
        <f t="shared" si="113"/>
        <v>0</v>
      </c>
      <c r="N227" s="228">
        <f t="shared" si="113"/>
        <v>85000000</v>
      </c>
      <c r="O227" s="228">
        <f t="shared" si="113"/>
        <v>0</v>
      </c>
      <c r="P227" s="228">
        <f t="shared" si="113"/>
        <v>30000000</v>
      </c>
      <c r="Q227" s="228">
        <f t="shared" si="113"/>
        <v>85000000</v>
      </c>
      <c r="V227" s="282">
        <v>30000000</v>
      </c>
      <c r="AA227" s="289">
        <v>2122294</v>
      </c>
      <c r="AB227" s="289" t="s">
        <v>97</v>
      </c>
      <c r="AC227" s="291">
        <v>115000000</v>
      </c>
      <c r="AD227" s="291">
        <v>0</v>
      </c>
      <c r="AE227" s="291">
        <v>0</v>
      </c>
      <c r="AF227" s="291">
        <v>0</v>
      </c>
      <c r="AG227" s="291">
        <v>115000000</v>
      </c>
      <c r="AH227" s="291">
        <v>0</v>
      </c>
      <c r="AI227" s="291">
        <v>85000000</v>
      </c>
      <c r="AJ227" s="291">
        <v>30000000</v>
      </c>
      <c r="AK227" s="291">
        <v>0</v>
      </c>
      <c r="AL227" s="291">
        <v>0</v>
      </c>
      <c r="AM227" s="291">
        <v>85000000</v>
      </c>
      <c r="AN227" s="291">
        <v>0</v>
      </c>
      <c r="AO227" s="291">
        <v>138786</v>
      </c>
      <c r="AP227" s="291">
        <v>0</v>
      </c>
      <c r="AQ227" s="291">
        <v>85138786</v>
      </c>
      <c r="AR227" s="291">
        <v>85000000</v>
      </c>
      <c r="AS227" s="291">
        <v>0</v>
      </c>
      <c r="AT227" s="291">
        <v>30000000</v>
      </c>
      <c r="BB227" s="312">
        <v>2122294</v>
      </c>
      <c r="BC227" s="312" t="s">
        <v>97</v>
      </c>
      <c r="BD227" s="314">
        <v>115000000</v>
      </c>
      <c r="BE227" s="314">
        <v>0</v>
      </c>
      <c r="BF227" s="314">
        <v>0</v>
      </c>
      <c r="BG227" s="314">
        <v>0</v>
      </c>
      <c r="BH227" s="314">
        <v>115000000</v>
      </c>
      <c r="BI227" s="314">
        <v>0</v>
      </c>
      <c r="BJ227" s="314">
        <v>85000000</v>
      </c>
      <c r="BK227" s="314">
        <v>30000000</v>
      </c>
      <c r="BL227" s="314">
        <v>0</v>
      </c>
      <c r="BM227" s="314">
        <v>85000000</v>
      </c>
      <c r="BN227" s="314">
        <v>0</v>
      </c>
      <c r="BO227" s="314">
        <v>0</v>
      </c>
      <c r="BP227" s="314">
        <v>85000000</v>
      </c>
      <c r="BQ227" s="314">
        <v>0</v>
      </c>
      <c r="BR227" s="314">
        <v>30000000</v>
      </c>
      <c r="BS227" s="314">
        <v>85000000</v>
      </c>
    </row>
    <row r="228" spans="1:71" ht="29" x14ac:dyDescent="0.35">
      <c r="A228" s="212">
        <v>21222941</v>
      </c>
      <c r="B228" s="210" t="s">
        <v>641</v>
      </c>
      <c r="C228" s="215">
        <v>30000000</v>
      </c>
      <c r="D228" s="215">
        <v>0</v>
      </c>
      <c r="E228" s="215">
        <v>0</v>
      </c>
      <c r="F228" s="215">
        <v>0</v>
      </c>
      <c r="G228" s="215">
        <f t="shared" si="104"/>
        <v>30000000</v>
      </c>
      <c r="H228" s="215">
        <v>0</v>
      </c>
      <c r="I228" s="215">
        <v>0</v>
      </c>
      <c r="J228" s="215">
        <f t="shared" si="96"/>
        <v>30000000</v>
      </c>
      <c r="K228" s="215">
        <v>0</v>
      </c>
      <c r="L228" s="215">
        <v>0</v>
      </c>
      <c r="M228" s="215">
        <f t="shared" si="97"/>
        <v>0</v>
      </c>
      <c r="N228" s="215">
        <v>0</v>
      </c>
      <c r="O228" s="215">
        <f t="shared" si="98"/>
        <v>0</v>
      </c>
      <c r="P228" s="215">
        <f t="shared" si="99"/>
        <v>30000000</v>
      </c>
      <c r="Q228" s="215">
        <f t="shared" si="108"/>
        <v>0</v>
      </c>
      <c r="V228" s="282">
        <v>30000000</v>
      </c>
      <c r="AA228" s="289">
        <v>21222941</v>
      </c>
      <c r="AB228" s="289" t="s">
        <v>912</v>
      </c>
      <c r="AC228" s="291">
        <v>30000000</v>
      </c>
      <c r="AD228" s="291">
        <v>0</v>
      </c>
      <c r="AE228" s="291">
        <v>0</v>
      </c>
      <c r="AF228" s="291">
        <v>0</v>
      </c>
      <c r="AG228" s="291">
        <v>30000000</v>
      </c>
      <c r="AH228" s="291">
        <v>0</v>
      </c>
      <c r="AI228" s="291">
        <v>0</v>
      </c>
      <c r="AJ228" s="291">
        <v>30000000</v>
      </c>
      <c r="AK228" s="291">
        <v>0</v>
      </c>
      <c r="AL228" s="291">
        <v>0</v>
      </c>
      <c r="AM228" s="291">
        <v>0</v>
      </c>
      <c r="AN228" s="291">
        <v>0</v>
      </c>
      <c r="AO228" s="291">
        <v>0</v>
      </c>
      <c r="AP228" s="291">
        <v>0</v>
      </c>
      <c r="AQ228" s="291">
        <v>0</v>
      </c>
      <c r="AR228" s="291">
        <v>0</v>
      </c>
      <c r="AS228" s="291">
        <v>0</v>
      </c>
      <c r="AT228" s="291">
        <v>30000000</v>
      </c>
      <c r="BB228" s="312">
        <v>21222941</v>
      </c>
      <c r="BC228" s="312" t="s">
        <v>912</v>
      </c>
      <c r="BD228" s="314">
        <v>30000000</v>
      </c>
      <c r="BE228" s="314">
        <v>0</v>
      </c>
      <c r="BF228" s="314">
        <v>0</v>
      </c>
      <c r="BG228" s="314">
        <v>0</v>
      </c>
      <c r="BH228" s="314">
        <v>30000000</v>
      </c>
      <c r="BI228" s="314">
        <v>0</v>
      </c>
      <c r="BJ228" s="314">
        <v>0</v>
      </c>
      <c r="BK228" s="314">
        <v>30000000</v>
      </c>
      <c r="BL228" s="314">
        <v>0</v>
      </c>
      <c r="BM228" s="314">
        <v>0</v>
      </c>
      <c r="BN228" s="314">
        <v>0</v>
      </c>
      <c r="BO228" s="314">
        <v>0</v>
      </c>
      <c r="BP228" s="314">
        <v>0</v>
      </c>
      <c r="BQ228" s="314">
        <v>0</v>
      </c>
      <c r="BR228" s="314">
        <v>30000000</v>
      </c>
      <c r="BS228" s="314">
        <v>0</v>
      </c>
    </row>
    <row r="229" spans="1:71" s="219" customFormat="1" x14ac:dyDescent="0.35">
      <c r="A229" s="212">
        <v>21222942</v>
      </c>
      <c r="B229" s="210" t="s">
        <v>608</v>
      </c>
      <c r="C229" s="215">
        <v>85000000</v>
      </c>
      <c r="D229" s="215">
        <v>0</v>
      </c>
      <c r="E229" s="215">
        <v>0</v>
      </c>
      <c r="F229" s="215">
        <v>0</v>
      </c>
      <c r="G229" s="215">
        <f t="shared" si="104"/>
        <v>85000000</v>
      </c>
      <c r="H229" s="215">
        <v>0</v>
      </c>
      <c r="I229" s="215">
        <v>85000000</v>
      </c>
      <c r="J229" s="215">
        <f t="shared" si="96"/>
        <v>0</v>
      </c>
      <c r="K229" s="215">
        <v>0</v>
      </c>
      <c r="L229" s="215">
        <v>85000000</v>
      </c>
      <c r="M229" s="215">
        <f t="shared" si="97"/>
        <v>0</v>
      </c>
      <c r="N229" s="215">
        <v>85000000</v>
      </c>
      <c r="O229" s="215">
        <f t="shared" si="98"/>
        <v>0</v>
      </c>
      <c r="P229" s="215">
        <f t="shared" si="99"/>
        <v>0</v>
      </c>
      <c r="Q229" s="215">
        <f t="shared" si="108"/>
        <v>85000000</v>
      </c>
      <c r="V229" s="282">
        <v>0</v>
      </c>
      <c r="X229" s="208"/>
      <c r="Y229" s="208"/>
      <c r="AA229" s="289">
        <v>21222942</v>
      </c>
      <c r="AB229" s="289" t="s">
        <v>913</v>
      </c>
      <c r="AC229" s="291">
        <v>85000000</v>
      </c>
      <c r="AD229" s="291">
        <v>0</v>
      </c>
      <c r="AE229" s="291">
        <v>0</v>
      </c>
      <c r="AF229" s="291">
        <v>0</v>
      </c>
      <c r="AG229" s="291">
        <v>85000000</v>
      </c>
      <c r="AH229" s="291">
        <v>0</v>
      </c>
      <c r="AI229" s="291">
        <v>85000000</v>
      </c>
      <c r="AJ229" s="291">
        <v>0</v>
      </c>
      <c r="AK229" s="291">
        <v>0</v>
      </c>
      <c r="AL229" s="291">
        <v>0</v>
      </c>
      <c r="AM229" s="291">
        <v>85000000</v>
      </c>
      <c r="AN229" s="291">
        <v>0</v>
      </c>
      <c r="AO229" s="291">
        <v>138786</v>
      </c>
      <c r="AP229" s="291">
        <v>0</v>
      </c>
      <c r="AQ229" s="291">
        <v>85138786</v>
      </c>
      <c r="AR229" s="291">
        <v>85000000</v>
      </c>
      <c r="AS229" s="291">
        <v>0</v>
      </c>
      <c r="AT229" s="291">
        <v>0</v>
      </c>
      <c r="BB229" s="312">
        <v>21222942</v>
      </c>
      <c r="BC229" s="312" t="s">
        <v>913</v>
      </c>
      <c r="BD229" s="314">
        <v>85000000</v>
      </c>
      <c r="BE229" s="314">
        <v>0</v>
      </c>
      <c r="BF229" s="314">
        <v>0</v>
      </c>
      <c r="BG229" s="314">
        <v>0</v>
      </c>
      <c r="BH229" s="314">
        <v>85000000</v>
      </c>
      <c r="BI229" s="314">
        <v>0</v>
      </c>
      <c r="BJ229" s="314">
        <v>85000000</v>
      </c>
      <c r="BK229" s="314">
        <v>0</v>
      </c>
      <c r="BL229" s="314">
        <v>0</v>
      </c>
      <c r="BM229" s="314">
        <v>85000000</v>
      </c>
      <c r="BN229" s="314">
        <v>0</v>
      </c>
      <c r="BO229" s="314">
        <v>0</v>
      </c>
      <c r="BP229" s="314">
        <v>85000000</v>
      </c>
      <c r="BQ229" s="314">
        <v>0</v>
      </c>
      <c r="BR229" s="314">
        <v>0</v>
      </c>
      <c r="BS229" s="314">
        <v>85000000</v>
      </c>
    </row>
    <row r="230" spans="1:71" x14ac:dyDescent="0.35">
      <c r="A230" s="226">
        <v>2122296</v>
      </c>
      <c r="B230" s="227" t="s">
        <v>98</v>
      </c>
      <c r="C230" s="228">
        <f>+C231+C232+C233+C234</f>
        <v>77000000</v>
      </c>
      <c r="D230" s="228">
        <f t="shared" ref="D230:Q230" si="114">+D231+D232+D233+D234</f>
        <v>0</v>
      </c>
      <c r="E230" s="228">
        <f t="shared" si="114"/>
        <v>0</v>
      </c>
      <c r="F230" s="228">
        <f t="shared" si="114"/>
        <v>0</v>
      </c>
      <c r="G230" s="228">
        <f t="shared" si="114"/>
        <v>77000000</v>
      </c>
      <c r="H230" s="228">
        <f t="shared" si="114"/>
        <v>0</v>
      </c>
      <c r="I230" s="228">
        <f t="shared" si="114"/>
        <v>50795725</v>
      </c>
      <c r="J230" s="228">
        <f t="shared" si="114"/>
        <v>26204275</v>
      </c>
      <c r="K230" s="228">
        <f t="shared" si="114"/>
        <v>0</v>
      </c>
      <c r="L230" s="228">
        <f t="shared" si="114"/>
        <v>47743933</v>
      </c>
      <c r="M230" s="228">
        <f t="shared" si="114"/>
        <v>3051792</v>
      </c>
      <c r="N230" s="228">
        <f t="shared" si="114"/>
        <v>50815783</v>
      </c>
      <c r="O230" s="228">
        <f t="shared" si="114"/>
        <v>20058</v>
      </c>
      <c r="P230" s="228">
        <f t="shared" si="114"/>
        <v>26184217</v>
      </c>
      <c r="Q230" s="228">
        <f t="shared" si="114"/>
        <v>47743933</v>
      </c>
      <c r="V230" s="282">
        <v>26184217</v>
      </c>
      <c r="X230" s="219"/>
      <c r="Y230" s="219"/>
      <c r="AA230" s="289">
        <v>2122296</v>
      </c>
      <c r="AB230" s="289" t="s">
        <v>98</v>
      </c>
      <c r="AC230" s="291">
        <v>77000000</v>
      </c>
      <c r="AD230" s="291">
        <v>0</v>
      </c>
      <c r="AE230" s="291">
        <v>0</v>
      </c>
      <c r="AF230" s="291">
        <v>0</v>
      </c>
      <c r="AG230" s="291">
        <v>77000000</v>
      </c>
      <c r="AH230" s="291">
        <v>0</v>
      </c>
      <c r="AI230" s="291">
        <v>50795725</v>
      </c>
      <c r="AJ230" s="291">
        <v>26204275</v>
      </c>
      <c r="AK230" s="291">
        <v>53300</v>
      </c>
      <c r="AL230" s="291">
        <v>13838553</v>
      </c>
      <c r="AM230" s="291">
        <v>47743933</v>
      </c>
      <c r="AN230" s="291">
        <v>3105092</v>
      </c>
      <c r="AO230" s="291">
        <v>53300</v>
      </c>
      <c r="AP230" s="291">
        <v>0</v>
      </c>
      <c r="AQ230" s="291">
        <v>50869083</v>
      </c>
      <c r="AR230" s="291">
        <v>50815783</v>
      </c>
      <c r="AS230" s="291">
        <v>20058</v>
      </c>
      <c r="AT230" s="291">
        <v>26184217</v>
      </c>
      <c r="BB230" s="312">
        <v>2122296</v>
      </c>
      <c r="BC230" s="312" t="s">
        <v>98</v>
      </c>
      <c r="BD230" s="314">
        <v>77000000</v>
      </c>
      <c r="BE230" s="314">
        <v>0</v>
      </c>
      <c r="BF230" s="314">
        <v>0</v>
      </c>
      <c r="BG230" s="314">
        <v>0</v>
      </c>
      <c r="BH230" s="314">
        <v>77000000</v>
      </c>
      <c r="BI230" s="314">
        <v>0</v>
      </c>
      <c r="BJ230" s="314">
        <v>50795725</v>
      </c>
      <c r="BK230" s="314">
        <v>26204275</v>
      </c>
      <c r="BL230" s="314">
        <v>0</v>
      </c>
      <c r="BM230" s="314">
        <v>47743933</v>
      </c>
      <c r="BN230" s="314">
        <v>3105092</v>
      </c>
      <c r="BO230" s="314">
        <v>0</v>
      </c>
      <c r="BP230" s="314">
        <v>50815783</v>
      </c>
      <c r="BQ230" s="314">
        <v>20058</v>
      </c>
      <c r="BR230" s="314">
        <v>26184217</v>
      </c>
      <c r="BS230" s="314">
        <v>47743933</v>
      </c>
    </row>
    <row r="231" spans="1:71" x14ac:dyDescent="0.35">
      <c r="A231" s="212">
        <v>21222961</v>
      </c>
      <c r="B231" s="210" t="s">
        <v>609</v>
      </c>
      <c r="C231" s="215">
        <v>50000000</v>
      </c>
      <c r="D231" s="215">
        <v>0</v>
      </c>
      <c r="E231" s="215">
        <v>0</v>
      </c>
      <c r="F231" s="215">
        <v>0</v>
      </c>
      <c r="G231" s="215">
        <f t="shared" si="104"/>
        <v>50000000</v>
      </c>
      <c r="H231" s="215">
        <v>0</v>
      </c>
      <c r="I231" s="215">
        <v>40502942</v>
      </c>
      <c r="J231" s="215">
        <f t="shared" si="96"/>
        <v>9497058</v>
      </c>
      <c r="K231" s="215">
        <v>0</v>
      </c>
      <c r="L231" s="215">
        <v>40556242</v>
      </c>
      <c r="M231" s="215">
        <f t="shared" si="97"/>
        <v>-53300</v>
      </c>
      <c r="N231" s="215">
        <v>40515783</v>
      </c>
      <c r="O231" s="215">
        <f t="shared" si="98"/>
        <v>12841</v>
      </c>
      <c r="P231" s="215">
        <f t="shared" si="99"/>
        <v>9484217</v>
      </c>
      <c r="Q231" s="215">
        <f t="shared" si="108"/>
        <v>40556242</v>
      </c>
      <c r="V231" s="282">
        <v>9484217</v>
      </c>
      <c r="AA231" s="289">
        <v>21222961</v>
      </c>
      <c r="AB231" s="289" t="s">
        <v>914</v>
      </c>
      <c r="AC231" s="291">
        <v>50000000</v>
      </c>
      <c r="AD231" s="291">
        <v>0</v>
      </c>
      <c r="AE231" s="291">
        <v>0</v>
      </c>
      <c r="AF231" s="291">
        <v>0</v>
      </c>
      <c r="AG231" s="291">
        <v>50000000</v>
      </c>
      <c r="AH231" s="291">
        <v>0</v>
      </c>
      <c r="AI231" s="291">
        <v>40502942</v>
      </c>
      <c r="AJ231" s="291">
        <v>9497058</v>
      </c>
      <c r="AK231" s="291">
        <v>53300</v>
      </c>
      <c r="AL231" s="291">
        <v>7056772</v>
      </c>
      <c r="AM231" s="291">
        <v>40556242</v>
      </c>
      <c r="AN231" s="291">
        <v>0</v>
      </c>
      <c r="AO231" s="291">
        <v>53300</v>
      </c>
      <c r="AP231" s="291">
        <v>0</v>
      </c>
      <c r="AQ231" s="291">
        <v>40569083</v>
      </c>
      <c r="AR231" s="291">
        <v>40515783</v>
      </c>
      <c r="AS231" s="291">
        <v>12841</v>
      </c>
      <c r="AT231" s="291">
        <v>9484217</v>
      </c>
      <c r="BB231" s="312">
        <v>21222961</v>
      </c>
      <c r="BC231" s="312" t="s">
        <v>914</v>
      </c>
      <c r="BD231" s="314">
        <v>50000000</v>
      </c>
      <c r="BE231" s="314">
        <v>0</v>
      </c>
      <c r="BF231" s="314">
        <v>0</v>
      </c>
      <c r="BG231" s="314">
        <v>0</v>
      </c>
      <c r="BH231" s="314">
        <v>50000000</v>
      </c>
      <c r="BI231" s="314">
        <v>0</v>
      </c>
      <c r="BJ231" s="314">
        <v>40502942</v>
      </c>
      <c r="BK231" s="314">
        <v>9497058</v>
      </c>
      <c r="BL231" s="314">
        <v>0</v>
      </c>
      <c r="BM231" s="314">
        <v>40556242</v>
      </c>
      <c r="BN231" s="314">
        <v>0</v>
      </c>
      <c r="BO231" s="314">
        <v>0</v>
      </c>
      <c r="BP231" s="314">
        <v>40515783</v>
      </c>
      <c r="BQ231" s="314">
        <v>12841</v>
      </c>
      <c r="BR231" s="314">
        <v>9484217</v>
      </c>
      <c r="BS231" s="314">
        <v>40556242</v>
      </c>
    </row>
    <row r="232" spans="1:71" x14ac:dyDescent="0.35">
      <c r="A232" s="212">
        <v>21222962</v>
      </c>
      <c r="B232" s="210" t="s">
        <v>610</v>
      </c>
      <c r="C232" s="215">
        <v>9000000</v>
      </c>
      <c r="D232" s="215">
        <v>0</v>
      </c>
      <c r="E232" s="215">
        <v>0</v>
      </c>
      <c r="F232" s="215">
        <v>0</v>
      </c>
      <c r="G232" s="215">
        <f t="shared" si="104"/>
        <v>9000000</v>
      </c>
      <c r="H232" s="215">
        <v>0</v>
      </c>
      <c r="I232" s="215">
        <v>0</v>
      </c>
      <c r="J232" s="215">
        <f t="shared" si="96"/>
        <v>9000000</v>
      </c>
      <c r="K232" s="215">
        <v>0</v>
      </c>
      <c r="L232" s="215">
        <v>0</v>
      </c>
      <c r="M232" s="215">
        <f t="shared" si="97"/>
        <v>0</v>
      </c>
      <c r="N232" s="215">
        <v>0</v>
      </c>
      <c r="O232" s="215">
        <f t="shared" si="98"/>
        <v>0</v>
      </c>
      <c r="P232" s="215">
        <f t="shared" si="99"/>
        <v>9000000</v>
      </c>
      <c r="Q232" s="215">
        <f t="shared" si="108"/>
        <v>0</v>
      </c>
      <c r="V232" s="282">
        <v>9000000</v>
      </c>
      <c r="X232" s="219"/>
      <c r="Y232" s="219"/>
      <c r="AA232" s="289">
        <v>21222962</v>
      </c>
      <c r="AB232" s="289" t="s">
        <v>915</v>
      </c>
      <c r="AC232" s="291">
        <v>9000000</v>
      </c>
      <c r="AD232" s="291">
        <v>0</v>
      </c>
      <c r="AE232" s="291">
        <v>0</v>
      </c>
      <c r="AF232" s="291">
        <v>0</v>
      </c>
      <c r="AG232" s="291">
        <v>9000000</v>
      </c>
      <c r="AH232" s="291">
        <v>0</v>
      </c>
      <c r="AI232" s="291">
        <v>0</v>
      </c>
      <c r="AJ232" s="291">
        <v>9000000</v>
      </c>
      <c r="AK232" s="291">
        <v>0</v>
      </c>
      <c r="AL232" s="291">
        <v>0</v>
      </c>
      <c r="AM232" s="291">
        <v>0</v>
      </c>
      <c r="AN232" s="291">
        <v>0</v>
      </c>
      <c r="AO232" s="291">
        <v>0</v>
      </c>
      <c r="AP232" s="291">
        <v>0</v>
      </c>
      <c r="AQ232" s="291">
        <v>0</v>
      </c>
      <c r="AR232" s="291">
        <v>0</v>
      </c>
      <c r="AS232" s="291">
        <v>0</v>
      </c>
      <c r="AT232" s="291">
        <v>9000000</v>
      </c>
      <c r="BB232" s="312">
        <v>21222962</v>
      </c>
      <c r="BC232" s="312" t="s">
        <v>915</v>
      </c>
      <c r="BD232" s="314">
        <v>9000000</v>
      </c>
      <c r="BE232" s="314">
        <v>0</v>
      </c>
      <c r="BF232" s="314">
        <v>0</v>
      </c>
      <c r="BG232" s="314">
        <v>0</v>
      </c>
      <c r="BH232" s="314">
        <v>9000000</v>
      </c>
      <c r="BI232" s="314">
        <v>0</v>
      </c>
      <c r="BJ232" s="314">
        <v>0</v>
      </c>
      <c r="BK232" s="314">
        <v>9000000</v>
      </c>
      <c r="BL232" s="314">
        <v>0</v>
      </c>
      <c r="BM232" s="314">
        <v>0</v>
      </c>
      <c r="BN232" s="314">
        <v>0</v>
      </c>
      <c r="BO232" s="314">
        <v>0</v>
      </c>
      <c r="BP232" s="314">
        <v>0</v>
      </c>
      <c r="BQ232" s="314">
        <v>0</v>
      </c>
      <c r="BR232" s="314">
        <v>9000000</v>
      </c>
      <c r="BS232" s="314">
        <v>0</v>
      </c>
    </row>
    <row r="233" spans="1:71" x14ac:dyDescent="0.35">
      <c r="A233" s="212">
        <v>21222963</v>
      </c>
      <c r="B233" s="210" t="s">
        <v>611</v>
      </c>
      <c r="C233" s="215">
        <v>8000000</v>
      </c>
      <c r="D233" s="215">
        <v>0</v>
      </c>
      <c r="E233" s="215">
        <v>0</v>
      </c>
      <c r="F233" s="215">
        <v>0</v>
      </c>
      <c r="G233" s="215">
        <f t="shared" si="104"/>
        <v>8000000</v>
      </c>
      <c r="H233" s="215">
        <v>0</v>
      </c>
      <c r="I233" s="215">
        <v>300000</v>
      </c>
      <c r="J233" s="215">
        <f t="shared" si="96"/>
        <v>7700000</v>
      </c>
      <c r="K233" s="215">
        <v>0</v>
      </c>
      <c r="L233" s="215">
        <v>300000</v>
      </c>
      <c r="M233" s="215">
        <f t="shared" si="97"/>
        <v>0</v>
      </c>
      <c r="N233" s="215">
        <v>300000</v>
      </c>
      <c r="O233" s="215">
        <f t="shared" si="98"/>
        <v>0</v>
      </c>
      <c r="P233" s="215">
        <f t="shared" si="99"/>
        <v>7700000</v>
      </c>
      <c r="Q233" s="215">
        <f t="shared" si="108"/>
        <v>300000</v>
      </c>
      <c r="V233" s="282">
        <v>7700000</v>
      </c>
      <c r="X233" s="219"/>
      <c r="Y233" s="219"/>
      <c r="AA233" s="289">
        <v>21222963</v>
      </c>
      <c r="AB233" s="289" t="s">
        <v>916</v>
      </c>
      <c r="AC233" s="291">
        <v>8000000</v>
      </c>
      <c r="AD233" s="291">
        <v>0</v>
      </c>
      <c r="AE233" s="291">
        <v>0</v>
      </c>
      <c r="AF233" s="291">
        <v>0</v>
      </c>
      <c r="AG233" s="291">
        <v>8000000</v>
      </c>
      <c r="AH233" s="291">
        <v>0</v>
      </c>
      <c r="AI233" s="291">
        <v>300000</v>
      </c>
      <c r="AJ233" s="291">
        <v>7700000</v>
      </c>
      <c r="AK233" s="291">
        <v>0</v>
      </c>
      <c r="AL233" s="291">
        <v>0</v>
      </c>
      <c r="AM233" s="291">
        <v>300000</v>
      </c>
      <c r="AN233" s="291">
        <v>0</v>
      </c>
      <c r="AO233" s="291">
        <v>0</v>
      </c>
      <c r="AP233" s="291">
        <v>0</v>
      </c>
      <c r="AQ233" s="291">
        <v>300000</v>
      </c>
      <c r="AR233" s="291">
        <v>300000</v>
      </c>
      <c r="AS233" s="291">
        <v>0</v>
      </c>
      <c r="AT233" s="291">
        <v>7700000</v>
      </c>
      <c r="BB233" s="312">
        <v>21222963</v>
      </c>
      <c r="BC233" s="312" t="s">
        <v>916</v>
      </c>
      <c r="BD233" s="314">
        <v>8000000</v>
      </c>
      <c r="BE233" s="314">
        <v>0</v>
      </c>
      <c r="BF233" s="314">
        <v>0</v>
      </c>
      <c r="BG233" s="314">
        <v>0</v>
      </c>
      <c r="BH233" s="314">
        <v>8000000</v>
      </c>
      <c r="BI233" s="314">
        <v>0</v>
      </c>
      <c r="BJ233" s="314">
        <v>300000</v>
      </c>
      <c r="BK233" s="314">
        <v>7700000</v>
      </c>
      <c r="BL233" s="314">
        <v>0</v>
      </c>
      <c r="BM233" s="314">
        <v>300000</v>
      </c>
      <c r="BN233" s="314">
        <v>0</v>
      </c>
      <c r="BO233" s="314">
        <v>0</v>
      </c>
      <c r="BP233" s="314">
        <v>300000</v>
      </c>
      <c r="BQ233" s="314">
        <v>0</v>
      </c>
      <c r="BR233" s="314">
        <v>7700000</v>
      </c>
      <c r="BS233" s="314">
        <v>300000</v>
      </c>
    </row>
    <row r="234" spans="1:71" s="219" customFormat="1" x14ac:dyDescent="0.35">
      <c r="A234" s="212">
        <v>21222964</v>
      </c>
      <c r="B234" s="210" t="s">
        <v>612</v>
      </c>
      <c r="C234" s="215">
        <v>10000000</v>
      </c>
      <c r="D234" s="215">
        <v>0</v>
      </c>
      <c r="E234" s="215">
        <v>0</v>
      </c>
      <c r="F234" s="215">
        <v>0</v>
      </c>
      <c r="G234" s="215">
        <f t="shared" si="104"/>
        <v>10000000</v>
      </c>
      <c r="H234" s="215">
        <v>0</v>
      </c>
      <c r="I234" s="215">
        <v>9992783</v>
      </c>
      <c r="J234" s="215">
        <f t="shared" si="96"/>
        <v>7217</v>
      </c>
      <c r="K234" s="215">
        <v>0</v>
      </c>
      <c r="L234" s="215">
        <v>6887691</v>
      </c>
      <c r="M234" s="215">
        <f t="shared" si="97"/>
        <v>3105092</v>
      </c>
      <c r="N234" s="215">
        <v>10000000</v>
      </c>
      <c r="O234" s="215">
        <f t="shared" si="98"/>
        <v>7217</v>
      </c>
      <c r="P234" s="215">
        <f t="shared" si="99"/>
        <v>0</v>
      </c>
      <c r="Q234" s="215">
        <f t="shared" si="108"/>
        <v>6887691</v>
      </c>
      <c r="V234" s="282">
        <v>0</v>
      </c>
      <c r="X234" s="208"/>
      <c r="Y234" s="208"/>
      <c r="AA234" s="289">
        <v>21222964</v>
      </c>
      <c r="AB234" s="289" t="s">
        <v>918</v>
      </c>
      <c r="AC234" s="291">
        <v>10000000</v>
      </c>
      <c r="AD234" s="291">
        <v>0</v>
      </c>
      <c r="AE234" s="291">
        <v>0</v>
      </c>
      <c r="AF234" s="291">
        <v>0</v>
      </c>
      <c r="AG234" s="291">
        <v>10000000</v>
      </c>
      <c r="AH234" s="291">
        <v>0</v>
      </c>
      <c r="AI234" s="291">
        <v>9992783</v>
      </c>
      <c r="AJ234" s="291">
        <v>7217</v>
      </c>
      <c r="AK234" s="291">
        <v>0</v>
      </c>
      <c r="AL234" s="291">
        <v>6781781</v>
      </c>
      <c r="AM234" s="291">
        <v>6887691</v>
      </c>
      <c r="AN234" s="291">
        <v>3105092</v>
      </c>
      <c r="AO234" s="291">
        <v>0</v>
      </c>
      <c r="AP234" s="291">
        <v>0</v>
      </c>
      <c r="AQ234" s="291">
        <v>10000000</v>
      </c>
      <c r="AR234" s="291">
        <v>10000000</v>
      </c>
      <c r="AS234" s="291">
        <v>7217</v>
      </c>
      <c r="AT234" s="291">
        <v>0</v>
      </c>
      <c r="BB234" s="312">
        <v>21222964</v>
      </c>
      <c r="BC234" s="312" t="s">
        <v>918</v>
      </c>
      <c r="BD234" s="314">
        <v>10000000</v>
      </c>
      <c r="BE234" s="314">
        <v>0</v>
      </c>
      <c r="BF234" s="314">
        <v>0</v>
      </c>
      <c r="BG234" s="314">
        <v>0</v>
      </c>
      <c r="BH234" s="314">
        <v>10000000</v>
      </c>
      <c r="BI234" s="314">
        <v>0</v>
      </c>
      <c r="BJ234" s="314">
        <v>9992783</v>
      </c>
      <c r="BK234" s="314">
        <v>7217</v>
      </c>
      <c r="BL234" s="314">
        <v>0</v>
      </c>
      <c r="BM234" s="314">
        <v>6887691</v>
      </c>
      <c r="BN234" s="314">
        <v>3105092</v>
      </c>
      <c r="BO234" s="314">
        <v>0</v>
      </c>
      <c r="BP234" s="314">
        <v>10000000</v>
      </c>
      <c r="BQ234" s="314">
        <v>7217</v>
      </c>
      <c r="BR234" s="314">
        <v>0</v>
      </c>
      <c r="BS234" s="314">
        <v>6887691</v>
      </c>
    </row>
    <row r="235" spans="1:71" s="219" customFormat="1" x14ac:dyDescent="0.35">
      <c r="A235" s="220">
        <v>214</v>
      </c>
      <c r="B235" s="221" t="s">
        <v>1139</v>
      </c>
      <c r="C235" s="222">
        <f>+C236</f>
        <v>0</v>
      </c>
      <c r="D235" s="222">
        <f t="shared" ref="D235:Q237" si="115">+D236</f>
        <v>0</v>
      </c>
      <c r="E235" s="222">
        <f t="shared" si="115"/>
        <v>0</v>
      </c>
      <c r="F235" s="222">
        <f t="shared" si="115"/>
        <v>81466480.730000004</v>
      </c>
      <c r="G235" s="222">
        <f t="shared" si="115"/>
        <v>81466480.730000004</v>
      </c>
      <c r="H235" s="222">
        <f t="shared" si="115"/>
        <v>0</v>
      </c>
      <c r="I235" s="222">
        <f t="shared" si="115"/>
        <v>24093096</v>
      </c>
      <c r="J235" s="222">
        <f t="shared" si="115"/>
        <v>57373384.730000004</v>
      </c>
      <c r="K235" s="222">
        <f t="shared" si="115"/>
        <v>0</v>
      </c>
      <c r="L235" s="222">
        <f t="shared" si="115"/>
        <v>0</v>
      </c>
      <c r="M235" s="222">
        <f t="shared" si="115"/>
        <v>24093096</v>
      </c>
      <c r="N235" s="222">
        <f t="shared" si="115"/>
        <v>58190000</v>
      </c>
      <c r="O235" s="222">
        <f t="shared" si="115"/>
        <v>34096904</v>
      </c>
      <c r="P235" s="222">
        <f t="shared" si="115"/>
        <v>23276480.730000004</v>
      </c>
      <c r="Q235" s="222">
        <f t="shared" si="115"/>
        <v>0</v>
      </c>
      <c r="V235" s="282">
        <v>23276480.730000004</v>
      </c>
      <c r="X235" s="208"/>
      <c r="Y235" s="208"/>
      <c r="AA235" s="289">
        <v>214</v>
      </c>
      <c r="AB235" s="289" t="s">
        <v>1139</v>
      </c>
      <c r="AC235" s="291">
        <v>0</v>
      </c>
      <c r="AD235" s="291">
        <v>0</v>
      </c>
      <c r="AE235" s="291">
        <v>0</v>
      </c>
      <c r="AF235" s="291">
        <v>81466480.730000004</v>
      </c>
      <c r="AG235" s="291">
        <v>81466480.730000004</v>
      </c>
      <c r="AH235" s="291">
        <v>0</v>
      </c>
      <c r="AI235" s="291">
        <v>24093096</v>
      </c>
      <c r="AJ235" s="291">
        <v>57373384.730000004</v>
      </c>
      <c r="AK235" s="291">
        <v>0</v>
      </c>
      <c r="AL235" s="291">
        <v>0</v>
      </c>
      <c r="AM235" s="291">
        <v>0</v>
      </c>
      <c r="AN235" s="291">
        <v>24093096</v>
      </c>
      <c r="AO235" s="291">
        <v>0</v>
      </c>
      <c r="AP235" s="291">
        <v>0</v>
      </c>
      <c r="AQ235" s="291">
        <v>58190000</v>
      </c>
      <c r="AR235" s="291">
        <v>58190000</v>
      </c>
      <c r="AS235" s="291">
        <v>34096904</v>
      </c>
      <c r="AT235" s="291">
        <v>23276480.730000004</v>
      </c>
      <c r="BB235" s="312">
        <v>214</v>
      </c>
      <c r="BC235" s="312" t="s">
        <v>1139</v>
      </c>
      <c r="BD235" s="314">
        <v>0</v>
      </c>
      <c r="BE235" s="314">
        <v>0</v>
      </c>
      <c r="BF235" s="314">
        <v>0</v>
      </c>
      <c r="BG235" s="314">
        <v>81466480.730000004</v>
      </c>
      <c r="BH235" s="314">
        <v>81466480.730000004</v>
      </c>
      <c r="BI235" s="314">
        <v>0</v>
      </c>
      <c r="BJ235" s="314">
        <v>24093096</v>
      </c>
      <c r="BK235" s="314">
        <v>57373384.730000004</v>
      </c>
      <c r="BL235" s="314">
        <v>0</v>
      </c>
      <c r="BM235" s="314">
        <v>0</v>
      </c>
      <c r="BN235" s="314">
        <v>24093096</v>
      </c>
      <c r="BO235" s="314">
        <v>0</v>
      </c>
      <c r="BP235" s="314">
        <v>58190000</v>
      </c>
      <c r="BQ235" s="314">
        <v>34096904</v>
      </c>
      <c r="BR235" s="314">
        <v>23276480.730000004</v>
      </c>
      <c r="BS235" s="314">
        <v>0</v>
      </c>
    </row>
    <row r="236" spans="1:71" s="219" customFormat="1" x14ac:dyDescent="0.35">
      <c r="A236" s="220">
        <v>2143</v>
      </c>
      <c r="B236" s="221" t="s">
        <v>1140</v>
      </c>
      <c r="C236" s="222">
        <f>+C237</f>
        <v>0</v>
      </c>
      <c r="D236" s="222">
        <f t="shared" si="115"/>
        <v>0</v>
      </c>
      <c r="E236" s="222">
        <f t="shared" si="115"/>
        <v>0</v>
      </c>
      <c r="F236" s="222">
        <f t="shared" si="115"/>
        <v>81466480.730000004</v>
      </c>
      <c r="G236" s="222">
        <f t="shared" si="115"/>
        <v>81466480.730000004</v>
      </c>
      <c r="H236" s="222">
        <f t="shared" si="115"/>
        <v>0</v>
      </c>
      <c r="I236" s="222">
        <f t="shared" si="115"/>
        <v>24093096</v>
      </c>
      <c r="J236" s="222">
        <f t="shared" si="115"/>
        <v>57373384.730000004</v>
      </c>
      <c r="K236" s="222">
        <f t="shared" si="115"/>
        <v>0</v>
      </c>
      <c r="L236" s="222">
        <f t="shared" si="115"/>
        <v>0</v>
      </c>
      <c r="M236" s="222">
        <f t="shared" si="115"/>
        <v>24093096</v>
      </c>
      <c r="N236" s="222">
        <f t="shared" si="115"/>
        <v>58190000</v>
      </c>
      <c r="O236" s="222">
        <f t="shared" si="115"/>
        <v>34096904</v>
      </c>
      <c r="P236" s="222">
        <f t="shared" si="115"/>
        <v>23276480.730000004</v>
      </c>
      <c r="Q236" s="222">
        <f t="shared" si="115"/>
        <v>0</v>
      </c>
      <c r="V236" s="282">
        <v>23276480.730000004</v>
      </c>
      <c r="AA236" s="289">
        <v>2143</v>
      </c>
      <c r="AB236" s="289" t="s">
        <v>1140</v>
      </c>
      <c r="AC236" s="291">
        <v>0</v>
      </c>
      <c r="AD236" s="291">
        <v>0</v>
      </c>
      <c r="AE236" s="291">
        <v>0</v>
      </c>
      <c r="AF236" s="291">
        <v>81466480.730000004</v>
      </c>
      <c r="AG236" s="291">
        <v>81466480.730000004</v>
      </c>
      <c r="AH236" s="291">
        <v>0</v>
      </c>
      <c r="AI236" s="291">
        <v>24093096</v>
      </c>
      <c r="AJ236" s="291">
        <v>57373384.730000004</v>
      </c>
      <c r="AK236" s="291">
        <v>0</v>
      </c>
      <c r="AL236" s="291">
        <v>0</v>
      </c>
      <c r="AM236" s="291">
        <v>0</v>
      </c>
      <c r="AN236" s="291">
        <v>24093096</v>
      </c>
      <c r="AO236" s="291">
        <v>0</v>
      </c>
      <c r="AP236" s="291">
        <v>0</v>
      </c>
      <c r="AQ236" s="291">
        <v>58190000</v>
      </c>
      <c r="AR236" s="291">
        <v>58190000</v>
      </c>
      <c r="AS236" s="291">
        <v>34096904</v>
      </c>
      <c r="AT236" s="291">
        <v>23276480.730000004</v>
      </c>
      <c r="BB236" s="312">
        <v>2143</v>
      </c>
      <c r="BC236" s="312" t="s">
        <v>1140</v>
      </c>
      <c r="BD236" s="314">
        <v>0</v>
      </c>
      <c r="BE236" s="314">
        <v>0</v>
      </c>
      <c r="BF236" s="314">
        <v>0</v>
      </c>
      <c r="BG236" s="314">
        <v>81466480.730000004</v>
      </c>
      <c r="BH236" s="314">
        <v>81466480.730000004</v>
      </c>
      <c r="BI236" s="314">
        <v>0</v>
      </c>
      <c r="BJ236" s="314">
        <v>24093096</v>
      </c>
      <c r="BK236" s="314">
        <v>57373384.730000004</v>
      </c>
      <c r="BL236" s="314">
        <v>0</v>
      </c>
      <c r="BM236" s="314">
        <v>0</v>
      </c>
      <c r="BN236" s="314">
        <v>24093096</v>
      </c>
      <c r="BO236" s="314">
        <v>0</v>
      </c>
      <c r="BP236" s="314">
        <v>58190000</v>
      </c>
      <c r="BQ236" s="314">
        <v>34096904</v>
      </c>
      <c r="BR236" s="314">
        <v>23276480.730000004</v>
      </c>
      <c r="BS236" s="314">
        <v>0</v>
      </c>
    </row>
    <row r="237" spans="1:71" x14ac:dyDescent="0.35">
      <c r="A237" s="226">
        <v>21431</v>
      </c>
      <c r="B237" s="227" t="s">
        <v>1141</v>
      </c>
      <c r="C237" s="228">
        <f>+C238</f>
        <v>0</v>
      </c>
      <c r="D237" s="228">
        <f t="shared" si="115"/>
        <v>0</v>
      </c>
      <c r="E237" s="228">
        <f t="shared" si="115"/>
        <v>0</v>
      </c>
      <c r="F237" s="228">
        <f t="shared" si="115"/>
        <v>81466480.730000004</v>
      </c>
      <c r="G237" s="228">
        <f t="shared" si="115"/>
        <v>81466480.730000004</v>
      </c>
      <c r="H237" s="228">
        <f t="shared" si="115"/>
        <v>0</v>
      </c>
      <c r="I237" s="228">
        <f t="shared" si="115"/>
        <v>24093096</v>
      </c>
      <c r="J237" s="228">
        <f t="shared" si="115"/>
        <v>57373384.730000004</v>
      </c>
      <c r="K237" s="228">
        <f t="shared" si="115"/>
        <v>0</v>
      </c>
      <c r="L237" s="228">
        <f t="shared" si="115"/>
        <v>0</v>
      </c>
      <c r="M237" s="228">
        <f t="shared" si="115"/>
        <v>24093096</v>
      </c>
      <c r="N237" s="228">
        <f t="shared" si="115"/>
        <v>58190000</v>
      </c>
      <c r="O237" s="228">
        <f t="shared" si="115"/>
        <v>34096904</v>
      </c>
      <c r="P237" s="228">
        <f t="shared" si="115"/>
        <v>23276480.730000004</v>
      </c>
      <c r="Q237" s="228">
        <f t="shared" si="115"/>
        <v>0</v>
      </c>
      <c r="V237" s="282">
        <v>23276480.730000004</v>
      </c>
      <c r="AA237" s="289">
        <v>21431</v>
      </c>
      <c r="AB237" s="289" t="s">
        <v>1141</v>
      </c>
      <c r="AC237" s="291">
        <v>0</v>
      </c>
      <c r="AD237" s="291">
        <v>0</v>
      </c>
      <c r="AE237" s="291">
        <v>0</v>
      </c>
      <c r="AF237" s="291">
        <v>81466480.730000004</v>
      </c>
      <c r="AG237" s="291">
        <v>81466480.730000004</v>
      </c>
      <c r="AH237" s="291">
        <v>0</v>
      </c>
      <c r="AI237" s="291">
        <v>24093096</v>
      </c>
      <c r="AJ237" s="291">
        <v>57373384.730000004</v>
      </c>
      <c r="AK237" s="291">
        <v>0</v>
      </c>
      <c r="AL237" s="291">
        <v>0</v>
      </c>
      <c r="AM237" s="291">
        <v>0</v>
      </c>
      <c r="AN237" s="291">
        <v>24093096</v>
      </c>
      <c r="AO237" s="291">
        <v>0</v>
      </c>
      <c r="AP237" s="291">
        <v>0</v>
      </c>
      <c r="AQ237" s="291">
        <v>58190000</v>
      </c>
      <c r="AR237" s="291">
        <v>58190000</v>
      </c>
      <c r="AS237" s="291">
        <v>34096904</v>
      </c>
      <c r="AT237" s="291">
        <v>23276480.730000004</v>
      </c>
      <c r="BB237" s="312">
        <v>21431</v>
      </c>
      <c r="BC237" s="312" t="s">
        <v>1141</v>
      </c>
      <c r="BD237" s="314">
        <v>0</v>
      </c>
      <c r="BE237" s="314">
        <v>0</v>
      </c>
      <c r="BF237" s="314">
        <v>0</v>
      </c>
      <c r="BG237" s="314">
        <v>81466480.730000004</v>
      </c>
      <c r="BH237" s="314">
        <v>81466480.730000004</v>
      </c>
      <c r="BI237" s="314">
        <v>0</v>
      </c>
      <c r="BJ237" s="314">
        <v>24093096</v>
      </c>
      <c r="BK237" s="314">
        <v>57373384.730000004</v>
      </c>
      <c r="BL237" s="314">
        <v>0</v>
      </c>
      <c r="BM237" s="314">
        <v>0</v>
      </c>
      <c r="BN237" s="314">
        <v>24093096</v>
      </c>
      <c r="BO237" s="314">
        <v>0</v>
      </c>
      <c r="BP237" s="314">
        <v>58190000</v>
      </c>
      <c r="BQ237" s="314">
        <v>34096904</v>
      </c>
      <c r="BR237" s="314">
        <v>23276480.730000004</v>
      </c>
      <c r="BS237" s="314">
        <v>0</v>
      </c>
    </row>
    <row r="238" spans="1:71" s="219" customFormat="1" x14ac:dyDescent="0.35">
      <c r="A238" s="212">
        <v>2143101</v>
      </c>
      <c r="B238" s="210" t="s">
        <v>1142</v>
      </c>
      <c r="C238" s="215"/>
      <c r="D238" s="215">
        <v>0</v>
      </c>
      <c r="E238" s="215">
        <v>0</v>
      </c>
      <c r="F238" s="215">
        <f>81466420.73+60</f>
        <v>81466480.730000004</v>
      </c>
      <c r="G238" s="215">
        <f t="shared" si="104"/>
        <v>81466480.730000004</v>
      </c>
      <c r="H238" s="215">
        <v>0</v>
      </c>
      <c r="I238" s="215">
        <v>24093096</v>
      </c>
      <c r="J238" s="215">
        <f t="shared" si="96"/>
        <v>57373384.730000004</v>
      </c>
      <c r="K238" s="215">
        <v>0</v>
      </c>
      <c r="L238" s="215">
        <v>0</v>
      </c>
      <c r="M238" s="215">
        <f t="shared" si="97"/>
        <v>24093096</v>
      </c>
      <c r="N238" s="215">
        <v>58190000</v>
      </c>
      <c r="O238" s="215">
        <f t="shared" si="98"/>
        <v>34096904</v>
      </c>
      <c r="P238" s="215">
        <f t="shared" si="99"/>
        <v>23276480.730000004</v>
      </c>
      <c r="Q238" s="215"/>
      <c r="V238" s="282">
        <v>23276480.730000004</v>
      </c>
      <c r="AA238" s="289">
        <v>2143101</v>
      </c>
      <c r="AB238" s="289" t="s">
        <v>1142</v>
      </c>
      <c r="AC238" s="291">
        <v>0</v>
      </c>
      <c r="AD238" s="291">
        <v>0</v>
      </c>
      <c r="AE238" s="291">
        <v>0</v>
      </c>
      <c r="AF238" s="291">
        <v>81466480.730000004</v>
      </c>
      <c r="AG238" s="291">
        <v>81466480.730000004</v>
      </c>
      <c r="AH238" s="291">
        <v>0</v>
      </c>
      <c r="AI238" s="291">
        <v>24093096</v>
      </c>
      <c r="AJ238" s="291">
        <v>57373384.730000004</v>
      </c>
      <c r="AK238" s="291">
        <v>0</v>
      </c>
      <c r="AL238" s="291">
        <v>0</v>
      </c>
      <c r="AM238" s="291">
        <v>0</v>
      </c>
      <c r="AN238" s="291">
        <v>24093096</v>
      </c>
      <c r="AO238" s="291">
        <v>0</v>
      </c>
      <c r="AP238" s="291">
        <v>0</v>
      </c>
      <c r="AQ238" s="291">
        <v>58190000</v>
      </c>
      <c r="AR238" s="291">
        <v>58190000</v>
      </c>
      <c r="AS238" s="291">
        <v>34096904</v>
      </c>
      <c r="AT238" s="291">
        <v>23276480.730000004</v>
      </c>
      <c r="BB238" s="312">
        <v>2143101</v>
      </c>
      <c r="BC238" s="312" t="s">
        <v>1142</v>
      </c>
      <c r="BD238" s="314">
        <v>0</v>
      </c>
      <c r="BE238" s="314">
        <v>0</v>
      </c>
      <c r="BF238" s="314">
        <v>0</v>
      </c>
      <c r="BG238" s="314">
        <v>81466480.730000004</v>
      </c>
      <c r="BH238" s="314">
        <v>81466480.730000004</v>
      </c>
      <c r="BI238" s="314">
        <v>0</v>
      </c>
      <c r="BJ238" s="314">
        <v>24093096</v>
      </c>
      <c r="BK238" s="314">
        <v>57373384.730000004</v>
      </c>
      <c r="BL238" s="314">
        <v>0</v>
      </c>
      <c r="BM238" s="314">
        <v>0</v>
      </c>
      <c r="BN238" s="314">
        <v>24093096</v>
      </c>
      <c r="BO238" s="314">
        <v>0</v>
      </c>
      <c r="BP238" s="314">
        <v>58190000</v>
      </c>
      <c r="BQ238" s="314">
        <v>34096904</v>
      </c>
      <c r="BR238" s="314">
        <v>23276480.730000004</v>
      </c>
      <c r="BS238" s="314">
        <v>0</v>
      </c>
    </row>
    <row r="239" spans="1:71" x14ac:dyDescent="0.35">
      <c r="A239" s="220">
        <v>217</v>
      </c>
      <c r="B239" s="221" t="s">
        <v>99</v>
      </c>
      <c r="C239" s="222">
        <f>+C240</f>
        <v>4366488983</v>
      </c>
      <c r="D239" s="222">
        <f t="shared" ref="D239:Q239" si="116">+D240</f>
        <v>0</v>
      </c>
      <c r="E239" s="222">
        <f t="shared" si="116"/>
        <v>0</v>
      </c>
      <c r="F239" s="222">
        <f t="shared" si="116"/>
        <v>0</v>
      </c>
      <c r="G239" s="222">
        <f t="shared" si="116"/>
        <v>4366488983</v>
      </c>
      <c r="H239" s="222">
        <f t="shared" si="116"/>
        <v>56824642</v>
      </c>
      <c r="I239" s="222">
        <f t="shared" si="116"/>
        <v>4204518338</v>
      </c>
      <c r="J239" s="222">
        <f t="shared" si="116"/>
        <v>161970645</v>
      </c>
      <c r="K239" s="222">
        <f t="shared" si="116"/>
        <v>56824642</v>
      </c>
      <c r="L239" s="222">
        <f t="shared" si="116"/>
        <v>4204518338</v>
      </c>
      <c r="M239" s="222">
        <f t="shared" si="116"/>
        <v>0</v>
      </c>
      <c r="N239" s="222">
        <f t="shared" si="116"/>
        <v>4204518338</v>
      </c>
      <c r="O239" s="222">
        <f t="shared" si="116"/>
        <v>0</v>
      </c>
      <c r="P239" s="222">
        <f t="shared" si="116"/>
        <v>161970645</v>
      </c>
      <c r="Q239" s="222">
        <f t="shared" si="116"/>
        <v>4204518338</v>
      </c>
      <c r="V239" s="282">
        <v>218795287</v>
      </c>
      <c r="X239" s="219"/>
      <c r="Y239" s="219"/>
      <c r="AA239" s="289">
        <v>217</v>
      </c>
      <c r="AB239" s="289" t="s">
        <v>99</v>
      </c>
      <c r="AC239" s="291">
        <v>4366488983</v>
      </c>
      <c r="AD239" s="291">
        <v>0</v>
      </c>
      <c r="AE239" s="291">
        <v>0</v>
      </c>
      <c r="AF239" s="291">
        <v>0</v>
      </c>
      <c r="AG239" s="291">
        <v>4366488983</v>
      </c>
      <c r="AH239" s="291">
        <v>0</v>
      </c>
      <c r="AI239" s="291">
        <v>4147693696</v>
      </c>
      <c r="AJ239" s="291">
        <v>218795287</v>
      </c>
      <c r="AK239" s="291">
        <v>0</v>
      </c>
      <c r="AL239" s="291">
        <v>0</v>
      </c>
      <c r="AM239" s="291">
        <v>4147693696</v>
      </c>
      <c r="AN239" s="291">
        <v>0</v>
      </c>
      <c r="AO239" s="291">
        <v>0</v>
      </c>
      <c r="AP239" s="291">
        <v>0</v>
      </c>
      <c r="AQ239" s="291">
        <v>4147693696</v>
      </c>
      <c r="AR239" s="291">
        <v>4147693696</v>
      </c>
      <c r="AS239" s="291">
        <v>0</v>
      </c>
      <c r="AT239" s="291">
        <v>218795287</v>
      </c>
      <c r="BB239" s="312">
        <v>217</v>
      </c>
      <c r="BC239" s="312" t="s">
        <v>99</v>
      </c>
      <c r="BD239" s="314">
        <v>4366488983</v>
      </c>
      <c r="BE239" s="314">
        <v>0</v>
      </c>
      <c r="BF239" s="314">
        <v>0</v>
      </c>
      <c r="BG239" s="314">
        <v>0</v>
      </c>
      <c r="BH239" s="314">
        <v>4366488983</v>
      </c>
      <c r="BI239" s="314">
        <v>56824642</v>
      </c>
      <c r="BJ239" s="314">
        <v>4204518338</v>
      </c>
      <c r="BK239" s="314">
        <v>161970645</v>
      </c>
      <c r="BL239" s="314">
        <v>56824642</v>
      </c>
      <c r="BM239" s="314">
        <v>4204518338</v>
      </c>
      <c r="BN239" s="314">
        <v>0</v>
      </c>
      <c r="BO239" s="314">
        <v>56824642</v>
      </c>
      <c r="BP239" s="314">
        <v>4204518338</v>
      </c>
      <c r="BQ239" s="314">
        <v>0</v>
      </c>
      <c r="BR239" s="314">
        <v>161970645</v>
      </c>
      <c r="BS239" s="314">
        <v>4204518338</v>
      </c>
    </row>
    <row r="240" spans="1:71" s="219" customFormat="1" x14ac:dyDescent="0.35">
      <c r="A240" s="212">
        <v>2171</v>
      </c>
      <c r="B240" s="210" t="s">
        <v>613</v>
      </c>
      <c r="C240" s="215">
        <v>4366488983</v>
      </c>
      <c r="D240" s="215">
        <v>0</v>
      </c>
      <c r="E240" s="215">
        <v>0</v>
      </c>
      <c r="F240" s="215">
        <v>0</v>
      </c>
      <c r="G240" s="215">
        <f t="shared" si="104"/>
        <v>4366488983</v>
      </c>
      <c r="H240" s="215">
        <v>56824642</v>
      </c>
      <c r="I240" s="215">
        <v>4204518338</v>
      </c>
      <c r="J240" s="215">
        <f t="shared" si="96"/>
        <v>161970645</v>
      </c>
      <c r="K240" s="215">
        <v>56824642</v>
      </c>
      <c r="L240" s="215">
        <v>4204518338</v>
      </c>
      <c r="M240" s="215">
        <f t="shared" si="97"/>
        <v>0</v>
      </c>
      <c r="N240" s="215">
        <v>4204518338</v>
      </c>
      <c r="O240" s="215">
        <f t="shared" si="98"/>
        <v>0</v>
      </c>
      <c r="P240" s="215">
        <f t="shared" si="99"/>
        <v>161970645</v>
      </c>
      <c r="Q240" s="215">
        <f t="shared" si="108"/>
        <v>4204518338</v>
      </c>
      <c r="V240" s="282">
        <v>218795287</v>
      </c>
      <c r="AA240" s="289">
        <v>2171</v>
      </c>
      <c r="AB240" s="289" t="s">
        <v>919</v>
      </c>
      <c r="AC240" s="291">
        <v>4366488983</v>
      </c>
      <c r="AD240" s="291">
        <v>0</v>
      </c>
      <c r="AE240" s="291">
        <v>0</v>
      </c>
      <c r="AF240" s="291">
        <v>0</v>
      </c>
      <c r="AG240" s="291">
        <v>4366488983</v>
      </c>
      <c r="AH240" s="291">
        <v>0</v>
      </c>
      <c r="AI240" s="291">
        <v>4147693696</v>
      </c>
      <c r="AJ240" s="291">
        <v>218795287</v>
      </c>
      <c r="AK240" s="291">
        <v>0</v>
      </c>
      <c r="AL240" s="291">
        <v>0</v>
      </c>
      <c r="AM240" s="291">
        <v>4147693696</v>
      </c>
      <c r="AN240" s="291">
        <v>0</v>
      </c>
      <c r="AO240" s="291">
        <v>0</v>
      </c>
      <c r="AP240" s="291">
        <v>0</v>
      </c>
      <c r="AQ240" s="291">
        <v>4147693696</v>
      </c>
      <c r="AR240" s="291">
        <v>4147693696</v>
      </c>
      <c r="AS240" s="291">
        <v>0</v>
      </c>
      <c r="AT240" s="291">
        <v>218795287</v>
      </c>
      <c r="BB240" s="312">
        <v>2171</v>
      </c>
      <c r="BC240" s="312" t="s">
        <v>919</v>
      </c>
      <c r="BD240" s="314">
        <v>4366488983</v>
      </c>
      <c r="BE240" s="314">
        <v>0</v>
      </c>
      <c r="BF240" s="314">
        <v>0</v>
      </c>
      <c r="BG240" s="314">
        <v>0</v>
      </c>
      <c r="BH240" s="314">
        <v>4366488983</v>
      </c>
      <c r="BI240" s="314">
        <v>56824642</v>
      </c>
      <c r="BJ240" s="314">
        <v>4204518338</v>
      </c>
      <c r="BK240" s="314">
        <v>161970645</v>
      </c>
      <c r="BL240" s="314">
        <v>56824642</v>
      </c>
      <c r="BM240" s="314">
        <v>4204518338</v>
      </c>
      <c r="BN240" s="314">
        <v>0</v>
      </c>
      <c r="BO240" s="314">
        <v>56824642</v>
      </c>
      <c r="BP240" s="314">
        <v>4204518338</v>
      </c>
      <c r="BQ240" s="314">
        <v>0</v>
      </c>
      <c r="BR240" s="314">
        <v>161970645</v>
      </c>
      <c r="BS240" s="314">
        <v>4204518338</v>
      </c>
    </row>
    <row r="241" spans="1:71" s="219" customFormat="1" ht="29" x14ac:dyDescent="0.35">
      <c r="A241" s="220">
        <v>218</v>
      </c>
      <c r="B241" s="221" t="s">
        <v>100</v>
      </c>
      <c r="C241" s="222">
        <f>+C242</f>
        <v>748133878</v>
      </c>
      <c r="D241" s="222">
        <f t="shared" ref="D241:Q241" si="117">+D242</f>
        <v>20312351</v>
      </c>
      <c r="E241" s="222">
        <f t="shared" si="117"/>
        <v>358775800</v>
      </c>
      <c r="F241" s="222">
        <f t="shared" si="117"/>
        <v>0</v>
      </c>
      <c r="G241" s="222">
        <f t="shared" si="117"/>
        <v>409670429</v>
      </c>
      <c r="H241" s="222">
        <f t="shared" si="117"/>
        <v>2548032</v>
      </c>
      <c r="I241" s="222">
        <f t="shared" si="117"/>
        <v>394289000</v>
      </c>
      <c r="J241" s="222">
        <f t="shared" si="117"/>
        <v>15381429</v>
      </c>
      <c r="K241" s="222">
        <f t="shared" si="117"/>
        <v>1670229</v>
      </c>
      <c r="L241" s="222">
        <f t="shared" si="117"/>
        <v>395085197</v>
      </c>
      <c r="M241" s="222">
        <f t="shared" si="117"/>
        <v>-796197</v>
      </c>
      <c r="N241" s="222">
        <f t="shared" si="117"/>
        <v>394289000</v>
      </c>
      <c r="O241" s="222">
        <f t="shared" si="117"/>
        <v>0</v>
      </c>
      <c r="P241" s="222">
        <f t="shared" si="117"/>
        <v>15381429</v>
      </c>
      <c r="Q241" s="222">
        <f t="shared" si="117"/>
        <v>387848316</v>
      </c>
      <c r="V241" s="282">
        <v>102722062</v>
      </c>
      <c r="AA241" s="289">
        <v>218</v>
      </c>
      <c r="AB241" s="289" t="s">
        <v>100</v>
      </c>
      <c r="AC241" s="291">
        <v>748133878</v>
      </c>
      <c r="AD241" s="291">
        <v>20312351</v>
      </c>
      <c r="AE241" s="291">
        <v>358775800</v>
      </c>
      <c r="AF241" s="291">
        <v>0</v>
      </c>
      <c r="AG241" s="291">
        <v>409670429</v>
      </c>
      <c r="AH241" s="291">
        <v>1015801</v>
      </c>
      <c r="AI241" s="291">
        <v>391740968</v>
      </c>
      <c r="AJ241" s="291">
        <v>17929461</v>
      </c>
      <c r="AK241" s="291">
        <v>1674000</v>
      </c>
      <c r="AL241" s="291">
        <v>2690801</v>
      </c>
      <c r="AM241" s="291">
        <v>393414968</v>
      </c>
      <c r="AN241" s="291">
        <v>0</v>
      </c>
      <c r="AO241" s="291">
        <v>0</v>
      </c>
      <c r="AP241" s="291">
        <v>1015801</v>
      </c>
      <c r="AQ241" s="291">
        <v>391740968</v>
      </c>
      <c r="AR241" s="291">
        <v>391740968</v>
      </c>
      <c r="AS241" s="291">
        <v>0</v>
      </c>
      <c r="AT241" s="291">
        <v>17929461</v>
      </c>
      <c r="BB241" s="312">
        <v>218</v>
      </c>
      <c r="BC241" s="312" t="s">
        <v>100</v>
      </c>
      <c r="BD241" s="314">
        <v>748133878</v>
      </c>
      <c r="BE241" s="314">
        <v>20312351</v>
      </c>
      <c r="BF241" s="314">
        <v>358775800</v>
      </c>
      <c r="BG241" s="314">
        <v>0</v>
      </c>
      <c r="BH241" s="314">
        <v>409670429</v>
      </c>
      <c r="BI241" s="314">
        <v>2548032</v>
      </c>
      <c r="BJ241" s="314">
        <v>394289000</v>
      </c>
      <c r="BK241" s="314">
        <v>15381429</v>
      </c>
      <c r="BL241" s="314">
        <v>1670229</v>
      </c>
      <c r="BM241" s="314">
        <v>395085197</v>
      </c>
      <c r="BN241" s="314">
        <v>877803</v>
      </c>
      <c r="BO241" s="314">
        <v>2548032</v>
      </c>
      <c r="BP241" s="314">
        <v>394289000</v>
      </c>
      <c r="BQ241" s="314">
        <v>0</v>
      </c>
      <c r="BR241" s="314">
        <v>15381429</v>
      </c>
      <c r="BS241" s="314">
        <v>395085197</v>
      </c>
    </row>
    <row r="242" spans="1:71" s="219" customFormat="1" x14ac:dyDescent="0.35">
      <c r="A242" s="220">
        <v>2181</v>
      </c>
      <c r="B242" s="221" t="s">
        <v>101</v>
      </c>
      <c r="C242" s="222">
        <f>+C243+C245+C248</f>
        <v>748133878</v>
      </c>
      <c r="D242" s="222">
        <f t="shared" ref="D242:Q242" si="118">+D243+D245+D248</f>
        <v>20312351</v>
      </c>
      <c r="E242" s="222">
        <f t="shared" si="118"/>
        <v>358775800</v>
      </c>
      <c r="F242" s="222">
        <f t="shared" si="118"/>
        <v>0</v>
      </c>
      <c r="G242" s="222">
        <f t="shared" si="118"/>
        <v>409670429</v>
      </c>
      <c r="H242" s="222">
        <f t="shared" si="118"/>
        <v>2548032</v>
      </c>
      <c r="I242" s="222">
        <f t="shared" si="118"/>
        <v>394289000</v>
      </c>
      <c r="J242" s="222">
        <f t="shared" si="118"/>
        <v>15381429</v>
      </c>
      <c r="K242" s="222">
        <f t="shared" si="118"/>
        <v>1670229</v>
      </c>
      <c r="L242" s="222">
        <f t="shared" si="118"/>
        <v>395085197</v>
      </c>
      <c r="M242" s="222">
        <f t="shared" si="118"/>
        <v>-796197</v>
      </c>
      <c r="N242" s="222">
        <f t="shared" si="118"/>
        <v>394289000</v>
      </c>
      <c r="O242" s="222">
        <f t="shared" si="118"/>
        <v>0</v>
      </c>
      <c r="P242" s="222">
        <f t="shared" si="118"/>
        <v>15381429</v>
      </c>
      <c r="Q242" s="222">
        <f t="shared" si="118"/>
        <v>387848316</v>
      </c>
      <c r="V242" s="282">
        <v>102722062</v>
      </c>
      <c r="AA242" s="289">
        <v>2181</v>
      </c>
      <c r="AB242" s="289" t="s">
        <v>101</v>
      </c>
      <c r="AC242" s="291">
        <v>748133878</v>
      </c>
      <c r="AD242" s="291">
        <v>20312351</v>
      </c>
      <c r="AE242" s="291">
        <v>358775800</v>
      </c>
      <c r="AF242" s="291">
        <v>0</v>
      </c>
      <c r="AG242" s="291">
        <v>409670429</v>
      </c>
      <c r="AH242" s="291">
        <v>1015801</v>
      </c>
      <c r="AI242" s="291">
        <v>391740968</v>
      </c>
      <c r="AJ242" s="291">
        <v>17929461</v>
      </c>
      <c r="AK242" s="291">
        <v>1674000</v>
      </c>
      <c r="AL242" s="291">
        <v>2690801</v>
      </c>
      <c r="AM242" s="291">
        <v>393414968</v>
      </c>
      <c r="AN242" s="291">
        <v>0</v>
      </c>
      <c r="AO242" s="291">
        <v>0</v>
      </c>
      <c r="AP242" s="291">
        <v>1015801</v>
      </c>
      <c r="AQ242" s="291">
        <v>391740968</v>
      </c>
      <c r="AR242" s="291">
        <v>391740968</v>
      </c>
      <c r="AS242" s="291">
        <v>0</v>
      </c>
      <c r="AT242" s="291">
        <v>17929461</v>
      </c>
      <c r="BB242" s="312">
        <v>2181</v>
      </c>
      <c r="BC242" s="312" t="s">
        <v>101</v>
      </c>
      <c r="BD242" s="314">
        <v>748133878</v>
      </c>
      <c r="BE242" s="314">
        <v>20312351</v>
      </c>
      <c r="BF242" s="314">
        <v>358775800</v>
      </c>
      <c r="BG242" s="314">
        <v>0</v>
      </c>
      <c r="BH242" s="314">
        <v>409670429</v>
      </c>
      <c r="BI242" s="314">
        <v>2548032</v>
      </c>
      <c r="BJ242" s="314">
        <v>394289000</v>
      </c>
      <c r="BK242" s="314">
        <v>15381429</v>
      </c>
      <c r="BL242" s="314">
        <v>1670229</v>
      </c>
      <c r="BM242" s="314">
        <v>395085197</v>
      </c>
      <c r="BN242" s="314">
        <v>877803</v>
      </c>
      <c r="BO242" s="314">
        <v>2548032</v>
      </c>
      <c r="BP242" s="314">
        <v>394289000</v>
      </c>
      <c r="BQ242" s="314">
        <v>0</v>
      </c>
      <c r="BR242" s="314">
        <v>15381429</v>
      </c>
      <c r="BS242" s="314">
        <v>395085197</v>
      </c>
    </row>
    <row r="243" spans="1:71" x14ac:dyDescent="0.35">
      <c r="A243" s="226">
        <v>21811</v>
      </c>
      <c r="B243" s="227" t="s">
        <v>102</v>
      </c>
      <c r="C243" s="228">
        <f>+C244</f>
        <v>384000000</v>
      </c>
      <c r="D243" s="228">
        <f t="shared" ref="D243:Q243" si="119">+D244</f>
        <v>0</v>
      </c>
      <c r="E243" s="228">
        <f t="shared" si="119"/>
        <v>358775800</v>
      </c>
      <c r="F243" s="228">
        <f t="shared" si="119"/>
        <v>0</v>
      </c>
      <c r="G243" s="228">
        <f t="shared" si="119"/>
        <v>25224200</v>
      </c>
      <c r="H243" s="228">
        <f t="shared" si="119"/>
        <v>0</v>
      </c>
      <c r="I243" s="228">
        <f t="shared" si="119"/>
        <v>25224200</v>
      </c>
      <c r="J243" s="228">
        <f t="shared" si="119"/>
        <v>0</v>
      </c>
      <c r="K243" s="228">
        <f t="shared" si="119"/>
        <v>0</v>
      </c>
      <c r="L243" s="228">
        <f t="shared" si="119"/>
        <v>25224200</v>
      </c>
      <c r="M243" s="228">
        <f t="shared" si="119"/>
        <v>0</v>
      </c>
      <c r="N243" s="228">
        <f t="shared" si="119"/>
        <v>25224200</v>
      </c>
      <c r="O243" s="228">
        <f t="shared" si="119"/>
        <v>0</v>
      </c>
      <c r="P243" s="228">
        <f t="shared" si="119"/>
        <v>0</v>
      </c>
      <c r="Q243" s="228">
        <f t="shared" si="119"/>
        <v>25224200</v>
      </c>
      <c r="V243" s="282">
        <v>83775800</v>
      </c>
      <c r="AA243" s="289">
        <v>21811</v>
      </c>
      <c r="AB243" s="289" t="s">
        <v>102</v>
      </c>
      <c r="AC243" s="291">
        <v>384000000</v>
      </c>
      <c r="AD243" s="291">
        <v>0</v>
      </c>
      <c r="AE243" s="291">
        <v>358775800</v>
      </c>
      <c r="AF243" s="291">
        <v>0</v>
      </c>
      <c r="AG243" s="291">
        <v>25224200</v>
      </c>
      <c r="AH243" s="291">
        <v>0</v>
      </c>
      <c r="AI243" s="291">
        <v>25224200</v>
      </c>
      <c r="AJ243" s="291">
        <v>0</v>
      </c>
      <c r="AK243" s="291">
        <v>0</v>
      </c>
      <c r="AL243" s="291">
        <v>0</v>
      </c>
      <c r="AM243" s="291">
        <v>25224200</v>
      </c>
      <c r="AN243" s="291">
        <v>0</v>
      </c>
      <c r="AO243" s="291">
        <v>0</v>
      </c>
      <c r="AP243" s="291">
        <v>0</v>
      </c>
      <c r="AQ243" s="291">
        <v>25224200</v>
      </c>
      <c r="AR243" s="291">
        <v>25224200</v>
      </c>
      <c r="AS243" s="291">
        <v>0</v>
      </c>
      <c r="AT243" s="291">
        <v>0</v>
      </c>
      <c r="BB243" s="312">
        <v>21811</v>
      </c>
      <c r="BC243" s="312" t="s">
        <v>102</v>
      </c>
      <c r="BD243" s="314">
        <v>384000000</v>
      </c>
      <c r="BE243" s="314">
        <v>0</v>
      </c>
      <c r="BF243" s="314">
        <v>358775800</v>
      </c>
      <c r="BG243" s="314">
        <v>0</v>
      </c>
      <c r="BH243" s="314">
        <v>25224200</v>
      </c>
      <c r="BI243" s="314">
        <v>0</v>
      </c>
      <c r="BJ243" s="314">
        <v>25224200</v>
      </c>
      <c r="BK243" s="314">
        <v>0</v>
      </c>
      <c r="BL243" s="314">
        <v>0</v>
      </c>
      <c r="BM243" s="314">
        <v>25224200</v>
      </c>
      <c r="BN243" s="314">
        <v>0</v>
      </c>
      <c r="BO243" s="314">
        <v>0</v>
      </c>
      <c r="BP243" s="314">
        <v>25224200</v>
      </c>
      <c r="BQ243" s="314">
        <v>0</v>
      </c>
      <c r="BR243" s="314">
        <v>0</v>
      </c>
      <c r="BS243" s="314">
        <v>25224200</v>
      </c>
    </row>
    <row r="244" spans="1:71" s="219" customFormat="1" x14ac:dyDescent="0.35">
      <c r="A244" s="212">
        <v>218111</v>
      </c>
      <c r="B244" s="210" t="s">
        <v>614</v>
      </c>
      <c r="C244" s="215">
        <v>384000000</v>
      </c>
      <c r="D244" s="215">
        <v>0</v>
      </c>
      <c r="E244" s="215">
        <f>275000000+83775800</f>
        <v>358775800</v>
      </c>
      <c r="F244" s="215">
        <v>0</v>
      </c>
      <c r="G244" s="215">
        <f t="shared" si="104"/>
        <v>25224200</v>
      </c>
      <c r="H244" s="215">
        <v>0</v>
      </c>
      <c r="I244" s="215">
        <v>25224200</v>
      </c>
      <c r="J244" s="215">
        <f t="shared" si="96"/>
        <v>0</v>
      </c>
      <c r="K244" s="215">
        <v>0</v>
      </c>
      <c r="L244" s="215">
        <v>25224200</v>
      </c>
      <c r="M244" s="215">
        <f t="shared" si="97"/>
        <v>0</v>
      </c>
      <c r="N244" s="215">
        <v>25224200</v>
      </c>
      <c r="O244" s="215">
        <f t="shared" si="98"/>
        <v>0</v>
      </c>
      <c r="P244" s="215">
        <f t="shared" si="99"/>
        <v>0</v>
      </c>
      <c r="Q244" s="215">
        <f t="shared" si="108"/>
        <v>25224200</v>
      </c>
      <c r="V244" s="282">
        <v>83775800</v>
      </c>
      <c r="AA244" s="289">
        <v>218111</v>
      </c>
      <c r="AB244" s="289" t="s">
        <v>921</v>
      </c>
      <c r="AC244" s="291">
        <v>384000000</v>
      </c>
      <c r="AD244" s="291">
        <v>0</v>
      </c>
      <c r="AE244" s="291">
        <v>358775800</v>
      </c>
      <c r="AF244" s="291">
        <v>0</v>
      </c>
      <c r="AG244" s="291">
        <v>25224200</v>
      </c>
      <c r="AH244" s="291">
        <v>0</v>
      </c>
      <c r="AI244" s="291">
        <v>25224200</v>
      </c>
      <c r="AJ244" s="291">
        <v>0</v>
      </c>
      <c r="AK244" s="291">
        <v>0</v>
      </c>
      <c r="AL244" s="291">
        <v>0</v>
      </c>
      <c r="AM244" s="291">
        <v>25224200</v>
      </c>
      <c r="AN244" s="291">
        <v>0</v>
      </c>
      <c r="AO244" s="291">
        <v>0</v>
      </c>
      <c r="AP244" s="291">
        <v>0</v>
      </c>
      <c r="AQ244" s="291">
        <v>25224200</v>
      </c>
      <c r="AR244" s="291">
        <v>25224200</v>
      </c>
      <c r="AS244" s="291">
        <v>0</v>
      </c>
      <c r="AT244" s="291">
        <v>0</v>
      </c>
      <c r="BB244" s="312">
        <v>218111</v>
      </c>
      <c r="BC244" s="312" t="s">
        <v>921</v>
      </c>
      <c r="BD244" s="314">
        <v>384000000</v>
      </c>
      <c r="BE244" s="314">
        <v>0</v>
      </c>
      <c r="BF244" s="314">
        <v>358775800</v>
      </c>
      <c r="BG244" s="314">
        <v>0</v>
      </c>
      <c r="BH244" s="314">
        <v>25224200</v>
      </c>
      <c r="BI244" s="314">
        <v>0</v>
      </c>
      <c r="BJ244" s="314">
        <v>25224200</v>
      </c>
      <c r="BK244" s="314">
        <v>0</v>
      </c>
      <c r="BL244" s="314">
        <v>0</v>
      </c>
      <c r="BM244" s="314">
        <v>25224200</v>
      </c>
      <c r="BN244" s="314">
        <v>0</v>
      </c>
      <c r="BO244" s="314">
        <v>0</v>
      </c>
      <c r="BP244" s="314">
        <v>25224200</v>
      </c>
      <c r="BQ244" s="314">
        <v>0</v>
      </c>
      <c r="BR244" s="314">
        <v>0</v>
      </c>
      <c r="BS244" s="314">
        <v>25224200</v>
      </c>
    </row>
    <row r="245" spans="1:71" x14ac:dyDescent="0.35">
      <c r="A245" s="226">
        <v>21812</v>
      </c>
      <c r="B245" s="227" t="s">
        <v>103</v>
      </c>
      <c r="C245" s="228">
        <f>+C246+C247</f>
        <v>364133878</v>
      </c>
      <c r="D245" s="228">
        <f t="shared" ref="D245:Q245" si="120">+D246+D247</f>
        <v>20000000</v>
      </c>
      <c r="E245" s="228">
        <f t="shared" si="120"/>
        <v>0</v>
      </c>
      <c r="F245" s="228">
        <f t="shared" si="120"/>
        <v>0</v>
      </c>
      <c r="G245" s="228">
        <f t="shared" si="120"/>
        <v>384133878</v>
      </c>
      <c r="H245" s="228">
        <f t="shared" si="120"/>
        <v>2548032</v>
      </c>
      <c r="I245" s="228">
        <f t="shared" si="120"/>
        <v>368752449</v>
      </c>
      <c r="J245" s="228">
        <f t="shared" si="120"/>
        <v>15381429</v>
      </c>
      <c r="K245" s="228">
        <f t="shared" si="120"/>
        <v>1670229</v>
      </c>
      <c r="L245" s="228">
        <f t="shared" si="120"/>
        <v>369548646</v>
      </c>
      <c r="M245" s="228">
        <f t="shared" si="120"/>
        <v>-796197</v>
      </c>
      <c r="N245" s="228">
        <f t="shared" si="120"/>
        <v>368752449</v>
      </c>
      <c r="O245" s="228">
        <f t="shared" si="120"/>
        <v>0</v>
      </c>
      <c r="P245" s="228">
        <f t="shared" si="120"/>
        <v>15381429</v>
      </c>
      <c r="Q245" s="228">
        <f t="shared" si="120"/>
        <v>362624116</v>
      </c>
      <c r="V245" s="282">
        <v>18946262</v>
      </c>
      <c r="X245" s="219"/>
      <c r="Y245" s="219"/>
      <c r="AA245" s="289">
        <v>21812</v>
      </c>
      <c r="AB245" s="289" t="s">
        <v>103</v>
      </c>
      <c r="AC245" s="291">
        <v>364133878</v>
      </c>
      <c r="AD245" s="291">
        <v>20000000</v>
      </c>
      <c r="AE245" s="291">
        <v>0</v>
      </c>
      <c r="AF245" s="291">
        <v>0</v>
      </c>
      <c r="AG245" s="291">
        <v>384133878</v>
      </c>
      <c r="AH245" s="291">
        <v>1015801</v>
      </c>
      <c r="AI245" s="291">
        <v>366204417</v>
      </c>
      <c r="AJ245" s="291">
        <v>17929461</v>
      </c>
      <c r="AK245" s="291">
        <v>1674000</v>
      </c>
      <c r="AL245" s="291">
        <v>2690801</v>
      </c>
      <c r="AM245" s="291">
        <v>367878417</v>
      </c>
      <c r="AN245" s="291">
        <v>0</v>
      </c>
      <c r="AO245" s="291">
        <v>0</v>
      </c>
      <c r="AP245" s="291">
        <v>1015801</v>
      </c>
      <c r="AQ245" s="291">
        <v>366204417</v>
      </c>
      <c r="AR245" s="291">
        <v>366204417</v>
      </c>
      <c r="AS245" s="291">
        <v>0</v>
      </c>
      <c r="AT245" s="291">
        <v>17929461</v>
      </c>
      <c r="BB245" s="312">
        <v>21812</v>
      </c>
      <c r="BC245" s="312" t="s">
        <v>103</v>
      </c>
      <c r="BD245" s="314">
        <v>364133878</v>
      </c>
      <c r="BE245" s="314">
        <v>20000000</v>
      </c>
      <c r="BF245" s="314">
        <v>0</v>
      </c>
      <c r="BG245" s="314">
        <v>0</v>
      </c>
      <c r="BH245" s="314">
        <v>384133878</v>
      </c>
      <c r="BI245" s="314">
        <v>2548032</v>
      </c>
      <c r="BJ245" s="314">
        <v>368752449</v>
      </c>
      <c r="BK245" s="314">
        <v>15381429</v>
      </c>
      <c r="BL245" s="314">
        <v>1670229</v>
      </c>
      <c r="BM245" s="314">
        <v>369548646</v>
      </c>
      <c r="BN245" s="314">
        <v>877803</v>
      </c>
      <c r="BO245" s="314">
        <v>2548032</v>
      </c>
      <c r="BP245" s="314">
        <v>368752449</v>
      </c>
      <c r="BQ245" s="314">
        <v>0</v>
      </c>
      <c r="BR245" s="314">
        <v>15381429</v>
      </c>
      <c r="BS245" s="314">
        <v>369548646</v>
      </c>
    </row>
    <row r="246" spans="1:71" x14ac:dyDescent="0.35">
      <c r="A246" s="212">
        <v>2181202</v>
      </c>
      <c r="B246" s="210" t="s">
        <v>1143</v>
      </c>
      <c r="C246" s="215"/>
      <c r="D246" s="215">
        <v>20000000</v>
      </c>
      <c r="E246" s="215">
        <v>0</v>
      </c>
      <c r="F246" s="215">
        <v>0</v>
      </c>
      <c r="G246" s="215">
        <f t="shared" si="104"/>
        <v>20000000</v>
      </c>
      <c r="H246" s="215">
        <v>2548032</v>
      </c>
      <c r="I246" s="215">
        <v>6128333</v>
      </c>
      <c r="J246" s="215">
        <f t="shared" si="96"/>
        <v>13871667</v>
      </c>
      <c r="K246" s="215">
        <v>1670229</v>
      </c>
      <c r="L246" s="215">
        <v>6924530</v>
      </c>
      <c r="M246" s="215">
        <f t="shared" si="97"/>
        <v>-796197</v>
      </c>
      <c r="N246" s="215">
        <v>6128333</v>
      </c>
      <c r="O246" s="215">
        <f t="shared" si="98"/>
        <v>0</v>
      </c>
      <c r="P246" s="215">
        <f t="shared" si="99"/>
        <v>13871667</v>
      </c>
      <c r="Q246" s="215"/>
      <c r="V246" s="282">
        <v>17436500</v>
      </c>
      <c r="X246" s="283"/>
      <c r="Y246" s="284"/>
      <c r="AA246" s="289">
        <v>2181202</v>
      </c>
      <c r="AB246" s="289" t="s">
        <v>1143</v>
      </c>
      <c r="AC246" s="291">
        <v>0</v>
      </c>
      <c r="AD246" s="291">
        <v>20000000</v>
      </c>
      <c r="AE246" s="291">
        <v>0</v>
      </c>
      <c r="AF246" s="291">
        <v>0</v>
      </c>
      <c r="AG246" s="291">
        <v>20000000</v>
      </c>
      <c r="AH246" s="291">
        <v>1015801</v>
      </c>
      <c r="AI246" s="291">
        <v>3580301</v>
      </c>
      <c r="AJ246" s="291">
        <v>16419699</v>
      </c>
      <c r="AK246" s="291">
        <v>1674000</v>
      </c>
      <c r="AL246" s="291">
        <v>2690801</v>
      </c>
      <c r="AM246" s="291">
        <v>5254301</v>
      </c>
      <c r="AN246" s="291">
        <v>0</v>
      </c>
      <c r="AO246" s="291">
        <v>0</v>
      </c>
      <c r="AP246" s="291">
        <v>1015801</v>
      </c>
      <c r="AQ246" s="291">
        <v>3580301</v>
      </c>
      <c r="AR246" s="291">
        <v>3580301</v>
      </c>
      <c r="AS246" s="291">
        <v>0</v>
      </c>
      <c r="AT246" s="291">
        <v>16419699</v>
      </c>
      <c r="BB246" s="312">
        <v>2181202</v>
      </c>
      <c r="BC246" s="312" t="s">
        <v>1143</v>
      </c>
      <c r="BD246" s="314">
        <v>0</v>
      </c>
      <c r="BE246" s="314">
        <v>20000000</v>
      </c>
      <c r="BF246" s="314">
        <v>0</v>
      </c>
      <c r="BG246" s="314">
        <v>0</v>
      </c>
      <c r="BH246" s="314">
        <v>20000000</v>
      </c>
      <c r="BI246" s="314">
        <v>2548032</v>
      </c>
      <c r="BJ246" s="314">
        <v>6128333</v>
      </c>
      <c r="BK246" s="314">
        <v>13871667</v>
      </c>
      <c r="BL246" s="314">
        <v>1670229</v>
      </c>
      <c r="BM246" s="314">
        <v>6924530</v>
      </c>
      <c r="BN246" s="314">
        <v>877803</v>
      </c>
      <c r="BO246" s="314">
        <v>2548032</v>
      </c>
      <c r="BP246" s="314">
        <v>6128333</v>
      </c>
      <c r="BQ246" s="314">
        <v>0</v>
      </c>
      <c r="BR246" s="314">
        <v>13871667</v>
      </c>
      <c r="BS246" s="314">
        <v>6924530</v>
      </c>
    </row>
    <row r="247" spans="1:71" s="219" customFormat="1" x14ac:dyDescent="0.35">
      <c r="A247" s="212">
        <v>218121</v>
      </c>
      <c r="B247" s="210" t="s">
        <v>615</v>
      </c>
      <c r="C247" s="215">
        <v>364133878</v>
      </c>
      <c r="D247" s="215">
        <v>0</v>
      </c>
      <c r="E247" s="215">
        <v>0</v>
      </c>
      <c r="F247" s="215">
        <v>0</v>
      </c>
      <c r="G247" s="215">
        <f t="shared" si="104"/>
        <v>364133878</v>
      </c>
      <c r="H247" s="215">
        <v>0</v>
      </c>
      <c r="I247" s="215">
        <v>362624116</v>
      </c>
      <c r="J247" s="215">
        <f t="shared" si="96"/>
        <v>1509762</v>
      </c>
      <c r="K247" s="215">
        <v>0</v>
      </c>
      <c r="L247" s="215">
        <v>362624116</v>
      </c>
      <c r="M247" s="215">
        <f t="shared" si="97"/>
        <v>0</v>
      </c>
      <c r="N247" s="215">
        <v>362624116</v>
      </c>
      <c r="O247" s="215">
        <f t="shared" si="98"/>
        <v>0</v>
      </c>
      <c r="P247" s="215">
        <f t="shared" si="99"/>
        <v>1509762</v>
      </c>
      <c r="Q247" s="215">
        <f t="shared" si="108"/>
        <v>362624116</v>
      </c>
      <c r="V247" s="282">
        <v>1509762</v>
      </c>
      <c r="X247" s="283"/>
      <c r="Y247" s="284"/>
      <c r="AA247" s="289">
        <v>218121</v>
      </c>
      <c r="AB247" s="289" t="s">
        <v>922</v>
      </c>
      <c r="AC247" s="291">
        <v>364133878</v>
      </c>
      <c r="AD247" s="291">
        <v>0</v>
      </c>
      <c r="AE247" s="291">
        <v>0</v>
      </c>
      <c r="AF247" s="291">
        <v>0</v>
      </c>
      <c r="AG247" s="291">
        <v>364133878</v>
      </c>
      <c r="AH247" s="291">
        <v>0</v>
      </c>
      <c r="AI247" s="291">
        <v>362624116</v>
      </c>
      <c r="AJ247" s="291">
        <v>1509762</v>
      </c>
      <c r="AK247" s="291">
        <v>0</v>
      </c>
      <c r="AL247" s="291">
        <v>0</v>
      </c>
      <c r="AM247" s="291">
        <v>362624116</v>
      </c>
      <c r="AN247" s="291">
        <v>0</v>
      </c>
      <c r="AO247" s="291">
        <v>0</v>
      </c>
      <c r="AP247" s="291">
        <v>0</v>
      </c>
      <c r="AQ247" s="291">
        <v>362624116</v>
      </c>
      <c r="AR247" s="291">
        <v>362624116</v>
      </c>
      <c r="AS247" s="291">
        <v>0</v>
      </c>
      <c r="AT247" s="291">
        <v>1509762</v>
      </c>
      <c r="BB247" s="312">
        <v>218121</v>
      </c>
      <c r="BC247" s="312" t="s">
        <v>922</v>
      </c>
      <c r="BD247" s="314">
        <v>364133878</v>
      </c>
      <c r="BE247" s="314">
        <v>0</v>
      </c>
      <c r="BF247" s="314">
        <v>0</v>
      </c>
      <c r="BG247" s="314">
        <v>0</v>
      </c>
      <c r="BH247" s="314">
        <v>364133878</v>
      </c>
      <c r="BI247" s="314">
        <v>0</v>
      </c>
      <c r="BJ247" s="314">
        <v>362624116</v>
      </c>
      <c r="BK247" s="314">
        <v>1509762</v>
      </c>
      <c r="BL247" s="314">
        <v>0</v>
      </c>
      <c r="BM247" s="314">
        <v>362624116</v>
      </c>
      <c r="BN247" s="314">
        <v>0</v>
      </c>
      <c r="BO247" s="314">
        <v>0</v>
      </c>
      <c r="BP247" s="314">
        <v>362624116</v>
      </c>
      <c r="BQ247" s="314">
        <v>0</v>
      </c>
      <c r="BR247" s="314">
        <v>1509762</v>
      </c>
      <c r="BS247" s="314">
        <v>362624116</v>
      </c>
    </row>
    <row r="248" spans="1:71" s="219" customFormat="1" x14ac:dyDescent="0.35">
      <c r="A248" s="212">
        <v>21813</v>
      </c>
      <c r="B248" s="210" t="s">
        <v>1162</v>
      </c>
      <c r="C248" s="215"/>
      <c r="D248" s="215">
        <v>312351</v>
      </c>
      <c r="E248" s="215">
        <v>0</v>
      </c>
      <c r="F248" s="215">
        <v>0</v>
      </c>
      <c r="G248" s="215">
        <f t="shared" si="104"/>
        <v>312351</v>
      </c>
      <c r="H248" s="215">
        <v>0</v>
      </c>
      <c r="I248" s="215">
        <v>312351</v>
      </c>
      <c r="J248" s="215">
        <f t="shared" si="96"/>
        <v>0</v>
      </c>
      <c r="K248" s="215">
        <v>0</v>
      </c>
      <c r="L248" s="215">
        <v>312351</v>
      </c>
      <c r="M248" s="215">
        <f t="shared" si="97"/>
        <v>0</v>
      </c>
      <c r="N248" s="215">
        <v>312351</v>
      </c>
      <c r="O248" s="215">
        <f t="shared" si="98"/>
        <v>0</v>
      </c>
      <c r="P248" s="215">
        <f t="shared" si="99"/>
        <v>0</v>
      </c>
      <c r="Q248" s="215"/>
      <c r="V248" s="282">
        <v>0</v>
      </c>
      <c r="X248" s="283"/>
      <c r="Y248" s="284"/>
      <c r="AA248" s="289">
        <v>21813</v>
      </c>
      <c r="AB248" s="289" t="s">
        <v>1162</v>
      </c>
      <c r="AC248" s="291">
        <v>0</v>
      </c>
      <c r="AD248" s="291">
        <v>312351</v>
      </c>
      <c r="AE248" s="291">
        <v>0</v>
      </c>
      <c r="AF248" s="291">
        <v>0</v>
      </c>
      <c r="AG248" s="291">
        <v>312351</v>
      </c>
      <c r="AH248" s="291">
        <v>0</v>
      </c>
      <c r="AI248" s="291">
        <v>312351</v>
      </c>
      <c r="AJ248" s="291">
        <v>0</v>
      </c>
      <c r="AK248" s="291">
        <v>0</v>
      </c>
      <c r="AL248" s="291">
        <v>0</v>
      </c>
      <c r="AM248" s="291">
        <v>312351</v>
      </c>
      <c r="AN248" s="291">
        <v>0</v>
      </c>
      <c r="AO248" s="291">
        <v>0</v>
      </c>
      <c r="AP248" s="291">
        <v>0</v>
      </c>
      <c r="AQ248" s="291">
        <v>312351</v>
      </c>
      <c r="AR248" s="291">
        <v>312351</v>
      </c>
      <c r="AS248" s="291">
        <v>0</v>
      </c>
      <c r="AT248" s="291">
        <v>0</v>
      </c>
      <c r="BB248" s="312">
        <v>21813</v>
      </c>
      <c r="BC248" s="312" t="s">
        <v>1162</v>
      </c>
      <c r="BD248" s="314">
        <v>0</v>
      </c>
      <c r="BE248" s="314">
        <v>312351</v>
      </c>
      <c r="BF248" s="314">
        <v>0</v>
      </c>
      <c r="BG248" s="314">
        <v>0</v>
      </c>
      <c r="BH248" s="314">
        <v>312351</v>
      </c>
      <c r="BI248" s="314">
        <v>0</v>
      </c>
      <c r="BJ248" s="314">
        <v>312351</v>
      </c>
      <c r="BK248" s="314">
        <v>0</v>
      </c>
      <c r="BL248" s="314">
        <v>0</v>
      </c>
      <c r="BM248" s="314">
        <v>312351</v>
      </c>
      <c r="BN248" s="314">
        <v>0</v>
      </c>
      <c r="BO248" s="314">
        <v>0</v>
      </c>
      <c r="BP248" s="314">
        <v>312351</v>
      </c>
      <c r="BQ248" s="314">
        <v>0</v>
      </c>
      <c r="BR248" s="314">
        <v>0</v>
      </c>
      <c r="BS248" s="314">
        <v>312351</v>
      </c>
    </row>
    <row r="249" spans="1:71" s="219" customFormat="1" x14ac:dyDescent="0.35">
      <c r="A249" s="220">
        <v>23</v>
      </c>
      <c r="B249" s="221" t="s">
        <v>104</v>
      </c>
      <c r="C249" s="222">
        <f>+C250+C279+C317+C322+C334</f>
        <v>10950809240</v>
      </c>
      <c r="D249" s="222">
        <f t="shared" ref="D249:Q249" si="121">+D250+D279+D317+D322+D334</f>
        <v>7305378326</v>
      </c>
      <c r="E249" s="222">
        <f t="shared" si="121"/>
        <v>7101378326</v>
      </c>
      <c r="F249" s="222">
        <f t="shared" si="121"/>
        <v>21287945990.509998</v>
      </c>
      <c r="G249" s="222">
        <f t="shared" si="121"/>
        <v>32442755230.510002</v>
      </c>
      <c r="H249" s="222">
        <f t="shared" si="121"/>
        <v>1520816247</v>
      </c>
      <c r="I249" s="222">
        <f t="shared" si="121"/>
        <v>11716274116.9</v>
      </c>
      <c r="J249" s="222">
        <f t="shared" si="121"/>
        <v>20532479574.57</v>
      </c>
      <c r="K249" s="222">
        <f t="shared" si="121"/>
        <v>1538185647</v>
      </c>
      <c r="L249" s="222">
        <f t="shared" si="121"/>
        <v>6668330011.1799994</v>
      </c>
      <c r="M249" s="222">
        <f t="shared" si="121"/>
        <v>5047944105.7200003</v>
      </c>
      <c r="N249" s="222">
        <f t="shared" si="121"/>
        <v>14268640593.339998</v>
      </c>
      <c r="O249" s="222">
        <f t="shared" si="121"/>
        <v>2552366476.4400001</v>
      </c>
      <c r="P249" s="222">
        <f t="shared" si="121"/>
        <v>18137093419.169998</v>
      </c>
      <c r="Q249" s="222">
        <f t="shared" si="121"/>
        <v>5588317286.0799999</v>
      </c>
      <c r="V249" s="282">
        <v>17276990215.169998</v>
      </c>
      <c r="X249" s="283"/>
      <c r="Y249" s="284"/>
      <c r="AA249" s="289">
        <v>23</v>
      </c>
      <c r="AB249" s="289" t="s">
        <v>104</v>
      </c>
      <c r="AC249" s="291">
        <v>10950809240</v>
      </c>
      <c r="AD249" s="291">
        <v>7305378326</v>
      </c>
      <c r="AE249" s="291">
        <v>4417225901</v>
      </c>
      <c r="AF249" s="291">
        <v>15609860344.510002</v>
      </c>
      <c r="AG249" s="291">
        <v>29448822009.510002</v>
      </c>
      <c r="AH249" s="291">
        <v>1516085175</v>
      </c>
      <c r="AI249" s="291">
        <v>10143528666.9</v>
      </c>
      <c r="AJ249" s="291">
        <v>19305293342.610001</v>
      </c>
      <c r="AK249" s="291">
        <v>35209500</v>
      </c>
      <c r="AL249" s="291">
        <v>1058663721.0999999</v>
      </c>
      <c r="AM249" s="291">
        <v>5056087759.1800003</v>
      </c>
      <c r="AN249" s="291">
        <v>5122650407.7199993</v>
      </c>
      <c r="AO249" s="291">
        <v>1608645560</v>
      </c>
      <c r="AP249" s="291">
        <v>1536239285</v>
      </c>
      <c r="AQ249" s="291">
        <v>14985215732.340002</v>
      </c>
      <c r="AR249" s="291">
        <v>13376570172.340002</v>
      </c>
      <c r="AS249" s="291">
        <v>3233041505.4400024</v>
      </c>
      <c r="AT249" s="291">
        <v>16072251837.17</v>
      </c>
      <c r="BB249" s="312">
        <v>23</v>
      </c>
      <c r="BC249" s="312" t="s">
        <v>104</v>
      </c>
      <c r="BD249" s="314">
        <v>10950809240</v>
      </c>
      <c r="BE249" s="314">
        <v>7305378326</v>
      </c>
      <c r="BF249" s="314">
        <v>4417225901</v>
      </c>
      <c r="BG249" s="314">
        <v>16388765476.510002</v>
      </c>
      <c r="BH249" s="314">
        <v>30227727141.510002</v>
      </c>
      <c r="BI249" s="314">
        <v>1520816247</v>
      </c>
      <c r="BJ249" s="314">
        <v>11688774116.899998</v>
      </c>
      <c r="BK249" s="314">
        <v>18538953024.610004</v>
      </c>
      <c r="BL249" s="314">
        <v>1532685647</v>
      </c>
      <c r="BM249" s="314">
        <v>6662830011.1800003</v>
      </c>
      <c r="BN249" s="314">
        <v>5135210210.7199974</v>
      </c>
      <c r="BO249" s="314">
        <v>934689481</v>
      </c>
      <c r="BP249" s="314">
        <v>14241140593.340002</v>
      </c>
      <c r="BQ249" s="314">
        <v>2552366476.4400043</v>
      </c>
      <c r="BR249" s="314">
        <v>15986586548.17</v>
      </c>
      <c r="BS249" s="314">
        <v>6662830011.1800003</v>
      </c>
    </row>
    <row r="250" spans="1:71" x14ac:dyDescent="0.35">
      <c r="A250" s="220">
        <v>231</v>
      </c>
      <c r="B250" s="221" t="s">
        <v>105</v>
      </c>
      <c r="C250" s="222">
        <f>+C251+C254+C258+C274+C277</f>
        <v>4085000000</v>
      </c>
      <c r="D250" s="222">
        <f t="shared" ref="D250:Q250" si="122">+D251+D254+D258+D274+D277</f>
        <v>123452900</v>
      </c>
      <c r="E250" s="222">
        <f t="shared" si="122"/>
        <v>400000000</v>
      </c>
      <c r="F250" s="222">
        <f t="shared" si="122"/>
        <v>7219207388</v>
      </c>
      <c r="G250" s="222">
        <f t="shared" si="122"/>
        <v>11027660288</v>
      </c>
      <c r="H250" s="222">
        <f t="shared" si="122"/>
        <v>254410731</v>
      </c>
      <c r="I250" s="222">
        <f t="shared" si="122"/>
        <v>4020873776.8899999</v>
      </c>
      <c r="J250" s="222">
        <f t="shared" si="122"/>
        <v>7006786511.1100006</v>
      </c>
      <c r="K250" s="222">
        <f t="shared" si="122"/>
        <v>474420908</v>
      </c>
      <c r="L250" s="222">
        <f t="shared" si="122"/>
        <v>2448952762.8899999</v>
      </c>
      <c r="M250" s="222">
        <f t="shared" si="122"/>
        <v>1571921014</v>
      </c>
      <c r="N250" s="222">
        <f t="shared" si="122"/>
        <v>5112195232.8899994</v>
      </c>
      <c r="O250" s="222">
        <f t="shared" si="122"/>
        <v>1091321456</v>
      </c>
      <c r="P250" s="222">
        <f t="shared" si="122"/>
        <v>5915465055.1100006</v>
      </c>
      <c r="Q250" s="222">
        <f t="shared" si="122"/>
        <v>2448952762.8899999</v>
      </c>
      <c r="V250" s="282">
        <v>5628092558.1100006</v>
      </c>
      <c r="X250" s="283"/>
      <c r="Y250" s="284"/>
      <c r="AA250" s="289">
        <v>231</v>
      </c>
      <c r="AB250" s="289" t="s">
        <v>105</v>
      </c>
      <c r="AC250" s="291">
        <v>4085000000</v>
      </c>
      <c r="AD250" s="291">
        <v>123452900</v>
      </c>
      <c r="AE250" s="291">
        <v>400000000</v>
      </c>
      <c r="AF250" s="291">
        <v>6440302256</v>
      </c>
      <c r="AG250" s="291">
        <v>10248755156</v>
      </c>
      <c r="AH250" s="291">
        <v>567692463</v>
      </c>
      <c r="AI250" s="291">
        <v>3773686321.8899999</v>
      </c>
      <c r="AJ250" s="291">
        <v>6475068834.1100006</v>
      </c>
      <c r="AK250" s="291">
        <v>19292500</v>
      </c>
      <c r="AL250" s="291">
        <v>333728568</v>
      </c>
      <c r="AM250" s="291">
        <v>1900475249.8899999</v>
      </c>
      <c r="AN250" s="291">
        <v>1892503572</v>
      </c>
      <c r="AO250" s="291">
        <v>137096863</v>
      </c>
      <c r="AP250" s="291">
        <v>372927511</v>
      </c>
      <c r="AQ250" s="291">
        <v>5037602614.8899994</v>
      </c>
      <c r="AR250" s="291">
        <v>4900505751.8899994</v>
      </c>
      <c r="AS250" s="291">
        <v>1126819429.9999995</v>
      </c>
      <c r="AT250" s="291">
        <v>5348249404.1100006</v>
      </c>
      <c r="BB250" s="312">
        <v>231</v>
      </c>
      <c r="BC250" s="312" t="s">
        <v>105</v>
      </c>
      <c r="BD250" s="314">
        <v>4085000000</v>
      </c>
      <c r="BE250" s="314">
        <v>123452900</v>
      </c>
      <c r="BF250" s="314">
        <v>400000000</v>
      </c>
      <c r="BG250" s="314">
        <v>7219207388</v>
      </c>
      <c r="BH250" s="314">
        <v>11027660288</v>
      </c>
      <c r="BI250" s="314">
        <v>254410731</v>
      </c>
      <c r="BJ250" s="314">
        <v>4020873776.8899999</v>
      </c>
      <c r="BK250" s="314">
        <v>7006786511.1100006</v>
      </c>
      <c r="BL250" s="314">
        <v>474420908</v>
      </c>
      <c r="BM250" s="314">
        <v>2448952762.8899999</v>
      </c>
      <c r="BN250" s="314">
        <v>1665270119</v>
      </c>
      <c r="BO250" s="314">
        <v>255268541</v>
      </c>
      <c r="BP250" s="314">
        <v>5112195232.8899994</v>
      </c>
      <c r="BQ250" s="314">
        <v>1091321455.9999995</v>
      </c>
      <c r="BR250" s="314">
        <v>5915465055.1100006</v>
      </c>
      <c r="BS250" s="314">
        <v>2448952762.8899999</v>
      </c>
    </row>
    <row r="251" spans="1:71" ht="29" x14ac:dyDescent="0.35">
      <c r="A251" s="220">
        <v>2311</v>
      </c>
      <c r="B251" s="221" t="s">
        <v>106</v>
      </c>
      <c r="C251" s="222">
        <f>+C252+C253</f>
        <v>515000000</v>
      </c>
      <c r="D251" s="222">
        <f t="shared" ref="D251:Q251" si="123">+D252+D253</f>
        <v>0</v>
      </c>
      <c r="E251" s="222">
        <f t="shared" si="123"/>
        <v>0</v>
      </c>
      <c r="F251" s="222">
        <f t="shared" si="123"/>
        <v>0</v>
      </c>
      <c r="G251" s="222">
        <f t="shared" si="123"/>
        <v>515000000</v>
      </c>
      <c r="H251" s="222">
        <f t="shared" si="123"/>
        <v>42379090</v>
      </c>
      <c r="I251" s="222">
        <f t="shared" si="123"/>
        <v>104511996</v>
      </c>
      <c r="J251" s="222">
        <f t="shared" si="123"/>
        <v>410488004</v>
      </c>
      <c r="K251" s="222">
        <f t="shared" si="123"/>
        <v>0</v>
      </c>
      <c r="L251" s="222">
        <f t="shared" si="123"/>
        <v>62132906</v>
      </c>
      <c r="M251" s="222">
        <f t="shared" si="123"/>
        <v>42379090</v>
      </c>
      <c r="N251" s="222">
        <f t="shared" si="123"/>
        <v>152132906</v>
      </c>
      <c r="O251" s="222">
        <f t="shared" si="123"/>
        <v>47620910</v>
      </c>
      <c r="P251" s="222">
        <f t="shared" si="123"/>
        <v>362867094</v>
      </c>
      <c r="Q251" s="222">
        <f t="shared" si="123"/>
        <v>62132906</v>
      </c>
      <c r="V251" s="282">
        <v>392867094</v>
      </c>
      <c r="X251" s="283"/>
      <c r="Y251" s="284"/>
      <c r="AA251" s="289">
        <v>2311</v>
      </c>
      <c r="AB251" s="289" t="s">
        <v>106</v>
      </c>
      <c r="AC251" s="291">
        <v>515000000</v>
      </c>
      <c r="AD251" s="291">
        <v>0</v>
      </c>
      <c r="AE251" s="291">
        <v>0</v>
      </c>
      <c r="AF251" s="291">
        <v>0</v>
      </c>
      <c r="AG251" s="291">
        <v>515000000</v>
      </c>
      <c r="AH251" s="291">
        <v>0</v>
      </c>
      <c r="AI251" s="291">
        <v>62132906</v>
      </c>
      <c r="AJ251" s="291">
        <v>452867094</v>
      </c>
      <c r="AK251" s="291">
        <v>0</v>
      </c>
      <c r="AL251" s="291">
        <v>4945819</v>
      </c>
      <c r="AM251" s="291">
        <v>62132906</v>
      </c>
      <c r="AN251" s="291">
        <v>0</v>
      </c>
      <c r="AO251" s="291">
        <v>0</v>
      </c>
      <c r="AP251" s="291">
        <v>30000000</v>
      </c>
      <c r="AQ251" s="291">
        <v>152132906</v>
      </c>
      <c r="AR251" s="291">
        <v>152132906</v>
      </c>
      <c r="AS251" s="291">
        <v>90000000</v>
      </c>
      <c r="AT251" s="291">
        <v>362867094</v>
      </c>
      <c r="BB251" s="312">
        <v>2311</v>
      </c>
      <c r="BC251" s="312" t="s">
        <v>106</v>
      </c>
      <c r="BD251" s="314">
        <v>515000000</v>
      </c>
      <c r="BE251" s="314">
        <v>0</v>
      </c>
      <c r="BF251" s="314">
        <v>0</v>
      </c>
      <c r="BG251" s="314">
        <v>0</v>
      </c>
      <c r="BH251" s="314">
        <v>515000000</v>
      </c>
      <c r="BI251" s="314">
        <v>42379090</v>
      </c>
      <c r="BJ251" s="314">
        <v>104511996</v>
      </c>
      <c r="BK251" s="314">
        <v>410488004</v>
      </c>
      <c r="BL251" s="314">
        <v>0</v>
      </c>
      <c r="BM251" s="314">
        <v>62132906</v>
      </c>
      <c r="BN251" s="314">
        <v>42379090</v>
      </c>
      <c r="BO251" s="314">
        <v>0</v>
      </c>
      <c r="BP251" s="314">
        <v>152132906</v>
      </c>
      <c r="BQ251" s="314">
        <v>47620910</v>
      </c>
      <c r="BR251" s="314">
        <v>362867094</v>
      </c>
      <c r="BS251" s="314">
        <v>62132906</v>
      </c>
    </row>
    <row r="252" spans="1:71" s="219" customFormat="1" x14ac:dyDescent="0.35">
      <c r="A252" s="212">
        <v>23112</v>
      </c>
      <c r="B252" s="210" t="s">
        <v>616</v>
      </c>
      <c r="C252" s="215">
        <v>190000000</v>
      </c>
      <c r="D252" s="215">
        <v>0</v>
      </c>
      <c r="E252" s="215">
        <v>0</v>
      </c>
      <c r="F252" s="215">
        <v>0</v>
      </c>
      <c r="G252" s="215">
        <f t="shared" si="104"/>
        <v>190000000</v>
      </c>
      <c r="H252" s="215">
        <v>0</v>
      </c>
      <c r="I252" s="215">
        <v>0</v>
      </c>
      <c r="J252" s="215">
        <f t="shared" si="96"/>
        <v>190000000</v>
      </c>
      <c r="K252" s="215">
        <v>0</v>
      </c>
      <c r="L252" s="215">
        <v>0</v>
      </c>
      <c r="M252" s="215">
        <f t="shared" si="97"/>
        <v>0</v>
      </c>
      <c r="N252" s="215">
        <v>0</v>
      </c>
      <c r="O252" s="215">
        <f t="shared" si="98"/>
        <v>0</v>
      </c>
      <c r="P252" s="215">
        <f t="shared" si="99"/>
        <v>190000000</v>
      </c>
      <c r="Q252" s="215">
        <f t="shared" si="108"/>
        <v>0</v>
      </c>
      <c r="V252" s="282">
        <v>190000000</v>
      </c>
      <c r="X252" s="283"/>
      <c r="Y252" s="284"/>
      <c r="AA252" s="289">
        <v>23112</v>
      </c>
      <c r="AB252" s="289" t="s">
        <v>923</v>
      </c>
      <c r="AC252" s="291">
        <v>190000000</v>
      </c>
      <c r="AD252" s="291">
        <v>0</v>
      </c>
      <c r="AE252" s="291">
        <v>0</v>
      </c>
      <c r="AF252" s="291">
        <v>0</v>
      </c>
      <c r="AG252" s="291">
        <v>190000000</v>
      </c>
      <c r="AH252" s="291">
        <v>0</v>
      </c>
      <c r="AI252" s="291">
        <v>0</v>
      </c>
      <c r="AJ252" s="291">
        <v>190000000</v>
      </c>
      <c r="AK252" s="291">
        <v>0</v>
      </c>
      <c r="AL252" s="291">
        <v>0</v>
      </c>
      <c r="AM252" s="291">
        <v>0</v>
      </c>
      <c r="AN252" s="291">
        <v>0</v>
      </c>
      <c r="AO252" s="291">
        <v>0</v>
      </c>
      <c r="AP252" s="291">
        <v>0</v>
      </c>
      <c r="AQ252" s="291">
        <v>0</v>
      </c>
      <c r="AR252" s="291">
        <v>0</v>
      </c>
      <c r="AS252" s="291">
        <v>0</v>
      </c>
      <c r="AT252" s="291">
        <v>190000000</v>
      </c>
      <c r="BB252" s="312">
        <v>23112</v>
      </c>
      <c r="BC252" s="312" t="s">
        <v>923</v>
      </c>
      <c r="BD252" s="314">
        <v>190000000</v>
      </c>
      <c r="BE252" s="314">
        <v>0</v>
      </c>
      <c r="BF252" s="314">
        <v>0</v>
      </c>
      <c r="BG252" s="314">
        <v>0</v>
      </c>
      <c r="BH252" s="314">
        <v>190000000</v>
      </c>
      <c r="BI252" s="314">
        <v>0</v>
      </c>
      <c r="BJ252" s="314">
        <v>0</v>
      </c>
      <c r="BK252" s="314">
        <v>190000000</v>
      </c>
      <c r="BL252" s="314">
        <v>0</v>
      </c>
      <c r="BM252" s="314">
        <v>0</v>
      </c>
      <c r="BN252" s="314">
        <v>0</v>
      </c>
      <c r="BO252" s="314">
        <v>0</v>
      </c>
      <c r="BP252" s="314">
        <v>0</v>
      </c>
      <c r="BQ252" s="314">
        <v>0</v>
      </c>
      <c r="BR252" s="314">
        <v>190000000</v>
      </c>
      <c r="BS252" s="314">
        <v>0</v>
      </c>
    </row>
    <row r="253" spans="1:71" s="219" customFormat="1" x14ac:dyDescent="0.35">
      <c r="A253" s="212">
        <v>23113</v>
      </c>
      <c r="B253" s="210" t="s">
        <v>642</v>
      </c>
      <c r="C253" s="215">
        <v>325000000</v>
      </c>
      <c r="D253" s="215">
        <v>0</v>
      </c>
      <c r="E253" s="215">
        <v>0</v>
      </c>
      <c r="F253" s="215">
        <v>0</v>
      </c>
      <c r="G253" s="215">
        <f t="shared" si="104"/>
        <v>325000000</v>
      </c>
      <c r="H253" s="215">
        <v>42379090</v>
      </c>
      <c r="I253" s="215">
        <v>104511996</v>
      </c>
      <c r="J253" s="215">
        <f t="shared" si="96"/>
        <v>220488004</v>
      </c>
      <c r="K253" s="215">
        <v>0</v>
      </c>
      <c r="L253" s="215">
        <v>62132906</v>
      </c>
      <c r="M253" s="215">
        <f t="shared" si="97"/>
        <v>42379090</v>
      </c>
      <c r="N253" s="215">
        <v>152132906</v>
      </c>
      <c r="O253" s="215">
        <f t="shared" si="98"/>
        <v>47620910</v>
      </c>
      <c r="P253" s="215">
        <f t="shared" si="99"/>
        <v>172867094</v>
      </c>
      <c r="Q253" s="215">
        <f t="shared" si="108"/>
        <v>62132906</v>
      </c>
      <c r="V253" s="282">
        <v>202867094</v>
      </c>
      <c r="X253" s="283"/>
      <c r="Y253" s="284"/>
      <c r="AA253" s="289">
        <v>23113</v>
      </c>
      <c r="AB253" s="289" t="s">
        <v>924</v>
      </c>
      <c r="AC253" s="291">
        <v>325000000</v>
      </c>
      <c r="AD253" s="291">
        <v>0</v>
      </c>
      <c r="AE253" s="291">
        <v>0</v>
      </c>
      <c r="AF253" s="291">
        <v>0</v>
      </c>
      <c r="AG253" s="291">
        <v>325000000</v>
      </c>
      <c r="AH253" s="291">
        <v>0</v>
      </c>
      <c r="AI253" s="291">
        <v>62132906</v>
      </c>
      <c r="AJ253" s="291">
        <v>262867094</v>
      </c>
      <c r="AK253" s="291">
        <v>0</v>
      </c>
      <c r="AL253" s="291">
        <v>4945819</v>
      </c>
      <c r="AM253" s="291">
        <v>62132906</v>
      </c>
      <c r="AN253" s="291">
        <v>0</v>
      </c>
      <c r="AO253" s="291">
        <v>0</v>
      </c>
      <c r="AP253" s="291">
        <v>30000000</v>
      </c>
      <c r="AQ253" s="291">
        <v>152132906</v>
      </c>
      <c r="AR253" s="291">
        <v>152132906</v>
      </c>
      <c r="AS253" s="291">
        <v>90000000</v>
      </c>
      <c r="AT253" s="291">
        <v>172867094</v>
      </c>
      <c r="BB253" s="312">
        <v>23113</v>
      </c>
      <c r="BC253" s="312" t="s">
        <v>924</v>
      </c>
      <c r="BD253" s="314">
        <v>325000000</v>
      </c>
      <c r="BE253" s="314">
        <v>0</v>
      </c>
      <c r="BF253" s="314">
        <v>0</v>
      </c>
      <c r="BG253" s="314">
        <v>0</v>
      </c>
      <c r="BH253" s="314">
        <v>325000000</v>
      </c>
      <c r="BI253" s="314">
        <v>42379090</v>
      </c>
      <c r="BJ253" s="314">
        <v>104511996</v>
      </c>
      <c r="BK253" s="314">
        <v>220488004</v>
      </c>
      <c r="BL253" s="314">
        <v>0</v>
      </c>
      <c r="BM253" s="314">
        <v>62132906</v>
      </c>
      <c r="BN253" s="314">
        <v>42379090</v>
      </c>
      <c r="BO253" s="314">
        <v>0</v>
      </c>
      <c r="BP253" s="314">
        <v>152132906</v>
      </c>
      <c r="BQ253" s="314">
        <v>47620910</v>
      </c>
      <c r="BR253" s="314">
        <v>172867094</v>
      </c>
      <c r="BS253" s="314">
        <v>62132906</v>
      </c>
    </row>
    <row r="254" spans="1:71" x14ac:dyDescent="0.35">
      <c r="A254" s="220">
        <v>2312</v>
      </c>
      <c r="B254" s="221" t="s">
        <v>107</v>
      </c>
      <c r="C254" s="222">
        <f>+C255+C257</f>
        <v>1850000000</v>
      </c>
      <c r="D254" s="222">
        <f t="shared" ref="D254:Q254" si="124">+D255+D257</f>
        <v>0</v>
      </c>
      <c r="E254" s="222">
        <f t="shared" si="124"/>
        <v>400000000</v>
      </c>
      <c r="F254" s="222">
        <f t="shared" si="124"/>
        <v>400000000</v>
      </c>
      <c r="G254" s="222">
        <f t="shared" si="124"/>
        <v>1850000000</v>
      </c>
      <c r="H254" s="222">
        <f t="shared" si="124"/>
        <v>70000000</v>
      </c>
      <c r="I254" s="222">
        <f t="shared" si="124"/>
        <v>436605245</v>
      </c>
      <c r="J254" s="222">
        <f t="shared" si="124"/>
        <v>1413394755</v>
      </c>
      <c r="K254" s="222">
        <f t="shared" si="124"/>
        <v>0</v>
      </c>
      <c r="L254" s="222">
        <f t="shared" si="124"/>
        <v>31283406</v>
      </c>
      <c r="M254" s="222">
        <f t="shared" si="124"/>
        <v>405321839</v>
      </c>
      <c r="N254" s="222">
        <f t="shared" si="124"/>
        <v>454705245</v>
      </c>
      <c r="O254" s="222">
        <f t="shared" si="124"/>
        <v>18100000</v>
      </c>
      <c r="P254" s="222">
        <f t="shared" si="124"/>
        <v>1395294755</v>
      </c>
      <c r="Q254" s="222">
        <f t="shared" si="124"/>
        <v>31283406</v>
      </c>
      <c r="V254" s="282">
        <v>1477294755</v>
      </c>
      <c r="X254" s="283"/>
      <c r="Y254" s="284"/>
      <c r="AA254" s="289">
        <v>2312</v>
      </c>
      <c r="AB254" s="289" t="s">
        <v>107</v>
      </c>
      <c r="AC254" s="291">
        <v>1850000000</v>
      </c>
      <c r="AD254" s="291">
        <v>0</v>
      </c>
      <c r="AE254" s="291">
        <v>400000000</v>
      </c>
      <c r="AF254" s="291">
        <v>400000000</v>
      </c>
      <c r="AG254" s="291">
        <v>1850000000</v>
      </c>
      <c r="AH254" s="291">
        <v>0</v>
      </c>
      <c r="AI254" s="291">
        <v>366605245</v>
      </c>
      <c r="AJ254" s="291">
        <v>1483394755</v>
      </c>
      <c r="AK254" s="291">
        <v>6896184</v>
      </c>
      <c r="AL254" s="291">
        <v>0</v>
      </c>
      <c r="AM254" s="291">
        <v>31283406</v>
      </c>
      <c r="AN254" s="291">
        <v>342218023</v>
      </c>
      <c r="AO254" s="291">
        <v>6896184</v>
      </c>
      <c r="AP254" s="291">
        <v>70000000</v>
      </c>
      <c r="AQ254" s="291">
        <v>449601429</v>
      </c>
      <c r="AR254" s="291">
        <v>442705245</v>
      </c>
      <c r="AS254" s="291">
        <v>76100000</v>
      </c>
      <c r="AT254" s="291">
        <v>1407294755</v>
      </c>
      <c r="BB254" s="312">
        <v>2312</v>
      </c>
      <c r="BC254" s="312" t="s">
        <v>107</v>
      </c>
      <c r="BD254" s="314">
        <v>1850000000</v>
      </c>
      <c r="BE254" s="314">
        <v>0</v>
      </c>
      <c r="BF254" s="314">
        <v>400000000</v>
      </c>
      <c r="BG254" s="314">
        <v>400000000</v>
      </c>
      <c r="BH254" s="314">
        <v>1850000000</v>
      </c>
      <c r="BI254" s="314">
        <v>70000000</v>
      </c>
      <c r="BJ254" s="314">
        <v>436605245</v>
      </c>
      <c r="BK254" s="314">
        <v>1413394755</v>
      </c>
      <c r="BL254" s="314">
        <v>0</v>
      </c>
      <c r="BM254" s="314">
        <v>31283406</v>
      </c>
      <c r="BN254" s="314">
        <v>412218023</v>
      </c>
      <c r="BO254" s="314">
        <v>18100000</v>
      </c>
      <c r="BP254" s="314">
        <v>454705245</v>
      </c>
      <c r="BQ254" s="314">
        <v>18100000</v>
      </c>
      <c r="BR254" s="314">
        <v>1395294755</v>
      </c>
      <c r="BS254" s="314">
        <v>31283406</v>
      </c>
    </row>
    <row r="255" spans="1:71" x14ac:dyDescent="0.35">
      <c r="A255" s="226">
        <v>23122</v>
      </c>
      <c r="B255" s="227" t="s">
        <v>108</v>
      </c>
      <c r="C255" s="228">
        <f>+C256</f>
        <v>1400000000</v>
      </c>
      <c r="D255" s="228">
        <f t="shared" ref="D255:Q255" si="125">+D256</f>
        <v>0</v>
      </c>
      <c r="E255" s="228">
        <f t="shared" si="125"/>
        <v>400000000</v>
      </c>
      <c r="F255" s="228">
        <f t="shared" si="125"/>
        <v>400000000</v>
      </c>
      <c r="G255" s="228">
        <f t="shared" si="125"/>
        <v>1400000000</v>
      </c>
      <c r="H255" s="228">
        <f t="shared" si="125"/>
        <v>0</v>
      </c>
      <c r="I255" s="228">
        <f t="shared" si="125"/>
        <v>365593745</v>
      </c>
      <c r="J255" s="228">
        <f t="shared" si="125"/>
        <v>1034406255</v>
      </c>
      <c r="K255" s="228">
        <f t="shared" si="125"/>
        <v>0</v>
      </c>
      <c r="L255" s="228">
        <f t="shared" si="125"/>
        <v>30271906</v>
      </c>
      <c r="M255" s="228">
        <f t="shared" si="125"/>
        <v>335321839</v>
      </c>
      <c r="N255" s="228">
        <f t="shared" si="125"/>
        <v>365593745</v>
      </c>
      <c r="O255" s="228">
        <f t="shared" si="125"/>
        <v>0</v>
      </c>
      <c r="P255" s="228">
        <f t="shared" si="125"/>
        <v>1034406255</v>
      </c>
      <c r="Q255" s="228">
        <f t="shared" si="125"/>
        <v>30271906</v>
      </c>
      <c r="V255" s="282">
        <v>1034406255</v>
      </c>
      <c r="X255" s="283"/>
      <c r="Y255" s="284"/>
      <c r="AA255" s="289">
        <v>23122</v>
      </c>
      <c r="AB255" s="289" t="s">
        <v>108</v>
      </c>
      <c r="AC255" s="291">
        <v>1400000000</v>
      </c>
      <c r="AD255" s="291">
        <v>0</v>
      </c>
      <c r="AE255" s="291">
        <v>400000000</v>
      </c>
      <c r="AF255" s="291">
        <v>400000000</v>
      </c>
      <c r="AG255" s="291">
        <v>1400000000</v>
      </c>
      <c r="AH255" s="291">
        <v>0</v>
      </c>
      <c r="AI255" s="291">
        <v>365593745</v>
      </c>
      <c r="AJ255" s="291">
        <v>1034406255</v>
      </c>
      <c r="AK255" s="291">
        <v>6896184</v>
      </c>
      <c r="AL255" s="291">
        <v>0</v>
      </c>
      <c r="AM255" s="291">
        <v>30271906</v>
      </c>
      <c r="AN255" s="291">
        <v>342218023</v>
      </c>
      <c r="AO255" s="291">
        <v>6896184</v>
      </c>
      <c r="AP255" s="291">
        <v>0</v>
      </c>
      <c r="AQ255" s="291">
        <v>372489929</v>
      </c>
      <c r="AR255" s="291">
        <v>365593745</v>
      </c>
      <c r="AS255" s="291">
        <v>0</v>
      </c>
      <c r="AT255" s="291">
        <v>1034406255</v>
      </c>
      <c r="BB255" s="312">
        <v>23122</v>
      </c>
      <c r="BC255" s="312" t="s">
        <v>108</v>
      </c>
      <c r="BD255" s="314">
        <v>1400000000</v>
      </c>
      <c r="BE255" s="314">
        <v>0</v>
      </c>
      <c r="BF255" s="314">
        <v>400000000</v>
      </c>
      <c r="BG255" s="314">
        <v>400000000</v>
      </c>
      <c r="BH255" s="314">
        <v>1400000000</v>
      </c>
      <c r="BI255" s="314">
        <v>0</v>
      </c>
      <c r="BJ255" s="314">
        <v>365593745</v>
      </c>
      <c r="BK255" s="314">
        <v>1034406255</v>
      </c>
      <c r="BL255" s="314">
        <v>0</v>
      </c>
      <c r="BM255" s="314">
        <v>30271906</v>
      </c>
      <c r="BN255" s="314">
        <v>342218023</v>
      </c>
      <c r="BO255" s="314">
        <v>0</v>
      </c>
      <c r="BP255" s="314">
        <v>365593745</v>
      </c>
      <c r="BQ255" s="314">
        <v>0</v>
      </c>
      <c r="BR255" s="314">
        <v>1034406255</v>
      </c>
      <c r="BS255" s="314">
        <v>30271906</v>
      </c>
    </row>
    <row r="256" spans="1:71" s="219" customFormat="1" x14ac:dyDescent="0.35">
      <c r="A256" s="212">
        <v>231221</v>
      </c>
      <c r="B256" s="210" t="s">
        <v>109</v>
      </c>
      <c r="C256" s="215">
        <v>1400000000</v>
      </c>
      <c r="D256" s="215">
        <v>0</v>
      </c>
      <c r="E256" s="215">
        <v>400000000</v>
      </c>
      <c r="F256" s="215">
        <v>400000000</v>
      </c>
      <c r="G256" s="215">
        <f t="shared" si="104"/>
        <v>1400000000</v>
      </c>
      <c r="H256" s="215">
        <v>0</v>
      </c>
      <c r="I256" s="215">
        <v>365593745</v>
      </c>
      <c r="J256" s="215">
        <f t="shared" si="96"/>
        <v>1034406255</v>
      </c>
      <c r="K256" s="215">
        <v>0</v>
      </c>
      <c r="L256" s="215">
        <v>30271906</v>
      </c>
      <c r="M256" s="215">
        <f t="shared" si="97"/>
        <v>335321839</v>
      </c>
      <c r="N256" s="215">
        <v>365593745</v>
      </c>
      <c r="O256" s="215">
        <f t="shared" si="98"/>
        <v>0</v>
      </c>
      <c r="P256" s="215">
        <f t="shared" si="99"/>
        <v>1034406255</v>
      </c>
      <c r="Q256" s="215">
        <f t="shared" si="108"/>
        <v>30271906</v>
      </c>
      <c r="V256" s="282">
        <v>1034406255</v>
      </c>
      <c r="X256" s="283"/>
      <c r="Y256" s="284"/>
      <c r="AA256" s="289">
        <v>231221</v>
      </c>
      <c r="AB256" s="289" t="s">
        <v>109</v>
      </c>
      <c r="AC256" s="291">
        <v>1400000000</v>
      </c>
      <c r="AD256" s="291">
        <v>0</v>
      </c>
      <c r="AE256" s="291">
        <v>400000000</v>
      </c>
      <c r="AF256" s="291">
        <v>400000000</v>
      </c>
      <c r="AG256" s="291">
        <v>1400000000</v>
      </c>
      <c r="AH256" s="291">
        <v>0</v>
      </c>
      <c r="AI256" s="291">
        <v>365593745</v>
      </c>
      <c r="AJ256" s="291">
        <v>1034406255</v>
      </c>
      <c r="AK256" s="291">
        <v>6896184</v>
      </c>
      <c r="AL256" s="291">
        <v>0</v>
      </c>
      <c r="AM256" s="291">
        <v>30271906</v>
      </c>
      <c r="AN256" s="291">
        <v>342218023</v>
      </c>
      <c r="AO256" s="291">
        <v>6896184</v>
      </c>
      <c r="AP256" s="291">
        <v>0</v>
      </c>
      <c r="AQ256" s="291">
        <v>372489929</v>
      </c>
      <c r="AR256" s="291">
        <v>365593745</v>
      </c>
      <c r="AS256" s="291">
        <v>0</v>
      </c>
      <c r="AT256" s="291">
        <v>1034406255</v>
      </c>
      <c r="BA256" s="294">
        <f>+[2]Hoja1!$G$15</f>
        <v>552800000</v>
      </c>
      <c r="BB256" s="312">
        <v>231221</v>
      </c>
      <c r="BC256" s="312" t="s">
        <v>109</v>
      </c>
      <c r="BD256" s="314">
        <v>1400000000</v>
      </c>
      <c r="BE256" s="314">
        <v>0</v>
      </c>
      <c r="BF256" s="314">
        <v>400000000</v>
      </c>
      <c r="BG256" s="314">
        <v>400000000</v>
      </c>
      <c r="BH256" s="314">
        <v>1400000000</v>
      </c>
      <c r="BI256" s="314">
        <v>0</v>
      </c>
      <c r="BJ256" s="314">
        <v>365593745</v>
      </c>
      <c r="BK256" s="314">
        <v>1034406255</v>
      </c>
      <c r="BL256" s="314">
        <v>0</v>
      </c>
      <c r="BM256" s="314">
        <v>30271906</v>
      </c>
      <c r="BN256" s="314">
        <v>342218023</v>
      </c>
      <c r="BO256" s="314">
        <v>0</v>
      </c>
      <c r="BP256" s="314">
        <v>365593745</v>
      </c>
      <c r="BQ256" s="314">
        <v>0</v>
      </c>
      <c r="BR256" s="314">
        <v>1034406255</v>
      </c>
      <c r="BS256" s="314">
        <v>30271906</v>
      </c>
    </row>
    <row r="257" spans="1:71" s="219" customFormat="1" x14ac:dyDescent="0.35">
      <c r="A257" s="212">
        <v>23123</v>
      </c>
      <c r="B257" s="210" t="s">
        <v>617</v>
      </c>
      <c r="C257" s="215">
        <v>450000000</v>
      </c>
      <c r="D257" s="215">
        <v>0</v>
      </c>
      <c r="E257" s="215">
        <v>0</v>
      </c>
      <c r="F257" s="215">
        <v>0</v>
      </c>
      <c r="G257" s="215">
        <f t="shared" si="104"/>
        <v>450000000</v>
      </c>
      <c r="H257" s="215">
        <v>70000000</v>
      </c>
      <c r="I257" s="215">
        <v>71011500</v>
      </c>
      <c r="J257" s="215">
        <f t="shared" si="96"/>
        <v>378988500</v>
      </c>
      <c r="K257" s="215">
        <v>0</v>
      </c>
      <c r="L257" s="215">
        <v>1011500</v>
      </c>
      <c r="M257" s="215">
        <f t="shared" si="97"/>
        <v>70000000</v>
      </c>
      <c r="N257" s="215">
        <v>89111500</v>
      </c>
      <c r="O257" s="215">
        <f t="shared" si="98"/>
        <v>18100000</v>
      </c>
      <c r="P257" s="215">
        <f t="shared" si="99"/>
        <v>360888500</v>
      </c>
      <c r="Q257" s="215">
        <f t="shared" si="108"/>
        <v>1011500</v>
      </c>
      <c r="V257" s="282">
        <v>442888500</v>
      </c>
      <c r="X257" s="283"/>
      <c r="Y257" s="284"/>
      <c r="AA257" s="289">
        <v>23123</v>
      </c>
      <c r="AB257" s="289" t="s">
        <v>927</v>
      </c>
      <c r="AC257" s="291">
        <v>450000000</v>
      </c>
      <c r="AD257" s="291">
        <v>0</v>
      </c>
      <c r="AE257" s="291">
        <v>0</v>
      </c>
      <c r="AF257" s="291">
        <v>0</v>
      </c>
      <c r="AG257" s="291">
        <v>450000000</v>
      </c>
      <c r="AH257" s="291">
        <v>0</v>
      </c>
      <c r="AI257" s="291">
        <v>1011500</v>
      </c>
      <c r="AJ257" s="291">
        <v>448988500</v>
      </c>
      <c r="AK257" s="291">
        <v>0</v>
      </c>
      <c r="AL257" s="291">
        <v>0</v>
      </c>
      <c r="AM257" s="291">
        <v>1011500</v>
      </c>
      <c r="AN257" s="291">
        <v>0</v>
      </c>
      <c r="AO257" s="291">
        <v>0</v>
      </c>
      <c r="AP257" s="291">
        <v>70000000</v>
      </c>
      <c r="AQ257" s="291">
        <v>77111500</v>
      </c>
      <c r="AR257" s="291">
        <v>77111500</v>
      </c>
      <c r="AS257" s="291">
        <v>76100000</v>
      </c>
      <c r="AT257" s="291">
        <v>372888500</v>
      </c>
      <c r="BB257" s="312">
        <v>23123</v>
      </c>
      <c r="BC257" s="312" t="s">
        <v>927</v>
      </c>
      <c r="BD257" s="314">
        <v>450000000</v>
      </c>
      <c r="BE257" s="314">
        <v>0</v>
      </c>
      <c r="BF257" s="314">
        <v>0</v>
      </c>
      <c r="BG257" s="314">
        <v>0</v>
      </c>
      <c r="BH257" s="314">
        <v>450000000</v>
      </c>
      <c r="BI257" s="314">
        <v>70000000</v>
      </c>
      <c r="BJ257" s="314">
        <v>71011500</v>
      </c>
      <c r="BK257" s="314">
        <v>378988500</v>
      </c>
      <c r="BL257" s="314">
        <v>0</v>
      </c>
      <c r="BM257" s="314">
        <v>1011500</v>
      </c>
      <c r="BN257" s="314">
        <v>70000000</v>
      </c>
      <c r="BO257" s="314">
        <v>18100000</v>
      </c>
      <c r="BP257" s="314">
        <v>89111500</v>
      </c>
      <c r="BQ257" s="314">
        <v>18100000</v>
      </c>
      <c r="BR257" s="314">
        <v>360888500</v>
      </c>
      <c r="BS257" s="314">
        <v>1011500</v>
      </c>
    </row>
    <row r="258" spans="1:71" x14ac:dyDescent="0.35">
      <c r="A258" s="220">
        <v>2315</v>
      </c>
      <c r="B258" s="221" t="s">
        <v>928</v>
      </c>
      <c r="C258" s="222">
        <f>SUM(C259:C273)</f>
        <v>650000000</v>
      </c>
      <c r="D258" s="222">
        <f>SUM(D259:D273)</f>
        <v>0</v>
      </c>
      <c r="E258" s="222">
        <f>SUM(E259:E273)</f>
        <v>0</v>
      </c>
      <c r="F258" s="222">
        <f>+F259</f>
        <v>6510859785</v>
      </c>
      <c r="G258" s="222">
        <f t="shared" ref="G258:Q258" si="126">+G259</f>
        <v>7160859785</v>
      </c>
      <c r="H258" s="222">
        <f t="shared" si="126"/>
        <v>141831641</v>
      </c>
      <c r="I258" s="222">
        <f t="shared" si="126"/>
        <v>2644312034.8899999</v>
      </c>
      <c r="J258" s="222">
        <f t="shared" si="126"/>
        <v>4516547750.1100006</v>
      </c>
      <c r="K258" s="222">
        <f t="shared" si="126"/>
        <v>148911469</v>
      </c>
      <c r="L258" s="222">
        <f t="shared" si="126"/>
        <v>1243509145.8899999</v>
      </c>
      <c r="M258" s="222">
        <f t="shared" si="126"/>
        <v>1400802889</v>
      </c>
      <c r="N258" s="222">
        <f t="shared" si="126"/>
        <v>3575461897.8899999</v>
      </c>
      <c r="O258" s="222">
        <f t="shared" si="126"/>
        <v>931149863</v>
      </c>
      <c r="P258" s="222">
        <f t="shared" si="126"/>
        <v>3585397887.1100001</v>
      </c>
      <c r="Q258" s="222">
        <f t="shared" si="126"/>
        <v>1243509145.8899999</v>
      </c>
      <c r="V258" s="282">
        <v>3493072993.1100001</v>
      </c>
      <c r="X258" s="283"/>
      <c r="Y258" s="284"/>
      <c r="AA258" s="289">
        <v>2315</v>
      </c>
      <c r="AB258" s="289" t="s">
        <v>928</v>
      </c>
      <c r="AC258" s="291">
        <v>650000000</v>
      </c>
      <c r="AD258" s="291">
        <v>0</v>
      </c>
      <c r="AE258" s="291">
        <v>0</v>
      </c>
      <c r="AF258" s="291">
        <v>6040302256</v>
      </c>
      <c r="AG258" s="291">
        <v>6690302256</v>
      </c>
      <c r="AH258" s="291">
        <v>545289963</v>
      </c>
      <c r="AI258" s="291">
        <v>2509703669.8899999</v>
      </c>
      <c r="AJ258" s="291">
        <v>4180598586.1100001</v>
      </c>
      <c r="AK258" s="291">
        <v>10896316</v>
      </c>
      <c r="AL258" s="291">
        <v>226694149</v>
      </c>
      <c r="AM258" s="291">
        <v>1092703616.8899999</v>
      </c>
      <c r="AN258" s="291">
        <v>1427896369</v>
      </c>
      <c r="AO258" s="291">
        <v>130200679</v>
      </c>
      <c r="AP258" s="291">
        <v>271627511</v>
      </c>
      <c r="AQ258" s="291">
        <v>3505973095.8899999</v>
      </c>
      <c r="AR258" s="291">
        <v>3375772416.8899999</v>
      </c>
      <c r="AS258" s="291">
        <v>866068747</v>
      </c>
      <c r="AT258" s="291">
        <v>3314529839.1100001</v>
      </c>
      <c r="BB258" s="312">
        <v>2315</v>
      </c>
      <c r="BC258" s="312" t="s">
        <v>928</v>
      </c>
      <c r="BD258" s="314">
        <v>650000000</v>
      </c>
      <c r="BE258" s="314">
        <v>0</v>
      </c>
      <c r="BF258" s="314">
        <v>0</v>
      </c>
      <c r="BG258" s="314">
        <v>6510859785</v>
      </c>
      <c r="BH258" s="314">
        <v>7160859785</v>
      </c>
      <c r="BI258" s="314">
        <v>141831641</v>
      </c>
      <c r="BJ258" s="314">
        <v>2644312034.8899999</v>
      </c>
      <c r="BK258" s="314">
        <v>4516547750.1100006</v>
      </c>
      <c r="BL258" s="314">
        <v>148911469</v>
      </c>
      <c r="BM258" s="314">
        <v>1243509145.8899999</v>
      </c>
      <c r="BN258" s="314">
        <v>1413593265</v>
      </c>
      <c r="BO258" s="314">
        <v>237168541</v>
      </c>
      <c r="BP258" s="314">
        <v>3575461897.8899999</v>
      </c>
      <c r="BQ258" s="314">
        <v>931149863</v>
      </c>
      <c r="BR258" s="314">
        <v>3585397887.1100001</v>
      </c>
      <c r="BS258" s="314">
        <v>1243509145.8899999</v>
      </c>
    </row>
    <row r="259" spans="1:71" ht="29" x14ac:dyDescent="0.35">
      <c r="A259" s="226">
        <v>23152</v>
      </c>
      <c r="B259" s="227" t="s">
        <v>110</v>
      </c>
      <c r="C259" s="228">
        <v>650000000</v>
      </c>
      <c r="D259" s="228">
        <v>0</v>
      </c>
      <c r="E259" s="228">
        <v>0</v>
      </c>
      <c r="F259" s="228">
        <f>SUM(F260:F273)</f>
        <v>6510859785</v>
      </c>
      <c r="G259" s="228">
        <f t="shared" si="104"/>
        <v>7160859785</v>
      </c>
      <c r="H259" s="228">
        <v>141831641</v>
      </c>
      <c r="I259" s="228">
        <v>2644312034.8899999</v>
      </c>
      <c r="J259" s="228">
        <f t="shared" si="96"/>
        <v>4516547750.1100006</v>
      </c>
      <c r="K259" s="228">
        <v>148911469</v>
      </c>
      <c r="L259" s="228">
        <v>1243509145.8899999</v>
      </c>
      <c r="M259" s="228">
        <f t="shared" si="97"/>
        <v>1400802889</v>
      </c>
      <c r="N259" s="228">
        <v>3575461897.8899999</v>
      </c>
      <c r="O259" s="228">
        <f t="shared" si="98"/>
        <v>931149863</v>
      </c>
      <c r="P259" s="228">
        <f t="shared" si="99"/>
        <v>3585397887.1100001</v>
      </c>
      <c r="Q259" s="228">
        <f t="shared" si="108"/>
        <v>1243509145.8899999</v>
      </c>
      <c r="V259" s="282">
        <v>3493072993.1100001</v>
      </c>
      <c r="X259" s="283"/>
      <c r="Y259" s="284"/>
      <c r="AA259" s="289">
        <v>23152</v>
      </c>
      <c r="AB259" s="289" t="s">
        <v>110</v>
      </c>
      <c r="AC259" s="291">
        <v>650000000</v>
      </c>
      <c r="AD259" s="291">
        <v>0</v>
      </c>
      <c r="AE259" s="291">
        <v>0</v>
      </c>
      <c r="AF259" s="291">
        <v>6040302256</v>
      </c>
      <c r="AG259" s="291">
        <v>6690302256</v>
      </c>
      <c r="AH259" s="291">
        <v>545289963</v>
      </c>
      <c r="AI259" s="291">
        <v>2509703669.8899999</v>
      </c>
      <c r="AJ259" s="291">
        <v>4180598586.1100001</v>
      </c>
      <c r="AK259" s="291">
        <v>10896316</v>
      </c>
      <c r="AL259" s="291">
        <v>226694149</v>
      </c>
      <c r="AM259" s="291">
        <v>1092703616.8899999</v>
      </c>
      <c r="AN259" s="291">
        <v>1427896369</v>
      </c>
      <c r="AO259" s="291">
        <v>130200679</v>
      </c>
      <c r="AP259" s="291">
        <v>271627511</v>
      </c>
      <c r="AQ259" s="291">
        <v>3505973095.8899999</v>
      </c>
      <c r="AR259" s="291">
        <v>3375772416.8899999</v>
      </c>
      <c r="AS259" s="291">
        <v>866068747</v>
      </c>
      <c r="AT259" s="291">
        <v>3314529839.1100001</v>
      </c>
      <c r="BB259" s="312">
        <v>23152</v>
      </c>
      <c r="BC259" s="312" t="s">
        <v>110</v>
      </c>
      <c r="BD259" s="314">
        <v>650000000</v>
      </c>
      <c r="BE259" s="314">
        <v>0</v>
      </c>
      <c r="BF259" s="314">
        <v>0</v>
      </c>
      <c r="BG259" s="314">
        <v>6510859785</v>
      </c>
      <c r="BH259" s="314">
        <v>7160859785</v>
      </c>
      <c r="BI259" s="314">
        <v>141831641</v>
      </c>
      <c r="BJ259" s="314">
        <v>2644312034.8899999</v>
      </c>
      <c r="BK259" s="314">
        <v>4516547750.1100006</v>
      </c>
      <c r="BL259" s="314">
        <v>148911469</v>
      </c>
      <c r="BM259" s="314">
        <v>1243509145.8899999</v>
      </c>
      <c r="BN259" s="314">
        <v>1413593265</v>
      </c>
      <c r="BO259" s="314">
        <v>237168541</v>
      </c>
      <c r="BP259" s="314">
        <v>3575461897.8899999</v>
      </c>
      <c r="BQ259" s="314">
        <v>931149863</v>
      </c>
      <c r="BR259" s="314">
        <v>3585397887.1100001</v>
      </c>
      <c r="BS259" s="314">
        <v>1243509145.8899999</v>
      </c>
    </row>
    <row r="260" spans="1:71" x14ac:dyDescent="0.35">
      <c r="A260" s="212">
        <v>2315201</v>
      </c>
      <c r="B260" s="210" t="s">
        <v>111</v>
      </c>
      <c r="C260" s="215">
        <v>0</v>
      </c>
      <c r="D260" s="215">
        <v>0</v>
      </c>
      <c r="E260" s="215">
        <v>0</v>
      </c>
      <c r="F260" s="215">
        <v>455453475</v>
      </c>
      <c r="G260" s="215">
        <f t="shared" si="104"/>
        <v>455453475</v>
      </c>
      <c r="H260" s="215">
        <v>43000000</v>
      </c>
      <c r="I260" s="215">
        <v>104037631</v>
      </c>
      <c r="J260" s="215">
        <f t="shared" si="96"/>
        <v>351415844</v>
      </c>
      <c r="K260" s="215">
        <v>0</v>
      </c>
      <c r="L260" s="215">
        <v>11882000</v>
      </c>
      <c r="M260" s="215">
        <f t="shared" si="97"/>
        <v>92155631</v>
      </c>
      <c r="N260" s="215">
        <v>122254502</v>
      </c>
      <c r="O260" s="215">
        <f t="shared" si="98"/>
        <v>18216871</v>
      </c>
      <c r="P260" s="215">
        <f t="shared" si="99"/>
        <v>333198973</v>
      </c>
      <c r="Q260" s="215">
        <f t="shared" si="108"/>
        <v>11882000</v>
      </c>
      <c r="V260" s="282">
        <v>336198973</v>
      </c>
      <c r="X260" s="283"/>
      <c r="Y260" s="284"/>
      <c r="AA260" s="289">
        <v>2315201</v>
      </c>
      <c r="AB260" s="289" t="s">
        <v>111</v>
      </c>
      <c r="AC260" s="291">
        <v>0</v>
      </c>
      <c r="AD260" s="291">
        <v>0</v>
      </c>
      <c r="AE260" s="291">
        <v>0</v>
      </c>
      <c r="AF260" s="291">
        <v>455453475</v>
      </c>
      <c r="AG260" s="291">
        <v>455453475</v>
      </c>
      <c r="AH260" s="291">
        <v>0</v>
      </c>
      <c r="AI260" s="291">
        <v>61037631</v>
      </c>
      <c r="AJ260" s="291">
        <v>394415844</v>
      </c>
      <c r="AK260" s="291">
        <v>0</v>
      </c>
      <c r="AL260" s="291">
        <v>0</v>
      </c>
      <c r="AM260" s="291">
        <v>11882000</v>
      </c>
      <c r="AN260" s="291">
        <v>49155631</v>
      </c>
      <c r="AO260" s="291">
        <v>340000</v>
      </c>
      <c r="AP260" s="291">
        <v>0</v>
      </c>
      <c r="AQ260" s="291">
        <v>119594502</v>
      </c>
      <c r="AR260" s="291">
        <v>119254502</v>
      </c>
      <c r="AS260" s="291">
        <v>58216871</v>
      </c>
      <c r="AT260" s="291">
        <v>336198973</v>
      </c>
      <c r="BB260" s="312">
        <v>2315201</v>
      </c>
      <c r="BC260" s="312" t="s">
        <v>111</v>
      </c>
      <c r="BD260" s="314">
        <v>0</v>
      </c>
      <c r="BE260" s="314">
        <v>0</v>
      </c>
      <c r="BF260" s="314">
        <v>0</v>
      </c>
      <c r="BG260" s="314">
        <v>455453475</v>
      </c>
      <c r="BH260" s="314">
        <v>455453475</v>
      </c>
      <c r="BI260" s="314">
        <v>43000000</v>
      </c>
      <c r="BJ260" s="314">
        <v>104037631</v>
      </c>
      <c r="BK260" s="314">
        <v>351415844</v>
      </c>
      <c r="BL260" s="314">
        <v>0</v>
      </c>
      <c r="BM260" s="314">
        <v>11882000</v>
      </c>
      <c r="BN260" s="314">
        <v>92155631</v>
      </c>
      <c r="BO260" s="314">
        <v>3000000</v>
      </c>
      <c r="BP260" s="314">
        <v>122254502</v>
      </c>
      <c r="BQ260" s="314">
        <v>18216871</v>
      </c>
      <c r="BR260" s="314">
        <v>333198973</v>
      </c>
      <c r="BS260" s="314">
        <v>11882000</v>
      </c>
    </row>
    <row r="261" spans="1:71" x14ac:dyDescent="0.35">
      <c r="A261" s="212">
        <v>2315202</v>
      </c>
      <c r="B261" s="210" t="s">
        <v>618</v>
      </c>
      <c r="C261" s="215">
        <v>0</v>
      </c>
      <c r="D261" s="215">
        <v>0</v>
      </c>
      <c r="E261" s="215">
        <v>0</v>
      </c>
      <c r="F261" s="215">
        <v>493234219</v>
      </c>
      <c r="G261" s="215">
        <f t="shared" si="104"/>
        <v>493234219</v>
      </c>
      <c r="H261" s="215">
        <v>0</v>
      </c>
      <c r="I261" s="215">
        <v>94508048</v>
      </c>
      <c r="J261" s="215">
        <f t="shared" si="96"/>
        <v>398726171</v>
      </c>
      <c r="K261" s="215">
        <v>0</v>
      </c>
      <c r="L261" s="215">
        <v>13351708</v>
      </c>
      <c r="M261" s="215">
        <f t="shared" si="97"/>
        <v>81156340</v>
      </c>
      <c r="N261" s="215">
        <v>389404708</v>
      </c>
      <c r="O261" s="215">
        <f t="shared" si="98"/>
        <v>294896660</v>
      </c>
      <c r="P261" s="215">
        <f t="shared" si="99"/>
        <v>103829511</v>
      </c>
      <c r="Q261" s="215">
        <f t="shared" si="108"/>
        <v>13351708</v>
      </c>
      <c r="V261" s="282">
        <v>150623511</v>
      </c>
      <c r="X261" s="283"/>
      <c r="Y261" s="284"/>
      <c r="AA261" s="289">
        <v>2315202</v>
      </c>
      <c r="AB261" s="289" t="s">
        <v>930</v>
      </c>
      <c r="AC261" s="291">
        <v>0</v>
      </c>
      <c r="AD261" s="291">
        <v>0</v>
      </c>
      <c r="AE261" s="291">
        <v>0</v>
      </c>
      <c r="AF261" s="291">
        <v>493234219</v>
      </c>
      <c r="AG261" s="291">
        <v>493234219</v>
      </c>
      <c r="AH261" s="291">
        <v>0</v>
      </c>
      <c r="AI261" s="291">
        <v>94508048</v>
      </c>
      <c r="AJ261" s="291">
        <v>398726171</v>
      </c>
      <c r="AK261" s="291">
        <v>0</v>
      </c>
      <c r="AL261" s="291">
        <v>0</v>
      </c>
      <c r="AM261" s="291">
        <v>13351708</v>
      </c>
      <c r="AN261" s="291">
        <v>81156340</v>
      </c>
      <c r="AO261" s="291">
        <v>92600000</v>
      </c>
      <c r="AP261" s="291">
        <v>110100000</v>
      </c>
      <c r="AQ261" s="291">
        <v>452710708</v>
      </c>
      <c r="AR261" s="291">
        <v>360110708</v>
      </c>
      <c r="AS261" s="291">
        <v>265602660</v>
      </c>
      <c r="AT261" s="291">
        <v>133123511</v>
      </c>
      <c r="BB261" s="312">
        <v>2315202</v>
      </c>
      <c r="BC261" s="312" t="s">
        <v>930</v>
      </c>
      <c r="BD261" s="314">
        <v>0</v>
      </c>
      <c r="BE261" s="314">
        <v>0</v>
      </c>
      <c r="BF261" s="314">
        <v>0</v>
      </c>
      <c r="BG261" s="314">
        <v>493234219</v>
      </c>
      <c r="BH261" s="314">
        <v>493234219</v>
      </c>
      <c r="BI261" s="314">
        <v>0</v>
      </c>
      <c r="BJ261" s="314">
        <v>94508048</v>
      </c>
      <c r="BK261" s="314">
        <v>398726171</v>
      </c>
      <c r="BL261" s="314">
        <v>0</v>
      </c>
      <c r="BM261" s="314">
        <v>13351708</v>
      </c>
      <c r="BN261" s="314">
        <v>81156340</v>
      </c>
      <c r="BO261" s="314">
        <v>63294000</v>
      </c>
      <c r="BP261" s="314">
        <v>389404708</v>
      </c>
      <c r="BQ261" s="314">
        <v>294896660</v>
      </c>
      <c r="BR261" s="314">
        <v>103829511</v>
      </c>
      <c r="BS261" s="314">
        <v>13351708</v>
      </c>
    </row>
    <row r="262" spans="1:71" x14ac:dyDescent="0.35">
      <c r="A262" s="212">
        <v>2315203</v>
      </c>
      <c r="B262" s="210" t="s">
        <v>112</v>
      </c>
      <c r="C262" s="215">
        <v>0</v>
      </c>
      <c r="D262" s="215">
        <v>0</v>
      </c>
      <c r="E262" s="215">
        <v>0</v>
      </c>
      <c r="F262" s="215">
        <f>550361096+326557529</f>
        <v>876918625</v>
      </c>
      <c r="G262" s="215">
        <f t="shared" si="104"/>
        <v>876918625</v>
      </c>
      <c r="H262" s="215">
        <v>31327187</v>
      </c>
      <c r="I262" s="215">
        <v>427327187</v>
      </c>
      <c r="J262" s="215">
        <f t="shared" si="96"/>
        <v>449591438</v>
      </c>
      <c r="K262" s="215">
        <v>36944200</v>
      </c>
      <c r="L262" s="215">
        <v>138090010</v>
      </c>
      <c r="M262" s="215">
        <f t="shared" si="97"/>
        <v>289237177</v>
      </c>
      <c r="N262" s="215">
        <v>443474587</v>
      </c>
      <c r="O262" s="215">
        <f t="shared" si="98"/>
        <v>16147400</v>
      </c>
      <c r="P262" s="215">
        <f t="shared" si="99"/>
        <v>433444038</v>
      </c>
      <c r="Q262" s="215">
        <f t="shared" si="108"/>
        <v>138090010</v>
      </c>
      <c r="V262" s="282">
        <v>136209835</v>
      </c>
      <c r="X262" s="283"/>
      <c r="Y262" s="284"/>
      <c r="AA262" s="289">
        <v>2315203</v>
      </c>
      <c r="AB262" s="289" t="s">
        <v>112</v>
      </c>
      <c r="AC262" s="291">
        <v>0</v>
      </c>
      <c r="AD262" s="291">
        <v>0</v>
      </c>
      <c r="AE262" s="291">
        <v>0</v>
      </c>
      <c r="AF262" s="291">
        <v>550361096</v>
      </c>
      <c r="AG262" s="291">
        <v>550361096</v>
      </c>
      <c r="AH262" s="291">
        <v>0</v>
      </c>
      <c r="AI262" s="291">
        <v>396000000</v>
      </c>
      <c r="AJ262" s="291">
        <v>154361096</v>
      </c>
      <c r="AK262" s="291">
        <v>0</v>
      </c>
      <c r="AL262" s="291">
        <v>31437494</v>
      </c>
      <c r="AM262" s="291">
        <v>101145810</v>
      </c>
      <c r="AN262" s="291">
        <v>294854190</v>
      </c>
      <c r="AO262" s="291">
        <v>0</v>
      </c>
      <c r="AP262" s="291">
        <v>8007400</v>
      </c>
      <c r="AQ262" s="291">
        <v>422158661</v>
      </c>
      <c r="AR262" s="291">
        <v>422158661</v>
      </c>
      <c r="AS262" s="291">
        <v>26158661</v>
      </c>
      <c r="AT262" s="291">
        <v>128202435</v>
      </c>
      <c r="BB262" s="312">
        <v>2315203</v>
      </c>
      <c r="BC262" s="312" t="s">
        <v>112</v>
      </c>
      <c r="BD262" s="314">
        <v>0</v>
      </c>
      <c r="BE262" s="314">
        <v>0</v>
      </c>
      <c r="BF262" s="314">
        <v>0</v>
      </c>
      <c r="BG262" s="314">
        <v>876918625</v>
      </c>
      <c r="BH262" s="314">
        <v>876918625</v>
      </c>
      <c r="BI262" s="314">
        <v>31327187</v>
      </c>
      <c r="BJ262" s="314">
        <v>427327187</v>
      </c>
      <c r="BK262" s="314">
        <v>449591438</v>
      </c>
      <c r="BL262" s="314">
        <v>36944200</v>
      </c>
      <c r="BM262" s="314">
        <v>138090010</v>
      </c>
      <c r="BN262" s="314">
        <v>289237177</v>
      </c>
      <c r="BO262" s="314">
        <v>21315926</v>
      </c>
      <c r="BP262" s="314">
        <v>443474587</v>
      </c>
      <c r="BQ262" s="314">
        <v>16147400</v>
      </c>
      <c r="BR262" s="314">
        <v>433444038</v>
      </c>
      <c r="BS262" s="314">
        <v>138090010</v>
      </c>
    </row>
    <row r="263" spans="1:71" x14ac:dyDescent="0.35">
      <c r="A263" s="212">
        <v>2315204</v>
      </c>
      <c r="B263" s="210" t="s">
        <v>619</v>
      </c>
      <c r="C263" s="215">
        <v>0</v>
      </c>
      <c r="D263" s="215">
        <v>0</v>
      </c>
      <c r="E263" s="215">
        <v>0</v>
      </c>
      <c r="F263" s="215">
        <f>1493910033+144000000</f>
        <v>1637910033</v>
      </c>
      <c r="G263" s="215">
        <f t="shared" si="104"/>
        <v>1637910033</v>
      </c>
      <c r="H263" s="215">
        <v>6000000</v>
      </c>
      <c r="I263" s="215">
        <v>689676810.88999999</v>
      </c>
      <c r="J263" s="215">
        <f t="shared" ref="J263:J326" si="127">+G263-I263</f>
        <v>948233222.11000001</v>
      </c>
      <c r="K263" s="215">
        <v>33145670</v>
      </c>
      <c r="L263" s="215">
        <v>300256591.88999999</v>
      </c>
      <c r="M263" s="215">
        <f t="shared" ref="M263:M326" si="128">+I263-L263</f>
        <v>389420219</v>
      </c>
      <c r="N263" s="215">
        <v>765239115.88999999</v>
      </c>
      <c r="O263" s="215">
        <f t="shared" ref="O263:O326" si="129">+N263-I263</f>
        <v>75562305</v>
      </c>
      <c r="P263" s="215">
        <f t="shared" ref="P263:P326" si="130">+G263-N263</f>
        <v>872670917.11000001</v>
      </c>
      <c r="Q263" s="215">
        <f t="shared" si="108"/>
        <v>300256591.88999999</v>
      </c>
      <c r="V263" s="282">
        <v>758460917.11000001</v>
      </c>
      <c r="X263" s="283"/>
      <c r="Y263" s="284"/>
      <c r="AA263" s="289">
        <v>2315204</v>
      </c>
      <c r="AB263" s="289" t="s">
        <v>933</v>
      </c>
      <c r="AC263" s="291">
        <v>0</v>
      </c>
      <c r="AD263" s="291">
        <v>0</v>
      </c>
      <c r="AE263" s="291">
        <v>0</v>
      </c>
      <c r="AF263" s="291">
        <v>1493910033</v>
      </c>
      <c r="AG263" s="291">
        <v>1493910033</v>
      </c>
      <c r="AH263" s="291">
        <v>220188049</v>
      </c>
      <c r="AI263" s="291">
        <v>687421026.88999999</v>
      </c>
      <c r="AJ263" s="291">
        <v>806489006.11000001</v>
      </c>
      <c r="AK263" s="291">
        <v>1040644</v>
      </c>
      <c r="AL263" s="291">
        <v>24707340</v>
      </c>
      <c r="AM263" s="291">
        <v>267110921.88999999</v>
      </c>
      <c r="AN263" s="291">
        <v>421350749</v>
      </c>
      <c r="AO263" s="291">
        <v>9759244</v>
      </c>
      <c r="AP263" s="291">
        <v>0</v>
      </c>
      <c r="AQ263" s="291">
        <v>745208359.88999999</v>
      </c>
      <c r="AR263" s="291">
        <v>735449115.88999999</v>
      </c>
      <c r="AS263" s="291">
        <v>48028089</v>
      </c>
      <c r="AT263" s="291">
        <v>758460917.11000001</v>
      </c>
      <c r="BB263" s="312">
        <v>2315204</v>
      </c>
      <c r="BC263" s="312" t="s">
        <v>933</v>
      </c>
      <c r="BD263" s="314">
        <v>0</v>
      </c>
      <c r="BE263" s="314">
        <v>0</v>
      </c>
      <c r="BF263" s="314">
        <v>0</v>
      </c>
      <c r="BG263" s="314">
        <v>1637910033</v>
      </c>
      <c r="BH263" s="314">
        <v>1637910033</v>
      </c>
      <c r="BI263" s="314">
        <v>6000000</v>
      </c>
      <c r="BJ263" s="314">
        <v>689676810.88999999</v>
      </c>
      <c r="BK263" s="314">
        <v>948233222.11000001</v>
      </c>
      <c r="BL263" s="314">
        <v>33145670</v>
      </c>
      <c r="BM263" s="314">
        <v>300256591.88999999</v>
      </c>
      <c r="BN263" s="314">
        <v>390460863</v>
      </c>
      <c r="BO263" s="314">
        <v>29790000</v>
      </c>
      <c r="BP263" s="314">
        <v>765239115.88999999</v>
      </c>
      <c r="BQ263" s="314">
        <v>75562305</v>
      </c>
      <c r="BR263" s="314">
        <v>872670917.11000001</v>
      </c>
      <c r="BS263" s="314">
        <v>300256591.88999999</v>
      </c>
    </row>
    <row r="264" spans="1:71" x14ac:dyDescent="0.35">
      <c r="A264" s="212">
        <v>2315205</v>
      </c>
      <c r="B264" s="210" t="s">
        <v>620</v>
      </c>
      <c r="C264" s="215">
        <v>0</v>
      </c>
      <c r="D264" s="215">
        <v>0</v>
      </c>
      <c r="E264" s="215">
        <v>0</v>
      </c>
      <c r="F264" s="215">
        <v>283032384</v>
      </c>
      <c r="G264" s="215">
        <f t="shared" si="104"/>
        <v>283032384</v>
      </c>
      <c r="H264" s="215">
        <v>3822000</v>
      </c>
      <c r="I264" s="215">
        <v>93334166</v>
      </c>
      <c r="J264" s="215">
        <f t="shared" si="127"/>
        <v>189698218</v>
      </c>
      <c r="K264" s="215">
        <v>22121282</v>
      </c>
      <c r="L264" s="215">
        <v>42576350</v>
      </c>
      <c r="M264" s="215">
        <f t="shared" si="128"/>
        <v>50757816</v>
      </c>
      <c r="N264" s="215">
        <v>117487850</v>
      </c>
      <c r="O264" s="215">
        <f t="shared" si="129"/>
        <v>24153684</v>
      </c>
      <c r="P264" s="215">
        <f t="shared" si="130"/>
        <v>165544534</v>
      </c>
      <c r="Q264" s="215">
        <f t="shared" si="108"/>
        <v>42576350</v>
      </c>
      <c r="V264" s="282">
        <v>185818951</v>
      </c>
      <c r="X264" s="283"/>
      <c r="Y264" s="284"/>
      <c r="AA264" s="289">
        <v>2315205</v>
      </c>
      <c r="AB264" s="289" t="s">
        <v>935</v>
      </c>
      <c r="AC264" s="291">
        <v>0</v>
      </c>
      <c r="AD264" s="291">
        <v>0</v>
      </c>
      <c r="AE264" s="291">
        <v>0</v>
      </c>
      <c r="AF264" s="291">
        <v>283032384</v>
      </c>
      <c r="AG264" s="291">
        <v>283032384</v>
      </c>
      <c r="AH264" s="291">
        <v>29530155</v>
      </c>
      <c r="AI264" s="291">
        <v>89512166</v>
      </c>
      <c r="AJ264" s="291">
        <v>193520218</v>
      </c>
      <c r="AK264" s="291">
        <v>7600000</v>
      </c>
      <c r="AL264" s="291">
        <v>3038894</v>
      </c>
      <c r="AM264" s="291">
        <v>20455068</v>
      </c>
      <c r="AN264" s="291">
        <v>76657098</v>
      </c>
      <c r="AO264" s="291">
        <v>15875583</v>
      </c>
      <c r="AP264" s="291">
        <v>15928000</v>
      </c>
      <c r="AQ264" s="291">
        <v>128741433</v>
      </c>
      <c r="AR264" s="291">
        <v>112865850</v>
      </c>
      <c r="AS264" s="291">
        <v>23353684</v>
      </c>
      <c r="AT264" s="291">
        <v>170166534</v>
      </c>
      <c r="BB264" s="312">
        <v>2315205</v>
      </c>
      <c r="BC264" s="312" t="s">
        <v>935</v>
      </c>
      <c r="BD264" s="314">
        <v>0</v>
      </c>
      <c r="BE264" s="314">
        <v>0</v>
      </c>
      <c r="BF264" s="314">
        <v>0</v>
      </c>
      <c r="BG264" s="314">
        <v>283032384</v>
      </c>
      <c r="BH264" s="314">
        <v>283032384</v>
      </c>
      <c r="BI264" s="314">
        <v>3822000</v>
      </c>
      <c r="BJ264" s="314">
        <v>93334166</v>
      </c>
      <c r="BK264" s="314">
        <v>189698218</v>
      </c>
      <c r="BL264" s="314">
        <v>22121282</v>
      </c>
      <c r="BM264" s="314">
        <v>42576350</v>
      </c>
      <c r="BN264" s="314">
        <v>58357816</v>
      </c>
      <c r="BO264" s="314">
        <v>4622000</v>
      </c>
      <c r="BP264" s="314">
        <v>117487850</v>
      </c>
      <c r="BQ264" s="314">
        <v>24153684</v>
      </c>
      <c r="BR264" s="314">
        <v>165544534</v>
      </c>
      <c r="BS264" s="314">
        <v>42576350</v>
      </c>
    </row>
    <row r="265" spans="1:71" x14ac:dyDescent="0.35">
      <c r="A265" s="212">
        <v>2315206</v>
      </c>
      <c r="B265" s="210" t="s">
        <v>621</v>
      </c>
      <c r="C265" s="215">
        <v>0</v>
      </c>
      <c r="D265" s="215">
        <v>0</v>
      </c>
      <c r="E265" s="215">
        <v>0</v>
      </c>
      <c r="F265" s="215">
        <v>90482087</v>
      </c>
      <c r="G265" s="215">
        <f t="shared" si="104"/>
        <v>90482087</v>
      </c>
      <c r="H265" s="215">
        <v>0</v>
      </c>
      <c r="I265" s="215">
        <v>540000</v>
      </c>
      <c r="J265" s="215">
        <f t="shared" si="127"/>
        <v>89942087</v>
      </c>
      <c r="K265" s="215">
        <v>0</v>
      </c>
      <c r="L265" s="215">
        <v>0</v>
      </c>
      <c r="M265" s="215">
        <f t="shared" si="128"/>
        <v>540000</v>
      </c>
      <c r="N265" s="215">
        <v>540000</v>
      </c>
      <c r="O265" s="215">
        <f t="shared" si="129"/>
        <v>0</v>
      </c>
      <c r="P265" s="215">
        <f t="shared" si="130"/>
        <v>89942087</v>
      </c>
      <c r="Q265" s="215">
        <f t="shared" si="108"/>
        <v>0</v>
      </c>
      <c r="V265" s="282">
        <v>89942087</v>
      </c>
      <c r="X265" s="283"/>
      <c r="Y265" s="284"/>
      <c r="AA265" s="289">
        <v>2315206</v>
      </c>
      <c r="AB265" s="289" t="s">
        <v>936</v>
      </c>
      <c r="AC265" s="291">
        <v>0</v>
      </c>
      <c r="AD265" s="291">
        <v>0</v>
      </c>
      <c r="AE265" s="291">
        <v>0</v>
      </c>
      <c r="AF265" s="291">
        <v>90482087</v>
      </c>
      <c r="AG265" s="291">
        <v>90482087</v>
      </c>
      <c r="AH265" s="291">
        <v>0</v>
      </c>
      <c r="AI265" s="291">
        <v>540000</v>
      </c>
      <c r="AJ265" s="291">
        <v>89942087</v>
      </c>
      <c r="AK265" s="291">
        <v>0</v>
      </c>
      <c r="AL265" s="291">
        <v>0</v>
      </c>
      <c r="AM265" s="291">
        <v>0</v>
      </c>
      <c r="AN265" s="291">
        <v>540000</v>
      </c>
      <c r="AO265" s="291">
        <v>0</v>
      </c>
      <c r="AP265" s="291">
        <v>0</v>
      </c>
      <c r="AQ265" s="291">
        <v>540000</v>
      </c>
      <c r="AR265" s="291">
        <v>540000</v>
      </c>
      <c r="AS265" s="291">
        <v>0</v>
      </c>
      <c r="AT265" s="291">
        <v>89942087</v>
      </c>
      <c r="BB265" s="312">
        <v>2315206</v>
      </c>
      <c r="BC265" s="312" t="s">
        <v>936</v>
      </c>
      <c r="BD265" s="314">
        <v>0</v>
      </c>
      <c r="BE265" s="314">
        <v>0</v>
      </c>
      <c r="BF265" s="314">
        <v>0</v>
      </c>
      <c r="BG265" s="314">
        <v>90482087</v>
      </c>
      <c r="BH265" s="314">
        <v>90482087</v>
      </c>
      <c r="BI265" s="314">
        <v>0</v>
      </c>
      <c r="BJ265" s="314">
        <v>540000</v>
      </c>
      <c r="BK265" s="314">
        <v>89942087</v>
      </c>
      <c r="BL265" s="314">
        <v>0</v>
      </c>
      <c r="BM265" s="314">
        <v>0</v>
      </c>
      <c r="BN265" s="314">
        <v>540000</v>
      </c>
      <c r="BO265" s="314">
        <v>0</v>
      </c>
      <c r="BP265" s="314">
        <v>540000</v>
      </c>
      <c r="BQ265" s="314">
        <v>0</v>
      </c>
      <c r="BR265" s="314">
        <v>89942087</v>
      </c>
      <c r="BS265" s="314">
        <v>0</v>
      </c>
    </row>
    <row r="266" spans="1:71" x14ac:dyDescent="0.35">
      <c r="A266" s="212">
        <v>2315207</v>
      </c>
      <c r="B266" s="210" t="s">
        <v>622</v>
      </c>
      <c r="C266" s="215">
        <v>0</v>
      </c>
      <c r="D266" s="215">
        <v>0</v>
      </c>
      <c r="E266" s="215">
        <v>0</v>
      </c>
      <c r="F266" s="215">
        <v>995546166</v>
      </c>
      <c r="G266" s="215">
        <f t="shared" si="104"/>
        <v>995546166</v>
      </c>
      <c r="H266" s="215">
        <v>20047600</v>
      </c>
      <c r="I266" s="215">
        <v>509279320</v>
      </c>
      <c r="J266" s="215">
        <f t="shared" si="127"/>
        <v>486266846</v>
      </c>
      <c r="K266" s="215">
        <v>28517245</v>
      </c>
      <c r="L266" s="215">
        <v>138753809</v>
      </c>
      <c r="M266" s="215">
        <f t="shared" si="128"/>
        <v>370525511</v>
      </c>
      <c r="N266" s="215">
        <v>578750755</v>
      </c>
      <c r="O266" s="215">
        <f t="shared" si="129"/>
        <v>69471435</v>
      </c>
      <c r="P266" s="215">
        <f t="shared" si="130"/>
        <v>416795411</v>
      </c>
      <c r="Q266" s="215">
        <f t="shared" si="108"/>
        <v>138753809</v>
      </c>
      <c r="V266" s="282">
        <v>458831382</v>
      </c>
      <c r="X266" s="283"/>
      <c r="Y266" s="284"/>
      <c r="AA266" s="289">
        <v>2315207</v>
      </c>
      <c r="AB266" s="289" t="s">
        <v>937</v>
      </c>
      <c r="AC266" s="291">
        <v>0</v>
      </c>
      <c r="AD266" s="291">
        <v>0</v>
      </c>
      <c r="AE266" s="291">
        <v>0</v>
      </c>
      <c r="AF266" s="291">
        <v>995546166</v>
      </c>
      <c r="AG266" s="291">
        <v>995546166</v>
      </c>
      <c r="AH266" s="291">
        <v>177754455</v>
      </c>
      <c r="AI266" s="291">
        <v>492710780</v>
      </c>
      <c r="AJ266" s="291">
        <v>502835386</v>
      </c>
      <c r="AK266" s="291">
        <v>766818</v>
      </c>
      <c r="AL266" s="291">
        <v>17796285</v>
      </c>
      <c r="AM266" s="291">
        <v>108342504</v>
      </c>
      <c r="AN266" s="291">
        <v>385135094</v>
      </c>
      <c r="AO266" s="291">
        <v>4536998</v>
      </c>
      <c r="AP266" s="291">
        <v>27272055</v>
      </c>
      <c r="AQ266" s="291">
        <v>568315063</v>
      </c>
      <c r="AR266" s="291">
        <v>563778065</v>
      </c>
      <c r="AS266" s="291">
        <v>71067285</v>
      </c>
      <c r="AT266" s="291">
        <v>431768101</v>
      </c>
      <c r="BB266" s="312">
        <v>2315207</v>
      </c>
      <c r="BC266" s="312" t="s">
        <v>937</v>
      </c>
      <c r="BD266" s="314">
        <v>0</v>
      </c>
      <c r="BE266" s="314">
        <v>0</v>
      </c>
      <c r="BF266" s="314">
        <v>0</v>
      </c>
      <c r="BG266" s="314">
        <v>995546166</v>
      </c>
      <c r="BH266" s="314">
        <v>995546166</v>
      </c>
      <c r="BI266" s="314">
        <v>20047600</v>
      </c>
      <c r="BJ266" s="314">
        <v>509279320</v>
      </c>
      <c r="BK266" s="314">
        <v>486266846</v>
      </c>
      <c r="BL266" s="314">
        <v>28517245</v>
      </c>
      <c r="BM266" s="314">
        <v>138753809</v>
      </c>
      <c r="BN266" s="314">
        <v>373186389</v>
      </c>
      <c r="BO266" s="314">
        <v>18451750</v>
      </c>
      <c r="BP266" s="314">
        <v>578750755</v>
      </c>
      <c r="BQ266" s="314">
        <v>69471435</v>
      </c>
      <c r="BR266" s="314">
        <v>416795411</v>
      </c>
      <c r="BS266" s="314">
        <v>138753809</v>
      </c>
    </row>
    <row r="267" spans="1:71" x14ac:dyDescent="0.35">
      <c r="A267" s="212">
        <v>2315208</v>
      </c>
      <c r="B267" s="210" t="s">
        <v>643</v>
      </c>
      <c r="C267" s="215">
        <v>0</v>
      </c>
      <c r="D267" s="215">
        <v>0</v>
      </c>
      <c r="E267" s="215">
        <v>0</v>
      </c>
      <c r="F267" s="215">
        <v>811381400</v>
      </c>
      <c r="G267" s="215">
        <f t="shared" si="104"/>
        <v>811381400</v>
      </c>
      <c r="H267" s="215">
        <v>18732000</v>
      </c>
      <c r="I267" s="215">
        <v>67983643</v>
      </c>
      <c r="J267" s="215">
        <f t="shared" si="127"/>
        <v>743397757</v>
      </c>
      <c r="K267" s="215">
        <v>4483668</v>
      </c>
      <c r="L267" s="215">
        <v>17207948</v>
      </c>
      <c r="M267" s="215">
        <f t="shared" si="128"/>
        <v>50775695</v>
      </c>
      <c r="N267" s="215">
        <v>432643478</v>
      </c>
      <c r="O267" s="215">
        <f t="shared" si="129"/>
        <v>364659835</v>
      </c>
      <c r="P267" s="215">
        <f t="shared" si="130"/>
        <v>378737922</v>
      </c>
      <c r="Q267" s="215">
        <f t="shared" si="108"/>
        <v>17207948</v>
      </c>
      <c r="V267" s="282">
        <v>472059323</v>
      </c>
      <c r="X267" s="283"/>
      <c r="Y267" s="284"/>
      <c r="AA267" s="289">
        <v>2315208</v>
      </c>
      <c r="AB267" s="289" t="s">
        <v>938</v>
      </c>
      <c r="AC267" s="291">
        <v>0</v>
      </c>
      <c r="AD267" s="291">
        <v>0</v>
      </c>
      <c r="AE267" s="291">
        <v>0</v>
      </c>
      <c r="AF267" s="291">
        <v>811381400</v>
      </c>
      <c r="AG267" s="291">
        <v>811381400</v>
      </c>
      <c r="AH267" s="291">
        <v>28534</v>
      </c>
      <c r="AI267" s="291">
        <v>49251643</v>
      </c>
      <c r="AJ267" s="291">
        <v>762129757</v>
      </c>
      <c r="AK267" s="291">
        <v>1338604</v>
      </c>
      <c r="AL267" s="291">
        <v>0</v>
      </c>
      <c r="AM267" s="291">
        <v>12724280</v>
      </c>
      <c r="AN267" s="291">
        <v>37865967</v>
      </c>
      <c r="AO267" s="291">
        <v>6938604</v>
      </c>
      <c r="AP267" s="291">
        <v>7886401</v>
      </c>
      <c r="AQ267" s="291">
        <v>354147082</v>
      </c>
      <c r="AR267" s="291">
        <v>347208478</v>
      </c>
      <c r="AS267" s="291">
        <v>297956835</v>
      </c>
      <c r="AT267" s="291">
        <v>464172922</v>
      </c>
      <c r="BB267" s="312">
        <v>2315208</v>
      </c>
      <c r="BC267" s="312" t="s">
        <v>938</v>
      </c>
      <c r="BD267" s="314">
        <v>0</v>
      </c>
      <c r="BE267" s="314">
        <v>0</v>
      </c>
      <c r="BF267" s="314">
        <v>0</v>
      </c>
      <c r="BG267" s="314">
        <v>811381400</v>
      </c>
      <c r="BH267" s="314">
        <v>811381400</v>
      </c>
      <c r="BI267" s="314">
        <v>18732000</v>
      </c>
      <c r="BJ267" s="314">
        <v>67983643</v>
      </c>
      <c r="BK267" s="314">
        <v>743397757</v>
      </c>
      <c r="BL267" s="314">
        <v>4483668</v>
      </c>
      <c r="BM267" s="314">
        <v>17207948</v>
      </c>
      <c r="BN267" s="314">
        <v>52114299</v>
      </c>
      <c r="BO267" s="314">
        <v>85435000</v>
      </c>
      <c r="BP267" s="314">
        <v>432643478</v>
      </c>
      <c r="BQ267" s="314">
        <v>364659835</v>
      </c>
      <c r="BR267" s="314">
        <v>378737922</v>
      </c>
      <c r="BS267" s="314">
        <v>17207948</v>
      </c>
    </row>
    <row r="268" spans="1:71" x14ac:dyDescent="0.35">
      <c r="A268" s="212">
        <v>2315209</v>
      </c>
      <c r="B268" s="210" t="s">
        <v>644</v>
      </c>
      <c r="C268" s="215">
        <v>0</v>
      </c>
      <c r="D268" s="215">
        <v>0</v>
      </c>
      <c r="E268" s="215">
        <v>0</v>
      </c>
      <c r="F268" s="215">
        <v>56198830</v>
      </c>
      <c r="G268" s="215">
        <f t="shared" si="104"/>
        <v>56198830</v>
      </c>
      <c r="H268" s="215">
        <v>1359260</v>
      </c>
      <c r="I268" s="215">
        <v>7007742</v>
      </c>
      <c r="J268" s="215">
        <f t="shared" si="127"/>
        <v>49191088</v>
      </c>
      <c r="K268" s="215">
        <v>1359260</v>
      </c>
      <c r="L268" s="215">
        <v>6736841</v>
      </c>
      <c r="M268" s="215">
        <f t="shared" si="128"/>
        <v>270901</v>
      </c>
      <c r="N268" s="215">
        <v>7007742</v>
      </c>
      <c r="O268" s="215">
        <f t="shared" si="129"/>
        <v>0</v>
      </c>
      <c r="P268" s="215">
        <f t="shared" si="130"/>
        <v>49191088</v>
      </c>
      <c r="Q268" s="215">
        <f t="shared" si="108"/>
        <v>6736841</v>
      </c>
      <c r="V268" s="282">
        <v>50550348</v>
      </c>
      <c r="X268" s="283"/>
      <c r="Y268" s="284"/>
      <c r="AA268" s="289">
        <v>2315209</v>
      </c>
      <c r="AB268" s="289" t="s">
        <v>940</v>
      </c>
      <c r="AC268" s="291">
        <v>0</v>
      </c>
      <c r="AD268" s="291">
        <v>0</v>
      </c>
      <c r="AE268" s="291">
        <v>0</v>
      </c>
      <c r="AF268" s="291">
        <v>56198830</v>
      </c>
      <c r="AG268" s="291">
        <v>56198830</v>
      </c>
      <c r="AH268" s="291">
        <v>0</v>
      </c>
      <c r="AI268" s="291">
        <v>5648482</v>
      </c>
      <c r="AJ268" s="291">
        <v>50550348</v>
      </c>
      <c r="AK268" s="291">
        <v>0</v>
      </c>
      <c r="AL268" s="291">
        <v>0</v>
      </c>
      <c r="AM268" s="291">
        <v>5377581</v>
      </c>
      <c r="AN268" s="291">
        <v>270901</v>
      </c>
      <c r="AO268" s="291">
        <v>0</v>
      </c>
      <c r="AP268" s="291">
        <v>0</v>
      </c>
      <c r="AQ268" s="291">
        <v>5648482</v>
      </c>
      <c r="AR268" s="291">
        <v>5648482</v>
      </c>
      <c r="AS268" s="291">
        <v>0</v>
      </c>
      <c r="AT268" s="291">
        <v>50550348</v>
      </c>
      <c r="BB268" s="312">
        <v>2315209</v>
      </c>
      <c r="BC268" s="312" t="s">
        <v>940</v>
      </c>
      <c r="BD268" s="314">
        <v>0</v>
      </c>
      <c r="BE268" s="314">
        <v>0</v>
      </c>
      <c r="BF268" s="314">
        <v>0</v>
      </c>
      <c r="BG268" s="314">
        <v>56198830</v>
      </c>
      <c r="BH268" s="314">
        <v>56198830</v>
      </c>
      <c r="BI268" s="314">
        <v>1359260</v>
      </c>
      <c r="BJ268" s="314">
        <v>7007742</v>
      </c>
      <c r="BK268" s="314">
        <v>49191088</v>
      </c>
      <c r="BL268" s="314">
        <v>1359260</v>
      </c>
      <c r="BM268" s="314">
        <v>6736841</v>
      </c>
      <c r="BN268" s="314">
        <v>270901</v>
      </c>
      <c r="BO268" s="314">
        <v>1359260</v>
      </c>
      <c r="BP268" s="314">
        <v>7007742</v>
      </c>
      <c r="BQ268" s="314">
        <v>0</v>
      </c>
      <c r="BR268" s="314">
        <v>49191088</v>
      </c>
      <c r="BS268" s="314">
        <v>6736841</v>
      </c>
    </row>
    <row r="269" spans="1:71" x14ac:dyDescent="0.35">
      <c r="A269" s="212">
        <v>2315210</v>
      </c>
      <c r="B269" s="210" t="s">
        <v>645</v>
      </c>
      <c r="C269" s="215">
        <v>0</v>
      </c>
      <c r="D269" s="215">
        <v>0</v>
      </c>
      <c r="E269" s="215">
        <v>0</v>
      </c>
      <c r="F269" s="215">
        <v>268721099</v>
      </c>
      <c r="G269" s="215">
        <f t="shared" si="104"/>
        <v>268721099</v>
      </c>
      <c r="H269" s="215">
        <v>8559594</v>
      </c>
      <c r="I269" s="215">
        <v>145570226</v>
      </c>
      <c r="J269" s="215">
        <f t="shared" si="127"/>
        <v>123150873</v>
      </c>
      <c r="K269" s="215">
        <v>10554922</v>
      </c>
      <c r="L269" s="215">
        <v>112963348</v>
      </c>
      <c r="M269" s="215">
        <f t="shared" si="128"/>
        <v>32606878</v>
      </c>
      <c r="N269" s="215">
        <v>182019495</v>
      </c>
      <c r="O269" s="215">
        <f t="shared" si="129"/>
        <v>36449269</v>
      </c>
      <c r="P269" s="215">
        <f t="shared" si="130"/>
        <v>86701604</v>
      </c>
      <c r="Q269" s="215">
        <f t="shared" si="108"/>
        <v>112963348</v>
      </c>
      <c r="V269" s="282">
        <v>87618209</v>
      </c>
      <c r="X269" s="283"/>
      <c r="Y269" s="284"/>
      <c r="AA269" s="289">
        <v>2315210</v>
      </c>
      <c r="AB269" s="289" t="s">
        <v>942</v>
      </c>
      <c r="AC269" s="291">
        <v>0</v>
      </c>
      <c r="AD269" s="291">
        <v>0</v>
      </c>
      <c r="AE269" s="291">
        <v>0</v>
      </c>
      <c r="AF269" s="291">
        <v>268721099</v>
      </c>
      <c r="AG269" s="291">
        <v>268721099</v>
      </c>
      <c r="AH269" s="291">
        <v>19491116</v>
      </c>
      <c r="AI269" s="291">
        <v>137010632</v>
      </c>
      <c r="AJ269" s="291">
        <v>131710467</v>
      </c>
      <c r="AK269" s="291">
        <v>150250</v>
      </c>
      <c r="AL269" s="291">
        <v>11151989</v>
      </c>
      <c r="AM269" s="291">
        <v>102408426</v>
      </c>
      <c r="AN269" s="291">
        <v>34752456</v>
      </c>
      <c r="AO269" s="291">
        <v>150250</v>
      </c>
      <c r="AP269" s="291">
        <v>0</v>
      </c>
      <c r="AQ269" s="291">
        <v>181253140</v>
      </c>
      <c r="AR269" s="291">
        <v>181102890</v>
      </c>
      <c r="AS269" s="291">
        <v>44092258</v>
      </c>
      <c r="AT269" s="291">
        <v>87618209</v>
      </c>
      <c r="BB269" s="312">
        <v>2315210</v>
      </c>
      <c r="BC269" s="312" t="s">
        <v>942</v>
      </c>
      <c r="BD269" s="314">
        <v>0</v>
      </c>
      <c r="BE269" s="314">
        <v>0</v>
      </c>
      <c r="BF269" s="314">
        <v>0</v>
      </c>
      <c r="BG269" s="314">
        <v>268721099</v>
      </c>
      <c r="BH269" s="314">
        <v>268721099</v>
      </c>
      <c r="BI269" s="314">
        <v>8559594</v>
      </c>
      <c r="BJ269" s="314">
        <v>145570226</v>
      </c>
      <c r="BK269" s="314">
        <v>123150873</v>
      </c>
      <c r="BL269" s="314">
        <v>10554922</v>
      </c>
      <c r="BM269" s="314">
        <v>112963348</v>
      </c>
      <c r="BN269" s="314">
        <v>32757128</v>
      </c>
      <c r="BO269" s="314">
        <v>916605</v>
      </c>
      <c r="BP269" s="314">
        <v>182019495</v>
      </c>
      <c r="BQ269" s="314">
        <v>36449269</v>
      </c>
      <c r="BR269" s="314">
        <v>86701604</v>
      </c>
      <c r="BS269" s="314">
        <v>112963348</v>
      </c>
    </row>
    <row r="270" spans="1:71" x14ac:dyDescent="0.35">
      <c r="A270" s="212">
        <v>2315211</v>
      </c>
      <c r="B270" s="210" t="s">
        <v>646</v>
      </c>
      <c r="C270" s="215">
        <v>0</v>
      </c>
      <c r="D270" s="215">
        <v>0</v>
      </c>
      <c r="E270" s="215">
        <v>0</v>
      </c>
      <c r="F270" s="215">
        <v>142901583</v>
      </c>
      <c r="G270" s="215">
        <f t="shared" si="104"/>
        <v>142901583</v>
      </c>
      <c r="H270" s="215">
        <v>0</v>
      </c>
      <c r="I270" s="215">
        <v>41223247</v>
      </c>
      <c r="J270" s="215">
        <f t="shared" si="127"/>
        <v>101678336</v>
      </c>
      <c r="K270" s="215">
        <v>2801222</v>
      </c>
      <c r="L270" s="215">
        <v>41223247</v>
      </c>
      <c r="M270" s="215">
        <f t="shared" si="128"/>
        <v>0</v>
      </c>
      <c r="N270" s="215">
        <v>41227236</v>
      </c>
      <c r="O270" s="215">
        <f t="shared" si="129"/>
        <v>3989</v>
      </c>
      <c r="P270" s="215">
        <f t="shared" si="130"/>
        <v>101674347</v>
      </c>
      <c r="Q270" s="215">
        <f t="shared" si="108"/>
        <v>41223247</v>
      </c>
      <c r="V270" s="282">
        <v>112831569</v>
      </c>
      <c r="X270" s="283"/>
      <c r="Y270" s="284"/>
      <c r="AA270" s="289">
        <v>2315211</v>
      </c>
      <c r="AB270" s="289" t="s">
        <v>944</v>
      </c>
      <c r="AC270" s="291">
        <v>0</v>
      </c>
      <c r="AD270" s="291">
        <v>0</v>
      </c>
      <c r="AE270" s="291">
        <v>0</v>
      </c>
      <c r="AF270" s="291">
        <v>142901583</v>
      </c>
      <c r="AG270" s="291">
        <v>142901583</v>
      </c>
      <c r="AH270" s="291">
        <v>11157222</v>
      </c>
      <c r="AI270" s="291">
        <v>41223247</v>
      </c>
      <c r="AJ270" s="291">
        <v>101678336</v>
      </c>
      <c r="AK270" s="291">
        <v>0</v>
      </c>
      <c r="AL270" s="291">
        <v>38352011</v>
      </c>
      <c r="AM270" s="291">
        <v>38422025</v>
      </c>
      <c r="AN270" s="291">
        <v>2801222</v>
      </c>
      <c r="AO270" s="291">
        <v>0</v>
      </c>
      <c r="AP270" s="291">
        <v>11157222</v>
      </c>
      <c r="AQ270" s="291">
        <v>41227236</v>
      </c>
      <c r="AR270" s="291">
        <v>41227236</v>
      </c>
      <c r="AS270" s="291">
        <v>3989</v>
      </c>
      <c r="AT270" s="291">
        <v>101674347</v>
      </c>
      <c r="BB270" s="312">
        <v>2315211</v>
      </c>
      <c r="BC270" s="312" t="s">
        <v>944</v>
      </c>
      <c r="BD270" s="314">
        <v>0</v>
      </c>
      <c r="BE270" s="314">
        <v>0</v>
      </c>
      <c r="BF270" s="314">
        <v>0</v>
      </c>
      <c r="BG270" s="314">
        <v>142901583</v>
      </c>
      <c r="BH270" s="314">
        <v>142901583</v>
      </c>
      <c r="BI270" s="314">
        <v>0</v>
      </c>
      <c r="BJ270" s="314">
        <v>41223247</v>
      </c>
      <c r="BK270" s="314">
        <v>101678336</v>
      </c>
      <c r="BL270" s="314">
        <v>2801222</v>
      </c>
      <c r="BM270" s="314">
        <v>41223247</v>
      </c>
      <c r="BN270" s="314">
        <v>0</v>
      </c>
      <c r="BO270" s="314">
        <v>0</v>
      </c>
      <c r="BP270" s="314">
        <v>41227236</v>
      </c>
      <c r="BQ270" s="314">
        <v>3989</v>
      </c>
      <c r="BR270" s="314">
        <v>101674347</v>
      </c>
      <c r="BS270" s="314">
        <v>41223247</v>
      </c>
    </row>
    <row r="271" spans="1:71" x14ac:dyDescent="0.35">
      <c r="A271" s="212">
        <v>2315212</v>
      </c>
      <c r="B271" s="210" t="s">
        <v>113</v>
      </c>
      <c r="C271" s="215">
        <v>0</v>
      </c>
      <c r="D271" s="215">
        <v>0</v>
      </c>
      <c r="E271" s="215">
        <v>0</v>
      </c>
      <c r="F271" s="215">
        <v>269516545</v>
      </c>
      <c r="G271" s="215">
        <f t="shared" si="104"/>
        <v>269516545</v>
      </c>
      <c r="H271" s="215">
        <v>8984000</v>
      </c>
      <c r="I271" s="215">
        <v>101764835</v>
      </c>
      <c r="J271" s="215">
        <f t="shared" si="127"/>
        <v>167751710</v>
      </c>
      <c r="K271" s="215">
        <v>8984000</v>
      </c>
      <c r="L271" s="215">
        <v>77417911</v>
      </c>
      <c r="M271" s="215">
        <f t="shared" si="128"/>
        <v>24346924</v>
      </c>
      <c r="N271" s="215">
        <v>133353250</v>
      </c>
      <c r="O271" s="215">
        <f t="shared" si="129"/>
        <v>31588415</v>
      </c>
      <c r="P271" s="215">
        <f t="shared" si="130"/>
        <v>136163295</v>
      </c>
      <c r="Q271" s="215">
        <f t="shared" si="108"/>
        <v>77417911</v>
      </c>
      <c r="V271" s="282">
        <v>155083295</v>
      </c>
      <c r="X271" s="283"/>
      <c r="Y271" s="284"/>
      <c r="AA271" s="289">
        <v>2315212</v>
      </c>
      <c r="AB271" s="289" t="s">
        <v>113</v>
      </c>
      <c r="AC271" s="291">
        <v>0</v>
      </c>
      <c r="AD271" s="291">
        <v>0</v>
      </c>
      <c r="AE271" s="291">
        <v>0</v>
      </c>
      <c r="AF271" s="291">
        <v>269516545</v>
      </c>
      <c r="AG271" s="291">
        <v>269516545</v>
      </c>
      <c r="AH271" s="291">
        <v>5799999</v>
      </c>
      <c r="AI271" s="291">
        <v>92780835</v>
      </c>
      <c r="AJ271" s="291">
        <v>176735710</v>
      </c>
      <c r="AK271" s="291">
        <v>0</v>
      </c>
      <c r="AL271" s="291">
        <v>15222203</v>
      </c>
      <c r="AM271" s="291">
        <v>68433911</v>
      </c>
      <c r="AN271" s="291">
        <v>24346924</v>
      </c>
      <c r="AO271" s="291">
        <v>0</v>
      </c>
      <c r="AP271" s="291">
        <v>9936000</v>
      </c>
      <c r="AQ271" s="291">
        <v>124369250</v>
      </c>
      <c r="AR271" s="291">
        <v>124369250</v>
      </c>
      <c r="AS271" s="291">
        <v>31588415</v>
      </c>
      <c r="AT271" s="291">
        <v>145147295</v>
      </c>
      <c r="BB271" s="312">
        <v>2315212</v>
      </c>
      <c r="BC271" s="312" t="s">
        <v>113</v>
      </c>
      <c r="BD271" s="314">
        <v>0</v>
      </c>
      <c r="BE271" s="314">
        <v>0</v>
      </c>
      <c r="BF271" s="314">
        <v>0</v>
      </c>
      <c r="BG271" s="314">
        <v>269516545</v>
      </c>
      <c r="BH271" s="314">
        <v>269516545</v>
      </c>
      <c r="BI271" s="314">
        <v>8984000</v>
      </c>
      <c r="BJ271" s="314">
        <v>101764835</v>
      </c>
      <c r="BK271" s="314">
        <v>167751710</v>
      </c>
      <c r="BL271" s="314">
        <v>8984000</v>
      </c>
      <c r="BM271" s="314">
        <v>77417911</v>
      </c>
      <c r="BN271" s="314">
        <v>24346924</v>
      </c>
      <c r="BO271" s="314">
        <v>8984000</v>
      </c>
      <c r="BP271" s="314">
        <v>133353250</v>
      </c>
      <c r="BQ271" s="314">
        <v>31588415</v>
      </c>
      <c r="BR271" s="314">
        <v>136163295</v>
      </c>
      <c r="BS271" s="314">
        <v>77417911</v>
      </c>
    </row>
    <row r="272" spans="1:71" s="219" customFormat="1" x14ac:dyDescent="0.35">
      <c r="A272" s="212">
        <v>2315213</v>
      </c>
      <c r="B272" s="210" t="s">
        <v>647</v>
      </c>
      <c r="C272" s="215">
        <v>0</v>
      </c>
      <c r="D272" s="215">
        <v>0</v>
      </c>
      <c r="E272" s="215">
        <v>0</v>
      </c>
      <c r="F272" s="215">
        <v>108357039</v>
      </c>
      <c r="G272" s="215">
        <f t="shared" si="104"/>
        <v>108357039</v>
      </c>
      <c r="H272" s="215">
        <v>0</v>
      </c>
      <c r="I272" s="215">
        <v>32059179</v>
      </c>
      <c r="J272" s="215">
        <f t="shared" si="127"/>
        <v>76297860</v>
      </c>
      <c r="K272" s="215">
        <v>0</v>
      </c>
      <c r="L272" s="215">
        <v>13049382</v>
      </c>
      <c r="M272" s="215">
        <f t="shared" si="128"/>
        <v>19009797</v>
      </c>
      <c r="N272" s="215">
        <v>32059179</v>
      </c>
      <c r="O272" s="215">
        <f t="shared" si="129"/>
        <v>0</v>
      </c>
      <c r="P272" s="215">
        <f t="shared" si="130"/>
        <v>76297860</v>
      </c>
      <c r="Q272" s="215">
        <f t="shared" si="108"/>
        <v>13049382</v>
      </c>
      <c r="V272" s="282">
        <v>77638293</v>
      </c>
      <c r="X272" s="283"/>
      <c r="Y272" s="284"/>
      <c r="AA272" s="289">
        <v>2315213</v>
      </c>
      <c r="AB272" s="289" t="s">
        <v>947</v>
      </c>
      <c r="AC272" s="291">
        <v>0</v>
      </c>
      <c r="AD272" s="291">
        <v>0</v>
      </c>
      <c r="AE272" s="291">
        <v>0</v>
      </c>
      <c r="AF272" s="291">
        <v>108357039</v>
      </c>
      <c r="AG272" s="291">
        <v>108357039</v>
      </c>
      <c r="AH272" s="291">
        <v>1340433</v>
      </c>
      <c r="AI272" s="291">
        <v>32059179</v>
      </c>
      <c r="AJ272" s="291">
        <v>76297860</v>
      </c>
      <c r="AK272" s="291">
        <v>0</v>
      </c>
      <c r="AL272" s="291">
        <v>4987933</v>
      </c>
      <c r="AM272" s="291">
        <v>13049382</v>
      </c>
      <c r="AN272" s="291">
        <v>19009797</v>
      </c>
      <c r="AO272" s="291">
        <v>0</v>
      </c>
      <c r="AP272" s="291">
        <v>1340433</v>
      </c>
      <c r="AQ272" s="291">
        <v>32059179</v>
      </c>
      <c r="AR272" s="291">
        <v>32059179</v>
      </c>
      <c r="AS272" s="291">
        <v>0</v>
      </c>
      <c r="AT272" s="291">
        <v>76297860</v>
      </c>
      <c r="BB272" s="312">
        <v>2315213</v>
      </c>
      <c r="BC272" s="312" t="s">
        <v>947</v>
      </c>
      <c r="BD272" s="314">
        <v>0</v>
      </c>
      <c r="BE272" s="314">
        <v>0</v>
      </c>
      <c r="BF272" s="314">
        <v>0</v>
      </c>
      <c r="BG272" s="314">
        <v>108357039</v>
      </c>
      <c r="BH272" s="314">
        <v>108357039</v>
      </c>
      <c r="BI272" s="314">
        <v>0</v>
      </c>
      <c r="BJ272" s="314">
        <v>32059179</v>
      </c>
      <c r="BK272" s="314">
        <v>76297860</v>
      </c>
      <c r="BL272" s="314">
        <v>0</v>
      </c>
      <c r="BM272" s="314">
        <v>13049382</v>
      </c>
      <c r="BN272" s="314">
        <v>19009797</v>
      </c>
      <c r="BO272" s="314">
        <v>0</v>
      </c>
      <c r="BP272" s="314">
        <v>32059179</v>
      </c>
      <c r="BQ272" s="314">
        <v>0</v>
      </c>
      <c r="BR272" s="314">
        <v>76297860</v>
      </c>
      <c r="BS272" s="314">
        <v>13049382</v>
      </c>
    </row>
    <row r="273" spans="1:71" s="219" customFormat="1" x14ac:dyDescent="0.35">
      <c r="A273" s="212">
        <v>2315214</v>
      </c>
      <c r="B273" s="210" t="s">
        <v>114</v>
      </c>
      <c r="C273" s="215">
        <v>0</v>
      </c>
      <c r="D273" s="215">
        <v>0</v>
      </c>
      <c r="E273" s="215">
        <v>0</v>
      </c>
      <c r="F273" s="215">
        <v>21206300</v>
      </c>
      <c r="G273" s="215">
        <f t="shared" si="104"/>
        <v>21206300</v>
      </c>
      <c r="H273" s="215">
        <v>0</v>
      </c>
      <c r="I273" s="215">
        <v>0</v>
      </c>
      <c r="J273" s="215">
        <f t="shared" si="127"/>
        <v>21206300</v>
      </c>
      <c r="K273" s="215">
        <v>0</v>
      </c>
      <c r="L273" s="215">
        <v>0</v>
      </c>
      <c r="M273" s="215">
        <f t="shared" si="128"/>
        <v>0</v>
      </c>
      <c r="N273" s="215">
        <v>0</v>
      </c>
      <c r="O273" s="215">
        <f t="shared" si="129"/>
        <v>0</v>
      </c>
      <c r="P273" s="215">
        <f t="shared" si="130"/>
        <v>21206300</v>
      </c>
      <c r="Q273" s="215">
        <f t="shared" si="108"/>
        <v>0</v>
      </c>
      <c r="V273" s="282">
        <v>21206300</v>
      </c>
      <c r="X273" s="283"/>
      <c r="Y273" s="284"/>
      <c r="AA273" s="289">
        <v>2315214</v>
      </c>
      <c r="AB273" s="289" t="s">
        <v>114</v>
      </c>
      <c r="AC273" s="291">
        <v>0</v>
      </c>
      <c r="AD273" s="291">
        <v>0</v>
      </c>
      <c r="AE273" s="291">
        <v>0</v>
      </c>
      <c r="AF273" s="291">
        <v>21206300</v>
      </c>
      <c r="AG273" s="291">
        <v>21206300</v>
      </c>
      <c r="AH273" s="291">
        <v>0</v>
      </c>
      <c r="AI273" s="291">
        <v>0</v>
      </c>
      <c r="AJ273" s="291">
        <v>21206300</v>
      </c>
      <c r="AK273" s="291">
        <v>0</v>
      </c>
      <c r="AL273" s="291">
        <v>0</v>
      </c>
      <c r="AM273" s="291">
        <v>0</v>
      </c>
      <c r="AN273" s="291">
        <v>0</v>
      </c>
      <c r="AO273" s="291">
        <v>0</v>
      </c>
      <c r="AP273" s="291">
        <v>0</v>
      </c>
      <c r="AQ273" s="291">
        <v>0</v>
      </c>
      <c r="AR273" s="291">
        <v>0</v>
      </c>
      <c r="AS273" s="291">
        <v>0</v>
      </c>
      <c r="AT273" s="291">
        <v>21206300</v>
      </c>
      <c r="BB273" s="312">
        <v>2315214</v>
      </c>
      <c r="BC273" s="312" t="s">
        <v>114</v>
      </c>
      <c r="BD273" s="314">
        <v>0</v>
      </c>
      <c r="BE273" s="314">
        <v>0</v>
      </c>
      <c r="BF273" s="314">
        <v>0</v>
      </c>
      <c r="BG273" s="314">
        <v>21206300</v>
      </c>
      <c r="BH273" s="314">
        <v>21206300</v>
      </c>
      <c r="BI273" s="314">
        <v>0</v>
      </c>
      <c r="BJ273" s="314">
        <v>0</v>
      </c>
      <c r="BK273" s="314">
        <v>21206300</v>
      </c>
      <c r="BL273" s="314">
        <v>0</v>
      </c>
      <c r="BM273" s="314">
        <v>0</v>
      </c>
      <c r="BN273" s="314">
        <v>0</v>
      </c>
      <c r="BO273" s="314">
        <v>0</v>
      </c>
      <c r="BP273" s="314">
        <v>0</v>
      </c>
      <c r="BQ273" s="314">
        <v>0</v>
      </c>
      <c r="BR273" s="314">
        <v>21206300</v>
      </c>
      <c r="BS273" s="314">
        <v>0</v>
      </c>
    </row>
    <row r="274" spans="1:71" ht="29" x14ac:dyDescent="0.35">
      <c r="A274" s="220">
        <v>2316</v>
      </c>
      <c r="B274" s="221" t="s">
        <v>115</v>
      </c>
      <c r="C274" s="222">
        <f>+C275</f>
        <v>670000000</v>
      </c>
      <c r="D274" s="222">
        <f t="shared" ref="D274:Q275" si="131">+D275</f>
        <v>123452900</v>
      </c>
      <c r="E274" s="222">
        <f t="shared" si="131"/>
        <v>0</v>
      </c>
      <c r="F274" s="222">
        <f t="shared" si="131"/>
        <v>308347603</v>
      </c>
      <c r="G274" s="222">
        <f t="shared" si="131"/>
        <v>1101800503</v>
      </c>
      <c r="H274" s="222">
        <f t="shared" si="131"/>
        <v>200000</v>
      </c>
      <c r="I274" s="222">
        <f t="shared" si="131"/>
        <v>769661761</v>
      </c>
      <c r="J274" s="222">
        <f t="shared" si="131"/>
        <v>332138742</v>
      </c>
      <c r="K274" s="222">
        <f t="shared" si="131"/>
        <v>325509439</v>
      </c>
      <c r="L274" s="222">
        <f t="shared" si="131"/>
        <v>1055794565</v>
      </c>
      <c r="M274" s="222">
        <f t="shared" si="131"/>
        <v>-286132804</v>
      </c>
      <c r="N274" s="222">
        <f t="shared" si="131"/>
        <v>788344211</v>
      </c>
      <c r="O274" s="222">
        <f t="shared" si="131"/>
        <v>18682450</v>
      </c>
      <c r="P274" s="222">
        <f t="shared" si="131"/>
        <v>313456292</v>
      </c>
      <c r="Q274" s="222">
        <f t="shared" si="131"/>
        <v>1055794565</v>
      </c>
      <c r="V274" s="282">
        <v>5408689</v>
      </c>
      <c r="X274" s="283"/>
      <c r="Y274" s="284"/>
      <c r="AA274" s="289">
        <v>2316</v>
      </c>
      <c r="AB274" s="289" t="s">
        <v>115</v>
      </c>
      <c r="AC274" s="291">
        <v>670000000</v>
      </c>
      <c r="AD274" s="291">
        <v>123452900</v>
      </c>
      <c r="AE274" s="291">
        <v>0</v>
      </c>
      <c r="AF274" s="291">
        <v>0</v>
      </c>
      <c r="AG274" s="291">
        <v>793452900</v>
      </c>
      <c r="AH274" s="291">
        <v>21402500</v>
      </c>
      <c r="AI274" s="291">
        <v>769461761</v>
      </c>
      <c r="AJ274" s="291">
        <v>23991139</v>
      </c>
      <c r="AK274" s="291">
        <v>0</v>
      </c>
      <c r="AL274" s="291">
        <v>102588600</v>
      </c>
      <c r="AM274" s="291">
        <v>658122581</v>
      </c>
      <c r="AN274" s="291">
        <v>111339180</v>
      </c>
      <c r="AO274" s="291">
        <v>0</v>
      </c>
      <c r="AP274" s="291">
        <v>300000</v>
      </c>
      <c r="AQ274" s="291">
        <v>788344211</v>
      </c>
      <c r="AR274" s="291">
        <v>788344211</v>
      </c>
      <c r="AS274" s="291">
        <v>18882450</v>
      </c>
      <c r="AT274" s="291">
        <v>5108689</v>
      </c>
      <c r="BB274" s="312">
        <v>2316</v>
      </c>
      <c r="BC274" s="312" t="s">
        <v>115</v>
      </c>
      <c r="BD274" s="314">
        <v>670000000</v>
      </c>
      <c r="BE274" s="314">
        <v>123452900</v>
      </c>
      <c r="BF274" s="314">
        <v>0</v>
      </c>
      <c r="BG274" s="314">
        <v>308347603</v>
      </c>
      <c r="BH274" s="314">
        <v>1101800503</v>
      </c>
      <c r="BI274" s="314">
        <v>200000</v>
      </c>
      <c r="BJ274" s="314">
        <v>769661761</v>
      </c>
      <c r="BK274" s="314">
        <v>332138742</v>
      </c>
      <c r="BL274" s="314">
        <v>325509439</v>
      </c>
      <c r="BM274" s="314">
        <v>1055794565</v>
      </c>
      <c r="BN274" s="314">
        <v>-213970259</v>
      </c>
      <c r="BO274" s="314">
        <v>0</v>
      </c>
      <c r="BP274" s="314">
        <v>788344211</v>
      </c>
      <c r="BQ274" s="314">
        <v>18682450</v>
      </c>
      <c r="BR274" s="314">
        <v>313456292</v>
      </c>
      <c r="BS274" s="314">
        <v>1055794565</v>
      </c>
    </row>
    <row r="275" spans="1:71" s="219" customFormat="1" x14ac:dyDescent="0.35">
      <c r="A275" s="226">
        <v>23161</v>
      </c>
      <c r="B275" s="227" t="s">
        <v>116</v>
      </c>
      <c r="C275" s="228">
        <f>+C276</f>
        <v>670000000</v>
      </c>
      <c r="D275" s="228">
        <f t="shared" si="131"/>
        <v>123452900</v>
      </c>
      <c r="E275" s="228">
        <f t="shared" si="131"/>
        <v>0</v>
      </c>
      <c r="F275" s="228">
        <f t="shared" si="131"/>
        <v>308347603</v>
      </c>
      <c r="G275" s="228">
        <f t="shared" si="131"/>
        <v>1101800503</v>
      </c>
      <c r="H275" s="228">
        <f t="shared" si="131"/>
        <v>200000</v>
      </c>
      <c r="I275" s="228">
        <f t="shared" si="131"/>
        <v>769661761</v>
      </c>
      <c r="J275" s="228">
        <f t="shared" si="131"/>
        <v>332138742</v>
      </c>
      <c r="K275" s="228">
        <f t="shared" si="131"/>
        <v>325509439</v>
      </c>
      <c r="L275" s="228">
        <f t="shared" si="131"/>
        <v>1055794565</v>
      </c>
      <c r="M275" s="228">
        <f t="shared" si="131"/>
        <v>-286132804</v>
      </c>
      <c r="N275" s="228">
        <f t="shared" si="131"/>
        <v>788344211</v>
      </c>
      <c r="O275" s="228">
        <f t="shared" si="131"/>
        <v>18682450</v>
      </c>
      <c r="P275" s="228">
        <f t="shared" si="131"/>
        <v>313456292</v>
      </c>
      <c r="Q275" s="228">
        <f t="shared" si="131"/>
        <v>1055794565</v>
      </c>
      <c r="V275" s="282">
        <v>5408689</v>
      </c>
      <c r="X275" s="283"/>
      <c r="Y275" s="284"/>
      <c r="AA275" s="289">
        <v>23161</v>
      </c>
      <c r="AB275" s="289" t="s">
        <v>116</v>
      </c>
      <c r="AC275" s="291">
        <v>670000000</v>
      </c>
      <c r="AD275" s="291">
        <v>123452900</v>
      </c>
      <c r="AE275" s="291">
        <v>0</v>
      </c>
      <c r="AF275" s="291">
        <v>0</v>
      </c>
      <c r="AG275" s="291">
        <v>793452900</v>
      </c>
      <c r="AH275" s="291">
        <v>21402500</v>
      </c>
      <c r="AI275" s="291">
        <v>769461761</v>
      </c>
      <c r="AJ275" s="291">
        <v>23991139</v>
      </c>
      <c r="AK275" s="291">
        <v>0</v>
      </c>
      <c r="AL275" s="291">
        <v>102588600</v>
      </c>
      <c r="AM275" s="291">
        <v>658122581</v>
      </c>
      <c r="AN275" s="291">
        <v>111339180</v>
      </c>
      <c r="AO275" s="291">
        <v>0</v>
      </c>
      <c r="AP275" s="291">
        <v>300000</v>
      </c>
      <c r="AQ275" s="291">
        <v>788344211</v>
      </c>
      <c r="AR275" s="291">
        <v>788344211</v>
      </c>
      <c r="AS275" s="291">
        <v>18882450</v>
      </c>
      <c r="AT275" s="291">
        <v>5108689</v>
      </c>
      <c r="BB275" s="312">
        <v>23161</v>
      </c>
      <c r="BC275" s="312" t="s">
        <v>116</v>
      </c>
      <c r="BD275" s="314">
        <v>670000000</v>
      </c>
      <c r="BE275" s="314">
        <v>123452900</v>
      </c>
      <c r="BF275" s="314">
        <v>0</v>
      </c>
      <c r="BG275" s="314">
        <v>308347603</v>
      </c>
      <c r="BH275" s="314">
        <v>1101800503</v>
      </c>
      <c r="BI275" s="314">
        <v>200000</v>
      </c>
      <c r="BJ275" s="314">
        <v>769661761</v>
      </c>
      <c r="BK275" s="314">
        <v>332138742</v>
      </c>
      <c r="BL275" s="314">
        <v>325509439</v>
      </c>
      <c r="BM275" s="314">
        <v>1055794565</v>
      </c>
      <c r="BN275" s="314">
        <v>-213970259</v>
      </c>
      <c r="BO275" s="314">
        <v>0</v>
      </c>
      <c r="BP275" s="314">
        <v>788344211</v>
      </c>
      <c r="BQ275" s="314">
        <v>18682450</v>
      </c>
      <c r="BR275" s="314">
        <v>313456292</v>
      </c>
      <c r="BS275" s="314">
        <v>1055794565</v>
      </c>
    </row>
    <row r="276" spans="1:71" x14ac:dyDescent="0.35">
      <c r="A276" s="307">
        <v>231614</v>
      </c>
      <c r="B276" s="210" t="s">
        <v>117</v>
      </c>
      <c r="C276" s="215">
        <v>670000000</v>
      </c>
      <c r="D276" s="215">
        <v>123452900</v>
      </c>
      <c r="E276" s="215">
        <v>0</v>
      </c>
      <c r="F276" s="215">
        <v>308347603</v>
      </c>
      <c r="G276" s="215">
        <f t="shared" ref="G276:G344" si="132">+C276+D276-E276+F276</f>
        <v>1101800503</v>
      </c>
      <c r="H276" s="215">
        <v>200000</v>
      </c>
      <c r="I276" s="215">
        <v>769661761</v>
      </c>
      <c r="J276" s="215">
        <f t="shared" si="127"/>
        <v>332138742</v>
      </c>
      <c r="K276" s="215">
        <v>325509439</v>
      </c>
      <c r="L276" s="215">
        <v>1055794565</v>
      </c>
      <c r="M276" s="215">
        <f t="shared" si="128"/>
        <v>-286132804</v>
      </c>
      <c r="N276" s="215">
        <v>788344211</v>
      </c>
      <c r="O276" s="215">
        <f t="shared" si="129"/>
        <v>18682450</v>
      </c>
      <c r="P276" s="215">
        <f t="shared" si="130"/>
        <v>313456292</v>
      </c>
      <c r="Q276" s="215">
        <f t="shared" si="108"/>
        <v>1055794565</v>
      </c>
      <c r="V276" s="282">
        <v>5408689</v>
      </c>
      <c r="X276" s="283"/>
      <c r="Y276" s="284"/>
      <c r="AA276" s="289">
        <v>231614</v>
      </c>
      <c r="AB276" s="289" t="s">
        <v>117</v>
      </c>
      <c r="AC276" s="291">
        <v>670000000</v>
      </c>
      <c r="AD276" s="291">
        <v>123452900</v>
      </c>
      <c r="AE276" s="291">
        <v>0</v>
      </c>
      <c r="AF276" s="291">
        <v>0</v>
      </c>
      <c r="AG276" s="291">
        <v>793452900</v>
      </c>
      <c r="AH276" s="291">
        <v>21402500</v>
      </c>
      <c r="AI276" s="291">
        <v>769461761</v>
      </c>
      <c r="AJ276" s="291">
        <v>23991139</v>
      </c>
      <c r="AK276" s="291">
        <v>0</v>
      </c>
      <c r="AL276" s="291">
        <v>102588600</v>
      </c>
      <c r="AM276" s="291">
        <v>658122581</v>
      </c>
      <c r="AN276" s="291">
        <v>111339180</v>
      </c>
      <c r="AO276" s="291">
        <v>0</v>
      </c>
      <c r="AP276" s="291">
        <v>300000</v>
      </c>
      <c r="AQ276" s="291">
        <v>788344211</v>
      </c>
      <c r="AR276" s="291">
        <v>788344211</v>
      </c>
      <c r="AS276" s="291">
        <v>18882450</v>
      </c>
      <c r="AT276" s="291">
        <v>5108689</v>
      </c>
      <c r="BB276" s="312">
        <v>231614</v>
      </c>
      <c r="BC276" s="312" t="s">
        <v>117</v>
      </c>
      <c r="BD276" s="314">
        <v>670000000</v>
      </c>
      <c r="BE276" s="314">
        <v>123452900</v>
      </c>
      <c r="BF276" s="314">
        <v>0</v>
      </c>
      <c r="BG276" s="314">
        <v>308347603</v>
      </c>
      <c r="BH276" s="314">
        <v>1101800503</v>
      </c>
      <c r="BI276" s="314">
        <v>200000</v>
      </c>
      <c r="BJ276" s="314">
        <v>769661761</v>
      </c>
      <c r="BK276" s="314">
        <v>332138742</v>
      </c>
      <c r="BL276" s="314">
        <v>325509439</v>
      </c>
      <c r="BM276" s="314">
        <v>1055794565</v>
      </c>
      <c r="BN276" s="314">
        <v>-213970259</v>
      </c>
      <c r="BO276" s="314">
        <v>0</v>
      </c>
      <c r="BP276" s="314">
        <v>788344211</v>
      </c>
      <c r="BQ276" s="314">
        <v>18682450</v>
      </c>
      <c r="BR276" s="314">
        <v>313456292</v>
      </c>
      <c r="BS276" s="314">
        <v>1055794565</v>
      </c>
    </row>
    <row r="277" spans="1:71" s="219" customFormat="1" x14ac:dyDescent="0.35">
      <c r="A277" s="220">
        <v>2319</v>
      </c>
      <c r="B277" s="221" t="s">
        <v>118</v>
      </c>
      <c r="C277" s="222">
        <f>+C278</f>
        <v>400000000</v>
      </c>
      <c r="D277" s="222">
        <f t="shared" ref="D277:Q277" si="133">+D278</f>
        <v>0</v>
      </c>
      <c r="E277" s="222">
        <f t="shared" si="133"/>
        <v>0</v>
      </c>
      <c r="F277" s="222">
        <f t="shared" si="133"/>
        <v>0</v>
      </c>
      <c r="G277" s="222">
        <f t="shared" si="133"/>
        <v>400000000</v>
      </c>
      <c r="H277" s="222">
        <f t="shared" si="133"/>
        <v>0</v>
      </c>
      <c r="I277" s="222">
        <f t="shared" si="133"/>
        <v>65782740</v>
      </c>
      <c r="J277" s="222">
        <f t="shared" si="133"/>
        <v>334217260</v>
      </c>
      <c r="K277" s="222">
        <f t="shared" si="133"/>
        <v>0</v>
      </c>
      <c r="L277" s="222">
        <f t="shared" si="133"/>
        <v>56232740</v>
      </c>
      <c r="M277" s="222">
        <f t="shared" si="133"/>
        <v>9550000</v>
      </c>
      <c r="N277" s="222">
        <f t="shared" si="133"/>
        <v>141550973</v>
      </c>
      <c r="O277" s="222">
        <f t="shared" si="133"/>
        <v>75768233</v>
      </c>
      <c r="P277" s="222">
        <f t="shared" si="133"/>
        <v>258449027</v>
      </c>
      <c r="Q277" s="222">
        <f t="shared" si="133"/>
        <v>56232740</v>
      </c>
      <c r="V277" s="282">
        <v>259449027</v>
      </c>
      <c r="X277" s="283"/>
      <c r="Y277" s="284"/>
      <c r="AA277" s="289">
        <v>2319</v>
      </c>
      <c r="AB277" s="289" t="s">
        <v>118</v>
      </c>
      <c r="AC277" s="291">
        <v>400000000</v>
      </c>
      <c r="AD277" s="291">
        <v>0</v>
      </c>
      <c r="AE277" s="291">
        <v>0</v>
      </c>
      <c r="AF277" s="291">
        <v>0</v>
      </c>
      <c r="AG277" s="291">
        <v>400000000</v>
      </c>
      <c r="AH277" s="291">
        <v>1000000</v>
      </c>
      <c r="AI277" s="291">
        <v>65782740</v>
      </c>
      <c r="AJ277" s="291">
        <v>334217260</v>
      </c>
      <c r="AK277" s="291">
        <v>1500000</v>
      </c>
      <c r="AL277" s="291">
        <v>-500000</v>
      </c>
      <c r="AM277" s="291">
        <v>56232740</v>
      </c>
      <c r="AN277" s="291">
        <v>11050000</v>
      </c>
      <c r="AO277" s="291">
        <v>0</v>
      </c>
      <c r="AP277" s="291">
        <v>1000000</v>
      </c>
      <c r="AQ277" s="291">
        <v>141550973</v>
      </c>
      <c r="AR277" s="291">
        <v>141550973</v>
      </c>
      <c r="AS277" s="291">
        <v>75768233</v>
      </c>
      <c r="AT277" s="291">
        <v>258449027</v>
      </c>
      <c r="BB277" s="312">
        <v>2319</v>
      </c>
      <c r="BC277" s="312" t="s">
        <v>118</v>
      </c>
      <c r="BD277" s="314">
        <v>400000000</v>
      </c>
      <c r="BE277" s="314">
        <v>0</v>
      </c>
      <c r="BF277" s="314">
        <v>0</v>
      </c>
      <c r="BG277" s="314">
        <v>0</v>
      </c>
      <c r="BH277" s="314">
        <v>400000000</v>
      </c>
      <c r="BI277" s="314">
        <v>0</v>
      </c>
      <c r="BJ277" s="314">
        <v>65782740</v>
      </c>
      <c r="BK277" s="314">
        <v>334217260</v>
      </c>
      <c r="BL277" s="314">
        <v>0</v>
      </c>
      <c r="BM277" s="314">
        <v>56232740</v>
      </c>
      <c r="BN277" s="314">
        <v>11050000</v>
      </c>
      <c r="BO277" s="314">
        <v>0</v>
      </c>
      <c r="BP277" s="314">
        <v>141550973</v>
      </c>
      <c r="BQ277" s="314">
        <v>75768233</v>
      </c>
      <c r="BR277" s="314">
        <v>258449027</v>
      </c>
      <c r="BS277" s="314">
        <v>56232740</v>
      </c>
    </row>
    <row r="278" spans="1:71" s="219" customFormat="1" x14ac:dyDescent="0.35">
      <c r="A278" s="212">
        <v>23191</v>
      </c>
      <c r="B278" s="210" t="s">
        <v>623</v>
      </c>
      <c r="C278" s="215">
        <v>400000000</v>
      </c>
      <c r="D278" s="215">
        <v>0</v>
      </c>
      <c r="E278" s="215">
        <v>0</v>
      </c>
      <c r="F278" s="215">
        <v>0</v>
      </c>
      <c r="G278" s="215">
        <f t="shared" si="132"/>
        <v>400000000</v>
      </c>
      <c r="H278" s="215">
        <v>0</v>
      </c>
      <c r="I278" s="215">
        <v>65782740</v>
      </c>
      <c r="J278" s="215">
        <f t="shared" si="127"/>
        <v>334217260</v>
      </c>
      <c r="K278" s="215">
        <v>0</v>
      </c>
      <c r="L278" s="215">
        <v>56232740</v>
      </c>
      <c r="M278" s="215">
        <f t="shared" si="128"/>
        <v>9550000</v>
      </c>
      <c r="N278" s="215">
        <v>141550973</v>
      </c>
      <c r="O278" s="215">
        <f t="shared" si="129"/>
        <v>75768233</v>
      </c>
      <c r="P278" s="215">
        <f t="shared" si="130"/>
        <v>258449027</v>
      </c>
      <c r="Q278" s="215">
        <f t="shared" si="108"/>
        <v>56232740</v>
      </c>
      <c r="V278" s="282">
        <v>259449027</v>
      </c>
      <c r="X278" s="283"/>
      <c r="Y278" s="284"/>
      <c r="AA278" s="289">
        <v>23191</v>
      </c>
      <c r="AB278" s="289" t="s">
        <v>934</v>
      </c>
      <c r="AC278" s="291">
        <v>400000000</v>
      </c>
      <c r="AD278" s="291">
        <v>0</v>
      </c>
      <c r="AE278" s="291">
        <v>0</v>
      </c>
      <c r="AF278" s="291">
        <v>0</v>
      </c>
      <c r="AG278" s="291">
        <v>400000000</v>
      </c>
      <c r="AH278" s="291">
        <v>1000000</v>
      </c>
      <c r="AI278" s="291">
        <v>65782740</v>
      </c>
      <c r="AJ278" s="291">
        <v>334217260</v>
      </c>
      <c r="AK278" s="291">
        <v>1500000</v>
      </c>
      <c r="AL278" s="291">
        <v>-500000</v>
      </c>
      <c r="AM278" s="291">
        <v>56232740</v>
      </c>
      <c r="AN278" s="291">
        <v>11050000</v>
      </c>
      <c r="AO278" s="291">
        <v>0</v>
      </c>
      <c r="AP278" s="291">
        <v>1000000</v>
      </c>
      <c r="AQ278" s="291">
        <v>141550973</v>
      </c>
      <c r="AR278" s="291">
        <v>141550973</v>
      </c>
      <c r="AS278" s="291">
        <v>75768233</v>
      </c>
      <c r="AT278" s="291">
        <v>258449027</v>
      </c>
      <c r="BB278" s="312">
        <v>23191</v>
      </c>
      <c r="BC278" s="312" t="s">
        <v>934</v>
      </c>
      <c r="BD278" s="314">
        <v>400000000</v>
      </c>
      <c r="BE278" s="314">
        <v>0</v>
      </c>
      <c r="BF278" s="314">
        <v>0</v>
      </c>
      <c r="BG278" s="314">
        <v>0</v>
      </c>
      <c r="BH278" s="314">
        <v>400000000</v>
      </c>
      <c r="BI278" s="314">
        <v>0</v>
      </c>
      <c r="BJ278" s="314">
        <v>65782740</v>
      </c>
      <c r="BK278" s="314">
        <v>334217260</v>
      </c>
      <c r="BL278" s="314">
        <v>0</v>
      </c>
      <c r="BM278" s="314">
        <v>56232740</v>
      </c>
      <c r="BN278" s="314">
        <v>11050000</v>
      </c>
      <c r="BO278" s="314">
        <v>0</v>
      </c>
      <c r="BP278" s="314">
        <v>141550973</v>
      </c>
      <c r="BQ278" s="314">
        <v>75768233</v>
      </c>
      <c r="BR278" s="314">
        <v>258449027</v>
      </c>
      <c r="BS278" s="314">
        <v>56232740</v>
      </c>
    </row>
    <row r="279" spans="1:71" s="219" customFormat="1" x14ac:dyDescent="0.35">
      <c r="A279" s="220">
        <v>232</v>
      </c>
      <c r="B279" s="221" t="s">
        <v>119</v>
      </c>
      <c r="C279" s="222">
        <f>+C280+C312+C315</f>
        <v>4651804202</v>
      </c>
      <c r="D279" s="222">
        <f t="shared" ref="D279:Q279" si="134">+D280+D312+D315</f>
        <v>1584574006</v>
      </c>
      <c r="E279" s="222">
        <f t="shared" si="134"/>
        <v>723452900</v>
      </c>
      <c r="F279" s="222">
        <f t="shared" si="134"/>
        <v>754000000</v>
      </c>
      <c r="G279" s="222">
        <f t="shared" si="134"/>
        <v>6266925308</v>
      </c>
      <c r="H279" s="222">
        <f t="shared" si="134"/>
        <v>680425921</v>
      </c>
      <c r="I279" s="222">
        <f t="shared" si="134"/>
        <v>3656360559.8599997</v>
      </c>
      <c r="J279" s="222">
        <f t="shared" si="134"/>
        <v>2610564748.1400003</v>
      </c>
      <c r="K279" s="222">
        <f t="shared" si="134"/>
        <v>139417121</v>
      </c>
      <c r="L279" s="222">
        <f t="shared" si="134"/>
        <v>1643150696.8599999</v>
      </c>
      <c r="M279" s="222">
        <f t="shared" si="134"/>
        <v>2013209863</v>
      </c>
      <c r="N279" s="222">
        <f t="shared" si="134"/>
        <v>4305198338.8099995</v>
      </c>
      <c r="O279" s="222">
        <f t="shared" si="134"/>
        <v>648837778.95000005</v>
      </c>
      <c r="P279" s="222">
        <f t="shared" si="134"/>
        <v>1961726969.1900001</v>
      </c>
      <c r="Q279" s="222">
        <f t="shared" si="134"/>
        <v>1168833164.8099999</v>
      </c>
      <c r="V279" s="282">
        <v>2572983021.1900001</v>
      </c>
      <c r="X279" s="283"/>
      <c r="Y279" s="284"/>
      <c r="AA279" s="289">
        <v>232</v>
      </c>
      <c r="AB279" s="289" t="s">
        <v>119</v>
      </c>
      <c r="AC279" s="291">
        <v>4651804202</v>
      </c>
      <c r="AD279" s="291">
        <v>1584574006</v>
      </c>
      <c r="AE279" s="291">
        <v>723452900</v>
      </c>
      <c r="AF279" s="291">
        <v>754000000</v>
      </c>
      <c r="AG279" s="291">
        <v>6266925308</v>
      </c>
      <c r="AH279" s="291">
        <v>531177225</v>
      </c>
      <c r="AI279" s="291">
        <v>2944323976.8599997</v>
      </c>
      <c r="AJ279" s="291">
        <v>3322601331.1400003</v>
      </c>
      <c r="AK279" s="291">
        <v>15917000</v>
      </c>
      <c r="AL279" s="291">
        <v>416924010.05000001</v>
      </c>
      <c r="AM279" s="291">
        <v>1503733575.8600001</v>
      </c>
      <c r="AN279" s="291">
        <v>1456507400.9999995</v>
      </c>
      <c r="AO279" s="291">
        <v>1212233066</v>
      </c>
      <c r="AP279" s="291">
        <v>963248677</v>
      </c>
      <c r="AQ279" s="291">
        <v>5251090523.8099995</v>
      </c>
      <c r="AR279" s="291">
        <v>4038857457.8099995</v>
      </c>
      <c r="AS279" s="291">
        <v>1094533480.9499998</v>
      </c>
      <c r="AT279" s="291">
        <v>2228067850.1900005</v>
      </c>
      <c r="BB279" s="312">
        <v>232</v>
      </c>
      <c r="BC279" s="312" t="s">
        <v>119</v>
      </c>
      <c r="BD279" s="314">
        <v>4651804202</v>
      </c>
      <c r="BE279" s="314">
        <v>1584574006</v>
      </c>
      <c r="BF279" s="314">
        <v>723452900</v>
      </c>
      <c r="BG279" s="314">
        <v>754000000</v>
      </c>
      <c r="BH279" s="314">
        <v>6266925308</v>
      </c>
      <c r="BI279" s="314">
        <v>680425921</v>
      </c>
      <c r="BJ279" s="314">
        <v>3656360559.8599997</v>
      </c>
      <c r="BK279" s="314">
        <v>2610564748.1400003</v>
      </c>
      <c r="BL279" s="314">
        <v>139417121</v>
      </c>
      <c r="BM279" s="314">
        <v>1643150696.8599999</v>
      </c>
      <c r="BN279" s="314">
        <v>2029126862.9999998</v>
      </c>
      <c r="BO279" s="314">
        <v>264880881</v>
      </c>
      <c r="BP279" s="314">
        <v>4305198338.8099995</v>
      </c>
      <c r="BQ279" s="314">
        <v>648837778.94999981</v>
      </c>
      <c r="BR279" s="314">
        <v>1961726969.1900005</v>
      </c>
      <c r="BS279" s="314">
        <v>1643150696.8599999</v>
      </c>
    </row>
    <row r="280" spans="1:71" x14ac:dyDescent="0.35">
      <c r="A280" s="220">
        <v>2321</v>
      </c>
      <c r="B280" s="221" t="s">
        <v>120</v>
      </c>
      <c r="C280" s="222">
        <f>+C281+C294+C298+C303+C308</f>
        <v>4431804202</v>
      </c>
      <c r="D280" s="222">
        <f t="shared" ref="D280:Q280" si="135">+D281+D294+D298+D303+D308</f>
        <v>1584574006</v>
      </c>
      <c r="E280" s="222">
        <f t="shared" si="135"/>
        <v>723452900</v>
      </c>
      <c r="F280" s="222">
        <f t="shared" si="135"/>
        <v>754000000</v>
      </c>
      <c r="G280" s="222">
        <f t="shared" si="135"/>
        <v>6046925308</v>
      </c>
      <c r="H280" s="222">
        <f t="shared" si="135"/>
        <v>674516480</v>
      </c>
      <c r="I280" s="222">
        <f t="shared" si="135"/>
        <v>3640839895.8599997</v>
      </c>
      <c r="J280" s="222">
        <f t="shared" si="135"/>
        <v>2406085412.1400003</v>
      </c>
      <c r="K280" s="222">
        <f t="shared" si="135"/>
        <v>137755898</v>
      </c>
      <c r="L280" s="222">
        <f t="shared" si="135"/>
        <v>1640262956.8599999</v>
      </c>
      <c r="M280" s="222">
        <f t="shared" si="135"/>
        <v>2000576939</v>
      </c>
      <c r="N280" s="222">
        <f t="shared" si="135"/>
        <v>4275950101.8099999</v>
      </c>
      <c r="O280" s="222">
        <f t="shared" si="135"/>
        <v>635110205.95000005</v>
      </c>
      <c r="P280" s="222">
        <f t="shared" si="135"/>
        <v>1770975206.1900001</v>
      </c>
      <c r="Q280" s="222">
        <f t="shared" si="135"/>
        <v>1165945424.8099999</v>
      </c>
      <c r="V280" s="282">
        <v>2382813290.1900001</v>
      </c>
      <c r="X280" s="283"/>
      <c r="Y280" s="284"/>
      <c r="AA280" s="289">
        <v>2321</v>
      </c>
      <c r="AB280" s="289" t="s">
        <v>120</v>
      </c>
      <c r="AC280" s="291">
        <v>4431804202</v>
      </c>
      <c r="AD280" s="291">
        <v>1584574006</v>
      </c>
      <c r="AE280" s="291">
        <v>723452900</v>
      </c>
      <c r="AF280" s="291">
        <v>754000000</v>
      </c>
      <c r="AG280" s="291">
        <v>6046925308</v>
      </c>
      <c r="AH280" s="291">
        <v>531103913</v>
      </c>
      <c r="AI280" s="291">
        <v>2940712753.8599997</v>
      </c>
      <c r="AJ280" s="291">
        <v>3106212554.1400003</v>
      </c>
      <c r="AK280" s="291">
        <v>15917000</v>
      </c>
      <c r="AL280" s="291">
        <v>416030626.05000001</v>
      </c>
      <c r="AM280" s="291">
        <v>1502507058.8600001</v>
      </c>
      <c r="AN280" s="291">
        <v>1454122694.9999995</v>
      </c>
      <c r="AO280" s="291">
        <v>1195783066</v>
      </c>
      <c r="AP280" s="291">
        <v>954917365</v>
      </c>
      <c r="AQ280" s="291">
        <v>5212928942.8099995</v>
      </c>
      <c r="AR280" s="291">
        <v>4017145876.8099995</v>
      </c>
      <c r="AS280" s="291">
        <v>1076433122.9499998</v>
      </c>
      <c r="AT280" s="291">
        <v>2029779431.1900005</v>
      </c>
      <c r="BB280" s="312">
        <v>2321</v>
      </c>
      <c r="BC280" s="312" t="s">
        <v>120</v>
      </c>
      <c r="BD280" s="314">
        <v>4431804202</v>
      </c>
      <c r="BE280" s="314">
        <v>1584574006</v>
      </c>
      <c r="BF280" s="314">
        <v>723452900</v>
      </c>
      <c r="BG280" s="314">
        <v>754000000</v>
      </c>
      <c r="BH280" s="314">
        <v>6046925308</v>
      </c>
      <c r="BI280" s="314">
        <v>674516480</v>
      </c>
      <c r="BJ280" s="314">
        <v>3640839895.8599997</v>
      </c>
      <c r="BK280" s="314">
        <v>2406085412.1400003</v>
      </c>
      <c r="BL280" s="314">
        <v>137755898</v>
      </c>
      <c r="BM280" s="314">
        <v>1640262956.8599999</v>
      </c>
      <c r="BN280" s="314">
        <v>2016493938.9999998</v>
      </c>
      <c r="BO280" s="314">
        <v>257344225</v>
      </c>
      <c r="BP280" s="314">
        <v>4275950101.8099995</v>
      </c>
      <c r="BQ280" s="314">
        <v>635110205.94999981</v>
      </c>
      <c r="BR280" s="314">
        <v>1770975206.1900005</v>
      </c>
      <c r="BS280" s="314">
        <v>1640262956.8599999</v>
      </c>
    </row>
    <row r="281" spans="1:71" x14ac:dyDescent="0.35">
      <c r="A281" s="226">
        <v>23211</v>
      </c>
      <c r="B281" s="227" t="s">
        <v>121</v>
      </c>
      <c r="C281" s="228">
        <f>SUM(C282:C293)</f>
        <v>3603810000</v>
      </c>
      <c r="D281" s="228">
        <f t="shared" ref="D281:Q281" si="136">SUM(D282:D293)</f>
        <v>204000000</v>
      </c>
      <c r="E281" s="228">
        <f t="shared" si="136"/>
        <v>579824440</v>
      </c>
      <c r="F281" s="228">
        <f t="shared" si="136"/>
        <v>581000000</v>
      </c>
      <c r="G281" s="228">
        <f t="shared" si="136"/>
        <v>3808985560</v>
      </c>
      <c r="H281" s="228">
        <f t="shared" si="136"/>
        <v>193153132</v>
      </c>
      <c r="I281" s="228">
        <f t="shared" si="136"/>
        <v>1867959038.8099999</v>
      </c>
      <c r="J281" s="228">
        <f t="shared" si="136"/>
        <v>1941026521.1900001</v>
      </c>
      <c r="K281" s="228">
        <f t="shared" si="136"/>
        <v>124810119</v>
      </c>
      <c r="L281" s="228">
        <f t="shared" si="136"/>
        <v>808041677.81000006</v>
      </c>
      <c r="M281" s="228">
        <f t="shared" si="136"/>
        <v>1059917361</v>
      </c>
      <c r="N281" s="228">
        <f t="shared" si="136"/>
        <v>2294283818.8099999</v>
      </c>
      <c r="O281" s="228">
        <f t="shared" si="136"/>
        <v>426324780.00000006</v>
      </c>
      <c r="P281" s="228">
        <f t="shared" si="136"/>
        <v>1514701741.1900001</v>
      </c>
      <c r="Q281" s="228">
        <f t="shared" si="136"/>
        <v>808041677.81000006</v>
      </c>
      <c r="V281" s="282">
        <v>1934970927.1900001</v>
      </c>
      <c r="X281" s="283"/>
      <c r="Y281" s="284"/>
      <c r="AA281" s="289">
        <v>23211</v>
      </c>
      <c r="AB281" s="289" t="s">
        <v>121</v>
      </c>
      <c r="AC281" s="291">
        <v>3603810000</v>
      </c>
      <c r="AD281" s="291">
        <v>204000000</v>
      </c>
      <c r="AE281" s="291">
        <v>579824440</v>
      </c>
      <c r="AF281" s="291">
        <v>581000000</v>
      </c>
      <c r="AG281" s="291">
        <v>3808985560</v>
      </c>
      <c r="AH281" s="291">
        <v>462429154</v>
      </c>
      <c r="AI281" s="291">
        <v>1673346966.8099999</v>
      </c>
      <c r="AJ281" s="291">
        <v>2135638593.1900001</v>
      </c>
      <c r="AK281" s="291">
        <v>15917000</v>
      </c>
      <c r="AL281" s="291">
        <v>147728901</v>
      </c>
      <c r="AM281" s="291">
        <v>683231558.81000006</v>
      </c>
      <c r="AN281" s="291">
        <v>1006032407.9999999</v>
      </c>
      <c r="AO281" s="291">
        <v>1162372386</v>
      </c>
      <c r="AP281" s="291">
        <v>432683754</v>
      </c>
      <c r="AQ281" s="291">
        <v>3247761272.8099999</v>
      </c>
      <c r="AR281" s="291">
        <v>2085388886.8099999</v>
      </c>
      <c r="AS281" s="291">
        <v>412041920</v>
      </c>
      <c r="AT281" s="291">
        <v>1723596673.1900001</v>
      </c>
      <c r="BB281" s="312">
        <v>23211</v>
      </c>
      <c r="BC281" s="312" t="s">
        <v>121</v>
      </c>
      <c r="BD281" s="314">
        <v>3603810000</v>
      </c>
      <c r="BE281" s="314">
        <v>204000000</v>
      </c>
      <c r="BF281" s="314">
        <v>579824440</v>
      </c>
      <c r="BG281" s="314">
        <v>581000000</v>
      </c>
      <c r="BH281" s="314">
        <v>3808985560</v>
      </c>
      <c r="BI281" s="314">
        <v>193153132</v>
      </c>
      <c r="BJ281" s="314">
        <v>1867959038.8099999</v>
      </c>
      <c r="BK281" s="314">
        <v>1941026521.1900001</v>
      </c>
      <c r="BL281" s="314">
        <v>124810119</v>
      </c>
      <c r="BM281" s="314">
        <v>808041677.81000006</v>
      </c>
      <c r="BN281" s="314">
        <v>1075834361</v>
      </c>
      <c r="BO281" s="314">
        <v>207434932</v>
      </c>
      <c r="BP281" s="314">
        <v>2294283818.8099999</v>
      </c>
      <c r="BQ281" s="314">
        <v>426324780</v>
      </c>
      <c r="BR281" s="314">
        <v>1514701741.1900001</v>
      </c>
      <c r="BS281" s="314">
        <v>808041677.81000006</v>
      </c>
    </row>
    <row r="282" spans="1:71" x14ac:dyDescent="0.35">
      <c r="A282" s="307">
        <v>2321101</v>
      </c>
      <c r="B282" s="210" t="s">
        <v>122</v>
      </c>
      <c r="C282" s="215">
        <v>90000000</v>
      </c>
      <c r="D282" s="215">
        <v>0</v>
      </c>
      <c r="E282" s="215">
        <v>0</v>
      </c>
      <c r="F282" s="215">
        <v>0</v>
      </c>
      <c r="G282" s="215">
        <f t="shared" si="132"/>
        <v>90000000</v>
      </c>
      <c r="H282" s="215">
        <v>0</v>
      </c>
      <c r="I282" s="215">
        <v>61858770</v>
      </c>
      <c r="J282" s="215">
        <f t="shared" si="127"/>
        <v>28141230</v>
      </c>
      <c r="K282" s="215">
        <v>0</v>
      </c>
      <c r="L282" s="215">
        <v>61858770</v>
      </c>
      <c r="M282" s="215">
        <f t="shared" si="128"/>
        <v>0</v>
      </c>
      <c r="N282" s="215">
        <v>62059178</v>
      </c>
      <c r="O282" s="215">
        <f t="shared" si="129"/>
        <v>200408</v>
      </c>
      <c r="P282" s="215">
        <f t="shared" si="130"/>
        <v>27940822</v>
      </c>
      <c r="Q282" s="215">
        <f t="shared" si="108"/>
        <v>61858770</v>
      </c>
      <c r="V282" s="282">
        <v>27940822</v>
      </c>
      <c r="X282" s="283"/>
      <c r="Y282" s="284"/>
      <c r="AA282" s="289">
        <v>2321101</v>
      </c>
      <c r="AB282" s="289" t="s">
        <v>122</v>
      </c>
      <c r="AC282" s="291">
        <v>90000000</v>
      </c>
      <c r="AD282" s="291">
        <v>0</v>
      </c>
      <c r="AE282" s="291">
        <v>0</v>
      </c>
      <c r="AF282" s="291">
        <v>0</v>
      </c>
      <c r="AG282" s="291">
        <v>90000000</v>
      </c>
      <c r="AH282" s="291">
        <v>0</v>
      </c>
      <c r="AI282" s="291">
        <v>61858770</v>
      </c>
      <c r="AJ282" s="291">
        <v>28141230</v>
      </c>
      <c r="AK282" s="291">
        <v>0</v>
      </c>
      <c r="AL282" s="291">
        <v>0</v>
      </c>
      <c r="AM282" s="291">
        <v>61858770</v>
      </c>
      <c r="AN282" s="291">
        <v>0</v>
      </c>
      <c r="AO282" s="291">
        <v>0</v>
      </c>
      <c r="AP282" s="291">
        <v>0</v>
      </c>
      <c r="AQ282" s="291">
        <v>62059178</v>
      </c>
      <c r="AR282" s="291">
        <v>62059178</v>
      </c>
      <c r="AS282" s="291">
        <v>200408</v>
      </c>
      <c r="AT282" s="291">
        <v>27940822</v>
      </c>
      <c r="BB282" s="312">
        <v>2321101</v>
      </c>
      <c r="BC282" s="312" t="s">
        <v>122</v>
      </c>
      <c r="BD282" s="314">
        <v>90000000</v>
      </c>
      <c r="BE282" s="314">
        <v>0</v>
      </c>
      <c r="BF282" s="314">
        <v>0</v>
      </c>
      <c r="BG282" s="314">
        <v>0</v>
      </c>
      <c r="BH282" s="314">
        <v>90000000</v>
      </c>
      <c r="BI282" s="314">
        <v>0</v>
      </c>
      <c r="BJ282" s="314">
        <v>61858770</v>
      </c>
      <c r="BK282" s="314">
        <v>28141230</v>
      </c>
      <c r="BL282" s="314">
        <v>0</v>
      </c>
      <c r="BM282" s="314">
        <v>61858770</v>
      </c>
      <c r="BN282" s="314">
        <v>0</v>
      </c>
      <c r="BO282" s="314">
        <v>0</v>
      </c>
      <c r="BP282" s="314">
        <v>62059178</v>
      </c>
      <c r="BQ282" s="314">
        <v>200408</v>
      </c>
      <c r="BR282" s="314">
        <v>27940822</v>
      </c>
      <c r="BS282" s="314">
        <v>61858770</v>
      </c>
    </row>
    <row r="283" spans="1:71" x14ac:dyDescent="0.35">
      <c r="A283" s="307">
        <v>2321102</v>
      </c>
      <c r="B283" s="210" t="s">
        <v>123</v>
      </c>
      <c r="C283" s="215">
        <v>190000000</v>
      </c>
      <c r="D283" s="215">
        <v>204000000</v>
      </c>
      <c r="E283" s="215">
        <v>0</v>
      </c>
      <c r="F283" s="215">
        <v>50000000</v>
      </c>
      <c r="G283" s="215">
        <f t="shared" si="132"/>
        <v>444000000</v>
      </c>
      <c r="H283" s="215">
        <v>12008000</v>
      </c>
      <c r="I283" s="215">
        <v>416784000</v>
      </c>
      <c r="J283" s="215">
        <f t="shared" si="127"/>
        <v>27216000</v>
      </c>
      <c r="K283" s="215">
        <v>6004000</v>
      </c>
      <c r="L283" s="215">
        <v>184452000</v>
      </c>
      <c r="M283" s="215">
        <f t="shared" si="128"/>
        <v>232332000</v>
      </c>
      <c r="N283" s="215">
        <v>443756000</v>
      </c>
      <c r="O283" s="215">
        <f t="shared" si="129"/>
        <v>26972000</v>
      </c>
      <c r="P283" s="215">
        <f t="shared" si="130"/>
        <v>244000</v>
      </c>
      <c r="Q283" s="215">
        <f t="shared" si="108"/>
        <v>184452000</v>
      </c>
      <c r="V283" s="282">
        <v>36244000</v>
      </c>
      <c r="X283" s="283"/>
      <c r="Y283" s="284"/>
      <c r="AA283" s="289">
        <v>2321102</v>
      </c>
      <c r="AB283" s="289" t="s">
        <v>123</v>
      </c>
      <c r="AC283" s="291">
        <v>190000000</v>
      </c>
      <c r="AD283" s="291">
        <v>204000000</v>
      </c>
      <c r="AE283" s="291">
        <v>0</v>
      </c>
      <c r="AF283" s="291">
        <v>50000000</v>
      </c>
      <c r="AG283" s="291">
        <v>444000000</v>
      </c>
      <c r="AH283" s="291">
        <v>223896000</v>
      </c>
      <c r="AI283" s="291">
        <v>404776000</v>
      </c>
      <c r="AJ283" s="291">
        <v>39224000</v>
      </c>
      <c r="AK283" s="291">
        <v>3572000</v>
      </c>
      <c r="AL283" s="291">
        <v>41572000</v>
      </c>
      <c r="AM283" s="291">
        <v>178448000</v>
      </c>
      <c r="AN283" s="291">
        <v>229900000</v>
      </c>
      <c r="AO283" s="291">
        <v>0</v>
      </c>
      <c r="AP283" s="291">
        <v>240000000</v>
      </c>
      <c r="AQ283" s="291">
        <v>443756000</v>
      </c>
      <c r="AR283" s="291">
        <v>443756000</v>
      </c>
      <c r="AS283" s="291">
        <v>38980000</v>
      </c>
      <c r="AT283" s="291">
        <v>244000</v>
      </c>
      <c r="BB283" s="312">
        <v>2321102</v>
      </c>
      <c r="BC283" s="312" t="s">
        <v>123</v>
      </c>
      <c r="BD283" s="314">
        <v>190000000</v>
      </c>
      <c r="BE283" s="314">
        <v>204000000</v>
      </c>
      <c r="BF283" s="314">
        <v>0</v>
      </c>
      <c r="BG283" s="314">
        <v>50000000</v>
      </c>
      <c r="BH283" s="314">
        <v>444000000</v>
      </c>
      <c r="BI283" s="314">
        <v>12008000</v>
      </c>
      <c r="BJ283" s="314">
        <v>416784000</v>
      </c>
      <c r="BK283" s="314">
        <v>27216000</v>
      </c>
      <c r="BL283" s="314">
        <v>6004000</v>
      </c>
      <c r="BM283" s="314">
        <v>184452000</v>
      </c>
      <c r="BN283" s="314">
        <v>235904000</v>
      </c>
      <c r="BO283" s="314">
        <v>0</v>
      </c>
      <c r="BP283" s="314">
        <v>443756000</v>
      </c>
      <c r="BQ283" s="314">
        <v>26972000</v>
      </c>
      <c r="BR283" s="314">
        <v>244000</v>
      </c>
      <c r="BS283" s="314">
        <v>184452000</v>
      </c>
    </row>
    <row r="284" spans="1:71" x14ac:dyDescent="0.35">
      <c r="A284" s="307">
        <v>2321103</v>
      </c>
      <c r="B284" s="210" t="s">
        <v>124</v>
      </c>
      <c r="C284" s="215">
        <v>1780000000</v>
      </c>
      <c r="D284" s="215">
        <v>0</v>
      </c>
      <c r="E284" s="215">
        <v>300000000</v>
      </c>
      <c r="F284" s="215">
        <v>120000000</v>
      </c>
      <c r="G284" s="215">
        <f t="shared" si="132"/>
        <v>1600000000</v>
      </c>
      <c r="H284" s="215">
        <v>0</v>
      </c>
      <c r="I284" s="215">
        <v>442580519</v>
      </c>
      <c r="J284" s="215">
        <f t="shared" si="127"/>
        <v>1157419481</v>
      </c>
      <c r="K284" s="215">
        <v>38799148</v>
      </c>
      <c r="L284" s="215">
        <v>289032401</v>
      </c>
      <c r="M284" s="215">
        <f t="shared" si="128"/>
        <v>153548118</v>
      </c>
      <c r="N284" s="215">
        <v>488270659</v>
      </c>
      <c r="O284" s="215">
        <f t="shared" si="129"/>
        <v>45690140</v>
      </c>
      <c r="P284" s="215">
        <f t="shared" si="130"/>
        <v>1111729341</v>
      </c>
      <c r="Q284" s="215">
        <f t="shared" ref="Q284:Q357" si="137">+L284</f>
        <v>289032401</v>
      </c>
      <c r="V284" s="282">
        <v>1111729341</v>
      </c>
      <c r="X284" s="283"/>
      <c r="Y284" s="284"/>
      <c r="AA284" s="289">
        <v>2321103</v>
      </c>
      <c r="AB284" s="289" t="s">
        <v>124</v>
      </c>
      <c r="AC284" s="291">
        <v>1780000000</v>
      </c>
      <c r="AD284" s="291">
        <v>0</v>
      </c>
      <c r="AE284" s="291">
        <v>300000000</v>
      </c>
      <c r="AF284" s="291">
        <v>120000000</v>
      </c>
      <c r="AG284" s="291">
        <v>1600000000</v>
      </c>
      <c r="AH284" s="291">
        <v>0</v>
      </c>
      <c r="AI284" s="291">
        <v>442580519</v>
      </c>
      <c r="AJ284" s="291">
        <v>1157419481</v>
      </c>
      <c r="AK284" s="291">
        <v>6345000</v>
      </c>
      <c r="AL284" s="291">
        <v>48500000</v>
      </c>
      <c r="AM284" s="291">
        <v>250233253</v>
      </c>
      <c r="AN284" s="291">
        <v>198692266</v>
      </c>
      <c r="AO284" s="291">
        <v>1089250386</v>
      </c>
      <c r="AP284" s="291">
        <v>0</v>
      </c>
      <c r="AQ284" s="291">
        <v>1577521045</v>
      </c>
      <c r="AR284" s="291">
        <v>488270659</v>
      </c>
      <c r="AS284" s="291">
        <v>45690140</v>
      </c>
      <c r="AT284" s="291">
        <v>1111729341</v>
      </c>
      <c r="BA284" s="213">
        <f>+[2]Hoja1!$G$29</f>
        <v>785830362</v>
      </c>
      <c r="BB284" s="312">
        <v>2321103</v>
      </c>
      <c r="BC284" s="312" t="s">
        <v>124</v>
      </c>
      <c r="BD284" s="314">
        <v>1780000000</v>
      </c>
      <c r="BE284" s="314">
        <v>0</v>
      </c>
      <c r="BF284" s="314">
        <v>300000000</v>
      </c>
      <c r="BG284" s="314">
        <v>120000000</v>
      </c>
      <c r="BH284" s="314">
        <v>1600000000</v>
      </c>
      <c r="BI284" s="314">
        <v>0</v>
      </c>
      <c r="BJ284" s="314">
        <v>442580519</v>
      </c>
      <c r="BK284" s="314">
        <v>1157419481</v>
      </c>
      <c r="BL284" s="314">
        <v>38799148</v>
      </c>
      <c r="BM284" s="314">
        <v>289032401</v>
      </c>
      <c r="BN284" s="314">
        <v>159893118</v>
      </c>
      <c r="BO284" s="314">
        <v>0</v>
      </c>
      <c r="BP284" s="314">
        <v>488270659</v>
      </c>
      <c r="BQ284" s="314">
        <v>45690140</v>
      </c>
      <c r="BR284" s="314">
        <v>1111729341</v>
      </c>
      <c r="BS284" s="314">
        <v>289032401</v>
      </c>
    </row>
    <row r="285" spans="1:71" x14ac:dyDescent="0.35">
      <c r="A285" s="307">
        <v>2321104</v>
      </c>
      <c r="B285" s="210" t="s">
        <v>125</v>
      </c>
      <c r="C285" s="215">
        <v>30000000</v>
      </c>
      <c r="D285" s="215">
        <v>0</v>
      </c>
      <c r="E285" s="215">
        <v>0</v>
      </c>
      <c r="F285" s="215">
        <v>45000000</v>
      </c>
      <c r="G285" s="215">
        <f t="shared" si="132"/>
        <v>75000000</v>
      </c>
      <c r="H285" s="215">
        <v>0</v>
      </c>
      <c r="I285" s="215">
        <v>13099442</v>
      </c>
      <c r="J285" s="215">
        <f t="shared" si="127"/>
        <v>61900558</v>
      </c>
      <c r="K285" s="215">
        <v>0</v>
      </c>
      <c r="L285" s="215">
        <v>13099410</v>
      </c>
      <c r="M285" s="215">
        <f t="shared" si="128"/>
        <v>32</v>
      </c>
      <c r="N285" s="215">
        <v>13099442</v>
      </c>
      <c r="O285" s="215">
        <f t="shared" si="129"/>
        <v>0</v>
      </c>
      <c r="P285" s="215">
        <f t="shared" si="130"/>
        <v>61900558</v>
      </c>
      <c r="Q285" s="215">
        <f t="shared" si="137"/>
        <v>13099410</v>
      </c>
      <c r="V285" s="282">
        <v>61900558</v>
      </c>
      <c r="X285" s="283"/>
      <c r="Y285" s="284"/>
      <c r="AA285" s="289">
        <v>2321104</v>
      </c>
      <c r="AB285" s="289" t="s">
        <v>125</v>
      </c>
      <c r="AC285" s="291">
        <v>30000000</v>
      </c>
      <c r="AD285" s="291">
        <v>0</v>
      </c>
      <c r="AE285" s="291">
        <v>0</v>
      </c>
      <c r="AF285" s="291">
        <v>45000000</v>
      </c>
      <c r="AG285" s="291">
        <v>75000000</v>
      </c>
      <c r="AH285" s="291">
        <v>0</v>
      </c>
      <c r="AI285" s="291">
        <v>13099442</v>
      </c>
      <c r="AJ285" s="291">
        <v>61900558</v>
      </c>
      <c r="AK285" s="291">
        <v>0</v>
      </c>
      <c r="AL285" s="291">
        <v>424409</v>
      </c>
      <c r="AM285" s="291">
        <v>13099410</v>
      </c>
      <c r="AN285" s="291">
        <v>32</v>
      </c>
      <c r="AO285" s="291">
        <v>0</v>
      </c>
      <c r="AP285" s="291">
        <v>0</v>
      </c>
      <c r="AQ285" s="291">
        <v>13099442</v>
      </c>
      <c r="AR285" s="291">
        <v>13099442</v>
      </c>
      <c r="AS285" s="291">
        <v>0</v>
      </c>
      <c r="AT285" s="291">
        <v>61900558</v>
      </c>
      <c r="BB285" s="312">
        <v>2321104</v>
      </c>
      <c r="BC285" s="312" t="s">
        <v>125</v>
      </c>
      <c r="BD285" s="314">
        <v>30000000</v>
      </c>
      <c r="BE285" s="314">
        <v>0</v>
      </c>
      <c r="BF285" s="314">
        <v>0</v>
      </c>
      <c r="BG285" s="314">
        <v>45000000</v>
      </c>
      <c r="BH285" s="314">
        <v>75000000</v>
      </c>
      <c r="BI285" s="314">
        <v>0</v>
      </c>
      <c r="BJ285" s="314">
        <v>13099442</v>
      </c>
      <c r="BK285" s="314">
        <v>61900558</v>
      </c>
      <c r="BL285" s="314">
        <v>0</v>
      </c>
      <c r="BM285" s="314">
        <v>13099410</v>
      </c>
      <c r="BN285" s="314">
        <v>32</v>
      </c>
      <c r="BO285" s="314">
        <v>0</v>
      </c>
      <c r="BP285" s="314">
        <v>13099442</v>
      </c>
      <c r="BQ285" s="314">
        <v>0</v>
      </c>
      <c r="BR285" s="314">
        <v>61900558</v>
      </c>
      <c r="BS285" s="314">
        <v>13099410</v>
      </c>
    </row>
    <row r="286" spans="1:71" x14ac:dyDescent="0.35">
      <c r="A286" s="307">
        <v>2321105</v>
      </c>
      <c r="B286" s="210" t="s">
        <v>126</v>
      </c>
      <c r="C286" s="215">
        <v>128000000</v>
      </c>
      <c r="D286" s="215">
        <v>0</v>
      </c>
      <c r="E286" s="215">
        <v>0</v>
      </c>
      <c r="F286" s="215">
        <v>0</v>
      </c>
      <c r="G286" s="215">
        <f t="shared" si="132"/>
        <v>128000000</v>
      </c>
      <c r="H286" s="215">
        <v>126403632</v>
      </c>
      <c r="I286" s="215">
        <v>126403632</v>
      </c>
      <c r="J286" s="215">
        <f t="shared" si="127"/>
        <v>1596368</v>
      </c>
      <c r="K286" s="215">
        <v>0</v>
      </c>
      <c r="L286" s="215">
        <v>0</v>
      </c>
      <c r="M286" s="215">
        <f t="shared" si="128"/>
        <v>126403632</v>
      </c>
      <c r="N286" s="215">
        <v>126403632</v>
      </c>
      <c r="O286" s="215">
        <f t="shared" si="129"/>
        <v>0</v>
      </c>
      <c r="P286" s="215">
        <f t="shared" si="130"/>
        <v>1596368</v>
      </c>
      <c r="Q286" s="215">
        <f t="shared" si="137"/>
        <v>0</v>
      </c>
      <c r="V286" s="282">
        <v>128000000</v>
      </c>
      <c r="X286" s="283"/>
      <c r="Y286" s="284"/>
      <c r="AA286" s="289">
        <v>2321105</v>
      </c>
      <c r="AB286" s="289" t="s">
        <v>126</v>
      </c>
      <c r="AC286" s="291">
        <v>128000000</v>
      </c>
      <c r="AD286" s="291">
        <v>0</v>
      </c>
      <c r="AE286" s="291">
        <v>0</v>
      </c>
      <c r="AF286" s="291">
        <v>0</v>
      </c>
      <c r="AG286" s="291">
        <v>128000000</v>
      </c>
      <c r="AH286" s="291">
        <v>0</v>
      </c>
      <c r="AI286" s="291">
        <v>0</v>
      </c>
      <c r="AJ286" s="291">
        <v>128000000</v>
      </c>
      <c r="AK286" s="291">
        <v>0</v>
      </c>
      <c r="AL286" s="291">
        <v>0</v>
      </c>
      <c r="AM286" s="291">
        <v>0</v>
      </c>
      <c r="AN286" s="291">
        <v>0</v>
      </c>
      <c r="AO286" s="291">
        <v>0</v>
      </c>
      <c r="AP286" s="291">
        <v>0</v>
      </c>
      <c r="AQ286" s="291">
        <v>0</v>
      </c>
      <c r="AR286" s="291">
        <v>0</v>
      </c>
      <c r="AS286" s="291">
        <v>0</v>
      </c>
      <c r="AT286" s="291">
        <v>128000000</v>
      </c>
      <c r="BB286" s="312">
        <v>2321105</v>
      </c>
      <c r="BC286" s="312" t="s">
        <v>126</v>
      </c>
      <c r="BD286" s="314">
        <v>128000000</v>
      </c>
      <c r="BE286" s="314">
        <v>0</v>
      </c>
      <c r="BF286" s="314">
        <v>0</v>
      </c>
      <c r="BG286" s="314">
        <v>0</v>
      </c>
      <c r="BH286" s="314">
        <v>128000000</v>
      </c>
      <c r="BI286" s="314">
        <v>126403632</v>
      </c>
      <c r="BJ286" s="314">
        <v>126403632</v>
      </c>
      <c r="BK286" s="314">
        <v>1596368</v>
      </c>
      <c r="BL286" s="314">
        <v>0</v>
      </c>
      <c r="BM286" s="314">
        <v>0</v>
      </c>
      <c r="BN286" s="314">
        <v>126403632</v>
      </c>
      <c r="BO286" s="314">
        <v>126403632</v>
      </c>
      <c r="BP286" s="314">
        <v>126403632</v>
      </c>
      <c r="BQ286" s="314">
        <v>0</v>
      </c>
      <c r="BR286" s="314">
        <v>1596368</v>
      </c>
      <c r="BS286" s="314">
        <v>0</v>
      </c>
    </row>
    <row r="287" spans="1:71" x14ac:dyDescent="0.35">
      <c r="A287" s="307">
        <v>2321106</v>
      </c>
      <c r="B287" s="210" t="s">
        <v>127</v>
      </c>
      <c r="C287" s="215">
        <v>90000000</v>
      </c>
      <c r="D287" s="215">
        <v>0</v>
      </c>
      <c r="E287" s="215">
        <v>54824440</v>
      </c>
      <c r="F287" s="215">
        <v>20000000</v>
      </c>
      <c r="G287" s="215">
        <f t="shared" si="132"/>
        <v>55175560</v>
      </c>
      <c r="H287" s="215">
        <v>0</v>
      </c>
      <c r="I287" s="215">
        <v>541120</v>
      </c>
      <c r="J287" s="215">
        <f t="shared" si="127"/>
        <v>54634440</v>
      </c>
      <c r="K287" s="215">
        <v>0</v>
      </c>
      <c r="L287" s="215">
        <v>541120</v>
      </c>
      <c r="M287" s="215">
        <f t="shared" si="128"/>
        <v>0</v>
      </c>
      <c r="N287" s="215">
        <v>541120</v>
      </c>
      <c r="O287" s="215">
        <f t="shared" si="129"/>
        <v>0</v>
      </c>
      <c r="P287" s="215">
        <f t="shared" si="130"/>
        <v>54634440</v>
      </c>
      <c r="Q287" s="215">
        <f t="shared" si="137"/>
        <v>541120</v>
      </c>
      <c r="V287" s="282">
        <v>54824440</v>
      </c>
      <c r="X287" s="283"/>
      <c r="Y287" s="284"/>
      <c r="AA287" s="289">
        <v>2321106</v>
      </c>
      <c r="AB287" s="289" t="s">
        <v>127</v>
      </c>
      <c r="AC287" s="291">
        <v>90000000</v>
      </c>
      <c r="AD287" s="291">
        <v>0</v>
      </c>
      <c r="AE287" s="291">
        <v>54824440</v>
      </c>
      <c r="AF287" s="291">
        <v>20000000</v>
      </c>
      <c r="AG287" s="291">
        <v>55175560</v>
      </c>
      <c r="AH287" s="291">
        <v>190000</v>
      </c>
      <c r="AI287" s="291">
        <v>541120</v>
      </c>
      <c r="AJ287" s="291">
        <v>54634440</v>
      </c>
      <c r="AK287" s="291">
        <v>0</v>
      </c>
      <c r="AL287" s="291">
        <v>190000</v>
      </c>
      <c r="AM287" s="291">
        <v>541120</v>
      </c>
      <c r="AN287" s="291">
        <v>0</v>
      </c>
      <c r="AO287" s="291">
        <v>0</v>
      </c>
      <c r="AP287" s="291">
        <v>190000</v>
      </c>
      <c r="AQ287" s="291">
        <v>541120</v>
      </c>
      <c r="AR287" s="291">
        <v>541120</v>
      </c>
      <c r="AS287" s="291">
        <v>0</v>
      </c>
      <c r="AT287" s="291">
        <v>54634440</v>
      </c>
      <c r="BB287" s="312">
        <v>2321106</v>
      </c>
      <c r="BC287" s="312" t="s">
        <v>127</v>
      </c>
      <c r="BD287" s="314">
        <v>90000000</v>
      </c>
      <c r="BE287" s="314">
        <v>0</v>
      </c>
      <c r="BF287" s="314">
        <v>54824440</v>
      </c>
      <c r="BG287" s="314">
        <v>20000000</v>
      </c>
      <c r="BH287" s="314">
        <v>55175560</v>
      </c>
      <c r="BI287" s="314">
        <v>0</v>
      </c>
      <c r="BJ287" s="314">
        <v>541120</v>
      </c>
      <c r="BK287" s="314">
        <v>54634440</v>
      </c>
      <c r="BL287" s="314">
        <v>0</v>
      </c>
      <c r="BM287" s="314">
        <v>541120</v>
      </c>
      <c r="BN287" s="314">
        <v>0</v>
      </c>
      <c r="BO287" s="314">
        <v>0</v>
      </c>
      <c r="BP287" s="314">
        <v>541120</v>
      </c>
      <c r="BQ287" s="314">
        <v>0</v>
      </c>
      <c r="BR287" s="314">
        <v>54634440</v>
      </c>
      <c r="BS287" s="314">
        <v>541120</v>
      </c>
    </row>
    <row r="288" spans="1:71" x14ac:dyDescent="0.35">
      <c r="A288" s="307">
        <v>2321107</v>
      </c>
      <c r="B288" s="210" t="s">
        <v>128</v>
      </c>
      <c r="C288" s="215">
        <v>320000000</v>
      </c>
      <c r="D288" s="215">
        <v>0</v>
      </c>
      <c r="E288" s="215">
        <v>0</v>
      </c>
      <c r="F288" s="215">
        <v>150000000</v>
      </c>
      <c r="G288" s="215">
        <f t="shared" si="132"/>
        <v>470000000</v>
      </c>
      <c r="H288" s="215">
        <v>0</v>
      </c>
      <c r="I288" s="215">
        <v>443842049</v>
      </c>
      <c r="J288" s="215">
        <f t="shared" si="127"/>
        <v>26157951</v>
      </c>
      <c r="K288" s="215">
        <v>0</v>
      </c>
      <c r="L288" s="215">
        <v>0</v>
      </c>
      <c r="M288" s="215">
        <f t="shared" si="128"/>
        <v>443842049</v>
      </c>
      <c r="N288" s="215">
        <v>443842049</v>
      </c>
      <c r="O288" s="215">
        <f t="shared" si="129"/>
        <v>0</v>
      </c>
      <c r="P288" s="215">
        <f t="shared" si="130"/>
        <v>26157951</v>
      </c>
      <c r="Q288" s="215">
        <f t="shared" si="137"/>
        <v>0</v>
      </c>
      <c r="V288" s="282">
        <v>183112205</v>
      </c>
      <c r="X288" s="283"/>
      <c r="Y288" s="284"/>
      <c r="AA288" s="289">
        <v>2321107</v>
      </c>
      <c r="AB288" s="289" t="s">
        <v>128</v>
      </c>
      <c r="AC288" s="291">
        <v>320000000</v>
      </c>
      <c r="AD288" s="291">
        <v>0</v>
      </c>
      <c r="AE288" s="291">
        <v>0</v>
      </c>
      <c r="AF288" s="291">
        <v>150000000</v>
      </c>
      <c r="AG288" s="291">
        <v>470000000</v>
      </c>
      <c r="AH288" s="291">
        <v>156954254</v>
      </c>
      <c r="AI288" s="291">
        <v>443842049</v>
      </c>
      <c r="AJ288" s="291">
        <v>26157951</v>
      </c>
      <c r="AK288" s="291">
        <v>0</v>
      </c>
      <c r="AL288" s="291">
        <v>0</v>
      </c>
      <c r="AM288" s="291">
        <v>0</v>
      </c>
      <c r="AN288" s="291">
        <v>443842049</v>
      </c>
      <c r="AO288" s="291">
        <v>0</v>
      </c>
      <c r="AP288" s="291">
        <v>156954254</v>
      </c>
      <c r="AQ288" s="291">
        <v>443842049</v>
      </c>
      <c r="AR288" s="291">
        <v>443842049</v>
      </c>
      <c r="AS288" s="291">
        <v>0</v>
      </c>
      <c r="AT288" s="291">
        <v>26157951</v>
      </c>
      <c r="BB288" s="312">
        <v>2321107</v>
      </c>
      <c r="BC288" s="312" t="s">
        <v>128</v>
      </c>
      <c r="BD288" s="314">
        <v>320000000</v>
      </c>
      <c r="BE288" s="314">
        <v>0</v>
      </c>
      <c r="BF288" s="314">
        <v>0</v>
      </c>
      <c r="BG288" s="314">
        <v>150000000</v>
      </c>
      <c r="BH288" s="314">
        <v>470000000</v>
      </c>
      <c r="BI288" s="314">
        <v>0</v>
      </c>
      <c r="BJ288" s="314">
        <v>443842049</v>
      </c>
      <c r="BK288" s="314">
        <v>26157951</v>
      </c>
      <c r="BL288" s="314">
        <v>0</v>
      </c>
      <c r="BM288" s="314">
        <v>0</v>
      </c>
      <c r="BN288" s="314">
        <v>443842049</v>
      </c>
      <c r="BO288" s="314">
        <v>0</v>
      </c>
      <c r="BP288" s="314">
        <v>443842049</v>
      </c>
      <c r="BQ288" s="314">
        <v>0</v>
      </c>
      <c r="BR288" s="314">
        <v>26157951</v>
      </c>
      <c r="BS288" s="314">
        <v>0</v>
      </c>
    </row>
    <row r="289" spans="1:71" x14ac:dyDescent="0.35">
      <c r="A289" s="307">
        <v>2321108</v>
      </c>
      <c r="B289" s="210" t="s">
        <v>129</v>
      </c>
      <c r="C289" s="215">
        <v>16588404</v>
      </c>
      <c r="D289" s="215">
        <v>0</v>
      </c>
      <c r="E289" s="215">
        <v>0</v>
      </c>
      <c r="F289" s="215">
        <v>0</v>
      </c>
      <c r="G289" s="215">
        <f t="shared" si="132"/>
        <v>16588404</v>
      </c>
      <c r="H289" s="215">
        <v>0</v>
      </c>
      <c r="I289" s="215">
        <v>0</v>
      </c>
      <c r="J289" s="215">
        <f t="shared" si="127"/>
        <v>16588404</v>
      </c>
      <c r="K289" s="215">
        <v>0</v>
      </c>
      <c r="L289" s="215">
        <v>0</v>
      </c>
      <c r="M289" s="215">
        <f t="shared" si="128"/>
        <v>0</v>
      </c>
      <c r="N289" s="215">
        <v>0</v>
      </c>
      <c r="O289" s="215">
        <f t="shared" si="129"/>
        <v>0</v>
      </c>
      <c r="P289" s="215">
        <f t="shared" si="130"/>
        <v>16588404</v>
      </c>
      <c r="Q289" s="215">
        <f t="shared" si="137"/>
        <v>0</v>
      </c>
      <c r="V289" s="282">
        <v>16588404</v>
      </c>
      <c r="X289" s="283"/>
      <c r="Y289" s="284"/>
      <c r="AA289" s="289">
        <v>2321108</v>
      </c>
      <c r="AB289" s="289" t="s">
        <v>129</v>
      </c>
      <c r="AC289" s="291">
        <v>16588404</v>
      </c>
      <c r="AD289" s="291">
        <v>0</v>
      </c>
      <c r="AE289" s="291">
        <v>0</v>
      </c>
      <c r="AF289" s="291">
        <v>0</v>
      </c>
      <c r="AG289" s="291">
        <v>16588404</v>
      </c>
      <c r="AH289" s="291">
        <v>0</v>
      </c>
      <c r="AI289" s="291">
        <v>0</v>
      </c>
      <c r="AJ289" s="291">
        <v>16588404</v>
      </c>
      <c r="AK289" s="291">
        <v>0</v>
      </c>
      <c r="AL289" s="291">
        <v>0</v>
      </c>
      <c r="AM289" s="291">
        <v>0</v>
      </c>
      <c r="AN289" s="291">
        <v>0</v>
      </c>
      <c r="AO289" s="291">
        <v>0</v>
      </c>
      <c r="AP289" s="291">
        <v>0</v>
      </c>
      <c r="AQ289" s="291">
        <v>0</v>
      </c>
      <c r="AR289" s="291">
        <v>0</v>
      </c>
      <c r="AS289" s="291">
        <v>0</v>
      </c>
      <c r="AT289" s="291">
        <v>16588404</v>
      </c>
      <c r="BB289" s="312">
        <v>2321108</v>
      </c>
      <c r="BC289" s="312" t="s">
        <v>129</v>
      </c>
      <c r="BD289" s="314">
        <v>16588404</v>
      </c>
      <c r="BE289" s="314">
        <v>0</v>
      </c>
      <c r="BF289" s="314">
        <v>0</v>
      </c>
      <c r="BG289" s="314">
        <v>0</v>
      </c>
      <c r="BH289" s="314">
        <v>16588404</v>
      </c>
      <c r="BI289" s="314">
        <v>0</v>
      </c>
      <c r="BJ289" s="314">
        <v>0</v>
      </c>
      <c r="BK289" s="314">
        <v>16588404</v>
      </c>
      <c r="BL289" s="314">
        <v>0</v>
      </c>
      <c r="BM289" s="314">
        <v>0</v>
      </c>
      <c r="BN289" s="314">
        <v>0</v>
      </c>
      <c r="BO289" s="314">
        <v>0</v>
      </c>
      <c r="BP289" s="314">
        <v>0</v>
      </c>
      <c r="BQ289" s="314">
        <v>0</v>
      </c>
      <c r="BR289" s="314">
        <v>16588404</v>
      </c>
      <c r="BS289" s="314">
        <v>0</v>
      </c>
    </row>
    <row r="290" spans="1:71" ht="29" x14ac:dyDescent="0.35">
      <c r="A290" s="307">
        <v>2321109</v>
      </c>
      <c r="B290" s="210" t="s">
        <v>130</v>
      </c>
      <c r="C290" s="215">
        <v>29005798</v>
      </c>
      <c r="D290" s="215">
        <v>0</v>
      </c>
      <c r="E290" s="215">
        <v>0</v>
      </c>
      <c r="F290" s="215">
        <v>0</v>
      </c>
      <c r="G290" s="215">
        <f t="shared" si="132"/>
        <v>29005798</v>
      </c>
      <c r="H290" s="215">
        <v>0</v>
      </c>
      <c r="I290" s="215">
        <v>0</v>
      </c>
      <c r="J290" s="215">
        <f t="shared" si="127"/>
        <v>29005798</v>
      </c>
      <c r="K290" s="215">
        <v>0</v>
      </c>
      <c r="L290" s="215">
        <v>0</v>
      </c>
      <c r="M290" s="215">
        <f t="shared" si="128"/>
        <v>0</v>
      </c>
      <c r="N290" s="215">
        <v>0</v>
      </c>
      <c r="O290" s="215">
        <f t="shared" si="129"/>
        <v>0</v>
      </c>
      <c r="P290" s="215">
        <f t="shared" si="130"/>
        <v>29005798</v>
      </c>
      <c r="Q290" s="215">
        <f t="shared" si="137"/>
        <v>0</v>
      </c>
      <c r="V290" s="282">
        <v>29005798</v>
      </c>
      <c r="X290" s="283"/>
      <c r="Y290" s="284"/>
      <c r="AA290" s="289">
        <v>2321109</v>
      </c>
      <c r="AB290" s="289" t="s">
        <v>130</v>
      </c>
      <c r="AC290" s="291">
        <v>29005798</v>
      </c>
      <c r="AD290" s="291">
        <v>0</v>
      </c>
      <c r="AE290" s="291">
        <v>0</v>
      </c>
      <c r="AF290" s="291">
        <v>0</v>
      </c>
      <c r="AG290" s="291">
        <v>29005798</v>
      </c>
      <c r="AH290" s="291">
        <v>0</v>
      </c>
      <c r="AI290" s="291">
        <v>0</v>
      </c>
      <c r="AJ290" s="291">
        <v>29005798</v>
      </c>
      <c r="AK290" s="291">
        <v>0</v>
      </c>
      <c r="AL290" s="291">
        <v>0</v>
      </c>
      <c r="AM290" s="291">
        <v>0</v>
      </c>
      <c r="AN290" s="291">
        <v>0</v>
      </c>
      <c r="AO290" s="291">
        <v>0</v>
      </c>
      <c r="AP290" s="291">
        <v>0</v>
      </c>
      <c r="AQ290" s="291">
        <v>0</v>
      </c>
      <c r="AR290" s="291">
        <v>0</v>
      </c>
      <c r="AS290" s="291">
        <v>0</v>
      </c>
      <c r="AT290" s="291">
        <v>29005798</v>
      </c>
      <c r="BB290" s="312">
        <v>2321109</v>
      </c>
      <c r="BC290" s="312" t="s">
        <v>130</v>
      </c>
      <c r="BD290" s="314">
        <v>29005798</v>
      </c>
      <c r="BE290" s="314">
        <v>0</v>
      </c>
      <c r="BF290" s="314">
        <v>0</v>
      </c>
      <c r="BG290" s="314">
        <v>0</v>
      </c>
      <c r="BH290" s="314">
        <v>29005798</v>
      </c>
      <c r="BI290" s="314">
        <v>0</v>
      </c>
      <c r="BJ290" s="314">
        <v>0</v>
      </c>
      <c r="BK290" s="314">
        <v>29005798</v>
      </c>
      <c r="BL290" s="314">
        <v>0</v>
      </c>
      <c r="BM290" s="314">
        <v>0</v>
      </c>
      <c r="BN290" s="314">
        <v>0</v>
      </c>
      <c r="BO290" s="314">
        <v>0</v>
      </c>
      <c r="BP290" s="314">
        <v>0</v>
      </c>
      <c r="BQ290" s="314">
        <v>0</v>
      </c>
      <c r="BR290" s="314">
        <v>29005798</v>
      </c>
      <c r="BS290" s="314">
        <v>0</v>
      </c>
    </row>
    <row r="291" spans="1:71" x14ac:dyDescent="0.35">
      <c r="A291" s="307">
        <v>2321110</v>
      </c>
      <c r="B291" s="210" t="s">
        <v>131</v>
      </c>
      <c r="C291" s="215">
        <v>25000000</v>
      </c>
      <c r="D291" s="215">
        <v>0</v>
      </c>
      <c r="E291" s="215">
        <v>25000000</v>
      </c>
      <c r="F291" s="215">
        <v>0</v>
      </c>
      <c r="G291" s="215">
        <f t="shared" si="132"/>
        <v>0</v>
      </c>
      <c r="H291" s="215">
        <v>0</v>
      </c>
      <c r="I291" s="215">
        <v>0</v>
      </c>
      <c r="J291" s="215">
        <f t="shared" si="127"/>
        <v>0</v>
      </c>
      <c r="K291" s="215">
        <v>0</v>
      </c>
      <c r="L291" s="215">
        <v>0</v>
      </c>
      <c r="M291" s="215">
        <f t="shared" si="128"/>
        <v>0</v>
      </c>
      <c r="N291" s="215">
        <v>0</v>
      </c>
      <c r="O291" s="215">
        <f t="shared" si="129"/>
        <v>0</v>
      </c>
      <c r="P291" s="215">
        <f t="shared" si="130"/>
        <v>0</v>
      </c>
      <c r="Q291" s="215">
        <f t="shared" si="137"/>
        <v>0</v>
      </c>
      <c r="V291" s="282">
        <v>0</v>
      </c>
      <c r="X291" s="283"/>
      <c r="Y291" s="284"/>
      <c r="AA291" s="289">
        <v>2321110</v>
      </c>
      <c r="AB291" s="289" t="s">
        <v>131</v>
      </c>
      <c r="AC291" s="291">
        <v>25000000</v>
      </c>
      <c r="AD291" s="291">
        <v>0</v>
      </c>
      <c r="AE291" s="291">
        <v>25000000</v>
      </c>
      <c r="AF291" s="291">
        <v>0</v>
      </c>
      <c r="AG291" s="291">
        <v>0</v>
      </c>
      <c r="AH291" s="291">
        <v>0</v>
      </c>
      <c r="AI291" s="291">
        <v>0</v>
      </c>
      <c r="AJ291" s="291">
        <v>0</v>
      </c>
      <c r="AK291" s="291">
        <v>0</v>
      </c>
      <c r="AL291" s="291">
        <v>0</v>
      </c>
      <c r="AM291" s="291">
        <v>0</v>
      </c>
      <c r="AN291" s="291">
        <v>0</v>
      </c>
      <c r="AO291" s="291">
        <v>0</v>
      </c>
      <c r="AP291" s="291">
        <v>0</v>
      </c>
      <c r="AQ291" s="291">
        <v>0</v>
      </c>
      <c r="AR291" s="291">
        <v>0</v>
      </c>
      <c r="AS291" s="291">
        <v>0</v>
      </c>
      <c r="AT291" s="291">
        <v>0</v>
      </c>
      <c r="BB291" s="312">
        <v>2321110</v>
      </c>
      <c r="BC291" s="312" t="s">
        <v>131</v>
      </c>
      <c r="BD291" s="314">
        <v>25000000</v>
      </c>
      <c r="BE291" s="314">
        <v>0</v>
      </c>
      <c r="BF291" s="314">
        <v>25000000</v>
      </c>
      <c r="BG291" s="314">
        <v>0</v>
      </c>
      <c r="BH291" s="314">
        <v>0</v>
      </c>
      <c r="BI291" s="314">
        <v>0</v>
      </c>
      <c r="BJ291" s="314">
        <v>0</v>
      </c>
      <c r="BK291" s="314">
        <v>0</v>
      </c>
      <c r="BL291" s="314">
        <v>0</v>
      </c>
      <c r="BM291" s="314">
        <v>0</v>
      </c>
      <c r="BN291" s="314">
        <v>0</v>
      </c>
      <c r="BO291" s="314">
        <v>0</v>
      </c>
      <c r="BP291" s="314">
        <v>0</v>
      </c>
      <c r="BQ291" s="314">
        <v>0</v>
      </c>
      <c r="BR291" s="314">
        <v>0</v>
      </c>
      <c r="BS291" s="314">
        <v>0</v>
      </c>
    </row>
    <row r="292" spans="1:71" s="219" customFormat="1" x14ac:dyDescent="0.35">
      <c r="A292" s="307">
        <v>2321112</v>
      </c>
      <c r="B292" s="210" t="s">
        <v>132</v>
      </c>
      <c r="C292" s="308">
        <v>650000000</v>
      </c>
      <c r="D292" s="215">
        <v>0</v>
      </c>
      <c r="E292" s="215">
        <v>200000000</v>
      </c>
      <c r="F292" s="215">
        <v>181000000</v>
      </c>
      <c r="G292" s="215">
        <f t="shared" si="132"/>
        <v>631000000</v>
      </c>
      <c r="H292" s="215">
        <v>54741500</v>
      </c>
      <c r="I292" s="215">
        <v>258938393.94</v>
      </c>
      <c r="J292" s="215">
        <f t="shared" si="127"/>
        <v>372061606.06</v>
      </c>
      <c r="K292" s="215">
        <v>76578400</v>
      </c>
      <c r="L292" s="215">
        <v>169844679.94</v>
      </c>
      <c r="M292" s="215">
        <f t="shared" si="128"/>
        <v>89093714</v>
      </c>
      <c r="N292" s="215">
        <v>606227324.94000006</v>
      </c>
      <c r="O292" s="215">
        <f t="shared" si="129"/>
        <v>347288931.00000006</v>
      </c>
      <c r="P292" s="215">
        <f t="shared" si="130"/>
        <v>24772675.059999943</v>
      </c>
      <c r="Q292" s="215">
        <f t="shared" si="137"/>
        <v>169844679.94</v>
      </c>
      <c r="V292" s="282">
        <v>125493975.05999994</v>
      </c>
      <c r="X292" s="283"/>
      <c r="Y292" s="284"/>
      <c r="AA292" s="289">
        <v>2321112</v>
      </c>
      <c r="AB292" s="289" t="s">
        <v>132</v>
      </c>
      <c r="AC292" s="291">
        <v>650000000</v>
      </c>
      <c r="AD292" s="291">
        <v>0</v>
      </c>
      <c r="AE292" s="291">
        <v>200000000</v>
      </c>
      <c r="AF292" s="291">
        <v>181000000</v>
      </c>
      <c r="AG292" s="291">
        <v>631000000</v>
      </c>
      <c r="AH292" s="291">
        <v>81388900</v>
      </c>
      <c r="AI292" s="291">
        <v>202737953.94</v>
      </c>
      <c r="AJ292" s="291">
        <v>428262046.06</v>
      </c>
      <c r="AK292" s="291">
        <v>6000000</v>
      </c>
      <c r="AL292" s="291">
        <v>41623200</v>
      </c>
      <c r="AM292" s="291">
        <v>93266279.939999998</v>
      </c>
      <c r="AN292" s="291">
        <v>115471674</v>
      </c>
      <c r="AO292" s="291">
        <v>73122000</v>
      </c>
      <c r="AP292" s="291">
        <v>35539500</v>
      </c>
      <c r="AQ292" s="291">
        <v>596858024.94000006</v>
      </c>
      <c r="AR292" s="291">
        <v>523736024.94000006</v>
      </c>
      <c r="AS292" s="291">
        <v>320998071.00000006</v>
      </c>
      <c r="AT292" s="291">
        <v>107263975.05999994</v>
      </c>
      <c r="BB292" s="312">
        <v>2321112</v>
      </c>
      <c r="BC292" s="312" t="s">
        <v>132</v>
      </c>
      <c r="BD292" s="314">
        <v>650000000</v>
      </c>
      <c r="BE292" s="314">
        <v>0</v>
      </c>
      <c r="BF292" s="314">
        <v>200000000</v>
      </c>
      <c r="BG292" s="314">
        <v>181000000</v>
      </c>
      <c r="BH292" s="314">
        <v>631000000</v>
      </c>
      <c r="BI292" s="314">
        <v>54741500</v>
      </c>
      <c r="BJ292" s="314">
        <v>258938393.94</v>
      </c>
      <c r="BK292" s="314">
        <v>372061606.06</v>
      </c>
      <c r="BL292" s="314">
        <v>76578400</v>
      </c>
      <c r="BM292" s="314">
        <v>169844679.94</v>
      </c>
      <c r="BN292" s="314">
        <v>95093714</v>
      </c>
      <c r="BO292" s="314">
        <v>81031300</v>
      </c>
      <c r="BP292" s="314">
        <v>606227324.94000006</v>
      </c>
      <c r="BQ292" s="314">
        <v>347288931.00000006</v>
      </c>
      <c r="BR292" s="314">
        <v>24772675.059999943</v>
      </c>
      <c r="BS292" s="314">
        <v>169844679.94</v>
      </c>
    </row>
    <row r="293" spans="1:71" x14ac:dyDescent="0.35">
      <c r="A293" s="307">
        <v>2321113</v>
      </c>
      <c r="B293" s="210" t="s">
        <v>133</v>
      </c>
      <c r="C293" s="215">
        <v>255215798</v>
      </c>
      <c r="D293" s="215">
        <v>0</v>
      </c>
      <c r="E293" s="215">
        <v>0</v>
      </c>
      <c r="F293" s="215">
        <v>15000000</v>
      </c>
      <c r="G293" s="215">
        <f t="shared" si="132"/>
        <v>270215798</v>
      </c>
      <c r="H293" s="215">
        <v>0</v>
      </c>
      <c r="I293" s="215">
        <v>103911112.87</v>
      </c>
      <c r="J293" s="215">
        <f t="shared" si="127"/>
        <v>166304685.13</v>
      </c>
      <c r="K293" s="215">
        <v>3428571</v>
      </c>
      <c r="L293" s="215">
        <v>89213296.870000005</v>
      </c>
      <c r="M293" s="215">
        <f t="shared" si="128"/>
        <v>14697816</v>
      </c>
      <c r="N293" s="215">
        <v>110084413.87</v>
      </c>
      <c r="O293" s="215">
        <f t="shared" si="129"/>
        <v>6173301</v>
      </c>
      <c r="P293" s="215">
        <f t="shared" si="130"/>
        <v>160131384.13</v>
      </c>
      <c r="Q293" s="215">
        <f t="shared" si="137"/>
        <v>89213296.870000005</v>
      </c>
      <c r="V293" s="282">
        <v>160131384.13</v>
      </c>
      <c r="X293" s="283"/>
      <c r="Y293" s="284"/>
      <c r="AA293" s="289">
        <v>2321113</v>
      </c>
      <c r="AB293" s="289" t="s">
        <v>133</v>
      </c>
      <c r="AC293" s="291">
        <v>255215798</v>
      </c>
      <c r="AD293" s="291">
        <v>0</v>
      </c>
      <c r="AE293" s="291">
        <v>0</v>
      </c>
      <c r="AF293" s="291">
        <v>15000000</v>
      </c>
      <c r="AG293" s="291">
        <v>270215798</v>
      </c>
      <c r="AH293" s="291">
        <v>0</v>
      </c>
      <c r="AI293" s="291">
        <v>103911112.87</v>
      </c>
      <c r="AJ293" s="291">
        <v>166304685.13</v>
      </c>
      <c r="AK293" s="291">
        <v>0</v>
      </c>
      <c r="AL293" s="291">
        <v>15419292</v>
      </c>
      <c r="AM293" s="291">
        <v>85784725.870000005</v>
      </c>
      <c r="AN293" s="291">
        <v>18126387</v>
      </c>
      <c r="AO293" s="291">
        <v>0</v>
      </c>
      <c r="AP293" s="291">
        <v>0</v>
      </c>
      <c r="AQ293" s="291">
        <v>110084413.87</v>
      </c>
      <c r="AR293" s="291">
        <v>110084413.87</v>
      </c>
      <c r="AS293" s="291">
        <v>6173301</v>
      </c>
      <c r="AT293" s="291">
        <v>160131384.13</v>
      </c>
      <c r="BA293" s="213">
        <f>+[2]Hoja1!$G$38</f>
        <v>200000000</v>
      </c>
      <c r="BB293" s="312">
        <v>2321113</v>
      </c>
      <c r="BC293" s="312" t="s">
        <v>133</v>
      </c>
      <c r="BD293" s="314">
        <v>255215798</v>
      </c>
      <c r="BE293" s="314">
        <v>0</v>
      </c>
      <c r="BF293" s="314">
        <v>0</v>
      </c>
      <c r="BG293" s="314">
        <v>15000000</v>
      </c>
      <c r="BH293" s="314">
        <v>270215798</v>
      </c>
      <c r="BI293" s="314">
        <v>0</v>
      </c>
      <c r="BJ293" s="314">
        <v>103911112.87</v>
      </c>
      <c r="BK293" s="314">
        <v>166304685.13</v>
      </c>
      <c r="BL293" s="314">
        <v>3428571</v>
      </c>
      <c r="BM293" s="314">
        <v>89213296.870000005</v>
      </c>
      <c r="BN293" s="314">
        <v>14697816</v>
      </c>
      <c r="BO293" s="314">
        <v>0</v>
      </c>
      <c r="BP293" s="314">
        <v>110084413.87</v>
      </c>
      <c r="BQ293" s="314">
        <v>6173301</v>
      </c>
      <c r="BR293" s="314">
        <v>160131384.13</v>
      </c>
      <c r="BS293" s="314">
        <v>89213296.870000005</v>
      </c>
    </row>
    <row r="294" spans="1:71" x14ac:dyDescent="0.35">
      <c r="A294" s="226">
        <v>23212</v>
      </c>
      <c r="B294" s="227" t="s">
        <v>134</v>
      </c>
      <c r="C294" s="228">
        <f>SUM(C295:C297)</f>
        <v>495000000</v>
      </c>
      <c r="D294" s="228">
        <f t="shared" ref="D294:Q294" si="138">SUM(D295:D297)</f>
        <v>0</v>
      </c>
      <c r="E294" s="228">
        <f t="shared" si="138"/>
        <v>143628460</v>
      </c>
      <c r="F294" s="228">
        <f t="shared" si="138"/>
        <v>93000000</v>
      </c>
      <c r="G294" s="228">
        <f t="shared" si="138"/>
        <v>444371540</v>
      </c>
      <c r="H294" s="228">
        <f t="shared" si="138"/>
        <v>9646006</v>
      </c>
      <c r="I294" s="228">
        <f t="shared" si="138"/>
        <v>343156176</v>
      </c>
      <c r="J294" s="228">
        <f t="shared" si="138"/>
        <v>101215364</v>
      </c>
      <c r="K294" s="228">
        <f t="shared" si="138"/>
        <v>0</v>
      </c>
      <c r="L294" s="228">
        <f t="shared" si="138"/>
        <v>264821514</v>
      </c>
      <c r="M294" s="228">
        <f t="shared" si="138"/>
        <v>78334662</v>
      </c>
      <c r="N294" s="228">
        <f t="shared" si="138"/>
        <v>401636141</v>
      </c>
      <c r="O294" s="228">
        <f t="shared" si="138"/>
        <v>58479965</v>
      </c>
      <c r="P294" s="228">
        <f t="shared" si="138"/>
        <v>42735399</v>
      </c>
      <c r="Q294" s="228">
        <f t="shared" si="138"/>
        <v>264821514</v>
      </c>
      <c r="V294" s="282">
        <v>50334480</v>
      </c>
      <c r="X294" s="283"/>
      <c r="Y294" s="284"/>
      <c r="AA294" s="289">
        <v>23212</v>
      </c>
      <c r="AB294" s="289" t="s">
        <v>134</v>
      </c>
      <c r="AC294" s="291">
        <v>495000000</v>
      </c>
      <c r="AD294" s="291">
        <v>0</v>
      </c>
      <c r="AE294" s="291">
        <v>143628460</v>
      </c>
      <c r="AF294" s="291">
        <v>93000000</v>
      </c>
      <c r="AG294" s="291">
        <v>444371540</v>
      </c>
      <c r="AH294" s="291">
        <v>0</v>
      </c>
      <c r="AI294" s="291">
        <v>333510170</v>
      </c>
      <c r="AJ294" s="291">
        <v>110861370</v>
      </c>
      <c r="AK294" s="291">
        <v>0</v>
      </c>
      <c r="AL294" s="291">
        <v>83692833</v>
      </c>
      <c r="AM294" s="291">
        <v>264821514</v>
      </c>
      <c r="AN294" s="291">
        <v>68688656</v>
      </c>
      <c r="AO294" s="291">
        <v>0</v>
      </c>
      <c r="AP294" s="291">
        <v>0</v>
      </c>
      <c r="AQ294" s="291">
        <v>394037060</v>
      </c>
      <c r="AR294" s="291">
        <v>394037060</v>
      </c>
      <c r="AS294" s="291">
        <v>60526890</v>
      </c>
      <c r="AT294" s="291">
        <v>50334480</v>
      </c>
      <c r="BB294" s="312">
        <v>23212</v>
      </c>
      <c r="BC294" s="312" t="s">
        <v>134</v>
      </c>
      <c r="BD294" s="314">
        <v>495000000</v>
      </c>
      <c r="BE294" s="314">
        <v>0</v>
      </c>
      <c r="BF294" s="314">
        <v>143628460</v>
      </c>
      <c r="BG294" s="314">
        <v>93000000</v>
      </c>
      <c r="BH294" s="314">
        <v>444371540</v>
      </c>
      <c r="BI294" s="314">
        <v>9646006</v>
      </c>
      <c r="BJ294" s="314">
        <v>343156176</v>
      </c>
      <c r="BK294" s="314">
        <v>101215364</v>
      </c>
      <c r="BL294" s="314">
        <v>0</v>
      </c>
      <c r="BM294" s="314">
        <v>264821514</v>
      </c>
      <c r="BN294" s="314">
        <v>78334662</v>
      </c>
      <c r="BO294" s="314">
        <v>7599081</v>
      </c>
      <c r="BP294" s="314">
        <v>401636141</v>
      </c>
      <c r="BQ294" s="314">
        <v>58479965</v>
      </c>
      <c r="BR294" s="314">
        <v>42735399</v>
      </c>
      <c r="BS294" s="314">
        <v>264821514</v>
      </c>
    </row>
    <row r="295" spans="1:71" x14ac:dyDescent="0.35">
      <c r="A295" s="307">
        <v>232121</v>
      </c>
      <c r="B295" s="210" t="s">
        <v>135</v>
      </c>
      <c r="C295" s="215">
        <v>380000000</v>
      </c>
      <c r="D295" s="215">
        <v>0</v>
      </c>
      <c r="E295" s="215">
        <v>100000000</v>
      </c>
      <c r="F295" s="215">
        <v>93000000</v>
      </c>
      <c r="G295" s="215">
        <f t="shared" si="132"/>
        <v>373000000</v>
      </c>
      <c r="H295" s="215">
        <v>9646006</v>
      </c>
      <c r="I295" s="215">
        <v>307123960</v>
      </c>
      <c r="J295" s="215">
        <f t="shared" si="127"/>
        <v>65876040</v>
      </c>
      <c r="K295" s="215">
        <v>0</v>
      </c>
      <c r="L295" s="215">
        <v>250621514</v>
      </c>
      <c r="M295" s="215">
        <f t="shared" si="128"/>
        <v>56502446</v>
      </c>
      <c r="N295" s="215">
        <v>365403925</v>
      </c>
      <c r="O295" s="215">
        <f t="shared" si="129"/>
        <v>58279965</v>
      </c>
      <c r="P295" s="215">
        <f t="shared" si="130"/>
        <v>7596075</v>
      </c>
      <c r="Q295" s="215">
        <f t="shared" si="137"/>
        <v>250621514</v>
      </c>
      <c r="V295" s="282">
        <v>15195156</v>
      </c>
      <c r="X295" s="283"/>
      <c r="Y295" s="284"/>
      <c r="AA295" s="289">
        <v>232121</v>
      </c>
      <c r="AB295" s="289" t="s">
        <v>135</v>
      </c>
      <c r="AC295" s="291">
        <v>380000000</v>
      </c>
      <c r="AD295" s="291">
        <v>0</v>
      </c>
      <c r="AE295" s="291">
        <v>100000000</v>
      </c>
      <c r="AF295" s="291">
        <v>93000000</v>
      </c>
      <c r="AG295" s="291">
        <v>373000000</v>
      </c>
      <c r="AH295" s="291">
        <v>0</v>
      </c>
      <c r="AI295" s="291">
        <v>297477954</v>
      </c>
      <c r="AJ295" s="291">
        <v>75522046</v>
      </c>
      <c r="AK295" s="291">
        <v>0</v>
      </c>
      <c r="AL295" s="291">
        <v>83092833</v>
      </c>
      <c r="AM295" s="291">
        <v>250621514</v>
      </c>
      <c r="AN295" s="291">
        <v>46856440</v>
      </c>
      <c r="AO295" s="291">
        <v>0</v>
      </c>
      <c r="AP295" s="291">
        <v>0</v>
      </c>
      <c r="AQ295" s="291">
        <v>357804844</v>
      </c>
      <c r="AR295" s="291">
        <v>357804844</v>
      </c>
      <c r="AS295" s="291">
        <v>60326890</v>
      </c>
      <c r="AT295" s="291">
        <v>15195156</v>
      </c>
      <c r="BB295" s="312">
        <v>232121</v>
      </c>
      <c r="BC295" s="312" t="s">
        <v>135</v>
      </c>
      <c r="BD295" s="314">
        <v>380000000</v>
      </c>
      <c r="BE295" s="314">
        <v>0</v>
      </c>
      <c r="BF295" s="314">
        <v>100000000</v>
      </c>
      <c r="BG295" s="314">
        <v>93000000</v>
      </c>
      <c r="BH295" s="314">
        <v>373000000</v>
      </c>
      <c r="BI295" s="314">
        <v>9646006</v>
      </c>
      <c r="BJ295" s="314">
        <v>307123960</v>
      </c>
      <c r="BK295" s="314">
        <v>65876040</v>
      </c>
      <c r="BL295" s="314">
        <v>0</v>
      </c>
      <c r="BM295" s="314">
        <v>250621514</v>
      </c>
      <c r="BN295" s="314">
        <v>56502446</v>
      </c>
      <c r="BO295" s="314">
        <v>7599081</v>
      </c>
      <c r="BP295" s="314">
        <v>365403925</v>
      </c>
      <c r="BQ295" s="314">
        <v>58279965</v>
      </c>
      <c r="BR295" s="314">
        <v>7596075</v>
      </c>
      <c r="BS295" s="314">
        <v>250621514</v>
      </c>
    </row>
    <row r="296" spans="1:71" s="219" customFormat="1" x14ac:dyDescent="0.35">
      <c r="A296" s="307">
        <v>232122</v>
      </c>
      <c r="B296" s="210" t="s">
        <v>136</v>
      </c>
      <c r="C296" s="215">
        <v>100000000</v>
      </c>
      <c r="D296" s="215">
        <v>0</v>
      </c>
      <c r="E296" s="215">
        <v>43628460</v>
      </c>
      <c r="F296" s="215">
        <v>0</v>
      </c>
      <c r="G296" s="215">
        <f>+C296+D296-E296+F296</f>
        <v>56371540</v>
      </c>
      <c r="H296" s="215">
        <v>0</v>
      </c>
      <c r="I296" s="215">
        <v>34813888</v>
      </c>
      <c r="J296" s="215">
        <f t="shared" si="127"/>
        <v>21557652</v>
      </c>
      <c r="K296" s="215">
        <v>0</v>
      </c>
      <c r="L296" s="215">
        <v>13600000</v>
      </c>
      <c r="M296" s="215">
        <f t="shared" si="128"/>
        <v>21213888</v>
      </c>
      <c r="N296" s="215">
        <v>35013888</v>
      </c>
      <c r="O296" s="215">
        <f t="shared" si="129"/>
        <v>200000</v>
      </c>
      <c r="P296" s="215">
        <f t="shared" si="130"/>
        <v>21357652</v>
      </c>
      <c r="Q296" s="215">
        <f t="shared" si="137"/>
        <v>13600000</v>
      </c>
      <c r="V296" s="282">
        <v>21357652</v>
      </c>
      <c r="X296" s="283"/>
      <c r="Y296" s="284"/>
      <c r="AA296" s="289">
        <v>232122</v>
      </c>
      <c r="AB296" s="289" t="s">
        <v>136</v>
      </c>
      <c r="AC296" s="291">
        <v>100000000</v>
      </c>
      <c r="AD296" s="291">
        <v>0</v>
      </c>
      <c r="AE296" s="291">
        <v>43628460</v>
      </c>
      <c r="AF296" s="291">
        <v>0</v>
      </c>
      <c r="AG296" s="291">
        <v>56371540</v>
      </c>
      <c r="AH296" s="291">
        <v>0</v>
      </c>
      <c r="AI296" s="291">
        <v>34813888</v>
      </c>
      <c r="AJ296" s="291">
        <v>21557652</v>
      </c>
      <c r="AK296" s="291">
        <v>0</v>
      </c>
      <c r="AL296" s="291">
        <v>0</v>
      </c>
      <c r="AM296" s="291">
        <v>13600000</v>
      </c>
      <c r="AN296" s="291">
        <v>21213888</v>
      </c>
      <c r="AO296" s="291">
        <v>0</v>
      </c>
      <c r="AP296" s="291">
        <v>0</v>
      </c>
      <c r="AQ296" s="291">
        <v>35013888</v>
      </c>
      <c r="AR296" s="291">
        <v>35013888</v>
      </c>
      <c r="AS296" s="291">
        <v>200000</v>
      </c>
      <c r="AT296" s="291">
        <v>21357652</v>
      </c>
      <c r="BB296" s="312">
        <v>232122</v>
      </c>
      <c r="BC296" s="312" t="s">
        <v>136</v>
      </c>
      <c r="BD296" s="314">
        <v>100000000</v>
      </c>
      <c r="BE296" s="314">
        <v>0</v>
      </c>
      <c r="BF296" s="314">
        <v>43628460</v>
      </c>
      <c r="BG296" s="314">
        <v>0</v>
      </c>
      <c r="BH296" s="314">
        <v>56371540</v>
      </c>
      <c r="BI296" s="314">
        <v>0</v>
      </c>
      <c r="BJ296" s="314">
        <v>34813888</v>
      </c>
      <c r="BK296" s="314">
        <v>21557652</v>
      </c>
      <c r="BL296" s="314">
        <v>0</v>
      </c>
      <c r="BM296" s="314">
        <v>13600000</v>
      </c>
      <c r="BN296" s="314">
        <v>21213888</v>
      </c>
      <c r="BO296" s="314">
        <v>0</v>
      </c>
      <c r="BP296" s="314">
        <v>35013888</v>
      </c>
      <c r="BQ296" s="314">
        <v>200000</v>
      </c>
      <c r="BR296" s="314">
        <v>21357652</v>
      </c>
      <c r="BS296" s="314">
        <v>13600000</v>
      </c>
    </row>
    <row r="297" spans="1:71" x14ac:dyDescent="0.35">
      <c r="A297" s="307">
        <v>232123</v>
      </c>
      <c r="B297" s="210" t="s">
        <v>137</v>
      </c>
      <c r="C297" s="215">
        <v>15000000</v>
      </c>
      <c r="D297" s="215">
        <v>0</v>
      </c>
      <c r="E297" s="215">
        <v>0</v>
      </c>
      <c r="F297" s="215">
        <v>0</v>
      </c>
      <c r="G297" s="215">
        <f t="shared" si="132"/>
        <v>15000000</v>
      </c>
      <c r="H297" s="215">
        <v>0</v>
      </c>
      <c r="I297" s="215">
        <v>1218328</v>
      </c>
      <c r="J297" s="215">
        <f t="shared" si="127"/>
        <v>13781672</v>
      </c>
      <c r="K297" s="215">
        <v>0</v>
      </c>
      <c r="L297" s="215">
        <v>600000</v>
      </c>
      <c r="M297" s="215">
        <f t="shared" si="128"/>
        <v>618328</v>
      </c>
      <c r="N297" s="215">
        <v>1218328</v>
      </c>
      <c r="O297" s="215">
        <f t="shared" si="129"/>
        <v>0</v>
      </c>
      <c r="P297" s="215">
        <f t="shared" si="130"/>
        <v>13781672</v>
      </c>
      <c r="Q297" s="215">
        <f t="shared" si="137"/>
        <v>600000</v>
      </c>
      <c r="V297" s="282">
        <v>13781672</v>
      </c>
      <c r="X297" s="283"/>
      <c r="Y297" s="284"/>
      <c r="AA297" s="289">
        <v>232123</v>
      </c>
      <c r="AB297" s="289" t="s">
        <v>137</v>
      </c>
      <c r="AC297" s="291">
        <v>15000000</v>
      </c>
      <c r="AD297" s="291">
        <v>0</v>
      </c>
      <c r="AE297" s="291">
        <v>0</v>
      </c>
      <c r="AF297" s="291">
        <v>0</v>
      </c>
      <c r="AG297" s="291">
        <v>15000000</v>
      </c>
      <c r="AH297" s="291">
        <v>0</v>
      </c>
      <c r="AI297" s="291">
        <v>1218328</v>
      </c>
      <c r="AJ297" s="291">
        <v>13781672</v>
      </c>
      <c r="AK297" s="291">
        <v>0</v>
      </c>
      <c r="AL297" s="291">
        <v>600000</v>
      </c>
      <c r="AM297" s="291">
        <v>600000</v>
      </c>
      <c r="AN297" s="291">
        <v>618328</v>
      </c>
      <c r="AO297" s="291">
        <v>0</v>
      </c>
      <c r="AP297" s="291">
        <v>0</v>
      </c>
      <c r="AQ297" s="291">
        <v>1218328</v>
      </c>
      <c r="AR297" s="291">
        <v>1218328</v>
      </c>
      <c r="AS297" s="291">
        <v>0</v>
      </c>
      <c r="AT297" s="291">
        <v>13781672</v>
      </c>
      <c r="BB297" s="312">
        <v>232123</v>
      </c>
      <c r="BC297" s="312" t="s">
        <v>137</v>
      </c>
      <c r="BD297" s="314">
        <v>15000000</v>
      </c>
      <c r="BE297" s="314">
        <v>0</v>
      </c>
      <c r="BF297" s="314">
        <v>0</v>
      </c>
      <c r="BG297" s="314">
        <v>0</v>
      </c>
      <c r="BH297" s="314">
        <v>15000000</v>
      </c>
      <c r="BI297" s="314">
        <v>0</v>
      </c>
      <c r="BJ297" s="314">
        <v>1218328</v>
      </c>
      <c r="BK297" s="314">
        <v>13781672</v>
      </c>
      <c r="BL297" s="314">
        <v>0</v>
      </c>
      <c r="BM297" s="314">
        <v>600000</v>
      </c>
      <c r="BN297" s="314">
        <v>618328</v>
      </c>
      <c r="BO297" s="314">
        <v>0</v>
      </c>
      <c r="BP297" s="314">
        <v>1218328</v>
      </c>
      <c r="BQ297" s="314">
        <v>0</v>
      </c>
      <c r="BR297" s="314">
        <v>13781672</v>
      </c>
      <c r="BS297" s="314">
        <v>600000</v>
      </c>
    </row>
    <row r="298" spans="1:71" x14ac:dyDescent="0.35">
      <c r="A298" s="226">
        <v>23213</v>
      </c>
      <c r="B298" s="227" t="s">
        <v>138</v>
      </c>
      <c r="C298" s="228">
        <f>SUM(C299:C302)</f>
        <v>60000000</v>
      </c>
      <c r="D298" s="228">
        <f t="shared" ref="D298:Q298" si="139">SUM(D299:D302)</f>
        <v>0</v>
      </c>
      <c r="E298" s="228">
        <f t="shared" si="139"/>
        <v>0</v>
      </c>
      <c r="F298" s="228">
        <f t="shared" si="139"/>
        <v>0</v>
      </c>
      <c r="G298" s="228">
        <f t="shared" si="139"/>
        <v>60000000</v>
      </c>
      <c r="H298" s="228">
        <f t="shared" si="139"/>
        <v>0</v>
      </c>
      <c r="I298" s="228">
        <f t="shared" si="139"/>
        <v>0</v>
      </c>
      <c r="J298" s="228">
        <f t="shared" si="139"/>
        <v>60000000</v>
      </c>
      <c r="K298" s="228">
        <f t="shared" si="139"/>
        <v>0</v>
      </c>
      <c r="L298" s="228">
        <f t="shared" si="139"/>
        <v>0</v>
      </c>
      <c r="M298" s="228">
        <f t="shared" si="139"/>
        <v>0</v>
      </c>
      <c r="N298" s="228">
        <f t="shared" si="139"/>
        <v>0</v>
      </c>
      <c r="O298" s="228">
        <f t="shared" si="139"/>
        <v>0</v>
      </c>
      <c r="P298" s="228">
        <f t="shared" si="139"/>
        <v>60000000</v>
      </c>
      <c r="Q298" s="228">
        <f t="shared" si="139"/>
        <v>0</v>
      </c>
      <c r="V298" s="282">
        <v>60000000</v>
      </c>
      <c r="X298" s="283"/>
      <c r="Y298" s="284"/>
      <c r="AA298" s="289">
        <v>23213</v>
      </c>
      <c r="AB298" s="289" t="s">
        <v>138</v>
      </c>
      <c r="AC298" s="291">
        <v>60000000</v>
      </c>
      <c r="AD298" s="291">
        <v>0</v>
      </c>
      <c r="AE298" s="291">
        <v>0</v>
      </c>
      <c r="AF298" s="291">
        <v>0</v>
      </c>
      <c r="AG298" s="291">
        <v>60000000</v>
      </c>
      <c r="AH298" s="291">
        <v>0</v>
      </c>
      <c r="AI298" s="291">
        <v>0</v>
      </c>
      <c r="AJ298" s="291">
        <v>60000000</v>
      </c>
      <c r="AK298" s="291">
        <v>0</v>
      </c>
      <c r="AL298" s="291">
        <v>0</v>
      </c>
      <c r="AM298" s="291">
        <v>0</v>
      </c>
      <c r="AN298" s="291">
        <v>0</v>
      </c>
      <c r="AO298" s="291">
        <v>0</v>
      </c>
      <c r="AP298" s="291">
        <v>0</v>
      </c>
      <c r="AQ298" s="291">
        <v>0</v>
      </c>
      <c r="AR298" s="291">
        <v>0</v>
      </c>
      <c r="AS298" s="291">
        <v>0</v>
      </c>
      <c r="AT298" s="291">
        <v>60000000</v>
      </c>
      <c r="BB298" s="312">
        <v>23213</v>
      </c>
      <c r="BC298" s="312" t="s">
        <v>138</v>
      </c>
      <c r="BD298" s="314">
        <v>60000000</v>
      </c>
      <c r="BE298" s="314">
        <v>0</v>
      </c>
      <c r="BF298" s="314">
        <v>0</v>
      </c>
      <c r="BG298" s="314">
        <v>0</v>
      </c>
      <c r="BH298" s="314">
        <v>60000000</v>
      </c>
      <c r="BI298" s="314">
        <v>0</v>
      </c>
      <c r="BJ298" s="314">
        <v>0</v>
      </c>
      <c r="BK298" s="314">
        <v>60000000</v>
      </c>
      <c r="BL298" s="314">
        <v>0</v>
      </c>
      <c r="BM298" s="314">
        <v>0</v>
      </c>
      <c r="BN298" s="314">
        <v>0</v>
      </c>
      <c r="BO298" s="314">
        <v>0</v>
      </c>
      <c r="BP298" s="314">
        <v>0</v>
      </c>
      <c r="BQ298" s="314">
        <v>0</v>
      </c>
      <c r="BR298" s="314">
        <v>60000000</v>
      </c>
      <c r="BS298" s="314">
        <v>0</v>
      </c>
    </row>
    <row r="299" spans="1:71" x14ac:dyDescent="0.35">
      <c r="A299" s="307">
        <v>232131</v>
      </c>
      <c r="B299" s="210" t="s">
        <v>139</v>
      </c>
      <c r="C299" s="215">
        <v>17000000</v>
      </c>
      <c r="D299" s="215">
        <v>0</v>
      </c>
      <c r="E299" s="215">
        <v>0</v>
      </c>
      <c r="F299" s="215">
        <v>0</v>
      </c>
      <c r="G299" s="215">
        <f t="shared" si="132"/>
        <v>17000000</v>
      </c>
      <c r="H299" s="215">
        <v>0</v>
      </c>
      <c r="I299" s="215">
        <v>0</v>
      </c>
      <c r="J299" s="215">
        <f t="shared" si="127"/>
        <v>17000000</v>
      </c>
      <c r="K299" s="215">
        <v>0</v>
      </c>
      <c r="L299" s="215">
        <v>0</v>
      </c>
      <c r="M299" s="215">
        <f t="shared" si="128"/>
        <v>0</v>
      </c>
      <c r="N299" s="215">
        <v>0</v>
      </c>
      <c r="O299" s="215">
        <f t="shared" si="129"/>
        <v>0</v>
      </c>
      <c r="P299" s="215">
        <f t="shared" si="130"/>
        <v>17000000</v>
      </c>
      <c r="Q299" s="215">
        <f t="shared" si="137"/>
        <v>0</v>
      </c>
      <c r="V299" s="282">
        <v>17000000</v>
      </c>
      <c r="X299" s="283"/>
      <c r="Y299" s="284"/>
      <c r="AA299" s="289">
        <v>232131</v>
      </c>
      <c r="AB299" s="289" t="s">
        <v>139</v>
      </c>
      <c r="AC299" s="291">
        <v>17000000</v>
      </c>
      <c r="AD299" s="291">
        <v>0</v>
      </c>
      <c r="AE299" s="291">
        <v>0</v>
      </c>
      <c r="AF299" s="291">
        <v>0</v>
      </c>
      <c r="AG299" s="291">
        <v>17000000</v>
      </c>
      <c r="AH299" s="291">
        <v>0</v>
      </c>
      <c r="AI299" s="291">
        <v>0</v>
      </c>
      <c r="AJ299" s="291">
        <v>17000000</v>
      </c>
      <c r="AK299" s="291">
        <v>0</v>
      </c>
      <c r="AL299" s="291">
        <v>0</v>
      </c>
      <c r="AM299" s="291">
        <v>0</v>
      </c>
      <c r="AN299" s="291">
        <v>0</v>
      </c>
      <c r="AO299" s="291">
        <v>0</v>
      </c>
      <c r="AP299" s="291">
        <v>0</v>
      </c>
      <c r="AQ299" s="291">
        <v>0</v>
      </c>
      <c r="AR299" s="291">
        <v>0</v>
      </c>
      <c r="AS299" s="291">
        <v>0</v>
      </c>
      <c r="AT299" s="291">
        <v>17000000</v>
      </c>
      <c r="BB299" s="312">
        <v>232131</v>
      </c>
      <c r="BC299" s="312" t="s">
        <v>139</v>
      </c>
      <c r="BD299" s="314">
        <v>17000000</v>
      </c>
      <c r="BE299" s="314">
        <v>0</v>
      </c>
      <c r="BF299" s="314">
        <v>0</v>
      </c>
      <c r="BG299" s="314">
        <v>0</v>
      </c>
      <c r="BH299" s="314">
        <v>17000000</v>
      </c>
      <c r="BI299" s="314">
        <v>0</v>
      </c>
      <c r="BJ299" s="314">
        <v>0</v>
      </c>
      <c r="BK299" s="314">
        <v>17000000</v>
      </c>
      <c r="BL299" s="314">
        <v>0</v>
      </c>
      <c r="BM299" s="314">
        <v>0</v>
      </c>
      <c r="BN299" s="314">
        <v>0</v>
      </c>
      <c r="BO299" s="314">
        <v>0</v>
      </c>
      <c r="BP299" s="314">
        <v>0</v>
      </c>
      <c r="BQ299" s="314">
        <v>0</v>
      </c>
      <c r="BR299" s="314">
        <v>17000000</v>
      </c>
      <c r="BS299" s="314">
        <v>0</v>
      </c>
    </row>
    <row r="300" spans="1:71" x14ac:dyDescent="0.35">
      <c r="A300" s="307">
        <v>232132</v>
      </c>
      <c r="B300" s="210" t="s">
        <v>140</v>
      </c>
      <c r="C300" s="215">
        <v>15000000</v>
      </c>
      <c r="D300" s="215">
        <v>0</v>
      </c>
      <c r="E300" s="215">
        <v>0</v>
      </c>
      <c r="F300" s="215">
        <v>0</v>
      </c>
      <c r="G300" s="215">
        <f t="shared" si="132"/>
        <v>15000000</v>
      </c>
      <c r="H300" s="215">
        <v>0</v>
      </c>
      <c r="I300" s="215">
        <v>0</v>
      </c>
      <c r="J300" s="215">
        <f t="shared" si="127"/>
        <v>15000000</v>
      </c>
      <c r="K300" s="215">
        <v>0</v>
      </c>
      <c r="L300" s="215">
        <v>0</v>
      </c>
      <c r="M300" s="215">
        <f t="shared" si="128"/>
        <v>0</v>
      </c>
      <c r="N300" s="215">
        <v>0</v>
      </c>
      <c r="O300" s="215">
        <f t="shared" si="129"/>
        <v>0</v>
      </c>
      <c r="P300" s="215">
        <f t="shared" si="130"/>
        <v>15000000</v>
      </c>
      <c r="Q300" s="215">
        <f t="shared" si="137"/>
        <v>0</v>
      </c>
      <c r="V300" s="282">
        <v>15000000</v>
      </c>
      <c r="X300" s="283"/>
      <c r="Y300" s="284"/>
      <c r="AA300" s="289">
        <v>232132</v>
      </c>
      <c r="AB300" s="289" t="s">
        <v>140</v>
      </c>
      <c r="AC300" s="291">
        <v>15000000</v>
      </c>
      <c r="AD300" s="291">
        <v>0</v>
      </c>
      <c r="AE300" s="291">
        <v>0</v>
      </c>
      <c r="AF300" s="291">
        <v>0</v>
      </c>
      <c r="AG300" s="291">
        <v>15000000</v>
      </c>
      <c r="AH300" s="291">
        <v>0</v>
      </c>
      <c r="AI300" s="291">
        <v>0</v>
      </c>
      <c r="AJ300" s="291">
        <v>15000000</v>
      </c>
      <c r="AK300" s="291">
        <v>0</v>
      </c>
      <c r="AL300" s="291">
        <v>0</v>
      </c>
      <c r="AM300" s="291">
        <v>0</v>
      </c>
      <c r="AN300" s="291">
        <v>0</v>
      </c>
      <c r="AO300" s="291">
        <v>0</v>
      </c>
      <c r="AP300" s="291">
        <v>0</v>
      </c>
      <c r="AQ300" s="291">
        <v>0</v>
      </c>
      <c r="AR300" s="291">
        <v>0</v>
      </c>
      <c r="AS300" s="291">
        <v>0</v>
      </c>
      <c r="AT300" s="291">
        <v>15000000</v>
      </c>
      <c r="BB300" s="312">
        <v>232132</v>
      </c>
      <c r="BC300" s="312" t="s">
        <v>140</v>
      </c>
      <c r="BD300" s="314">
        <v>15000000</v>
      </c>
      <c r="BE300" s="314">
        <v>0</v>
      </c>
      <c r="BF300" s="314">
        <v>0</v>
      </c>
      <c r="BG300" s="314">
        <v>0</v>
      </c>
      <c r="BH300" s="314">
        <v>15000000</v>
      </c>
      <c r="BI300" s="314">
        <v>0</v>
      </c>
      <c r="BJ300" s="314">
        <v>0</v>
      </c>
      <c r="BK300" s="314">
        <v>15000000</v>
      </c>
      <c r="BL300" s="314">
        <v>0</v>
      </c>
      <c r="BM300" s="314">
        <v>0</v>
      </c>
      <c r="BN300" s="314">
        <v>0</v>
      </c>
      <c r="BO300" s="314">
        <v>0</v>
      </c>
      <c r="BP300" s="314">
        <v>0</v>
      </c>
      <c r="BQ300" s="314">
        <v>0</v>
      </c>
      <c r="BR300" s="314">
        <v>15000000</v>
      </c>
      <c r="BS300" s="314">
        <v>0</v>
      </c>
    </row>
    <row r="301" spans="1:71" s="219" customFormat="1" x14ac:dyDescent="0.35">
      <c r="A301" s="307">
        <v>232133</v>
      </c>
      <c r="B301" s="210" t="s">
        <v>141</v>
      </c>
      <c r="C301" s="215">
        <v>18000000</v>
      </c>
      <c r="D301" s="215">
        <v>0</v>
      </c>
      <c r="E301" s="215">
        <v>0</v>
      </c>
      <c r="F301" s="215">
        <v>0</v>
      </c>
      <c r="G301" s="215">
        <f t="shared" si="132"/>
        <v>18000000</v>
      </c>
      <c r="H301" s="215">
        <v>0</v>
      </c>
      <c r="I301" s="215">
        <v>0</v>
      </c>
      <c r="J301" s="215">
        <f t="shared" si="127"/>
        <v>18000000</v>
      </c>
      <c r="K301" s="215">
        <v>0</v>
      </c>
      <c r="L301" s="215">
        <v>0</v>
      </c>
      <c r="M301" s="215">
        <f t="shared" si="128"/>
        <v>0</v>
      </c>
      <c r="N301" s="215">
        <v>0</v>
      </c>
      <c r="O301" s="215">
        <f t="shared" si="129"/>
        <v>0</v>
      </c>
      <c r="P301" s="215">
        <f t="shared" si="130"/>
        <v>18000000</v>
      </c>
      <c r="Q301" s="215">
        <f t="shared" si="137"/>
        <v>0</v>
      </c>
      <c r="V301" s="282">
        <v>18000000</v>
      </c>
      <c r="X301" s="283"/>
      <c r="Y301" s="284"/>
      <c r="AA301" s="289">
        <v>232133</v>
      </c>
      <c r="AB301" s="289" t="s">
        <v>141</v>
      </c>
      <c r="AC301" s="291">
        <v>18000000</v>
      </c>
      <c r="AD301" s="291">
        <v>0</v>
      </c>
      <c r="AE301" s="291">
        <v>0</v>
      </c>
      <c r="AF301" s="291">
        <v>0</v>
      </c>
      <c r="AG301" s="291">
        <v>18000000</v>
      </c>
      <c r="AH301" s="291">
        <v>0</v>
      </c>
      <c r="AI301" s="291">
        <v>0</v>
      </c>
      <c r="AJ301" s="291">
        <v>18000000</v>
      </c>
      <c r="AK301" s="291">
        <v>0</v>
      </c>
      <c r="AL301" s="291">
        <v>0</v>
      </c>
      <c r="AM301" s="291">
        <v>0</v>
      </c>
      <c r="AN301" s="291">
        <v>0</v>
      </c>
      <c r="AO301" s="291">
        <v>0</v>
      </c>
      <c r="AP301" s="291">
        <v>0</v>
      </c>
      <c r="AQ301" s="291">
        <v>0</v>
      </c>
      <c r="AR301" s="291">
        <v>0</v>
      </c>
      <c r="AS301" s="291">
        <v>0</v>
      </c>
      <c r="AT301" s="291">
        <v>18000000</v>
      </c>
      <c r="BB301" s="312">
        <v>232133</v>
      </c>
      <c r="BC301" s="312" t="s">
        <v>141</v>
      </c>
      <c r="BD301" s="314">
        <v>18000000</v>
      </c>
      <c r="BE301" s="314">
        <v>0</v>
      </c>
      <c r="BF301" s="314">
        <v>0</v>
      </c>
      <c r="BG301" s="314">
        <v>0</v>
      </c>
      <c r="BH301" s="314">
        <v>18000000</v>
      </c>
      <c r="BI301" s="314">
        <v>0</v>
      </c>
      <c r="BJ301" s="314">
        <v>0</v>
      </c>
      <c r="BK301" s="314">
        <v>18000000</v>
      </c>
      <c r="BL301" s="314">
        <v>0</v>
      </c>
      <c r="BM301" s="314">
        <v>0</v>
      </c>
      <c r="BN301" s="314">
        <v>0</v>
      </c>
      <c r="BO301" s="314">
        <v>0</v>
      </c>
      <c r="BP301" s="314">
        <v>0</v>
      </c>
      <c r="BQ301" s="314">
        <v>0</v>
      </c>
      <c r="BR301" s="314">
        <v>18000000</v>
      </c>
      <c r="BS301" s="314">
        <v>0</v>
      </c>
    </row>
    <row r="302" spans="1:71" x14ac:dyDescent="0.35">
      <c r="A302" s="307">
        <v>232134</v>
      </c>
      <c r="B302" s="210" t="s">
        <v>142</v>
      </c>
      <c r="C302" s="215">
        <v>10000000</v>
      </c>
      <c r="D302" s="215">
        <v>0</v>
      </c>
      <c r="E302" s="215">
        <v>0</v>
      </c>
      <c r="F302" s="215">
        <v>0</v>
      </c>
      <c r="G302" s="215">
        <f t="shared" si="132"/>
        <v>10000000</v>
      </c>
      <c r="H302" s="215">
        <v>0</v>
      </c>
      <c r="I302" s="215">
        <v>0</v>
      </c>
      <c r="J302" s="215">
        <f t="shared" si="127"/>
        <v>10000000</v>
      </c>
      <c r="K302" s="215">
        <v>0</v>
      </c>
      <c r="L302" s="215">
        <v>0</v>
      </c>
      <c r="M302" s="215">
        <f t="shared" si="128"/>
        <v>0</v>
      </c>
      <c r="N302" s="215">
        <v>0</v>
      </c>
      <c r="O302" s="215">
        <f t="shared" si="129"/>
        <v>0</v>
      </c>
      <c r="P302" s="215">
        <f t="shared" si="130"/>
        <v>10000000</v>
      </c>
      <c r="Q302" s="215">
        <f t="shared" si="137"/>
        <v>0</v>
      </c>
      <c r="V302" s="282">
        <v>10000000</v>
      </c>
      <c r="X302" s="283"/>
      <c r="Y302" s="284"/>
      <c r="AA302" s="289">
        <v>232134</v>
      </c>
      <c r="AB302" s="289" t="s">
        <v>142</v>
      </c>
      <c r="AC302" s="291">
        <v>10000000</v>
      </c>
      <c r="AD302" s="291">
        <v>0</v>
      </c>
      <c r="AE302" s="291">
        <v>0</v>
      </c>
      <c r="AF302" s="291">
        <v>0</v>
      </c>
      <c r="AG302" s="291">
        <v>10000000</v>
      </c>
      <c r="AH302" s="291">
        <v>0</v>
      </c>
      <c r="AI302" s="291">
        <v>0</v>
      </c>
      <c r="AJ302" s="291">
        <v>10000000</v>
      </c>
      <c r="AK302" s="291">
        <v>0</v>
      </c>
      <c r="AL302" s="291">
        <v>0</v>
      </c>
      <c r="AM302" s="291">
        <v>0</v>
      </c>
      <c r="AN302" s="291">
        <v>0</v>
      </c>
      <c r="AO302" s="291">
        <v>0</v>
      </c>
      <c r="AP302" s="291">
        <v>0</v>
      </c>
      <c r="AQ302" s="291">
        <v>0</v>
      </c>
      <c r="AR302" s="291">
        <v>0</v>
      </c>
      <c r="AS302" s="291">
        <v>0</v>
      </c>
      <c r="AT302" s="291">
        <v>10000000</v>
      </c>
      <c r="BB302" s="312">
        <v>232134</v>
      </c>
      <c r="BC302" s="312" t="s">
        <v>142</v>
      </c>
      <c r="BD302" s="314">
        <v>10000000</v>
      </c>
      <c r="BE302" s="314">
        <v>0</v>
      </c>
      <c r="BF302" s="314">
        <v>0</v>
      </c>
      <c r="BG302" s="314">
        <v>0</v>
      </c>
      <c r="BH302" s="314">
        <v>10000000</v>
      </c>
      <c r="BI302" s="314">
        <v>0</v>
      </c>
      <c r="BJ302" s="314">
        <v>0</v>
      </c>
      <c r="BK302" s="314">
        <v>10000000</v>
      </c>
      <c r="BL302" s="314">
        <v>0</v>
      </c>
      <c r="BM302" s="314">
        <v>0</v>
      </c>
      <c r="BN302" s="314">
        <v>0</v>
      </c>
      <c r="BO302" s="314">
        <v>0</v>
      </c>
      <c r="BP302" s="314">
        <v>0</v>
      </c>
      <c r="BQ302" s="314">
        <v>0</v>
      </c>
      <c r="BR302" s="314">
        <v>10000000</v>
      </c>
      <c r="BS302" s="314">
        <v>0</v>
      </c>
    </row>
    <row r="303" spans="1:71" x14ac:dyDescent="0.35">
      <c r="A303" s="226">
        <v>23214</v>
      </c>
      <c r="B303" s="227" t="s">
        <v>143</v>
      </c>
      <c r="C303" s="228">
        <f>SUM(C304:C307)</f>
        <v>272994202</v>
      </c>
      <c r="D303" s="228">
        <f t="shared" ref="D303:Q303" si="140">SUM(D304:D307)</f>
        <v>120000000</v>
      </c>
      <c r="E303" s="228">
        <f t="shared" si="140"/>
        <v>0</v>
      </c>
      <c r="F303" s="228">
        <f t="shared" si="140"/>
        <v>80000000</v>
      </c>
      <c r="G303" s="228">
        <f t="shared" si="140"/>
        <v>472994202</v>
      </c>
      <c r="H303" s="228">
        <f t="shared" si="140"/>
        <v>42310212</v>
      </c>
      <c r="I303" s="228">
        <f t="shared" si="140"/>
        <v>419456136</v>
      </c>
      <c r="J303" s="228">
        <f t="shared" si="140"/>
        <v>53538066</v>
      </c>
      <c r="K303" s="228">
        <f t="shared" si="140"/>
        <v>0</v>
      </c>
      <c r="L303" s="228">
        <f t="shared" si="140"/>
        <v>93082233</v>
      </c>
      <c r="M303" s="228">
        <f t="shared" si="140"/>
        <v>326373903</v>
      </c>
      <c r="N303" s="228">
        <f t="shared" si="140"/>
        <v>419456136</v>
      </c>
      <c r="O303" s="228">
        <f t="shared" si="140"/>
        <v>0</v>
      </c>
      <c r="P303" s="228">
        <f t="shared" si="140"/>
        <v>53538066</v>
      </c>
      <c r="Q303" s="228">
        <f t="shared" si="140"/>
        <v>93082233</v>
      </c>
      <c r="V303" s="282">
        <v>68674759</v>
      </c>
      <c r="X303" s="283"/>
      <c r="Y303" s="284"/>
      <c r="AA303" s="289">
        <v>23214</v>
      </c>
      <c r="AB303" s="289" t="s">
        <v>143</v>
      </c>
      <c r="AC303" s="291">
        <v>272994202</v>
      </c>
      <c r="AD303" s="291">
        <v>120000000</v>
      </c>
      <c r="AE303" s="291">
        <v>0</v>
      </c>
      <c r="AF303" s="291">
        <v>80000000</v>
      </c>
      <c r="AG303" s="291">
        <v>472994202</v>
      </c>
      <c r="AH303" s="291">
        <v>68674759</v>
      </c>
      <c r="AI303" s="291">
        <v>352994202</v>
      </c>
      <c r="AJ303" s="291">
        <v>120000000</v>
      </c>
      <c r="AK303" s="291">
        <v>0</v>
      </c>
      <c r="AL303" s="291">
        <v>93082233</v>
      </c>
      <c r="AM303" s="291">
        <v>93082233</v>
      </c>
      <c r="AN303" s="291">
        <v>259911969</v>
      </c>
      <c r="AO303" s="291">
        <v>0</v>
      </c>
      <c r="AP303" s="291">
        <v>92826481</v>
      </c>
      <c r="AQ303" s="291">
        <v>377145924</v>
      </c>
      <c r="AR303" s="291">
        <v>377145924</v>
      </c>
      <c r="AS303" s="291">
        <v>24151722</v>
      </c>
      <c r="AT303" s="291">
        <v>95848278</v>
      </c>
      <c r="BB303" s="312">
        <v>23214</v>
      </c>
      <c r="BC303" s="312" t="s">
        <v>143</v>
      </c>
      <c r="BD303" s="314">
        <v>272994202</v>
      </c>
      <c r="BE303" s="314">
        <v>120000000</v>
      </c>
      <c r="BF303" s="314">
        <v>0</v>
      </c>
      <c r="BG303" s="314">
        <v>80000000</v>
      </c>
      <c r="BH303" s="314">
        <v>472994202</v>
      </c>
      <c r="BI303" s="314">
        <v>42310212</v>
      </c>
      <c r="BJ303" s="314">
        <v>419456136</v>
      </c>
      <c r="BK303" s="314">
        <v>53538066</v>
      </c>
      <c r="BL303" s="314">
        <v>0</v>
      </c>
      <c r="BM303" s="314">
        <v>93082233</v>
      </c>
      <c r="BN303" s="314">
        <v>326373903</v>
      </c>
      <c r="BO303" s="314">
        <v>42310212</v>
      </c>
      <c r="BP303" s="314">
        <v>419456136</v>
      </c>
      <c r="BQ303" s="314">
        <v>0</v>
      </c>
      <c r="BR303" s="314">
        <v>53538066</v>
      </c>
      <c r="BS303" s="314">
        <v>93082233</v>
      </c>
    </row>
    <row r="304" spans="1:71" x14ac:dyDescent="0.35">
      <c r="A304" s="307">
        <v>232141</v>
      </c>
      <c r="B304" s="210" t="s">
        <v>144</v>
      </c>
      <c r="C304" s="215">
        <v>100000000</v>
      </c>
      <c r="D304" s="215">
        <v>120000000</v>
      </c>
      <c r="E304" s="215">
        <v>0</v>
      </c>
      <c r="F304" s="215">
        <v>0</v>
      </c>
      <c r="G304" s="215">
        <f t="shared" si="132"/>
        <v>220000000</v>
      </c>
      <c r="H304" s="215">
        <v>42310212</v>
      </c>
      <c r="I304" s="215">
        <v>166461934</v>
      </c>
      <c r="J304" s="215">
        <f t="shared" si="127"/>
        <v>53538066</v>
      </c>
      <c r="K304" s="215">
        <v>0</v>
      </c>
      <c r="L304" s="215">
        <v>0</v>
      </c>
      <c r="M304" s="215">
        <f t="shared" si="128"/>
        <v>166461934</v>
      </c>
      <c r="N304" s="215">
        <v>166461934</v>
      </c>
      <c r="O304" s="215">
        <f t="shared" si="129"/>
        <v>0</v>
      </c>
      <c r="P304" s="215">
        <f t="shared" si="130"/>
        <v>53538066</v>
      </c>
      <c r="Q304" s="215">
        <f t="shared" si="137"/>
        <v>0</v>
      </c>
      <c r="V304" s="282">
        <v>0</v>
      </c>
      <c r="X304" s="283"/>
      <c r="Y304" s="284"/>
      <c r="AA304" s="289">
        <v>232141</v>
      </c>
      <c r="AB304" s="289" t="s">
        <v>144</v>
      </c>
      <c r="AC304" s="291">
        <v>100000000</v>
      </c>
      <c r="AD304" s="291">
        <v>120000000</v>
      </c>
      <c r="AE304" s="291">
        <v>0</v>
      </c>
      <c r="AF304" s="291">
        <v>0</v>
      </c>
      <c r="AG304" s="291">
        <v>220000000</v>
      </c>
      <c r="AH304" s="291">
        <v>0</v>
      </c>
      <c r="AI304" s="291">
        <v>100000000</v>
      </c>
      <c r="AJ304" s="291">
        <v>120000000</v>
      </c>
      <c r="AK304" s="291">
        <v>0</v>
      </c>
      <c r="AL304" s="291">
        <v>0</v>
      </c>
      <c r="AM304" s="291">
        <v>0</v>
      </c>
      <c r="AN304" s="291">
        <v>100000000</v>
      </c>
      <c r="AO304" s="291">
        <v>0</v>
      </c>
      <c r="AP304" s="291">
        <v>24151722</v>
      </c>
      <c r="AQ304" s="291">
        <v>124151722</v>
      </c>
      <c r="AR304" s="291">
        <v>124151722</v>
      </c>
      <c r="AS304" s="291">
        <v>24151722</v>
      </c>
      <c r="AT304" s="291">
        <v>95848278</v>
      </c>
      <c r="BB304" s="312">
        <v>232141</v>
      </c>
      <c r="BC304" s="312" t="s">
        <v>144</v>
      </c>
      <c r="BD304" s="314">
        <v>100000000</v>
      </c>
      <c r="BE304" s="314">
        <v>120000000</v>
      </c>
      <c r="BF304" s="314">
        <v>0</v>
      </c>
      <c r="BG304" s="314">
        <v>0</v>
      </c>
      <c r="BH304" s="314">
        <v>220000000</v>
      </c>
      <c r="BI304" s="314">
        <v>42310212</v>
      </c>
      <c r="BJ304" s="314">
        <v>166461934</v>
      </c>
      <c r="BK304" s="314">
        <v>53538066</v>
      </c>
      <c r="BL304" s="314">
        <v>0</v>
      </c>
      <c r="BM304" s="314">
        <v>0</v>
      </c>
      <c r="BN304" s="314">
        <v>166461934</v>
      </c>
      <c r="BO304" s="314">
        <v>42310212</v>
      </c>
      <c r="BP304" s="314">
        <v>166461934</v>
      </c>
      <c r="BQ304" s="314">
        <v>0</v>
      </c>
      <c r="BR304" s="314">
        <v>53538066</v>
      </c>
      <c r="BS304" s="314">
        <v>0</v>
      </c>
    </row>
    <row r="305" spans="1:71" x14ac:dyDescent="0.35">
      <c r="A305" s="307">
        <v>232142</v>
      </c>
      <c r="B305" s="210" t="s">
        <v>145</v>
      </c>
      <c r="C305" s="215">
        <v>100000000</v>
      </c>
      <c r="D305" s="215">
        <v>0</v>
      </c>
      <c r="E305" s="215">
        <v>0</v>
      </c>
      <c r="F305" s="215">
        <v>0</v>
      </c>
      <c r="G305" s="215">
        <f t="shared" si="132"/>
        <v>100000000</v>
      </c>
      <c r="H305" s="215">
        <v>0</v>
      </c>
      <c r="I305" s="215">
        <v>100000000</v>
      </c>
      <c r="J305" s="215">
        <f t="shared" si="127"/>
        <v>0</v>
      </c>
      <c r="K305" s="215">
        <v>0</v>
      </c>
      <c r="L305" s="215">
        <v>93082233</v>
      </c>
      <c r="M305" s="215">
        <f t="shared" si="128"/>
        <v>6917767</v>
      </c>
      <c r="N305" s="215">
        <v>100000000</v>
      </c>
      <c r="O305" s="215">
        <f t="shared" si="129"/>
        <v>0</v>
      </c>
      <c r="P305" s="215">
        <f t="shared" si="130"/>
        <v>0</v>
      </c>
      <c r="Q305" s="215">
        <f t="shared" si="137"/>
        <v>93082233</v>
      </c>
      <c r="V305" s="282">
        <v>6917767</v>
      </c>
      <c r="X305" s="283"/>
      <c r="Y305" s="284"/>
      <c r="AA305" s="289">
        <v>232142</v>
      </c>
      <c r="AB305" s="289" t="s">
        <v>145</v>
      </c>
      <c r="AC305" s="291">
        <v>100000000</v>
      </c>
      <c r="AD305" s="291">
        <v>0</v>
      </c>
      <c r="AE305" s="291">
        <v>0</v>
      </c>
      <c r="AF305" s="291">
        <v>0</v>
      </c>
      <c r="AG305" s="291">
        <v>100000000</v>
      </c>
      <c r="AH305" s="291">
        <v>6917767</v>
      </c>
      <c r="AI305" s="291">
        <v>100000000</v>
      </c>
      <c r="AJ305" s="291">
        <v>0</v>
      </c>
      <c r="AK305" s="291">
        <v>0</v>
      </c>
      <c r="AL305" s="291">
        <v>93082233</v>
      </c>
      <c r="AM305" s="291">
        <v>93082233</v>
      </c>
      <c r="AN305" s="291">
        <v>6917767</v>
      </c>
      <c r="AO305" s="291">
        <v>0</v>
      </c>
      <c r="AP305" s="291">
        <v>6917767</v>
      </c>
      <c r="AQ305" s="291">
        <v>100000000</v>
      </c>
      <c r="AR305" s="291">
        <v>100000000</v>
      </c>
      <c r="AS305" s="291">
        <v>0</v>
      </c>
      <c r="AT305" s="291">
        <v>0</v>
      </c>
      <c r="BB305" s="312">
        <v>232142</v>
      </c>
      <c r="BC305" s="312" t="s">
        <v>145</v>
      </c>
      <c r="BD305" s="314">
        <v>100000000</v>
      </c>
      <c r="BE305" s="314">
        <v>0</v>
      </c>
      <c r="BF305" s="314">
        <v>0</v>
      </c>
      <c r="BG305" s="314">
        <v>0</v>
      </c>
      <c r="BH305" s="314">
        <v>100000000</v>
      </c>
      <c r="BI305" s="314">
        <v>0</v>
      </c>
      <c r="BJ305" s="314">
        <v>100000000</v>
      </c>
      <c r="BK305" s="314">
        <v>0</v>
      </c>
      <c r="BL305" s="314">
        <v>0</v>
      </c>
      <c r="BM305" s="314">
        <v>93082233</v>
      </c>
      <c r="BN305" s="314">
        <v>6917767</v>
      </c>
      <c r="BO305" s="314">
        <v>0</v>
      </c>
      <c r="BP305" s="314">
        <v>100000000</v>
      </c>
      <c r="BQ305" s="314">
        <v>0</v>
      </c>
      <c r="BR305" s="314">
        <v>0</v>
      </c>
      <c r="BS305" s="314">
        <v>93082233</v>
      </c>
    </row>
    <row r="306" spans="1:71" s="219" customFormat="1" x14ac:dyDescent="0.35">
      <c r="A306" s="307">
        <v>232143</v>
      </c>
      <c r="B306" s="210" t="s">
        <v>146</v>
      </c>
      <c r="C306" s="215">
        <v>48000000</v>
      </c>
      <c r="D306" s="215">
        <v>0</v>
      </c>
      <c r="E306" s="215">
        <v>0</v>
      </c>
      <c r="F306" s="215">
        <v>80000000</v>
      </c>
      <c r="G306" s="215">
        <f t="shared" si="132"/>
        <v>128000000</v>
      </c>
      <c r="H306" s="215">
        <v>0</v>
      </c>
      <c r="I306" s="215">
        <v>128000000</v>
      </c>
      <c r="J306" s="215">
        <f t="shared" si="127"/>
        <v>0</v>
      </c>
      <c r="K306" s="215">
        <v>0</v>
      </c>
      <c r="L306" s="215">
        <v>0</v>
      </c>
      <c r="M306" s="215">
        <f t="shared" si="128"/>
        <v>128000000</v>
      </c>
      <c r="N306" s="215">
        <v>128000000</v>
      </c>
      <c r="O306" s="215">
        <f t="shared" si="129"/>
        <v>0</v>
      </c>
      <c r="P306" s="215">
        <f t="shared" si="130"/>
        <v>0</v>
      </c>
      <c r="Q306" s="215">
        <f t="shared" si="137"/>
        <v>0</v>
      </c>
      <c r="V306" s="282">
        <v>36762790</v>
      </c>
      <c r="X306" s="283"/>
      <c r="Y306" s="284"/>
      <c r="AA306" s="289">
        <v>232143</v>
      </c>
      <c r="AB306" s="289" t="s">
        <v>146</v>
      </c>
      <c r="AC306" s="291">
        <v>48000000</v>
      </c>
      <c r="AD306" s="291">
        <v>0</v>
      </c>
      <c r="AE306" s="291">
        <v>0</v>
      </c>
      <c r="AF306" s="291">
        <v>80000000</v>
      </c>
      <c r="AG306" s="291">
        <v>128000000</v>
      </c>
      <c r="AH306" s="291">
        <v>36762790</v>
      </c>
      <c r="AI306" s="291">
        <v>128000000</v>
      </c>
      <c r="AJ306" s="291">
        <v>0</v>
      </c>
      <c r="AK306" s="291">
        <v>0</v>
      </c>
      <c r="AL306" s="291">
        <v>0</v>
      </c>
      <c r="AM306" s="291">
        <v>0</v>
      </c>
      <c r="AN306" s="291">
        <v>128000000</v>
      </c>
      <c r="AO306" s="291">
        <v>0</v>
      </c>
      <c r="AP306" s="291">
        <v>36762790</v>
      </c>
      <c r="AQ306" s="291">
        <v>128000000</v>
      </c>
      <c r="AR306" s="291">
        <v>128000000</v>
      </c>
      <c r="AS306" s="291">
        <v>0</v>
      </c>
      <c r="AT306" s="291">
        <v>0</v>
      </c>
      <c r="BB306" s="312">
        <v>232143</v>
      </c>
      <c r="BC306" s="312" t="s">
        <v>146</v>
      </c>
      <c r="BD306" s="314">
        <v>48000000</v>
      </c>
      <c r="BE306" s="314">
        <v>0</v>
      </c>
      <c r="BF306" s="314">
        <v>0</v>
      </c>
      <c r="BG306" s="314">
        <v>80000000</v>
      </c>
      <c r="BH306" s="314">
        <v>128000000</v>
      </c>
      <c r="BI306" s="314">
        <v>0</v>
      </c>
      <c r="BJ306" s="314">
        <v>128000000</v>
      </c>
      <c r="BK306" s="314">
        <v>0</v>
      </c>
      <c r="BL306" s="314">
        <v>0</v>
      </c>
      <c r="BM306" s="314">
        <v>0</v>
      </c>
      <c r="BN306" s="314">
        <v>128000000</v>
      </c>
      <c r="BO306" s="314">
        <v>0</v>
      </c>
      <c r="BP306" s="314">
        <v>128000000</v>
      </c>
      <c r="BQ306" s="314">
        <v>0</v>
      </c>
      <c r="BR306" s="314">
        <v>0</v>
      </c>
      <c r="BS306" s="314">
        <v>0</v>
      </c>
    </row>
    <row r="307" spans="1:71" x14ac:dyDescent="0.35">
      <c r="A307" s="307">
        <v>232144</v>
      </c>
      <c r="B307" s="210" t="s">
        <v>147</v>
      </c>
      <c r="C307" s="215">
        <v>24994202</v>
      </c>
      <c r="D307" s="215">
        <v>0</v>
      </c>
      <c r="E307" s="215">
        <v>0</v>
      </c>
      <c r="F307" s="215">
        <v>0</v>
      </c>
      <c r="G307" s="215">
        <f t="shared" si="132"/>
        <v>24994202</v>
      </c>
      <c r="H307" s="215">
        <v>0</v>
      </c>
      <c r="I307" s="215">
        <v>24994202</v>
      </c>
      <c r="J307" s="215">
        <f t="shared" si="127"/>
        <v>0</v>
      </c>
      <c r="K307" s="215">
        <v>0</v>
      </c>
      <c r="L307" s="215">
        <v>0</v>
      </c>
      <c r="M307" s="215">
        <f t="shared" si="128"/>
        <v>24994202</v>
      </c>
      <c r="N307" s="215">
        <v>24994202</v>
      </c>
      <c r="O307" s="215">
        <f t="shared" si="129"/>
        <v>0</v>
      </c>
      <c r="P307" s="215">
        <f t="shared" si="130"/>
        <v>0</v>
      </c>
      <c r="Q307" s="215">
        <f t="shared" si="137"/>
        <v>0</v>
      </c>
      <c r="V307" s="282">
        <v>24994202</v>
      </c>
      <c r="X307" s="283"/>
      <c r="Y307" s="284"/>
      <c r="AA307" s="289">
        <v>232144</v>
      </c>
      <c r="AB307" s="289" t="s">
        <v>147</v>
      </c>
      <c r="AC307" s="291">
        <v>24994202</v>
      </c>
      <c r="AD307" s="291">
        <v>0</v>
      </c>
      <c r="AE307" s="291">
        <v>0</v>
      </c>
      <c r="AF307" s="291">
        <v>0</v>
      </c>
      <c r="AG307" s="291">
        <v>24994202</v>
      </c>
      <c r="AH307" s="291">
        <v>24994202</v>
      </c>
      <c r="AI307" s="291">
        <v>24994202</v>
      </c>
      <c r="AJ307" s="291">
        <v>0</v>
      </c>
      <c r="AK307" s="291">
        <v>0</v>
      </c>
      <c r="AL307" s="291">
        <v>0</v>
      </c>
      <c r="AM307" s="291">
        <v>0</v>
      </c>
      <c r="AN307" s="291">
        <v>24994202</v>
      </c>
      <c r="AO307" s="291">
        <v>0</v>
      </c>
      <c r="AP307" s="291">
        <v>24994202</v>
      </c>
      <c r="AQ307" s="291">
        <v>24994202</v>
      </c>
      <c r="AR307" s="291">
        <v>24994202</v>
      </c>
      <c r="AS307" s="291">
        <v>0</v>
      </c>
      <c r="AT307" s="291">
        <v>0</v>
      </c>
      <c r="BB307" s="312">
        <v>232144</v>
      </c>
      <c r="BC307" s="312" t="s">
        <v>147</v>
      </c>
      <c r="BD307" s="314">
        <v>24994202</v>
      </c>
      <c r="BE307" s="314">
        <v>0</v>
      </c>
      <c r="BF307" s="314">
        <v>0</v>
      </c>
      <c r="BG307" s="314">
        <v>0</v>
      </c>
      <c r="BH307" s="314">
        <v>24994202</v>
      </c>
      <c r="BI307" s="314">
        <v>0</v>
      </c>
      <c r="BJ307" s="314">
        <v>24994202</v>
      </c>
      <c r="BK307" s="314">
        <v>0</v>
      </c>
      <c r="BL307" s="314">
        <v>0</v>
      </c>
      <c r="BM307" s="314">
        <v>0</v>
      </c>
      <c r="BN307" s="314">
        <v>24994202</v>
      </c>
      <c r="BO307" s="314">
        <v>0</v>
      </c>
      <c r="BP307" s="314">
        <v>24994202</v>
      </c>
      <c r="BQ307" s="314">
        <v>0</v>
      </c>
      <c r="BR307" s="314">
        <v>0</v>
      </c>
      <c r="BS307" s="314">
        <v>0</v>
      </c>
    </row>
    <row r="308" spans="1:71" ht="29" x14ac:dyDescent="0.35">
      <c r="A308" s="226">
        <v>23215</v>
      </c>
      <c r="B308" s="227" t="s">
        <v>1180</v>
      </c>
      <c r="C308" s="228">
        <f>SUM(C309:C311)</f>
        <v>0</v>
      </c>
      <c r="D308" s="228">
        <f t="shared" ref="D308:Q308" si="141">SUM(D309:D311)</f>
        <v>1260574006</v>
      </c>
      <c r="E308" s="228">
        <f t="shared" si="141"/>
        <v>0</v>
      </c>
      <c r="F308" s="228">
        <f t="shared" si="141"/>
        <v>0</v>
      </c>
      <c r="G308" s="228">
        <f t="shared" si="141"/>
        <v>1260574006</v>
      </c>
      <c r="H308" s="228">
        <f t="shared" si="141"/>
        <v>429407130</v>
      </c>
      <c r="I308" s="228">
        <f t="shared" si="141"/>
        <v>1010268545.05</v>
      </c>
      <c r="J308" s="228">
        <f t="shared" si="141"/>
        <v>250305460.95000005</v>
      </c>
      <c r="K308" s="228">
        <f t="shared" si="141"/>
        <v>12945779</v>
      </c>
      <c r="L308" s="228">
        <f t="shared" si="141"/>
        <v>474317532.05000001</v>
      </c>
      <c r="M308" s="228">
        <f t="shared" si="141"/>
        <v>535951012.99999994</v>
      </c>
      <c r="N308" s="228">
        <f t="shared" si="141"/>
        <v>1160574006</v>
      </c>
      <c r="O308" s="228">
        <f t="shared" si="141"/>
        <v>150305460.95000005</v>
      </c>
      <c r="P308" s="228">
        <f t="shared" si="141"/>
        <v>100000000</v>
      </c>
      <c r="Q308" s="228">
        <f t="shared" si="141"/>
        <v>0</v>
      </c>
      <c r="V308" s="282">
        <v>268833124</v>
      </c>
      <c r="X308" s="283"/>
      <c r="Y308" s="284"/>
      <c r="AA308" s="289">
        <v>23215</v>
      </c>
      <c r="AB308" s="289" t="s">
        <v>1180</v>
      </c>
      <c r="AC308" s="291">
        <v>0</v>
      </c>
      <c r="AD308" s="291">
        <v>1260574006</v>
      </c>
      <c r="AE308" s="291">
        <v>0</v>
      </c>
      <c r="AF308" s="291">
        <v>0</v>
      </c>
      <c r="AG308" s="291">
        <v>1260574006</v>
      </c>
      <c r="AH308" s="291">
        <v>0</v>
      </c>
      <c r="AI308" s="291">
        <v>580861415.04999995</v>
      </c>
      <c r="AJ308" s="291">
        <v>679712590.95000005</v>
      </c>
      <c r="AK308" s="291">
        <v>0</v>
      </c>
      <c r="AL308" s="291">
        <v>91526659.049999997</v>
      </c>
      <c r="AM308" s="291">
        <v>461371753.05000001</v>
      </c>
      <c r="AN308" s="291">
        <v>119489661.99999994</v>
      </c>
      <c r="AO308" s="291">
        <v>33410680</v>
      </c>
      <c r="AP308" s="291">
        <v>429407130</v>
      </c>
      <c r="AQ308" s="291">
        <v>1193984686</v>
      </c>
      <c r="AR308" s="291">
        <v>1160574006</v>
      </c>
      <c r="AS308" s="291">
        <v>579712590.95000005</v>
      </c>
      <c r="AT308" s="291">
        <v>100000000</v>
      </c>
      <c r="BB308" s="312">
        <v>23215</v>
      </c>
      <c r="BC308" s="312" t="s">
        <v>1180</v>
      </c>
      <c r="BD308" s="314">
        <v>0</v>
      </c>
      <c r="BE308" s="314">
        <v>1260574006</v>
      </c>
      <c r="BF308" s="314">
        <v>0</v>
      </c>
      <c r="BG308" s="314">
        <v>0</v>
      </c>
      <c r="BH308" s="314">
        <v>1260574006</v>
      </c>
      <c r="BI308" s="314">
        <v>429407130</v>
      </c>
      <c r="BJ308" s="314">
        <v>1010268545.05</v>
      </c>
      <c r="BK308" s="314">
        <v>250305460.95000005</v>
      </c>
      <c r="BL308" s="314">
        <v>12945779</v>
      </c>
      <c r="BM308" s="314">
        <v>474317532.05000001</v>
      </c>
      <c r="BN308" s="314">
        <v>535951012.99999994</v>
      </c>
      <c r="BO308" s="314">
        <v>0</v>
      </c>
      <c r="BP308" s="314">
        <v>1160574006</v>
      </c>
      <c r="BQ308" s="314">
        <v>150305460.95000005</v>
      </c>
      <c r="BR308" s="314">
        <v>100000000</v>
      </c>
      <c r="BS308" s="314">
        <v>474317532.05000001</v>
      </c>
    </row>
    <row r="309" spans="1:71" s="219" customFormat="1" x14ac:dyDescent="0.35">
      <c r="A309" s="307">
        <v>2321501</v>
      </c>
      <c r="B309" s="210" t="s">
        <v>1181</v>
      </c>
      <c r="C309" s="308"/>
      <c r="D309" s="215">
        <f>800000000+260574006</f>
        <v>1060574006</v>
      </c>
      <c r="E309" s="215">
        <v>0</v>
      </c>
      <c r="F309" s="215">
        <v>0</v>
      </c>
      <c r="G309" s="215">
        <f t="shared" si="132"/>
        <v>1060574006</v>
      </c>
      <c r="H309" s="215">
        <v>369407130</v>
      </c>
      <c r="I309" s="215">
        <v>914870645.04999995</v>
      </c>
      <c r="J309" s="215">
        <f t="shared" si="127"/>
        <v>145703360.95000005</v>
      </c>
      <c r="K309" s="215">
        <v>0</v>
      </c>
      <c r="L309" s="215">
        <v>456021433.05000001</v>
      </c>
      <c r="M309" s="215">
        <f t="shared" si="128"/>
        <v>458849211.99999994</v>
      </c>
      <c r="N309" s="215">
        <v>1060574006</v>
      </c>
      <c r="O309" s="215">
        <f t="shared" si="129"/>
        <v>145703360.95000005</v>
      </c>
      <c r="P309" s="215">
        <f t="shared" si="130"/>
        <v>0</v>
      </c>
      <c r="Q309" s="215"/>
      <c r="V309" s="282">
        <v>108833124</v>
      </c>
      <c r="X309" s="283"/>
      <c r="Y309" s="284"/>
      <c r="AA309" s="289">
        <v>2321501</v>
      </c>
      <c r="AB309" s="289" t="s">
        <v>1181</v>
      </c>
      <c r="AC309" s="291">
        <v>0</v>
      </c>
      <c r="AD309" s="291">
        <v>1060574006</v>
      </c>
      <c r="AE309" s="291">
        <v>0</v>
      </c>
      <c r="AF309" s="291">
        <v>0</v>
      </c>
      <c r="AG309" s="291">
        <v>1060574006</v>
      </c>
      <c r="AH309" s="291">
        <v>0</v>
      </c>
      <c r="AI309" s="291">
        <v>545463515.04999995</v>
      </c>
      <c r="AJ309" s="291">
        <v>515110490.95000005</v>
      </c>
      <c r="AK309" s="291">
        <v>0</v>
      </c>
      <c r="AL309" s="291">
        <v>91526659.049999997</v>
      </c>
      <c r="AM309" s="291">
        <v>456021433.05000001</v>
      </c>
      <c r="AN309" s="291">
        <v>89442081.99999994</v>
      </c>
      <c r="AO309" s="291">
        <v>0</v>
      </c>
      <c r="AP309" s="291">
        <v>369407130</v>
      </c>
      <c r="AQ309" s="291">
        <v>1060574006</v>
      </c>
      <c r="AR309" s="291">
        <v>1060574006</v>
      </c>
      <c r="AS309" s="291">
        <v>515110490.95000005</v>
      </c>
      <c r="AT309" s="291">
        <v>0</v>
      </c>
      <c r="BB309" s="312">
        <v>2321501</v>
      </c>
      <c r="BC309" s="312" t="s">
        <v>1181</v>
      </c>
      <c r="BD309" s="314">
        <v>0</v>
      </c>
      <c r="BE309" s="314">
        <v>1060574006</v>
      </c>
      <c r="BF309" s="314">
        <v>0</v>
      </c>
      <c r="BG309" s="314">
        <v>0</v>
      </c>
      <c r="BH309" s="314">
        <v>1060574006</v>
      </c>
      <c r="BI309" s="314">
        <v>369407130</v>
      </c>
      <c r="BJ309" s="314">
        <v>914870645.04999995</v>
      </c>
      <c r="BK309" s="314">
        <v>145703360.95000005</v>
      </c>
      <c r="BL309" s="314">
        <v>0</v>
      </c>
      <c r="BM309" s="314">
        <v>456021433.05000001</v>
      </c>
      <c r="BN309" s="314">
        <v>458849211.99999994</v>
      </c>
      <c r="BO309" s="314">
        <v>0</v>
      </c>
      <c r="BP309" s="314">
        <v>1060574006</v>
      </c>
      <c r="BQ309" s="314">
        <v>145703360.95000005</v>
      </c>
      <c r="BR309" s="314">
        <v>0</v>
      </c>
      <c r="BS309" s="314">
        <v>456021433.05000001</v>
      </c>
    </row>
    <row r="310" spans="1:71" x14ac:dyDescent="0.35">
      <c r="A310" s="307">
        <v>2321502</v>
      </c>
      <c r="B310" s="210" t="s">
        <v>1182</v>
      </c>
      <c r="C310" s="308"/>
      <c r="D310" s="215">
        <v>100000000</v>
      </c>
      <c r="E310" s="215">
        <v>0</v>
      </c>
      <c r="F310" s="215">
        <v>0</v>
      </c>
      <c r="G310" s="215">
        <f t="shared" si="132"/>
        <v>100000000</v>
      </c>
      <c r="H310" s="215">
        <v>60000000</v>
      </c>
      <c r="I310" s="215">
        <v>95397900</v>
      </c>
      <c r="J310" s="215">
        <f t="shared" si="127"/>
        <v>4602100</v>
      </c>
      <c r="K310" s="215">
        <v>12945779</v>
      </c>
      <c r="L310" s="215">
        <v>18296099</v>
      </c>
      <c r="M310" s="215">
        <f t="shared" si="128"/>
        <v>77101801</v>
      </c>
      <c r="N310" s="215">
        <v>100000000</v>
      </c>
      <c r="O310" s="215">
        <f t="shared" si="129"/>
        <v>4602100</v>
      </c>
      <c r="P310" s="215">
        <f t="shared" si="130"/>
        <v>0</v>
      </c>
      <c r="Q310" s="215"/>
      <c r="V310" s="282">
        <v>60000000</v>
      </c>
      <c r="X310" s="283"/>
      <c r="Y310" s="284"/>
      <c r="AA310" s="289">
        <v>2321502</v>
      </c>
      <c r="AB310" s="289" t="s">
        <v>1182</v>
      </c>
      <c r="AC310" s="291">
        <v>0</v>
      </c>
      <c r="AD310" s="291">
        <v>100000000</v>
      </c>
      <c r="AE310" s="291">
        <v>0</v>
      </c>
      <c r="AF310" s="291">
        <v>0</v>
      </c>
      <c r="AG310" s="291">
        <v>100000000</v>
      </c>
      <c r="AH310" s="291">
        <v>0</v>
      </c>
      <c r="AI310" s="291">
        <v>35397900</v>
      </c>
      <c r="AJ310" s="291">
        <v>64602100</v>
      </c>
      <c r="AK310" s="291">
        <v>0</v>
      </c>
      <c r="AL310" s="291">
        <v>0</v>
      </c>
      <c r="AM310" s="291">
        <v>5350320</v>
      </c>
      <c r="AN310" s="291">
        <v>30047580</v>
      </c>
      <c r="AO310" s="291">
        <v>33410680</v>
      </c>
      <c r="AP310" s="291">
        <v>60000000</v>
      </c>
      <c r="AQ310" s="291">
        <v>133410680</v>
      </c>
      <c r="AR310" s="291">
        <v>100000000</v>
      </c>
      <c r="AS310" s="291">
        <v>64602100</v>
      </c>
      <c r="AT310" s="291">
        <v>0</v>
      </c>
      <c r="BB310" s="312">
        <v>2321502</v>
      </c>
      <c r="BC310" s="312" t="s">
        <v>1182</v>
      </c>
      <c r="BD310" s="314">
        <v>0</v>
      </c>
      <c r="BE310" s="314">
        <v>100000000</v>
      </c>
      <c r="BF310" s="314">
        <v>0</v>
      </c>
      <c r="BG310" s="314">
        <v>0</v>
      </c>
      <c r="BH310" s="314">
        <v>100000000</v>
      </c>
      <c r="BI310" s="314">
        <v>60000000</v>
      </c>
      <c r="BJ310" s="314">
        <v>95397900</v>
      </c>
      <c r="BK310" s="314">
        <v>4602100</v>
      </c>
      <c r="BL310" s="314">
        <v>12945779</v>
      </c>
      <c r="BM310" s="314">
        <v>18296099</v>
      </c>
      <c r="BN310" s="314">
        <v>77101801</v>
      </c>
      <c r="BO310" s="314">
        <v>0</v>
      </c>
      <c r="BP310" s="314">
        <v>100000000</v>
      </c>
      <c r="BQ310" s="314">
        <v>4602100</v>
      </c>
      <c r="BR310" s="314">
        <v>0</v>
      </c>
      <c r="BS310" s="314">
        <v>18296099</v>
      </c>
    </row>
    <row r="311" spans="1:71" s="219" customFormat="1" x14ac:dyDescent="0.35">
      <c r="A311" s="307">
        <v>2321503</v>
      </c>
      <c r="B311" s="210" t="s">
        <v>1183</v>
      </c>
      <c r="C311" s="308"/>
      <c r="D311" s="215">
        <v>100000000</v>
      </c>
      <c r="E311" s="215">
        <v>0</v>
      </c>
      <c r="F311" s="215">
        <v>0</v>
      </c>
      <c r="G311" s="215">
        <f t="shared" si="132"/>
        <v>100000000</v>
      </c>
      <c r="H311" s="215">
        <v>0</v>
      </c>
      <c r="I311" s="215">
        <v>0</v>
      </c>
      <c r="J311" s="215">
        <f t="shared" si="127"/>
        <v>100000000</v>
      </c>
      <c r="K311" s="215">
        <v>0</v>
      </c>
      <c r="L311" s="215">
        <v>0</v>
      </c>
      <c r="M311" s="215">
        <f t="shared" si="128"/>
        <v>0</v>
      </c>
      <c r="N311" s="215">
        <v>0</v>
      </c>
      <c r="O311" s="215">
        <f t="shared" si="129"/>
        <v>0</v>
      </c>
      <c r="P311" s="215">
        <f t="shared" si="130"/>
        <v>100000000</v>
      </c>
      <c r="Q311" s="215"/>
      <c r="V311" s="282">
        <v>100000000</v>
      </c>
      <c r="X311" s="283"/>
      <c r="Y311" s="284"/>
      <c r="AA311" s="289">
        <v>2321503</v>
      </c>
      <c r="AB311" s="289" t="s">
        <v>1183</v>
      </c>
      <c r="AC311" s="291">
        <v>0</v>
      </c>
      <c r="AD311" s="291">
        <v>100000000</v>
      </c>
      <c r="AE311" s="291">
        <v>0</v>
      </c>
      <c r="AF311" s="291">
        <v>0</v>
      </c>
      <c r="AG311" s="291">
        <v>100000000</v>
      </c>
      <c r="AH311" s="291">
        <v>0</v>
      </c>
      <c r="AI311" s="291">
        <v>0</v>
      </c>
      <c r="AJ311" s="291">
        <v>100000000</v>
      </c>
      <c r="AK311" s="291">
        <v>0</v>
      </c>
      <c r="AL311" s="291">
        <v>0</v>
      </c>
      <c r="AM311" s="291">
        <v>0</v>
      </c>
      <c r="AN311" s="291">
        <v>0</v>
      </c>
      <c r="AO311" s="291">
        <v>0</v>
      </c>
      <c r="AP311" s="291">
        <v>0</v>
      </c>
      <c r="AQ311" s="291">
        <v>0</v>
      </c>
      <c r="AR311" s="291">
        <v>0</v>
      </c>
      <c r="AS311" s="291">
        <v>0</v>
      </c>
      <c r="AT311" s="291">
        <v>100000000</v>
      </c>
      <c r="BB311" s="312">
        <v>2321503</v>
      </c>
      <c r="BC311" s="312" t="s">
        <v>1183</v>
      </c>
      <c r="BD311" s="314">
        <v>0</v>
      </c>
      <c r="BE311" s="314">
        <v>100000000</v>
      </c>
      <c r="BF311" s="314">
        <v>0</v>
      </c>
      <c r="BG311" s="314">
        <v>0</v>
      </c>
      <c r="BH311" s="314">
        <v>100000000</v>
      </c>
      <c r="BI311" s="314">
        <v>0</v>
      </c>
      <c r="BJ311" s="314">
        <v>0</v>
      </c>
      <c r="BK311" s="314">
        <v>100000000</v>
      </c>
      <c r="BL311" s="314">
        <v>0</v>
      </c>
      <c r="BM311" s="314">
        <v>0</v>
      </c>
      <c r="BN311" s="314">
        <v>0</v>
      </c>
      <c r="BO311" s="314">
        <v>0</v>
      </c>
      <c r="BP311" s="314">
        <v>0</v>
      </c>
      <c r="BQ311" s="314">
        <v>0</v>
      </c>
      <c r="BR311" s="314">
        <v>100000000</v>
      </c>
      <c r="BS311" s="314">
        <v>0</v>
      </c>
    </row>
    <row r="312" spans="1:71" s="219" customFormat="1" x14ac:dyDescent="0.35">
      <c r="A312" s="220">
        <v>2322</v>
      </c>
      <c r="B312" s="221" t="s">
        <v>148</v>
      </c>
      <c r="C312" s="222">
        <f>+C313+C314</f>
        <v>120000000</v>
      </c>
      <c r="D312" s="222">
        <f t="shared" ref="D312:Q312" si="142">+D313+D314</f>
        <v>0</v>
      </c>
      <c r="E312" s="222">
        <f t="shared" si="142"/>
        <v>0</v>
      </c>
      <c r="F312" s="222">
        <f t="shared" si="142"/>
        <v>0</v>
      </c>
      <c r="G312" s="222">
        <f t="shared" si="142"/>
        <v>120000000</v>
      </c>
      <c r="H312" s="222">
        <f t="shared" si="142"/>
        <v>1959328</v>
      </c>
      <c r="I312" s="222">
        <f t="shared" si="142"/>
        <v>11570551</v>
      </c>
      <c r="J312" s="222">
        <f t="shared" si="142"/>
        <v>108429449</v>
      </c>
      <c r="K312" s="222">
        <f t="shared" si="142"/>
        <v>1661223</v>
      </c>
      <c r="L312" s="222">
        <f t="shared" si="142"/>
        <v>2887740</v>
      </c>
      <c r="M312" s="222">
        <f t="shared" si="142"/>
        <v>8682811</v>
      </c>
      <c r="N312" s="222">
        <f t="shared" si="142"/>
        <v>24638237</v>
      </c>
      <c r="O312" s="222">
        <f t="shared" si="142"/>
        <v>13067686</v>
      </c>
      <c r="P312" s="222">
        <f t="shared" si="142"/>
        <v>95361763</v>
      </c>
      <c r="Q312" s="222">
        <f t="shared" si="142"/>
        <v>2887740</v>
      </c>
      <c r="V312" s="282">
        <v>90169731</v>
      </c>
      <c r="X312" s="283"/>
      <c r="Y312" s="284"/>
      <c r="AA312" s="289">
        <v>2322</v>
      </c>
      <c r="AB312" s="289" t="s">
        <v>148</v>
      </c>
      <c r="AC312" s="291">
        <v>120000000</v>
      </c>
      <c r="AD312" s="291">
        <v>0</v>
      </c>
      <c r="AE312" s="291">
        <v>0</v>
      </c>
      <c r="AF312" s="291">
        <v>0</v>
      </c>
      <c r="AG312" s="291">
        <v>120000000</v>
      </c>
      <c r="AH312" s="291">
        <v>73312</v>
      </c>
      <c r="AI312" s="291">
        <v>3611223</v>
      </c>
      <c r="AJ312" s="291">
        <v>116388777</v>
      </c>
      <c r="AK312" s="291">
        <v>0</v>
      </c>
      <c r="AL312" s="291">
        <v>893384</v>
      </c>
      <c r="AM312" s="291">
        <v>1226517</v>
      </c>
      <c r="AN312" s="291">
        <v>2384706</v>
      </c>
      <c r="AO312" s="291">
        <v>16450000</v>
      </c>
      <c r="AP312" s="291">
        <v>3721312</v>
      </c>
      <c r="AQ312" s="291">
        <v>33551581</v>
      </c>
      <c r="AR312" s="291">
        <v>17101581</v>
      </c>
      <c r="AS312" s="291">
        <v>13490358</v>
      </c>
      <c r="AT312" s="291">
        <v>102898419</v>
      </c>
      <c r="BB312" s="312">
        <v>2322</v>
      </c>
      <c r="BC312" s="312" t="s">
        <v>148</v>
      </c>
      <c r="BD312" s="314">
        <v>120000000</v>
      </c>
      <c r="BE312" s="314">
        <v>0</v>
      </c>
      <c r="BF312" s="314">
        <v>0</v>
      </c>
      <c r="BG312" s="314">
        <v>0</v>
      </c>
      <c r="BH312" s="314">
        <v>120000000</v>
      </c>
      <c r="BI312" s="314">
        <v>1959328</v>
      </c>
      <c r="BJ312" s="314">
        <v>11570551</v>
      </c>
      <c r="BK312" s="314">
        <v>108429449</v>
      </c>
      <c r="BL312" s="314">
        <v>1661223</v>
      </c>
      <c r="BM312" s="314">
        <v>2887740</v>
      </c>
      <c r="BN312" s="314">
        <v>8682811</v>
      </c>
      <c r="BO312" s="314">
        <v>7536656</v>
      </c>
      <c r="BP312" s="314">
        <v>24638237</v>
      </c>
      <c r="BQ312" s="314">
        <v>13067686</v>
      </c>
      <c r="BR312" s="314">
        <v>95361763</v>
      </c>
      <c r="BS312" s="314">
        <v>2887740</v>
      </c>
    </row>
    <row r="313" spans="1:71" s="219" customFormat="1" x14ac:dyDescent="0.35">
      <c r="A313" s="307">
        <v>23221</v>
      </c>
      <c r="B313" s="210" t="s">
        <v>624</v>
      </c>
      <c r="C313" s="215">
        <v>80000000</v>
      </c>
      <c r="D313" s="215">
        <v>0</v>
      </c>
      <c r="E313" s="215">
        <v>0</v>
      </c>
      <c r="F313" s="215">
        <v>0</v>
      </c>
      <c r="G313" s="215">
        <f t="shared" si="132"/>
        <v>80000000</v>
      </c>
      <c r="H313" s="215">
        <v>1136656</v>
      </c>
      <c r="I313" s="215">
        <v>10747879</v>
      </c>
      <c r="J313" s="215">
        <f t="shared" si="127"/>
        <v>69252121</v>
      </c>
      <c r="K313" s="215">
        <v>1100000</v>
      </c>
      <c r="L313" s="215">
        <v>2326517</v>
      </c>
      <c r="M313" s="215">
        <f t="shared" si="128"/>
        <v>8421362</v>
      </c>
      <c r="N313" s="215">
        <v>15938237</v>
      </c>
      <c r="O313" s="215">
        <f t="shared" si="129"/>
        <v>5190358</v>
      </c>
      <c r="P313" s="215">
        <f t="shared" si="130"/>
        <v>64061763</v>
      </c>
      <c r="Q313" s="215">
        <f t="shared" si="137"/>
        <v>2326517</v>
      </c>
      <c r="V313" s="282">
        <v>51369731</v>
      </c>
      <c r="X313" s="283"/>
      <c r="Y313" s="284"/>
      <c r="AA313" s="289">
        <v>23221</v>
      </c>
      <c r="AB313" s="289" t="s">
        <v>965</v>
      </c>
      <c r="AC313" s="291">
        <v>80000000</v>
      </c>
      <c r="AD313" s="291">
        <v>0</v>
      </c>
      <c r="AE313" s="291">
        <v>0</v>
      </c>
      <c r="AF313" s="291">
        <v>0</v>
      </c>
      <c r="AG313" s="291">
        <v>80000000</v>
      </c>
      <c r="AH313" s="291">
        <v>73312</v>
      </c>
      <c r="AI313" s="291">
        <v>3611223</v>
      </c>
      <c r="AJ313" s="291">
        <v>76388777</v>
      </c>
      <c r="AK313" s="291">
        <v>0</v>
      </c>
      <c r="AL313" s="291">
        <v>893384</v>
      </c>
      <c r="AM313" s="291">
        <v>1226517</v>
      </c>
      <c r="AN313" s="291">
        <v>2384706</v>
      </c>
      <c r="AO313" s="291">
        <v>16450000</v>
      </c>
      <c r="AP313" s="291">
        <v>3721312</v>
      </c>
      <c r="AQ313" s="291">
        <v>32351581</v>
      </c>
      <c r="AR313" s="291">
        <v>15901581</v>
      </c>
      <c r="AS313" s="291">
        <v>12290358</v>
      </c>
      <c r="AT313" s="291">
        <v>64098419</v>
      </c>
      <c r="BB313" s="312">
        <v>23221</v>
      </c>
      <c r="BC313" s="312" t="s">
        <v>965</v>
      </c>
      <c r="BD313" s="314">
        <v>80000000</v>
      </c>
      <c r="BE313" s="314">
        <v>0</v>
      </c>
      <c r="BF313" s="314">
        <v>0</v>
      </c>
      <c r="BG313" s="314">
        <v>0</v>
      </c>
      <c r="BH313" s="314">
        <v>80000000</v>
      </c>
      <c r="BI313" s="314">
        <v>1136656</v>
      </c>
      <c r="BJ313" s="314">
        <v>10747879</v>
      </c>
      <c r="BK313" s="314">
        <v>69252121</v>
      </c>
      <c r="BL313" s="314">
        <v>1100000</v>
      </c>
      <c r="BM313" s="314">
        <v>2326517</v>
      </c>
      <c r="BN313" s="314">
        <v>8421362</v>
      </c>
      <c r="BO313" s="314">
        <v>36656</v>
      </c>
      <c r="BP313" s="314">
        <v>15938237</v>
      </c>
      <c r="BQ313" s="314">
        <v>5190358</v>
      </c>
      <c r="BR313" s="314">
        <v>64061763</v>
      </c>
      <c r="BS313" s="314">
        <v>2326517</v>
      </c>
    </row>
    <row r="314" spans="1:71" s="219" customFormat="1" x14ac:dyDescent="0.35">
      <c r="A314" s="307">
        <v>23224</v>
      </c>
      <c r="B314" s="210" t="s">
        <v>648</v>
      </c>
      <c r="C314" s="215">
        <v>40000000</v>
      </c>
      <c r="D314" s="215">
        <v>0</v>
      </c>
      <c r="E314" s="215">
        <v>0</v>
      </c>
      <c r="F314" s="215">
        <v>0</v>
      </c>
      <c r="G314" s="215">
        <f t="shared" si="132"/>
        <v>40000000</v>
      </c>
      <c r="H314" s="215">
        <v>822672</v>
      </c>
      <c r="I314" s="215">
        <v>822672</v>
      </c>
      <c r="J314" s="215">
        <f t="shared" si="127"/>
        <v>39177328</v>
      </c>
      <c r="K314" s="215">
        <v>561223</v>
      </c>
      <c r="L314" s="215">
        <v>561223</v>
      </c>
      <c r="M314" s="215">
        <f t="shared" si="128"/>
        <v>261449</v>
      </c>
      <c r="N314" s="215">
        <v>8700000</v>
      </c>
      <c r="O314" s="215">
        <f t="shared" si="129"/>
        <v>7877328</v>
      </c>
      <c r="P314" s="215">
        <f t="shared" si="130"/>
        <v>31300000</v>
      </c>
      <c r="Q314" s="215">
        <f t="shared" si="137"/>
        <v>561223</v>
      </c>
      <c r="V314" s="282">
        <v>38800000</v>
      </c>
      <c r="X314" s="283"/>
      <c r="Y314" s="284"/>
      <c r="AA314" s="289">
        <v>23224</v>
      </c>
      <c r="AB314" s="289" t="s">
        <v>966</v>
      </c>
      <c r="AC314" s="291">
        <v>40000000</v>
      </c>
      <c r="AD314" s="291">
        <v>0</v>
      </c>
      <c r="AE314" s="291">
        <v>0</v>
      </c>
      <c r="AF314" s="291">
        <v>0</v>
      </c>
      <c r="AG314" s="291">
        <v>40000000</v>
      </c>
      <c r="AH314" s="291">
        <v>0</v>
      </c>
      <c r="AI314" s="291">
        <v>0</v>
      </c>
      <c r="AJ314" s="291">
        <v>40000000</v>
      </c>
      <c r="AK314" s="291">
        <v>0</v>
      </c>
      <c r="AL314" s="291">
        <v>0</v>
      </c>
      <c r="AM314" s="291">
        <v>0</v>
      </c>
      <c r="AN314" s="291">
        <v>0</v>
      </c>
      <c r="AO314" s="291">
        <v>0</v>
      </c>
      <c r="AP314" s="291">
        <v>0</v>
      </c>
      <c r="AQ314" s="291">
        <v>1200000</v>
      </c>
      <c r="AR314" s="291">
        <v>1200000</v>
      </c>
      <c r="AS314" s="291">
        <v>1200000</v>
      </c>
      <c r="AT314" s="291">
        <v>38800000</v>
      </c>
      <c r="BB314" s="312">
        <v>23224</v>
      </c>
      <c r="BC314" s="312" t="s">
        <v>966</v>
      </c>
      <c r="BD314" s="314">
        <v>40000000</v>
      </c>
      <c r="BE314" s="314">
        <v>0</v>
      </c>
      <c r="BF314" s="314">
        <v>0</v>
      </c>
      <c r="BG314" s="314">
        <v>0</v>
      </c>
      <c r="BH314" s="314">
        <v>40000000</v>
      </c>
      <c r="BI314" s="314">
        <v>822672</v>
      </c>
      <c r="BJ314" s="314">
        <v>822672</v>
      </c>
      <c r="BK314" s="314">
        <v>39177328</v>
      </c>
      <c r="BL314" s="314">
        <v>561223</v>
      </c>
      <c r="BM314" s="314">
        <v>561223</v>
      </c>
      <c r="BN314" s="314">
        <v>261449</v>
      </c>
      <c r="BO314" s="314">
        <v>7500000</v>
      </c>
      <c r="BP314" s="314">
        <v>8700000</v>
      </c>
      <c r="BQ314" s="314">
        <v>7877328</v>
      </c>
      <c r="BR314" s="314">
        <v>31300000</v>
      </c>
      <c r="BS314" s="314">
        <v>561223</v>
      </c>
    </row>
    <row r="315" spans="1:71" x14ac:dyDescent="0.35">
      <c r="A315" s="226">
        <v>2323</v>
      </c>
      <c r="B315" s="227" t="s">
        <v>149</v>
      </c>
      <c r="C315" s="228">
        <f>+C316</f>
        <v>100000000</v>
      </c>
      <c r="D315" s="228">
        <f t="shared" ref="D315:Q315" si="143">+D316</f>
        <v>0</v>
      </c>
      <c r="E315" s="228">
        <f t="shared" si="143"/>
        <v>0</v>
      </c>
      <c r="F315" s="228">
        <f t="shared" si="143"/>
        <v>0</v>
      </c>
      <c r="G315" s="228">
        <f t="shared" si="143"/>
        <v>100000000</v>
      </c>
      <c r="H315" s="228">
        <f t="shared" si="143"/>
        <v>3950113</v>
      </c>
      <c r="I315" s="228">
        <f t="shared" si="143"/>
        <v>3950113</v>
      </c>
      <c r="J315" s="228">
        <f t="shared" si="143"/>
        <v>96049887</v>
      </c>
      <c r="K315" s="228">
        <f t="shared" si="143"/>
        <v>0</v>
      </c>
      <c r="L315" s="228">
        <f t="shared" si="143"/>
        <v>0</v>
      </c>
      <c r="M315" s="228">
        <f t="shared" si="143"/>
        <v>3950113</v>
      </c>
      <c r="N315" s="228">
        <f t="shared" si="143"/>
        <v>4610000</v>
      </c>
      <c r="O315" s="228">
        <f t="shared" si="143"/>
        <v>659887</v>
      </c>
      <c r="P315" s="228">
        <f t="shared" si="143"/>
        <v>95390000</v>
      </c>
      <c r="Q315" s="228">
        <f t="shared" si="143"/>
        <v>0</v>
      </c>
      <c r="V315" s="282">
        <v>100000000</v>
      </c>
      <c r="X315" s="283"/>
      <c r="Y315" s="284"/>
      <c r="AA315" s="289">
        <v>2323</v>
      </c>
      <c r="AB315" s="289" t="s">
        <v>149</v>
      </c>
      <c r="AC315" s="291">
        <v>100000000</v>
      </c>
      <c r="AD315" s="291">
        <v>0</v>
      </c>
      <c r="AE315" s="291">
        <v>0</v>
      </c>
      <c r="AF315" s="291">
        <v>0</v>
      </c>
      <c r="AG315" s="291">
        <v>100000000</v>
      </c>
      <c r="AH315" s="291">
        <v>0</v>
      </c>
      <c r="AI315" s="291">
        <v>0</v>
      </c>
      <c r="AJ315" s="291">
        <v>100000000</v>
      </c>
      <c r="AK315" s="291">
        <v>0</v>
      </c>
      <c r="AL315" s="291">
        <v>0</v>
      </c>
      <c r="AM315" s="291">
        <v>0</v>
      </c>
      <c r="AN315" s="291">
        <v>0</v>
      </c>
      <c r="AO315" s="291">
        <v>0</v>
      </c>
      <c r="AP315" s="291">
        <v>4610000</v>
      </c>
      <c r="AQ315" s="291">
        <v>4610000</v>
      </c>
      <c r="AR315" s="291">
        <v>4610000</v>
      </c>
      <c r="AS315" s="291">
        <v>4610000</v>
      </c>
      <c r="AT315" s="291">
        <v>95390000</v>
      </c>
      <c r="BB315" s="312">
        <v>2323</v>
      </c>
      <c r="BC315" s="312" t="s">
        <v>149</v>
      </c>
      <c r="BD315" s="314">
        <v>100000000</v>
      </c>
      <c r="BE315" s="314">
        <v>0</v>
      </c>
      <c r="BF315" s="314">
        <v>0</v>
      </c>
      <c r="BG315" s="314">
        <v>0</v>
      </c>
      <c r="BH315" s="314">
        <v>100000000</v>
      </c>
      <c r="BI315" s="314">
        <v>3950113</v>
      </c>
      <c r="BJ315" s="314">
        <v>3950113</v>
      </c>
      <c r="BK315" s="314">
        <v>96049887</v>
      </c>
      <c r="BL315" s="314">
        <v>0</v>
      </c>
      <c r="BM315" s="314">
        <v>0</v>
      </c>
      <c r="BN315" s="314">
        <v>3950113</v>
      </c>
      <c r="BO315" s="314">
        <v>0</v>
      </c>
      <c r="BP315" s="314">
        <v>4610000</v>
      </c>
      <c r="BQ315" s="314">
        <v>659887</v>
      </c>
      <c r="BR315" s="314">
        <v>95390000</v>
      </c>
      <c r="BS315" s="314">
        <v>0</v>
      </c>
    </row>
    <row r="316" spans="1:71" s="219" customFormat="1" x14ac:dyDescent="0.35">
      <c r="A316" s="307">
        <v>23231</v>
      </c>
      <c r="B316" s="210" t="s">
        <v>625</v>
      </c>
      <c r="C316" s="215">
        <v>100000000</v>
      </c>
      <c r="D316" s="215">
        <v>0</v>
      </c>
      <c r="E316" s="215">
        <v>0</v>
      </c>
      <c r="F316" s="215">
        <v>0</v>
      </c>
      <c r="G316" s="215">
        <f t="shared" si="132"/>
        <v>100000000</v>
      </c>
      <c r="H316" s="215">
        <v>3950113</v>
      </c>
      <c r="I316" s="215">
        <v>3950113</v>
      </c>
      <c r="J316" s="215">
        <f t="shared" si="127"/>
        <v>96049887</v>
      </c>
      <c r="K316" s="215">
        <v>0</v>
      </c>
      <c r="L316" s="215">
        <v>0</v>
      </c>
      <c r="M316" s="215">
        <f t="shared" si="128"/>
        <v>3950113</v>
      </c>
      <c r="N316" s="215">
        <v>4610000</v>
      </c>
      <c r="O316" s="215">
        <f t="shared" si="129"/>
        <v>659887</v>
      </c>
      <c r="P316" s="215">
        <f t="shared" si="130"/>
        <v>95390000</v>
      </c>
      <c r="Q316" s="215">
        <f t="shared" si="137"/>
        <v>0</v>
      </c>
      <c r="V316" s="282">
        <v>100000000</v>
      </c>
      <c r="X316" s="283"/>
      <c r="Y316" s="284"/>
      <c r="AA316" s="289">
        <v>23231</v>
      </c>
      <c r="AB316" s="289" t="s">
        <v>967</v>
      </c>
      <c r="AC316" s="291">
        <v>100000000</v>
      </c>
      <c r="AD316" s="291">
        <v>0</v>
      </c>
      <c r="AE316" s="291">
        <v>0</v>
      </c>
      <c r="AF316" s="291">
        <v>0</v>
      </c>
      <c r="AG316" s="291">
        <v>100000000</v>
      </c>
      <c r="AH316" s="291">
        <v>0</v>
      </c>
      <c r="AI316" s="291">
        <v>0</v>
      </c>
      <c r="AJ316" s="291">
        <v>100000000</v>
      </c>
      <c r="AK316" s="291">
        <v>0</v>
      </c>
      <c r="AL316" s="291">
        <v>0</v>
      </c>
      <c r="AM316" s="291">
        <v>0</v>
      </c>
      <c r="AN316" s="291">
        <v>0</v>
      </c>
      <c r="AO316" s="291">
        <v>0</v>
      </c>
      <c r="AP316" s="291">
        <v>4610000</v>
      </c>
      <c r="AQ316" s="291">
        <v>4610000</v>
      </c>
      <c r="AR316" s="291">
        <v>4610000</v>
      </c>
      <c r="AS316" s="291">
        <v>4610000</v>
      </c>
      <c r="AT316" s="291">
        <v>95390000</v>
      </c>
      <c r="BB316" s="312">
        <v>23231</v>
      </c>
      <c r="BC316" s="312" t="s">
        <v>967</v>
      </c>
      <c r="BD316" s="314">
        <v>100000000</v>
      </c>
      <c r="BE316" s="314">
        <v>0</v>
      </c>
      <c r="BF316" s="314">
        <v>0</v>
      </c>
      <c r="BG316" s="314">
        <v>0</v>
      </c>
      <c r="BH316" s="314">
        <v>100000000</v>
      </c>
      <c r="BI316" s="314">
        <v>3950113</v>
      </c>
      <c r="BJ316" s="314">
        <v>3950113</v>
      </c>
      <c r="BK316" s="314">
        <v>96049887</v>
      </c>
      <c r="BL316" s="314">
        <v>0</v>
      </c>
      <c r="BM316" s="314">
        <v>0</v>
      </c>
      <c r="BN316" s="314">
        <v>3950113</v>
      </c>
      <c r="BO316" s="314">
        <v>0</v>
      </c>
      <c r="BP316" s="314">
        <v>4610000</v>
      </c>
      <c r="BQ316" s="314">
        <v>659887</v>
      </c>
      <c r="BR316" s="314">
        <v>95390000</v>
      </c>
      <c r="BS316" s="314">
        <v>0</v>
      </c>
    </row>
    <row r="317" spans="1:71" s="219" customFormat="1" x14ac:dyDescent="0.35">
      <c r="A317" s="220">
        <v>233</v>
      </c>
      <c r="B317" s="221" t="s">
        <v>150</v>
      </c>
      <c r="C317" s="222">
        <f>+C318+C320</f>
        <v>94200000</v>
      </c>
      <c r="D317" s="222">
        <f t="shared" ref="D317:Q317" si="144">+D318+D320</f>
        <v>0</v>
      </c>
      <c r="E317" s="222">
        <f t="shared" si="144"/>
        <v>0</v>
      </c>
      <c r="F317" s="222">
        <f t="shared" si="144"/>
        <v>0</v>
      </c>
      <c r="G317" s="222">
        <f t="shared" si="144"/>
        <v>94200000</v>
      </c>
      <c r="H317" s="222">
        <f t="shared" si="144"/>
        <v>0</v>
      </c>
      <c r="I317" s="222">
        <f t="shared" si="144"/>
        <v>0</v>
      </c>
      <c r="J317" s="222">
        <f t="shared" si="144"/>
        <v>94200000</v>
      </c>
      <c r="K317" s="222">
        <f t="shared" si="144"/>
        <v>0</v>
      </c>
      <c r="L317" s="222">
        <f t="shared" si="144"/>
        <v>0</v>
      </c>
      <c r="M317" s="222">
        <f t="shared" si="144"/>
        <v>0</v>
      </c>
      <c r="N317" s="222">
        <f t="shared" si="144"/>
        <v>0</v>
      </c>
      <c r="O317" s="222">
        <f t="shared" si="144"/>
        <v>0</v>
      </c>
      <c r="P317" s="222">
        <f t="shared" si="144"/>
        <v>94200000</v>
      </c>
      <c r="Q317" s="222">
        <f t="shared" si="144"/>
        <v>0</v>
      </c>
      <c r="V317" s="282">
        <v>94200000</v>
      </c>
      <c r="X317" s="283"/>
      <c r="Y317" s="284"/>
      <c r="AA317" s="289">
        <v>233</v>
      </c>
      <c r="AB317" s="289" t="s">
        <v>150</v>
      </c>
      <c r="AC317" s="291">
        <v>94200000</v>
      </c>
      <c r="AD317" s="291">
        <v>0</v>
      </c>
      <c r="AE317" s="291">
        <v>0</v>
      </c>
      <c r="AF317" s="291">
        <v>0</v>
      </c>
      <c r="AG317" s="291">
        <v>94200000</v>
      </c>
      <c r="AH317" s="291">
        <v>0</v>
      </c>
      <c r="AI317" s="291">
        <v>0</v>
      </c>
      <c r="AJ317" s="291">
        <v>94200000</v>
      </c>
      <c r="AK317" s="291">
        <v>0</v>
      </c>
      <c r="AL317" s="291">
        <v>0</v>
      </c>
      <c r="AM317" s="291">
        <v>0</v>
      </c>
      <c r="AN317" s="291">
        <v>0</v>
      </c>
      <c r="AO317" s="291">
        <v>0</v>
      </c>
      <c r="AP317" s="291">
        <v>0</v>
      </c>
      <c r="AQ317" s="291">
        <v>0</v>
      </c>
      <c r="AR317" s="291">
        <v>0</v>
      </c>
      <c r="AS317" s="291">
        <v>0</v>
      </c>
      <c r="AT317" s="291">
        <v>94200000</v>
      </c>
      <c r="BB317" s="312">
        <v>233</v>
      </c>
      <c r="BC317" s="312" t="s">
        <v>150</v>
      </c>
      <c r="BD317" s="314">
        <v>94200000</v>
      </c>
      <c r="BE317" s="314">
        <v>0</v>
      </c>
      <c r="BF317" s="314">
        <v>0</v>
      </c>
      <c r="BG317" s="314">
        <v>0</v>
      </c>
      <c r="BH317" s="314">
        <v>94200000</v>
      </c>
      <c r="BI317" s="314">
        <v>0</v>
      </c>
      <c r="BJ317" s="314">
        <v>0</v>
      </c>
      <c r="BK317" s="314">
        <v>94200000</v>
      </c>
      <c r="BL317" s="314">
        <v>0</v>
      </c>
      <c r="BM317" s="314">
        <v>0</v>
      </c>
      <c r="BN317" s="314">
        <v>0</v>
      </c>
      <c r="BO317" s="314">
        <v>0</v>
      </c>
      <c r="BP317" s="314">
        <v>0</v>
      </c>
      <c r="BQ317" s="314">
        <v>0</v>
      </c>
      <c r="BR317" s="314">
        <v>94200000</v>
      </c>
      <c r="BS317" s="314">
        <v>0</v>
      </c>
    </row>
    <row r="318" spans="1:71" x14ac:dyDescent="0.35">
      <c r="A318" s="220">
        <v>2331</v>
      </c>
      <c r="B318" s="221" t="s">
        <v>151</v>
      </c>
      <c r="C318" s="222">
        <f>+C319</f>
        <v>80000000</v>
      </c>
      <c r="D318" s="222">
        <f t="shared" ref="D318:Q318" si="145">+D319</f>
        <v>0</v>
      </c>
      <c r="E318" s="222">
        <f t="shared" si="145"/>
        <v>0</v>
      </c>
      <c r="F318" s="222">
        <f t="shared" si="145"/>
        <v>0</v>
      </c>
      <c r="G318" s="222">
        <f t="shared" si="145"/>
        <v>80000000</v>
      </c>
      <c r="H318" s="222">
        <f t="shared" si="145"/>
        <v>0</v>
      </c>
      <c r="I318" s="222">
        <f t="shared" si="145"/>
        <v>0</v>
      </c>
      <c r="J318" s="222">
        <f t="shared" si="145"/>
        <v>80000000</v>
      </c>
      <c r="K318" s="222">
        <f t="shared" si="145"/>
        <v>0</v>
      </c>
      <c r="L318" s="222">
        <f t="shared" si="145"/>
        <v>0</v>
      </c>
      <c r="M318" s="222">
        <f t="shared" si="145"/>
        <v>0</v>
      </c>
      <c r="N318" s="222">
        <f t="shared" si="145"/>
        <v>0</v>
      </c>
      <c r="O318" s="222">
        <f t="shared" si="145"/>
        <v>0</v>
      </c>
      <c r="P318" s="222">
        <f t="shared" si="145"/>
        <v>80000000</v>
      </c>
      <c r="Q318" s="222">
        <f t="shared" si="145"/>
        <v>0</v>
      </c>
      <c r="V318" s="282">
        <v>80000000</v>
      </c>
      <c r="X318" s="283"/>
      <c r="Y318" s="284"/>
      <c r="AA318" s="289">
        <v>2331</v>
      </c>
      <c r="AB318" s="289" t="s">
        <v>151</v>
      </c>
      <c r="AC318" s="291">
        <v>80000000</v>
      </c>
      <c r="AD318" s="291">
        <v>0</v>
      </c>
      <c r="AE318" s="291">
        <v>0</v>
      </c>
      <c r="AF318" s="291">
        <v>0</v>
      </c>
      <c r="AG318" s="291">
        <v>80000000</v>
      </c>
      <c r="AH318" s="291">
        <v>0</v>
      </c>
      <c r="AI318" s="291">
        <v>0</v>
      </c>
      <c r="AJ318" s="291">
        <v>80000000</v>
      </c>
      <c r="AK318" s="291">
        <v>0</v>
      </c>
      <c r="AL318" s="291">
        <v>0</v>
      </c>
      <c r="AM318" s="291">
        <v>0</v>
      </c>
      <c r="AN318" s="291">
        <v>0</v>
      </c>
      <c r="AO318" s="291">
        <v>0</v>
      </c>
      <c r="AP318" s="291">
        <v>0</v>
      </c>
      <c r="AQ318" s="291">
        <v>0</v>
      </c>
      <c r="AR318" s="291">
        <v>0</v>
      </c>
      <c r="AS318" s="291">
        <v>0</v>
      </c>
      <c r="AT318" s="291">
        <v>80000000</v>
      </c>
      <c r="BB318" s="312">
        <v>2331</v>
      </c>
      <c r="BC318" s="312" t="s">
        <v>151</v>
      </c>
      <c r="BD318" s="314">
        <v>80000000</v>
      </c>
      <c r="BE318" s="314">
        <v>0</v>
      </c>
      <c r="BF318" s="314">
        <v>0</v>
      </c>
      <c r="BG318" s="314">
        <v>0</v>
      </c>
      <c r="BH318" s="314">
        <v>80000000</v>
      </c>
      <c r="BI318" s="314">
        <v>0</v>
      </c>
      <c r="BJ318" s="314">
        <v>0</v>
      </c>
      <c r="BK318" s="314">
        <v>80000000</v>
      </c>
      <c r="BL318" s="314">
        <v>0</v>
      </c>
      <c r="BM318" s="314">
        <v>0</v>
      </c>
      <c r="BN318" s="314">
        <v>0</v>
      </c>
      <c r="BO318" s="314">
        <v>0</v>
      </c>
      <c r="BP318" s="314">
        <v>0</v>
      </c>
      <c r="BQ318" s="314">
        <v>0</v>
      </c>
      <c r="BR318" s="314">
        <v>80000000</v>
      </c>
      <c r="BS318" s="314">
        <v>0</v>
      </c>
    </row>
    <row r="319" spans="1:71" x14ac:dyDescent="0.35">
      <c r="A319" s="226">
        <v>23311</v>
      </c>
      <c r="B319" s="227" t="s">
        <v>152</v>
      </c>
      <c r="C319" s="228">
        <v>80000000</v>
      </c>
      <c r="D319" s="228"/>
      <c r="E319" s="228"/>
      <c r="F319" s="228"/>
      <c r="G319" s="228">
        <v>80000000</v>
      </c>
      <c r="H319" s="228">
        <v>0</v>
      </c>
      <c r="I319" s="228">
        <v>0</v>
      </c>
      <c r="J319" s="228">
        <f t="shared" si="127"/>
        <v>80000000</v>
      </c>
      <c r="K319" s="228">
        <v>0</v>
      </c>
      <c r="L319" s="228">
        <v>0</v>
      </c>
      <c r="M319" s="228">
        <f t="shared" si="128"/>
        <v>0</v>
      </c>
      <c r="N319" s="228">
        <v>0</v>
      </c>
      <c r="O319" s="228">
        <f t="shared" si="129"/>
        <v>0</v>
      </c>
      <c r="P319" s="228">
        <f t="shared" si="130"/>
        <v>80000000</v>
      </c>
      <c r="Q319" s="228"/>
      <c r="V319" s="282">
        <v>80000000</v>
      </c>
      <c r="X319" s="283"/>
      <c r="Y319" s="284"/>
      <c r="AA319" s="289">
        <v>23311</v>
      </c>
      <c r="AB319" s="289" t="s">
        <v>152</v>
      </c>
      <c r="AC319" s="291">
        <v>80000000</v>
      </c>
      <c r="AD319" s="291">
        <v>0</v>
      </c>
      <c r="AE319" s="291">
        <v>0</v>
      </c>
      <c r="AF319" s="291">
        <v>0</v>
      </c>
      <c r="AG319" s="291">
        <v>80000000</v>
      </c>
      <c r="AH319" s="291">
        <v>0</v>
      </c>
      <c r="AI319" s="291">
        <v>0</v>
      </c>
      <c r="AJ319" s="291">
        <v>80000000</v>
      </c>
      <c r="AK319" s="291">
        <v>0</v>
      </c>
      <c r="AL319" s="291">
        <v>0</v>
      </c>
      <c r="AM319" s="291">
        <v>0</v>
      </c>
      <c r="AN319" s="291">
        <v>0</v>
      </c>
      <c r="AO319" s="291">
        <v>0</v>
      </c>
      <c r="AP319" s="291">
        <v>0</v>
      </c>
      <c r="AQ319" s="291">
        <v>0</v>
      </c>
      <c r="AR319" s="291">
        <v>0</v>
      </c>
      <c r="AS319" s="291">
        <v>0</v>
      </c>
      <c r="AT319" s="291">
        <v>80000000</v>
      </c>
      <c r="BB319" s="312">
        <v>23311</v>
      </c>
      <c r="BC319" s="312" t="s">
        <v>152</v>
      </c>
      <c r="BD319" s="314">
        <v>80000000</v>
      </c>
      <c r="BE319" s="314">
        <v>0</v>
      </c>
      <c r="BF319" s="314">
        <v>0</v>
      </c>
      <c r="BG319" s="314">
        <v>0</v>
      </c>
      <c r="BH319" s="314">
        <v>80000000</v>
      </c>
      <c r="BI319" s="314">
        <v>0</v>
      </c>
      <c r="BJ319" s="314">
        <v>0</v>
      </c>
      <c r="BK319" s="314">
        <v>80000000</v>
      </c>
      <c r="BL319" s="314">
        <v>0</v>
      </c>
      <c r="BM319" s="314">
        <v>0</v>
      </c>
      <c r="BN319" s="314">
        <v>0</v>
      </c>
      <c r="BO319" s="314">
        <v>0</v>
      </c>
      <c r="BP319" s="314">
        <v>0</v>
      </c>
      <c r="BQ319" s="314">
        <v>0</v>
      </c>
      <c r="BR319" s="314">
        <v>80000000</v>
      </c>
      <c r="BS319" s="314">
        <v>0</v>
      </c>
    </row>
    <row r="320" spans="1:71" x14ac:dyDescent="0.35">
      <c r="A320" s="220">
        <v>2332</v>
      </c>
      <c r="B320" s="221" t="s">
        <v>153</v>
      </c>
      <c r="C320" s="222">
        <f>+C321</f>
        <v>14200000</v>
      </c>
      <c r="D320" s="222">
        <f t="shared" ref="D320:Q320" si="146">+D321</f>
        <v>0</v>
      </c>
      <c r="E320" s="222">
        <f t="shared" si="146"/>
        <v>0</v>
      </c>
      <c r="F320" s="222">
        <f t="shared" si="146"/>
        <v>0</v>
      </c>
      <c r="G320" s="222">
        <f t="shared" si="146"/>
        <v>14200000</v>
      </c>
      <c r="H320" s="222">
        <f t="shared" si="146"/>
        <v>0</v>
      </c>
      <c r="I320" s="222">
        <f t="shared" si="146"/>
        <v>0</v>
      </c>
      <c r="J320" s="222">
        <f t="shared" si="146"/>
        <v>14200000</v>
      </c>
      <c r="K320" s="222">
        <f t="shared" si="146"/>
        <v>0</v>
      </c>
      <c r="L320" s="222">
        <f t="shared" si="146"/>
        <v>0</v>
      </c>
      <c r="M320" s="222">
        <f t="shared" si="146"/>
        <v>0</v>
      </c>
      <c r="N320" s="222">
        <f t="shared" si="146"/>
        <v>0</v>
      </c>
      <c r="O320" s="222">
        <f t="shared" si="146"/>
        <v>0</v>
      </c>
      <c r="P320" s="222">
        <f t="shared" si="146"/>
        <v>14200000</v>
      </c>
      <c r="Q320" s="222">
        <f t="shared" si="146"/>
        <v>0</v>
      </c>
      <c r="V320" s="282">
        <v>14200000</v>
      </c>
      <c r="X320" s="283"/>
      <c r="Y320" s="284"/>
      <c r="AA320" s="289">
        <v>2332</v>
      </c>
      <c r="AB320" s="289" t="s">
        <v>153</v>
      </c>
      <c r="AC320" s="291">
        <v>14200000</v>
      </c>
      <c r="AD320" s="291">
        <v>0</v>
      </c>
      <c r="AE320" s="291">
        <v>0</v>
      </c>
      <c r="AF320" s="291">
        <v>0</v>
      </c>
      <c r="AG320" s="291">
        <v>14200000</v>
      </c>
      <c r="AH320" s="291">
        <v>0</v>
      </c>
      <c r="AI320" s="291">
        <v>0</v>
      </c>
      <c r="AJ320" s="291">
        <v>14200000</v>
      </c>
      <c r="AK320" s="291">
        <v>0</v>
      </c>
      <c r="AL320" s="291">
        <v>0</v>
      </c>
      <c r="AM320" s="291">
        <v>0</v>
      </c>
      <c r="AN320" s="291">
        <v>0</v>
      </c>
      <c r="AO320" s="291">
        <v>0</v>
      </c>
      <c r="AP320" s="291">
        <v>0</v>
      </c>
      <c r="AQ320" s="291">
        <v>0</v>
      </c>
      <c r="AR320" s="291">
        <v>0</v>
      </c>
      <c r="AS320" s="291">
        <v>0</v>
      </c>
      <c r="AT320" s="291">
        <v>14200000</v>
      </c>
      <c r="BB320" s="312">
        <v>2332</v>
      </c>
      <c r="BC320" s="312" t="s">
        <v>153</v>
      </c>
      <c r="BD320" s="314">
        <v>14200000</v>
      </c>
      <c r="BE320" s="314">
        <v>0</v>
      </c>
      <c r="BF320" s="314">
        <v>0</v>
      </c>
      <c r="BG320" s="314">
        <v>0</v>
      </c>
      <c r="BH320" s="314">
        <v>14200000</v>
      </c>
      <c r="BI320" s="314">
        <v>0</v>
      </c>
      <c r="BJ320" s="314">
        <v>0</v>
      </c>
      <c r="BK320" s="314">
        <v>14200000</v>
      </c>
      <c r="BL320" s="314">
        <v>0</v>
      </c>
      <c r="BM320" s="314">
        <v>0</v>
      </c>
      <c r="BN320" s="314">
        <v>0</v>
      </c>
      <c r="BO320" s="314">
        <v>0</v>
      </c>
      <c r="BP320" s="314">
        <v>0</v>
      </c>
      <c r="BQ320" s="314">
        <v>0</v>
      </c>
      <c r="BR320" s="314">
        <v>14200000</v>
      </c>
      <c r="BS320" s="314">
        <v>0</v>
      </c>
    </row>
    <row r="321" spans="1:71" ht="29" x14ac:dyDescent="0.35">
      <c r="A321" s="307">
        <v>23323</v>
      </c>
      <c r="B321" s="210" t="s">
        <v>626</v>
      </c>
      <c r="C321" s="215">
        <v>14200000</v>
      </c>
      <c r="D321" s="215">
        <v>0</v>
      </c>
      <c r="E321" s="215">
        <v>0</v>
      </c>
      <c r="F321" s="215">
        <v>0</v>
      </c>
      <c r="G321" s="215">
        <f t="shared" si="132"/>
        <v>14200000</v>
      </c>
      <c r="H321" s="215">
        <v>0</v>
      </c>
      <c r="I321" s="215">
        <v>0</v>
      </c>
      <c r="J321" s="215">
        <f t="shared" si="127"/>
        <v>14200000</v>
      </c>
      <c r="K321" s="215">
        <v>0</v>
      </c>
      <c r="L321" s="215">
        <v>0</v>
      </c>
      <c r="M321" s="215">
        <f t="shared" si="128"/>
        <v>0</v>
      </c>
      <c r="N321" s="215">
        <v>0</v>
      </c>
      <c r="O321" s="215">
        <f t="shared" si="129"/>
        <v>0</v>
      </c>
      <c r="P321" s="215">
        <f t="shared" si="130"/>
        <v>14200000</v>
      </c>
      <c r="Q321" s="215">
        <f t="shared" si="137"/>
        <v>0</v>
      </c>
      <c r="V321" s="282">
        <v>14200000</v>
      </c>
      <c r="X321" s="283"/>
      <c r="Y321" s="284"/>
      <c r="AA321" s="289">
        <v>23323</v>
      </c>
      <c r="AB321" s="289" t="s">
        <v>968</v>
      </c>
      <c r="AC321" s="291">
        <v>14200000</v>
      </c>
      <c r="AD321" s="291">
        <v>0</v>
      </c>
      <c r="AE321" s="291">
        <v>0</v>
      </c>
      <c r="AF321" s="291">
        <v>0</v>
      </c>
      <c r="AG321" s="291">
        <v>14200000</v>
      </c>
      <c r="AH321" s="291">
        <v>0</v>
      </c>
      <c r="AI321" s="291">
        <v>0</v>
      </c>
      <c r="AJ321" s="291">
        <v>14200000</v>
      </c>
      <c r="AK321" s="291">
        <v>0</v>
      </c>
      <c r="AL321" s="291">
        <v>0</v>
      </c>
      <c r="AM321" s="291">
        <v>0</v>
      </c>
      <c r="AN321" s="291">
        <v>0</v>
      </c>
      <c r="AO321" s="291">
        <v>0</v>
      </c>
      <c r="AP321" s="291">
        <v>0</v>
      </c>
      <c r="AQ321" s="291">
        <v>0</v>
      </c>
      <c r="AR321" s="291">
        <v>0</v>
      </c>
      <c r="AS321" s="291">
        <v>0</v>
      </c>
      <c r="AT321" s="291">
        <v>14200000</v>
      </c>
      <c r="BB321" s="312">
        <v>23323</v>
      </c>
      <c r="BC321" s="312" t="s">
        <v>968</v>
      </c>
      <c r="BD321" s="314">
        <v>14200000</v>
      </c>
      <c r="BE321" s="314">
        <v>0</v>
      </c>
      <c r="BF321" s="314">
        <v>0</v>
      </c>
      <c r="BG321" s="314">
        <v>0</v>
      </c>
      <c r="BH321" s="314">
        <v>14200000</v>
      </c>
      <c r="BI321" s="314">
        <v>0</v>
      </c>
      <c r="BJ321" s="314">
        <v>0</v>
      </c>
      <c r="BK321" s="314">
        <v>14200000</v>
      </c>
      <c r="BL321" s="314">
        <v>0</v>
      </c>
      <c r="BM321" s="314">
        <v>0</v>
      </c>
      <c r="BN321" s="314">
        <v>0</v>
      </c>
      <c r="BO321" s="314">
        <v>0</v>
      </c>
      <c r="BP321" s="314">
        <v>0</v>
      </c>
      <c r="BQ321" s="314">
        <v>0</v>
      </c>
      <c r="BR321" s="314">
        <v>14200000</v>
      </c>
      <c r="BS321" s="314">
        <v>0</v>
      </c>
    </row>
    <row r="322" spans="1:71" s="219" customFormat="1" x14ac:dyDescent="0.35">
      <c r="A322" s="220">
        <v>234</v>
      </c>
      <c r="B322" s="221" t="s">
        <v>154</v>
      </c>
      <c r="C322" s="222">
        <f>+C323+C332</f>
        <v>2119805038</v>
      </c>
      <c r="D322" s="222">
        <f t="shared" ref="D322:Q322" si="147">+D323+D332</f>
        <v>0</v>
      </c>
      <c r="E322" s="222">
        <f t="shared" si="147"/>
        <v>380574006</v>
      </c>
      <c r="F322" s="222">
        <f t="shared" si="147"/>
        <v>343492005.03999996</v>
      </c>
      <c r="G322" s="222">
        <f t="shared" si="147"/>
        <v>2082723037.04</v>
      </c>
      <c r="H322" s="222">
        <f t="shared" si="147"/>
        <v>148479717</v>
      </c>
      <c r="I322" s="222">
        <f t="shared" si="147"/>
        <v>618353660.03999996</v>
      </c>
      <c r="J322" s="222">
        <f t="shared" si="147"/>
        <v>1426484716</v>
      </c>
      <c r="K322" s="222">
        <f t="shared" si="147"/>
        <v>28234670.039999999</v>
      </c>
      <c r="L322" s="222">
        <f t="shared" si="147"/>
        <v>89052374.680000007</v>
      </c>
      <c r="M322" s="222">
        <f t="shared" si="147"/>
        <v>529301285.36000001</v>
      </c>
      <c r="N322" s="222">
        <f t="shared" si="147"/>
        <v>650164680.03999996</v>
      </c>
      <c r="O322" s="222">
        <f t="shared" si="147"/>
        <v>31811020</v>
      </c>
      <c r="P322" s="222">
        <f t="shared" si="147"/>
        <v>1395537139</v>
      </c>
      <c r="Q322" s="222">
        <f t="shared" si="147"/>
        <v>66187277.640000001</v>
      </c>
      <c r="V322" s="282">
        <v>1962342052</v>
      </c>
      <c r="X322" s="283"/>
      <c r="Y322" s="284"/>
      <c r="AA322" s="289">
        <v>234</v>
      </c>
      <c r="AB322" s="289" t="s">
        <v>154</v>
      </c>
      <c r="AC322" s="291">
        <v>2119805038</v>
      </c>
      <c r="AD322" s="291">
        <v>0</v>
      </c>
      <c r="AE322" s="291">
        <v>380574006</v>
      </c>
      <c r="AF322" s="291">
        <v>343492005.03999996</v>
      </c>
      <c r="AG322" s="291">
        <v>2082723037.04</v>
      </c>
      <c r="AH322" s="291">
        <v>15703540.039999999</v>
      </c>
      <c r="AI322" s="291">
        <v>469873943.03999996</v>
      </c>
      <c r="AJ322" s="291">
        <v>1612849094</v>
      </c>
      <c r="AK322" s="291">
        <v>0</v>
      </c>
      <c r="AL322" s="291">
        <v>12592686</v>
      </c>
      <c r="AM322" s="291">
        <v>60817704.640000001</v>
      </c>
      <c r="AN322" s="291">
        <v>409056238.39999998</v>
      </c>
      <c r="AO322" s="291">
        <v>165542747</v>
      </c>
      <c r="AP322" s="291">
        <v>149209689</v>
      </c>
      <c r="AQ322" s="291">
        <v>815707427.03999996</v>
      </c>
      <c r="AR322" s="291">
        <v>650164680.03999996</v>
      </c>
      <c r="AS322" s="291">
        <v>180290737</v>
      </c>
      <c r="AT322" s="291">
        <v>1432558357</v>
      </c>
      <c r="BB322" s="312">
        <v>234</v>
      </c>
      <c r="BC322" s="312" t="s">
        <v>154</v>
      </c>
      <c r="BD322" s="314">
        <v>2119805038</v>
      </c>
      <c r="BE322" s="314">
        <v>0</v>
      </c>
      <c r="BF322" s="314">
        <v>380574006</v>
      </c>
      <c r="BG322" s="314">
        <v>343492005.03999996</v>
      </c>
      <c r="BH322" s="314">
        <v>2082723037.04</v>
      </c>
      <c r="BI322" s="314">
        <v>148479717</v>
      </c>
      <c r="BJ322" s="314">
        <v>618353660.03999996</v>
      </c>
      <c r="BK322" s="314">
        <v>1464369377</v>
      </c>
      <c r="BL322" s="314">
        <v>28234670.039999999</v>
      </c>
      <c r="BM322" s="314">
        <v>89052374.680000007</v>
      </c>
      <c r="BN322" s="314">
        <v>529301285.35999995</v>
      </c>
      <c r="BO322" s="314">
        <v>0</v>
      </c>
      <c r="BP322" s="314">
        <v>650164680.03999996</v>
      </c>
      <c r="BQ322" s="314">
        <v>31811020</v>
      </c>
      <c r="BR322" s="314">
        <v>1432558357</v>
      </c>
      <c r="BS322" s="314">
        <v>89052374.680000007</v>
      </c>
    </row>
    <row r="323" spans="1:71" s="219" customFormat="1" ht="29" x14ac:dyDescent="0.35">
      <c r="A323" s="226">
        <v>2341</v>
      </c>
      <c r="B323" s="227" t="s">
        <v>155</v>
      </c>
      <c r="C323" s="228">
        <f>+C324+C325+C326+C327+C328+C329+C330+C331</f>
        <v>753995798</v>
      </c>
      <c r="D323" s="228">
        <f t="shared" ref="D323:Q323" si="148">+D324+D325+D326+D327+D328+D329+D330+D331</f>
        <v>0</v>
      </c>
      <c r="E323" s="228">
        <f t="shared" si="148"/>
        <v>380574006</v>
      </c>
      <c r="F323" s="228">
        <f t="shared" si="148"/>
        <v>343492005.03999996</v>
      </c>
      <c r="G323" s="228">
        <f t="shared" si="148"/>
        <v>716913797.03999996</v>
      </c>
      <c r="H323" s="228">
        <f t="shared" si="148"/>
        <v>148479717</v>
      </c>
      <c r="I323" s="228">
        <f t="shared" si="148"/>
        <v>618353660.03999996</v>
      </c>
      <c r="J323" s="228">
        <f t="shared" si="148"/>
        <v>60675476</v>
      </c>
      <c r="K323" s="228">
        <f t="shared" si="148"/>
        <v>28234670.039999999</v>
      </c>
      <c r="L323" s="228">
        <f t="shared" si="148"/>
        <v>89052374.680000007</v>
      </c>
      <c r="M323" s="228">
        <f t="shared" si="148"/>
        <v>529301285.36000001</v>
      </c>
      <c r="N323" s="228">
        <f t="shared" si="148"/>
        <v>650164680.03999996</v>
      </c>
      <c r="O323" s="228">
        <f t="shared" si="148"/>
        <v>31811020</v>
      </c>
      <c r="P323" s="228">
        <f t="shared" si="148"/>
        <v>29727899</v>
      </c>
      <c r="Q323" s="228">
        <f t="shared" si="148"/>
        <v>66187277.640000001</v>
      </c>
      <c r="V323" s="282">
        <v>559511594</v>
      </c>
      <c r="X323" s="283"/>
      <c r="Y323" s="284"/>
      <c r="AA323" s="289">
        <v>2341</v>
      </c>
      <c r="AB323" s="289" t="s">
        <v>155</v>
      </c>
      <c r="AC323" s="291">
        <v>753995798</v>
      </c>
      <c r="AD323" s="291">
        <v>0</v>
      </c>
      <c r="AE323" s="291">
        <v>380574006</v>
      </c>
      <c r="AF323" s="291">
        <v>25003040.039999999</v>
      </c>
      <c r="AG323" s="291">
        <v>398424832.03999996</v>
      </c>
      <c r="AH323" s="291">
        <v>15703540.039999999</v>
      </c>
      <c r="AI323" s="291">
        <v>189269639.03999999</v>
      </c>
      <c r="AJ323" s="291">
        <v>209155192.99999997</v>
      </c>
      <c r="AK323" s="291">
        <v>0</v>
      </c>
      <c r="AL323" s="291">
        <v>7531129</v>
      </c>
      <c r="AM323" s="291">
        <v>55756147.640000001</v>
      </c>
      <c r="AN323" s="291">
        <v>133513491.39999999</v>
      </c>
      <c r="AO323" s="291">
        <v>0</v>
      </c>
      <c r="AP323" s="291">
        <v>149209689</v>
      </c>
      <c r="AQ323" s="291">
        <v>368696933.04000002</v>
      </c>
      <c r="AR323" s="291">
        <v>368696933.04000002</v>
      </c>
      <c r="AS323" s="291">
        <v>179427294.00000003</v>
      </c>
      <c r="AT323" s="291">
        <v>29727898.99999994</v>
      </c>
      <c r="BB323" s="312">
        <v>2341</v>
      </c>
      <c r="BC323" s="312" t="s">
        <v>155</v>
      </c>
      <c r="BD323" s="314">
        <v>753995798</v>
      </c>
      <c r="BE323" s="314">
        <v>0</v>
      </c>
      <c r="BF323" s="314">
        <v>380574006</v>
      </c>
      <c r="BG323" s="314">
        <v>25003040.039999999</v>
      </c>
      <c r="BH323" s="314">
        <v>398424832.03999996</v>
      </c>
      <c r="BI323" s="314">
        <v>148479717</v>
      </c>
      <c r="BJ323" s="314">
        <v>337749356.04000002</v>
      </c>
      <c r="BK323" s="314">
        <v>60675475.99999994</v>
      </c>
      <c r="BL323" s="314">
        <v>28234670.039999999</v>
      </c>
      <c r="BM323" s="314">
        <v>83990817.680000007</v>
      </c>
      <c r="BN323" s="314">
        <v>253758538.36000001</v>
      </c>
      <c r="BO323" s="314">
        <v>0</v>
      </c>
      <c r="BP323" s="314">
        <v>368696933.04000002</v>
      </c>
      <c r="BQ323" s="314">
        <v>30947577</v>
      </c>
      <c r="BR323" s="314">
        <v>29727898.99999994</v>
      </c>
      <c r="BS323" s="314">
        <v>83990817.680000007</v>
      </c>
    </row>
    <row r="324" spans="1:71" s="219" customFormat="1" x14ac:dyDescent="0.35">
      <c r="A324" s="212">
        <v>23411</v>
      </c>
      <c r="B324" s="210" t="s">
        <v>627</v>
      </c>
      <c r="C324" s="215">
        <v>15000000</v>
      </c>
      <c r="D324" s="215">
        <v>0</v>
      </c>
      <c r="E324" s="215">
        <v>0</v>
      </c>
      <c r="F324" s="215">
        <v>0</v>
      </c>
      <c r="G324" s="215">
        <f t="shared" si="132"/>
        <v>15000000</v>
      </c>
      <c r="H324" s="215">
        <v>0</v>
      </c>
      <c r="I324" s="215">
        <v>0</v>
      </c>
      <c r="J324" s="215">
        <f t="shared" si="127"/>
        <v>15000000</v>
      </c>
      <c r="K324" s="215">
        <v>0</v>
      </c>
      <c r="L324" s="215">
        <v>0</v>
      </c>
      <c r="M324" s="215">
        <f t="shared" si="128"/>
        <v>0</v>
      </c>
      <c r="N324" s="215">
        <v>0</v>
      </c>
      <c r="O324" s="215">
        <f t="shared" si="129"/>
        <v>0</v>
      </c>
      <c r="P324" s="215">
        <f t="shared" si="130"/>
        <v>15000000</v>
      </c>
      <c r="Q324" s="215">
        <f t="shared" si="137"/>
        <v>0</v>
      </c>
      <c r="V324" s="282">
        <v>15000000</v>
      </c>
      <c r="X324" s="283"/>
      <c r="Y324" s="284"/>
      <c r="AA324" s="289">
        <v>23411</v>
      </c>
      <c r="AB324" s="289" t="s">
        <v>969</v>
      </c>
      <c r="AC324" s="291">
        <v>15000000</v>
      </c>
      <c r="AD324" s="291">
        <v>0</v>
      </c>
      <c r="AE324" s="291">
        <v>0</v>
      </c>
      <c r="AF324" s="291">
        <v>0</v>
      </c>
      <c r="AG324" s="291">
        <v>15000000</v>
      </c>
      <c r="AH324" s="291">
        <v>0</v>
      </c>
      <c r="AI324" s="291">
        <v>0</v>
      </c>
      <c r="AJ324" s="291">
        <v>15000000</v>
      </c>
      <c r="AK324" s="291">
        <v>0</v>
      </c>
      <c r="AL324" s="291">
        <v>0</v>
      </c>
      <c r="AM324" s="291">
        <v>0</v>
      </c>
      <c r="AN324" s="291">
        <v>0</v>
      </c>
      <c r="AO324" s="291">
        <v>0</v>
      </c>
      <c r="AP324" s="291">
        <v>0</v>
      </c>
      <c r="AQ324" s="291">
        <v>0</v>
      </c>
      <c r="AR324" s="291">
        <v>0</v>
      </c>
      <c r="AS324" s="291">
        <v>0</v>
      </c>
      <c r="AT324" s="291">
        <v>15000000</v>
      </c>
      <c r="BB324" s="312">
        <v>23411</v>
      </c>
      <c r="BC324" s="312" t="s">
        <v>969</v>
      </c>
      <c r="BD324" s="314">
        <v>15000000</v>
      </c>
      <c r="BE324" s="314">
        <v>0</v>
      </c>
      <c r="BF324" s="314">
        <v>0</v>
      </c>
      <c r="BG324" s="314">
        <v>0</v>
      </c>
      <c r="BH324" s="314">
        <v>15000000</v>
      </c>
      <c r="BI324" s="314">
        <v>0</v>
      </c>
      <c r="BJ324" s="314">
        <v>0</v>
      </c>
      <c r="BK324" s="314">
        <v>15000000</v>
      </c>
      <c r="BL324" s="314">
        <v>0</v>
      </c>
      <c r="BM324" s="314">
        <v>0</v>
      </c>
      <c r="BN324" s="314">
        <v>0</v>
      </c>
      <c r="BO324" s="314">
        <v>0</v>
      </c>
      <c r="BP324" s="314">
        <v>0</v>
      </c>
      <c r="BQ324" s="314">
        <v>0</v>
      </c>
      <c r="BR324" s="314">
        <v>15000000</v>
      </c>
      <c r="BS324" s="314">
        <v>0</v>
      </c>
    </row>
    <row r="325" spans="1:71" s="219" customFormat="1" x14ac:dyDescent="0.35">
      <c r="A325" s="212">
        <v>23412</v>
      </c>
      <c r="B325" s="210" t="s">
        <v>628</v>
      </c>
      <c r="C325" s="215">
        <v>180000000</v>
      </c>
      <c r="D325" s="215">
        <v>0</v>
      </c>
      <c r="E325" s="215">
        <v>0</v>
      </c>
      <c r="F325" s="215">
        <v>0</v>
      </c>
      <c r="G325" s="215">
        <f t="shared" si="132"/>
        <v>180000000</v>
      </c>
      <c r="H325" s="215">
        <v>20000000</v>
      </c>
      <c r="I325" s="215">
        <v>169782395</v>
      </c>
      <c r="J325" s="215">
        <f t="shared" si="127"/>
        <v>10217605</v>
      </c>
      <c r="K325" s="215">
        <v>12531130</v>
      </c>
      <c r="L325" s="215">
        <v>65413777.640000001</v>
      </c>
      <c r="M325" s="215">
        <f t="shared" si="128"/>
        <v>104368617.36</v>
      </c>
      <c r="N325" s="215">
        <v>180000000</v>
      </c>
      <c r="O325" s="215">
        <f t="shared" si="129"/>
        <v>10217605</v>
      </c>
      <c r="P325" s="215">
        <f t="shared" si="130"/>
        <v>0</v>
      </c>
      <c r="Q325" s="215">
        <f t="shared" si="137"/>
        <v>65413777.640000001</v>
      </c>
      <c r="V325" s="282">
        <v>0</v>
      </c>
      <c r="X325" s="283"/>
      <c r="Y325" s="284"/>
      <c r="AA325" s="289">
        <v>23412</v>
      </c>
      <c r="AB325" s="289" t="s">
        <v>970</v>
      </c>
      <c r="AC325" s="291">
        <v>180000000</v>
      </c>
      <c r="AD325" s="291">
        <v>0</v>
      </c>
      <c r="AE325" s="291">
        <v>0</v>
      </c>
      <c r="AF325" s="291">
        <v>0</v>
      </c>
      <c r="AG325" s="291">
        <v>180000000</v>
      </c>
      <c r="AH325" s="291">
        <v>0</v>
      </c>
      <c r="AI325" s="291">
        <v>149782395</v>
      </c>
      <c r="AJ325" s="291">
        <v>30217605</v>
      </c>
      <c r="AK325" s="291">
        <v>0</v>
      </c>
      <c r="AL325" s="291">
        <v>7531129</v>
      </c>
      <c r="AM325" s="291">
        <v>52882647.640000001</v>
      </c>
      <c r="AN325" s="291">
        <v>96899747.359999999</v>
      </c>
      <c r="AO325" s="291">
        <v>0</v>
      </c>
      <c r="AP325" s="291">
        <v>0</v>
      </c>
      <c r="AQ325" s="291">
        <v>180000000</v>
      </c>
      <c r="AR325" s="291">
        <v>180000000</v>
      </c>
      <c r="AS325" s="291">
        <v>30217605</v>
      </c>
      <c r="AT325" s="291">
        <v>0</v>
      </c>
      <c r="BB325" s="312">
        <v>23412</v>
      </c>
      <c r="BC325" s="312" t="s">
        <v>970</v>
      </c>
      <c r="BD325" s="314">
        <v>180000000</v>
      </c>
      <c r="BE325" s="314">
        <v>0</v>
      </c>
      <c r="BF325" s="314">
        <v>0</v>
      </c>
      <c r="BG325" s="314">
        <v>0</v>
      </c>
      <c r="BH325" s="314">
        <v>180000000</v>
      </c>
      <c r="BI325" s="314">
        <v>20000000</v>
      </c>
      <c r="BJ325" s="314">
        <v>169782395</v>
      </c>
      <c r="BK325" s="314">
        <v>10217605</v>
      </c>
      <c r="BL325" s="314">
        <v>12531130</v>
      </c>
      <c r="BM325" s="314">
        <v>65413777.640000001</v>
      </c>
      <c r="BN325" s="314">
        <v>104368617.36</v>
      </c>
      <c r="BO325" s="314">
        <v>0</v>
      </c>
      <c r="BP325" s="314">
        <v>180000000</v>
      </c>
      <c r="BQ325" s="314">
        <v>10217605</v>
      </c>
      <c r="BR325" s="314">
        <v>0</v>
      </c>
      <c r="BS325" s="314">
        <v>65413777.640000001</v>
      </c>
    </row>
    <row r="326" spans="1:71" x14ac:dyDescent="0.35">
      <c r="A326" s="212">
        <v>23413</v>
      </c>
      <c r="B326" s="210" t="s">
        <v>629</v>
      </c>
      <c r="C326" s="308">
        <v>533995798</v>
      </c>
      <c r="D326" s="215">
        <v>0</v>
      </c>
      <c r="E326" s="215">
        <v>380574006</v>
      </c>
      <c r="F326" s="215">
        <v>0</v>
      </c>
      <c r="G326" s="215">
        <f t="shared" si="132"/>
        <v>153421792</v>
      </c>
      <c r="H326" s="215">
        <v>128479717</v>
      </c>
      <c r="I326" s="215">
        <v>128479717</v>
      </c>
      <c r="J326" s="215">
        <f t="shared" si="127"/>
        <v>24942075</v>
      </c>
      <c r="K326" s="215">
        <v>0</v>
      </c>
      <c r="L326" s="215">
        <v>0</v>
      </c>
      <c r="M326" s="215">
        <f t="shared" si="128"/>
        <v>128479717</v>
      </c>
      <c r="N326" s="215">
        <v>149209689</v>
      </c>
      <c r="O326" s="215">
        <f t="shared" si="129"/>
        <v>20729972</v>
      </c>
      <c r="P326" s="215">
        <f t="shared" si="130"/>
        <v>4212103</v>
      </c>
      <c r="Q326" s="215">
        <f t="shared" si="137"/>
        <v>0</v>
      </c>
      <c r="V326" s="282">
        <v>533995798</v>
      </c>
      <c r="X326" s="283"/>
      <c r="Y326" s="284"/>
      <c r="AA326" s="289">
        <v>23413</v>
      </c>
      <c r="AB326" s="289" t="s">
        <v>971</v>
      </c>
      <c r="AC326" s="291">
        <v>533995798</v>
      </c>
      <c r="AD326" s="291">
        <v>0</v>
      </c>
      <c r="AE326" s="291">
        <v>380574006</v>
      </c>
      <c r="AF326" s="291">
        <v>0</v>
      </c>
      <c r="AG326" s="291">
        <v>153421792</v>
      </c>
      <c r="AH326" s="291">
        <v>0</v>
      </c>
      <c r="AI326" s="291">
        <v>0</v>
      </c>
      <c r="AJ326" s="291">
        <v>153421792</v>
      </c>
      <c r="AK326" s="291">
        <v>0</v>
      </c>
      <c r="AL326" s="291">
        <v>0</v>
      </c>
      <c r="AM326" s="291">
        <v>0</v>
      </c>
      <c r="AN326" s="291">
        <v>0</v>
      </c>
      <c r="AO326" s="291">
        <v>0</v>
      </c>
      <c r="AP326" s="291">
        <v>149209689</v>
      </c>
      <c r="AQ326" s="291">
        <v>149209689</v>
      </c>
      <c r="AR326" s="291">
        <v>149209689</v>
      </c>
      <c r="AS326" s="291">
        <v>149209689</v>
      </c>
      <c r="AT326" s="291">
        <v>4212103</v>
      </c>
      <c r="BB326" s="312">
        <v>23413</v>
      </c>
      <c r="BC326" s="312" t="s">
        <v>971</v>
      </c>
      <c r="BD326" s="314">
        <v>533995798</v>
      </c>
      <c r="BE326" s="314">
        <v>0</v>
      </c>
      <c r="BF326" s="314">
        <v>380574006</v>
      </c>
      <c r="BG326" s="314">
        <v>0</v>
      </c>
      <c r="BH326" s="314">
        <v>153421792</v>
      </c>
      <c r="BI326" s="314">
        <v>128479717</v>
      </c>
      <c r="BJ326" s="314">
        <v>128479717</v>
      </c>
      <c r="BK326" s="314">
        <v>24942075</v>
      </c>
      <c r="BL326" s="314">
        <v>0</v>
      </c>
      <c r="BM326" s="314">
        <v>0</v>
      </c>
      <c r="BN326" s="314">
        <v>128479717</v>
      </c>
      <c r="BO326" s="314">
        <v>0</v>
      </c>
      <c r="BP326" s="314">
        <v>149209689</v>
      </c>
      <c r="BQ326" s="314">
        <v>20729972</v>
      </c>
      <c r="BR326" s="314">
        <v>4212103</v>
      </c>
      <c r="BS326" s="314">
        <v>0</v>
      </c>
    </row>
    <row r="327" spans="1:71" x14ac:dyDescent="0.35">
      <c r="A327" s="212">
        <v>23415</v>
      </c>
      <c r="B327" s="210" t="s">
        <v>630</v>
      </c>
      <c r="C327" s="215">
        <v>25000000</v>
      </c>
      <c r="D327" s="215">
        <v>0</v>
      </c>
      <c r="E327" s="215">
        <v>0</v>
      </c>
      <c r="F327" s="215">
        <v>0</v>
      </c>
      <c r="G327" s="215">
        <f t="shared" si="132"/>
        <v>25000000</v>
      </c>
      <c r="H327" s="215">
        <v>0</v>
      </c>
      <c r="I327" s="215">
        <v>14484204</v>
      </c>
      <c r="J327" s="215">
        <f t="shared" ref="J327:J395" si="149">+G327-I327</f>
        <v>10515796</v>
      </c>
      <c r="K327" s="215">
        <v>0</v>
      </c>
      <c r="L327" s="215">
        <v>773500</v>
      </c>
      <c r="M327" s="215">
        <f t="shared" ref="M327:M390" si="150">+I327-L327</f>
        <v>13710704</v>
      </c>
      <c r="N327" s="215">
        <v>14484204</v>
      </c>
      <c r="O327" s="215">
        <f t="shared" ref="O327:O390" si="151">+N327-I327</f>
        <v>0</v>
      </c>
      <c r="P327" s="215">
        <f t="shared" ref="P327:P395" si="152">+G327-N327</f>
        <v>10515796</v>
      </c>
      <c r="Q327" s="215">
        <f t="shared" si="137"/>
        <v>773500</v>
      </c>
      <c r="V327" s="282">
        <v>10515796</v>
      </c>
      <c r="X327" s="283"/>
      <c r="Y327" s="284"/>
      <c r="AA327" s="289">
        <v>23415</v>
      </c>
      <c r="AB327" s="289" t="s">
        <v>1241</v>
      </c>
      <c r="AC327" s="291">
        <v>25000000</v>
      </c>
      <c r="AD327" s="291">
        <v>0</v>
      </c>
      <c r="AE327" s="291">
        <v>0</v>
      </c>
      <c r="AF327" s="291">
        <v>0</v>
      </c>
      <c r="AG327" s="291">
        <v>25000000</v>
      </c>
      <c r="AH327" s="291">
        <v>0</v>
      </c>
      <c r="AI327" s="291">
        <v>14484204</v>
      </c>
      <c r="AJ327" s="291">
        <v>10515796</v>
      </c>
      <c r="AK327" s="291">
        <v>0</v>
      </c>
      <c r="AL327" s="291">
        <v>0</v>
      </c>
      <c r="AM327" s="291">
        <v>773500</v>
      </c>
      <c r="AN327" s="291">
        <v>13710704</v>
      </c>
      <c r="AO327" s="291">
        <v>0</v>
      </c>
      <c r="AP327" s="291">
        <v>0</v>
      </c>
      <c r="AQ327" s="291">
        <v>14484204</v>
      </c>
      <c r="AR327" s="291">
        <v>14484204</v>
      </c>
      <c r="AS327" s="291">
        <v>0</v>
      </c>
      <c r="AT327" s="291">
        <v>10515796</v>
      </c>
      <c r="BA327" s="213">
        <f>+[2]Hoja1!$G$68</f>
        <v>25000000</v>
      </c>
      <c r="BB327" s="312">
        <v>23415</v>
      </c>
      <c r="BC327" s="312" t="s">
        <v>1241</v>
      </c>
      <c r="BD327" s="314">
        <v>25000000</v>
      </c>
      <c r="BE327" s="314">
        <v>0</v>
      </c>
      <c r="BF327" s="314">
        <v>0</v>
      </c>
      <c r="BG327" s="314">
        <v>0</v>
      </c>
      <c r="BH327" s="314">
        <v>25000000</v>
      </c>
      <c r="BI327" s="314">
        <v>0</v>
      </c>
      <c r="BJ327" s="314">
        <v>14484204</v>
      </c>
      <c r="BK327" s="314">
        <v>10515796</v>
      </c>
      <c r="BL327" s="314">
        <v>0</v>
      </c>
      <c r="BM327" s="314">
        <v>773500</v>
      </c>
      <c r="BN327" s="314">
        <v>13710704</v>
      </c>
      <c r="BO327" s="314">
        <v>0</v>
      </c>
      <c r="BP327" s="314">
        <v>14484204</v>
      </c>
      <c r="BQ327" s="314">
        <v>0</v>
      </c>
      <c r="BR327" s="314">
        <v>10515796</v>
      </c>
      <c r="BS327" s="314">
        <v>773500</v>
      </c>
    </row>
    <row r="328" spans="1:71" x14ac:dyDescent="0.35">
      <c r="A328" s="212">
        <v>23416</v>
      </c>
      <c r="B328" s="210" t="s">
        <v>1189</v>
      </c>
      <c r="C328" s="215"/>
      <c r="D328" s="215"/>
      <c r="E328" s="215"/>
      <c r="F328" s="215">
        <v>25003040.039999999</v>
      </c>
      <c r="G328" s="215">
        <f t="shared" si="132"/>
        <v>25003040.039999999</v>
      </c>
      <c r="H328" s="215">
        <v>0</v>
      </c>
      <c r="I328" s="215">
        <v>25003040.039999999</v>
      </c>
      <c r="J328" s="215">
        <f t="shared" si="149"/>
        <v>0</v>
      </c>
      <c r="K328" s="215">
        <v>15703540.039999999</v>
      </c>
      <c r="L328" s="215">
        <v>17803540.039999999</v>
      </c>
      <c r="M328" s="215">
        <f t="shared" si="150"/>
        <v>7199500</v>
      </c>
      <c r="N328" s="215">
        <v>25003040.039999999</v>
      </c>
      <c r="O328" s="215">
        <f t="shared" si="151"/>
        <v>0</v>
      </c>
      <c r="P328" s="215">
        <f t="shared" si="152"/>
        <v>0</v>
      </c>
      <c r="Q328" s="215"/>
      <c r="V328" s="282">
        <v>0</v>
      </c>
      <c r="X328" s="283"/>
      <c r="Y328" s="284"/>
      <c r="AA328" s="289">
        <v>23416</v>
      </c>
      <c r="AB328" s="289" t="s">
        <v>1242</v>
      </c>
      <c r="AC328" s="291">
        <v>0</v>
      </c>
      <c r="AD328" s="291">
        <v>0</v>
      </c>
      <c r="AE328" s="291">
        <v>0</v>
      </c>
      <c r="AF328" s="291">
        <v>25003040.039999999</v>
      </c>
      <c r="AG328" s="291">
        <v>25003040.039999999</v>
      </c>
      <c r="AH328" s="291">
        <v>15703540.039999999</v>
      </c>
      <c r="AI328" s="291">
        <v>25003040.039999999</v>
      </c>
      <c r="AJ328" s="291">
        <v>0</v>
      </c>
      <c r="AK328" s="291">
        <v>0</v>
      </c>
      <c r="AL328" s="291">
        <v>0</v>
      </c>
      <c r="AM328" s="291">
        <v>2100000</v>
      </c>
      <c r="AN328" s="291">
        <v>22903040.039999999</v>
      </c>
      <c r="AO328" s="291">
        <v>0</v>
      </c>
      <c r="AP328" s="291">
        <v>0</v>
      </c>
      <c r="AQ328" s="291">
        <v>25003040.039999999</v>
      </c>
      <c r="AR328" s="291">
        <v>25003040.039999999</v>
      </c>
      <c r="AS328" s="291">
        <v>0</v>
      </c>
      <c r="AT328" s="291">
        <v>0</v>
      </c>
      <c r="BB328" s="312">
        <v>23416</v>
      </c>
      <c r="BC328" s="312" t="s">
        <v>1242</v>
      </c>
      <c r="BD328" s="314">
        <v>0</v>
      </c>
      <c r="BE328" s="314">
        <v>0</v>
      </c>
      <c r="BF328" s="314">
        <v>0</v>
      </c>
      <c r="BG328" s="314">
        <v>25003040.039999999</v>
      </c>
      <c r="BH328" s="314">
        <v>25003040.039999999</v>
      </c>
      <c r="BI328" s="314">
        <v>0</v>
      </c>
      <c r="BJ328" s="314">
        <v>25003040.039999999</v>
      </c>
      <c r="BK328" s="314">
        <v>0</v>
      </c>
      <c r="BL328" s="314">
        <v>15703540.039999999</v>
      </c>
      <c r="BM328" s="314">
        <v>17803540.039999999</v>
      </c>
      <c r="BN328" s="314">
        <v>7199500</v>
      </c>
      <c r="BO328" s="314">
        <v>0</v>
      </c>
      <c r="BP328" s="314">
        <v>25003040.039999999</v>
      </c>
      <c r="BQ328" s="314">
        <v>0</v>
      </c>
      <c r="BR328" s="314">
        <v>0</v>
      </c>
      <c r="BS328" s="314">
        <v>17803540.039999999</v>
      </c>
    </row>
    <row r="329" spans="1:71" x14ac:dyDescent="0.35">
      <c r="A329" s="212">
        <v>23417</v>
      </c>
      <c r="B329" s="210" t="s">
        <v>1210</v>
      </c>
      <c r="C329" s="215"/>
      <c r="D329" s="215"/>
      <c r="E329" s="215"/>
      <c r="F329" s="215">
        <v>165542747</v>
      </c>
      <c r="G329" s="215">
        <f t="shared" si="132"/>
        <v>165542747</v>
      </c>
      <c r="H329" s="215">
        <v>0</v>
      </c>
      <c r="I329" s="215">
        <v>165542747</v>
      </c>
      <c r="J329" s="215"/>
      <c r="K329" s="215">
        <v>0</v>
      </c>
      <c r="L329" s="215">
        <v>0</v>
      </c>
      <c r="M329" s="215">
        <f t="shared" si="150"/>
        <v>165542747</v>
      </c>
      <c r="N329" s="215">
        <v>165542747</v>
      </c>
      <c r="O329" s="215">
        <f t="shared" si="151"/>
        <v>0</v>
      </c>
      <c r="P329" s="215"/>
      <c r="Q329" s="215"/>
      <c r="V329" s="282">
        <v>0</v>
      </c>
      <c r="X329" s="283"/>
      <c r="Y329" s="284"/>
      <c r="AA329" s="289">
        <v>23417</v>
      </c>
      <c r="AB329" s="289" t="s">
        <v>1210</v>
      </c>
      <c r="AC329" s="291">
        <v>0</v>
      </c>
      <c r="AD329" s="291">
        <v>0</v>
      </c>
      <c r="AE329" s="291">
        <v>0</v>
      </c>
      <c r="AF329" s="291">
        <v>165542747</v>
      </c>
      <c r="AG329" s="291">
        <v>165542747</v>
      </c>
      <c r="AH329" s="291">
        <v>0</v>
      </c>
      <c r="AI329" s="291">
        <v>165542747</v>
      </c>
      <c r="AJ329" s="291">
        <v>0</v>
      </c>
      <c r="AK329" s="291">
        <v>0</v>
      </c>
      <c r="AL329" s="291">
        <v>0</v>
      </c>
      <c r="AM329" s="291">
        <v>0</v>
      </c>
      <c r="AN329" s="291">
        <v>165542747</v>
      </c>
      <c r="AO329" s="291">
        <v>165542747</v>
      </c>
      <c r="AP329" s="291">
        <v>0</v>
      </c>
      <c r="AQ329" s="291">
        <v>331085494</v>
      </c>
      <c r="AR329" s="291">
        <v>165542747</v>
      </c>
      <c r="AS329" s="291">
        <v>0</v>
      </c>
      <c r="AT329" s="291">
        <v>0</v>
      </c>
      <c r="BB329" s="312">
        <v>23417</v>
      </c>
      <c r="BC329" s="312" t="s">
        <v>1210</v>
      </c>
      <c r="BD329" s="314">
        <v>0</v>
      </c>
      <c r="BE329" s="314">
        <v>0</v>
      </c>
      <c r="BF329" s="314">
        <v>0</v>
      </c>
      <c r="BG329" s="314">
        <v>165542747</v>
      </c>
      <c r="BH329" s="314">
        <v>165542747</v>
      </c>
      <c r="BI329" s="314">
        <v>0</v>
      </c>
      <c r="BJ329" s="314">
        <v>165542747</v>
      </c>
      <c r="BK329" s="314">
        <v>0</v>
      </c>
      <c r="BL329" s="314">
        <v>0</v>
      </c>
      <c r="BM329" s="314">
        <v>0</v>
      </c>
      <c r="BN329" s="314">
        <v>165542747</v>
      </c>
      <c r="BO329" s="314">
        <v>0</v>
      </c>
      <c r="BP329" s="314">
        <v>165542747</v>
      </c>
      <c r="BQ329" s="314">
        <v>0</v>
      </c>
      <c r="BR329" s="314">
        <v>0</v>
      </c>
      <c r="BS329" s="314">
        <v>0</v>
      </c>
    </row>
    <row r="330" spans="1:71" x14ac:dyDescent="0.35">
      <c r="A330" s="212">
        <v>23418</v>
      </c>
      <c r="B330" s="210" t="s">
        <v>1211</v>
      </c>
      <c r="C330" s="215"/>
      <c r="D330" s="215"/>
      <c r="E330" s="215"/>
      <c r="F330" s="215">
        <v>110000000</v>
      </c>
      <c r="G330" s="215">
        <f t="shared" si="132"/>
        <v>110000000</v>
      </c>
      <c r="H330" s="215">
        <v>0</v>
      </c>
      <c r="I330" s="215">
        <v>110000000</v>
      </c>
      <c r="J330" s="215"/>
      <c r="K330" s="215">
        <v>0</v>
      </c>
      <c r="L330" s="215">
        <v>0</v>
      </c>
      <c r="M330" s="215">
        <f t="shared" si="150"/>
        <v>110000000</v>
      </c>
      <c r="N330" s="215">
        <v>110000000</v>
      </c>
      <c r="O330" s="215">
        <f t="shared" si="151"/>
        <v>0</v>
      </c>
      <c r="P330" s="215"/>
      <c r="Q330" s="215"/>
      <c r="V330" s="282">
        <v>0</v>
      </c>
      <c r="X330" s="283"/>
      <c r="Y330" s="284"/>
      <c r="AA330" s="289">
        <v>23418</v>
      </c>
      <c r="AB330" s="289" t="s">
        <v>1211</v>
      </c>
      <c r="AC330" s="291">
        <v>0</v>
      </c>
      <c r="AD330" s="291">
        <v>0</v>
      </c>
      <c r="AE330" s="291">
        <v>0</v>
      </c>
      <c r="AF330" s="291">
        <v>110000000</v>
      </c>
      <c r="AG330" s="291">
        <v>110000000</v>
      </c>
      <c r="AH330" s="291">
        <v>0</v>
      </c>
      <c r="AI330" s="291">
        <v>110000000</v>
      </c>
      <c r="AJ330" s="291">
        <v>0</v>
      </c>
      <c r="AK330" s="291">
        <v>0</v>
      </c>
      <c r="AL330" s="291">
        <v>0</v>
      </c>
      <c r="AM330" s="291">
        <v>0</v>
      </c>
      <c r="AN330" s="291">
        <v>110000000</v>
      </c>
      <c r="AO330" s="291">
        <v>0</v>
      </c>
      <c r="AP330" s="291">
        <v>0</v>
      </c>
      <c r="AQ330" s="291">
        <v>110000000</v>
      </c>
      <c r="AR330" s="291">
        <v>110000000</v>
      </c>
      <c r="AS330" s="291">
        <v>0</v>
      </c>
      <c r="AT330" s="291">
        <v>0</v>
      </c>
      <c r="BB330" s="312">
        <v>23418</v>
      </c>
      <c r="BC330" s="312" t="s">
        <v>1211</v>
      </c>
      <c r="BD330" s="314">
        <v>0</v>
      </c>
      <c r="BE330" s="314">
        <v>0</v>
      </c>
      <c r="BF330" s="314">
        <v>0</v>
      </c>
      <c r="BG330" s="314">
        <v>110000000</v>
      </c>
      <c r="BH330" s="314">
        <v>110000000</v>
      </c>
      <c r="BI330" s="314">
        <v>0</v>
      </c>
      <c r="BJ330" s="314">
        <v>110000000</v>
      </c>
      <c r="BK330" s="314">
        <v>0</v>
      </c>
      <c r="BL330" s="314">
        <v>0</v>
      </c>
      <c r="BM330" s="314">
        <v>0</v>
      </c>
      <c r="BN330" s="314">
        <v>110000000</v>
      </c>
      <c r="BO330" s="314">
        <v>0</v>
      </c>
      <c r="BP330" s="314">
        <v>110000000</v>
      </c>
      <c r="BQ330" s="314">
        <v>0</v>
      </c>
      <c r="BR330" s="314">
        <v>0</v>
      </c>
      <c r="BS330" s="314">
        <v>0</v>
      </c>
    </row>
    <row r="331" spans="1:71" x14ac:dyDescent="0.35">
      <c r="A331" s="212">
        <v>23419</v>
      </c>
      <c r="B331" s="210" t="s">
        <v>1217</v>
      </c>
      <c r="C331" s="215"/>
      <c r="D331" s="215"/>
      <c r="E331" s="215"/>
      <c r="F331" s="215">
        <v>42946218</v>
      </c>
      <c r="G331" s="215">
        <f t="shared" si="132"/>
        <v>42946218</v>
      </c>
      <c r="H331" s="215">
        <v>0</v>
      </c>
      <c r="I331" s="215">
        <v>5061557</v>
      </c>
      <c r="J331" s="215"/>
      <c r="K331" s="215">
        <v>0</v>
      </c>
      <c r="L331" s="215">
        <v>5061557</v>
      </c>
      <c r="M331" s="215">
        <f t="shared" si="150"/>
        <v>0</v>
      </c>
      <c r="N331" s="215">
        <v>5925000</v>
      </c>
      <c r="O331" s="215">
        <f t="shared" si="151"/>
        <v>863443</v>
      </c>
      <c r="P331" s="215"/>
      <c r="Q331" s="215"/>
      <c r="V331" s="282">
        <v>37021218</v>
      </c>
      <c r="X331" s="283"/>
      <c r="Y331" s="284"/>
      <c r="AA331" s="289">
        <v>23419</v>
      </c>
      <c r="AB331" s="289" t="s">
        <v>1243</v>
      </c>
      <c r="AC331" s="291">
        <v>0</v>
      </c>
      <c r="AD331" s="291">
        <v>0</v>
      </c>
      <c r="AE331" s="291">
        <v>0</v>
      </c>
      <c r="AF331" s="291">
        <v>42946218</v>
      </c>
      <c r="AG331" s="291">
        <v>42946218</v>
      </c>
      <c r="AH331" s="291">
        <v>0</v>
      </c>
      <c r="AI331" s="291">
        <v>5061557</v>
      </c>
      <c r="AJ331" s="291">
        <v>37884661</v>
      </c>
      <c r="AK331" s="291">
        <v>0</v>
      </c>
      <c r="AL331" s="291">
        <v>5061557</v>
      </c>
      <c r="AM331" s="291">
        <v>5061557</v>
      </c>
      <c r="AN331" s="291">
        <v>0</v>
      </c>
      <c r="AO331" s="291">
        <v>0</v>
      </c>
      <c r="AP331" s="291">
        <v>0</v>
      </c>
      <c r="AQ331" s="291">
        <v>5925000</v>
      </c>
      <c r="AR331" s="291">
        <v>5925000</v>
      </c>
      <c r="AS331" s="291">
        <v>863443</v>
      </c>
      <c r="AT331" s="291">
        <v>37021218</v>
      </c>
      <c r="BB331" s="312">
        <v>23419</v>
      </c>
      <c r="BC331" s="312" t="s">
        <v>1243</v>
      </c>
      <c r="BD331" s="314">
        <v>0</v>
      </c>
      <c r="BE331" s="314">
        <v>0</v>
      </c>
      <c r="BF331" s="314">
        <v>0</v>
      </c>
      <c r="BG331" s="314">
        <v>42946218</v>
      </c>
      <c r="BH331" s="314">
        <v>42946218</v>
      </c>
      <c r="BI331" s="314">
        <v>0</v>
      </c>
      <c r="BJ331" s="314">
        <v>5061557</v>
      </c>
      <c r="BK331" s="314">
        <v>37884661</v>
      </c>
      <c r="BL331" s="314">
        <v>0</v>
      </c>
      <c r="BM331" s="314">
        <v>5061557</v>
      </c>
      <c r="BN331" s="314">
        <v>0</v>
      </c>
      <c r="BO331" s="314">
        <v>0</v>
      </c>
      <c r="BP331" s="314">
        <v>5925000</v>
      </c>
      <c r="BQ331" s="314">
        <v>863443</v>
      </c>
      <c r="BR331" s="314">
        <v>37021218</v>
      </c>
      <c r="BS331" s="314">
        <v>5061557</v>
      </c>
    </row>
    <row r="332" spans="1:71" x14ac:dyDescent="0.35">
      <c r="A332" s="220">
        <v>2344</v>
      </c>
      <c r="B332" s="221" t="s">
        <v>156</v>
      </c>
      <c r="C332" s="222">
        <f>+C333</f>
        <v>1365809240</v>
      </c>
      <c r="D332" s="222">
        <f t="shared" ref="D332:Q332" si="153">+D333</f>
        <v>0</v>
      </c>
      <c r="E332" s="222">
        <f t="shared" si="153"/>
        <v>0</v>
      </c>
      <c r="F332" s="222">
        <f t="shared" si="153"/>
        <v>0</v>
      </c>
      <c r="G332" s="222">
        <f t="shared" si="153"/>
        <v>1365809240</v>
      </c>
      <c r="H332" s="222">
        <f t="shared" si="153"/>
        <v>0</v>
      </c>
      <c r="I332" s="222">
        <f t="shared" si="153"/>
        <v>0</v>
      </c>
      <c r="J332" s="222">
        <f t="shared" si="153"/>
        <v>1365809240</v>
      </c>
      <c r="K332" s="222">
        <f t="shared" si="153"/>
        <v>0</v>
      </c>
      <c r="L332" s="222">
        <f t="shared" si="153"/>
        <v>0</v>
      </c>
      <c r="M332" s="222">
        <f t="shared" si="153"/>
        <v>0</v>
      </c>
      <c r="N332" s="222">
        <f t="shared" si="153"/>
        <v>0</v>
      </c>
      <c r="O332" s="222">
        <f t="shared" si="153"/>
        <v>0</v>
      </c>
      <c r="P332" s="222">
        <f t="shared" si="153"/>
        <v>1365809240</v>
      </c>
      <c r="Q332" s="222">
        <f t="shared" si="153"/>
        <v>0</v>
      </c>
      <c r="V332" s="282">
        <v>1365809240</v>
      </c>
      <c r="X332" s="283"/>
      <c r="Y332" s="284"/>
      <c r="AA332" s="289">
        <v>2344</v>
      </c>
      <c r="AB332" s="289" t="s">
        <v>156</v>
      </c>
      <c r="AC332" s="291">
        <v>1365809240</v>
      </c>
      <c r="AD332" s="291">
        <v>0</v>
      </c>
      <c r="AE332" s="291">
        <v>0</v>
      </c>
      <c r="AF332" s="291">
        <v>0</v>
      </c>
      <c r="AG332" s="291">
        <v>1365809240</v>
      </c>
      <c r="AH332" s="291">
        <v>0</v>
      </c>
      <c r="AI332" s="291">
        <v>0</v>
      </c>
      <c r="AJ332" s="291">
        <v>1365809240</v>
      </c>
      <c r="AK332" s="291">
        <v>0</v>
      </c>
      <c r="AL332" s="291">
        <v>0</v>
      </c>
      <c r="AM332" s="291">
        <v>0</v>
      </c>
      <c r="AN332" s="291">
        <v>0</v>
      </c>
      <c r="AO332" s="291">
        <v>0</v>
      </c>
      <c r="AP332" s="291">
        <v>0</v>
      </c>
      <c r="AQ332" s="291">
        <v>0</v>
      </c>
      <c r="AR332" s="291">
        <v>0</v>
      </c>
      <c r="AS332" s="291">
        <v>0</v>
      </c>
      <c r="AT332" s="291">
        <v>1365809240</v>
      </c>
      <c r="BB332" s="312">
        <v>2344</v>
      </c>
      <c r="BC332" s="312" t="s">
        <v>156</v>
      </c>
      <c r="BD332" s="314">
        <v>1365809240</v>
      </c>
      <c r="BE332" s="314">
        <v>0</v>
      </c>
      <c r="BF332" s="314">
        <v>0</v>
      </c>
      <c r="BG332" s="314">
        <v>0</v>
      </c>
      <c r="BH332" s="314">
        <v>1365809240</v>
      </c>
      <c r="BI332" s="314">
        <v>0</v>
      </c>
      <c r="BJ332" s="314">
        <v>0</v>
      </c>
      <c r="BK332" s="314">
        <v>1365809240</v>
      </c>
      <c r="BL332" s="314">
        <v>0</v>
      </c>
      <c r="BM332" s="314">
        <v>0</v>
      </c>
      <c r="BN332" s="314">
        <v>0</v>
      </c>
      <c r="BO332" s="314">
        <v>0</v>
      </c>
      <c r="BP332" s="314">
        <v>0</v>
      </c>
      <c r="BQ332" s="314">
        <v>0</v>
      </c>
      <c r="BR332" s="314">
        <v>1365809240</v>
      </c>
      <c r="BS332" s="314">
        <v>0</v>
      </c>
    </row>
    <row r="333" spans="1:71" ht="29" x14ac:dyDescent="0.35">
      <c r="A333" s="212">
        <v>23442</v>
      </c>
      <c r="B333" s="210" t="s">
        <v>157</v>
      </c>
      <c r="C333" s="215">
        <v>1365809240</v>
      </c>
      <c r="D333" s="215"/>
      <c r="E333" s="215"/>
      <c r="F333" s="215"/>
      <c r="G333" s="215">
        <v>1365809240</v>
      </c>
      <c r="H333" s="215">
        <v>0</v>
      </c>
      <c r="I333" s="215">
        <v>0</v>
      </c>
      <c r="J333" s="215">
        <f t="shared" si="149"/>
        <v>1365809240</v>
      </c>
      <c r="K333" s="215">
        <v>0</v>
      </c>
      <c r="L333" s="215">
        <v>0</v>
      </c>
      <c r="M333" s="215">
        <f t="shared" si="150"/>
        <v>0</v>
      </c>
      <c r="N333" s="215">
        <v>0</v>
      </c>
      <c r="O333" s="215">
        <f t="shared" si="151"/>
        <v>0</v>
      </c>
      <c r="P333" s="215">
        <f t="shared" si="152"/>
        <v>1365809240</v>
      </c>
      <c r="Q333" s="215"/>
      <c r="V333" s="314">
        <v>1365809240</v>
      </c>
      <c r="X333" s="283"/>
      <c r="Y333" s="284"/>
      <c r="AA333" s="312">
        <v>23442</v>
      </c>
      <c r="AB333" s="312" t="s">
        <v>157</v>
      </c>
      <c r="AC333" s="314">
        <v>1365809240</v>
      </c>
      <c r="AD333" s="314">
        <v>0</v>
      </c>
      <c r="AE333" s="314">
        <v>0</v>
      </c>
      <c r="AF333" s="314">
        <v>0</v>
      </c>
      <c r="AG333" s="314">
        <v>1365809240</v>
      </c>
      <c r="AH333" s="314">
        <v>0</v>
      </c>
      <c r="AI333" s="314">
        <v>0</v>
      </c>
      <c r="AJ333" s="314">
        <v>1365809240</v>
      </c>
      <c r="AK333" s="314">
        <v>0</v>
      </c>
      <c r="AL333" s="314">
        <v>0</v>
      </c>
      <c r="AM333" s="314">
        <v>0</v>
      </c>
      <c r="AN333" s="314">
        <v>0</v>
      </c>
      <c r="AO333" s="314">
        <v>0</v>
      </c>
      <c r="AP333" s="314">
        <v>0</v>
      </c>
      <c r="AQ333" s="314">
        <v>0</v>
      </c>
      <c r="AR333" s="314">
        <v>0</v>
      </c>
      <c r="AS333" s="314">
        <v>0</v>
      </c>
      <c r="AT333" s="314">
        <v>1365809240</v>
      </c>
      <c r="BB333" s="312">
        <v>23442</v>
      </c>
      <c r="BC333" s="312" t="s">
        <v>157</v>
      </c>
      <c r="BD333" s="314">
        <v>1365809240</v>
      </c>
      <c r="BE333" s="314">
        <v>0</v>
      </c>
      <c r="BF333" s="314">
        <v>0</v>
      </c>
      <c r="BG333" s="314">
        <v>0</v>
      </c>
      <c r="BH333" s="314">
        <v>1365809240</v>
      </c>
      <c r="BI333" s="314">
        <v>0</v>
      </c>
      <c r="BJ333" s="314">
        <v>0</v>
      </c>
      <c r="BK333" s="314">
        <v>1365809240</v>
      </c>
      <c r="BL333" s="314">
        <v>0</v>
      </c>
      <c r="BM333" s="314">
        <v>0</v>
      </c>
      <c r="BN333" s="314">
        <v>0</v>
      </c>
      <c r="BO333" s="314">
        <v>0</v>
      </c>
      <c r="BP333" s="314">
        <v>0</v>
      </c>
      <c r="BQ333" s="314">
        <v>0</v>
      </c>
      <c r="BR333" s="314">
        <v>1365809240</v>
      </c>
      <c r="BS333" s="314">
        <v>0</v>
      </c>
    </row>
    <row r="334" spans="1:71" x14ac:dyDescent="0.35">
      <c r="A334" s="220">
        <v>235</v>
      </c>
      <c r="B334" s="221" t="s">
        <v>158</v>
      </c>
      <c r="C334" s="222">
        <f>+C335+C347+C364+C376+C384+C386+C387+C388+C389+C390+C391+C392+C393+C394+C395+C396+C397+C398+C399+C400+C401+C402+C403+C404+C405+C406+C407+C408+C352</f>
        <v>0</v>
      </c>
      <c r="D334" s="222">
        <f t="shared" ref="D334:Q334" si="154">+D335+D347+D364+D376+D384+D386+D387+D388+D389+D390+D391+D392+D393+D394+D395+D396+D397+D398+D399+D400+D401+D402+D403+D404+D405+D406+D407+D408+D352</f>
        <v>5597351420</v>
      </c>
      <c r="E334" s="222">
        <f t="shared" si="154"/>
        <v>5597351420</v>
      </c>
      <c r="F334" s="222">
        <f t="shared" si="154"/>
        <v>12971246597.469999</v>
      </c>
      <c r="G334" s="222">
        <f t="shared" si="154"/>
        <v>12971246597.470001</v>
      </c>
      <c r="H334" s="222">
        <f t="shared" si="154"/>
        <v>437499878</v>
      </c>
      <c r="I334" s="222">
        <f t="shared" si="154"/>
        <v>3420686120.1100001</v>
      </c>
      <c r="J334" s="222">
        <f t="shared" si="154"/>
        <v>9394443599.3199978</v>
      </c>
      <c r="K334" s="222">
        <f t="shared" si="154"/>
        <v>896112947.96000004</v>
      </c>
      <c r="L334" s="222">
        <f t="shared" si="154"/>
        <v>2487174176.7499995</v>
      </c>
      <c r="M334" s="222">
        <f t="shared" si="154"/>
        <v>933511943.36000013</v>
      </c>
      <c r="N334" s="222">
        <f t="shared" si="154"/>
        <v>4201082341.5999999</v>
      </c>
      <c r="O334" s="222">
        <f t="shared" si="154"/>
        <v>780396221.49000001</v>
      </c>
      <c r="P334" s="222">
        <f t="shared" si="154"/>
        <v>8770164255.8699989</v>
      </c>
      <c r="Q334" s="222">
        <f t="shared" si="154"/>
        <v>1904344080.7399998</v>
      </c>
      <c r="V334" s="282">
        <v>7019372583.869997</v>
      </c>
      <c r="X334" s="283"/>
      <c r="Y334" s="284"/>
      <c r="AA334" s="289">
        <v>235</v>
      </c>
      <c r="AB334" s="289" t="s">
        <v>158</v>
      </c>
      <c r="AC334" s="291">
        <v>0</v>
      </c>
      <c r="AD334" s="291">
        <v>5597351420</v>
      </c>
      <c r="AE334" s="291">
        <v>2913198995</v>
      </c>
      <c r="AF334" s="291">
        <v>8072066083.4699984</v>
      </c>
      <c r="AG334" s="291">
        <v>10756218508.469997</v>
      </c>
      <c r="AH334" s="291">
        <v>401511946.96000004</v>
      </c>
      <c r="AI334" s="291">
        <v>2955644425.1100001</v>
      </c>
      <c r="AJ334" s="291">
        <v>7800574083.3599968</v>
      </c>
      <c r="AK334" s="291">
        <v>0</v>
      </c>
      <c r="AL334" s="291">
        <v>295418457.05000001</v>
      </c>
      <c r="AM334" s="291">
        <v>1591061228.7899997</v>
      </c>
      <c r="AN334" s="291">
        <v>1364583196.3200004</v>
      </c>
      <c r="AO334" s="291">
        <v>93772884</v>
      </c>
      <c r="AP334" s="291">
        <v>50853408</v>
      </c>
      <c r="AQ334" s="291">
        <v>3880815166.5999999</v>
      </c>
      <c r="AR334" s="291">
        <v>3787042282.5999999</v>
      </c>
      <c r="AS334" s="291">
        <v>831397857.48999977</v>
      </c>
      <c r="AT334" s="291">
        <v>6969176225.869997</v>
      </c>
      <c r="BB334" s="312">
        <v>235</v>
      </c>
      <c r="BC334" s="312" t="s">
        <v>158</v>
      </c>
      <c r="BD334" s="314">
        <v>0</v>
      </c>
      <c r="BE334" s="314">
        <v>5597351420</v>
      </c>
      <c r="BF334" s="314">
        <v>2913198995</v>
      </c>
      <c r="BG334" s="314">
        <v>8072066083.4699984</v>
      </c>
      <c r="BH334" s="314">
        <v>10756218508.469997</v>
      </c>
      <c r="BI334" s="314">
        <v>437499878</v>
      </c>
      <c r="BJ334" s="314">
        <v>3393186120.1100001</v>
      </c>
      <c r="BK334" s="314">
        <v>7363032388.3599968</v>
      </c>
      <c r="BL334" s="314">
        <v>890612947.96000004</v>
      </c>
      <c r="BM334" s="314">
        <v>2481674176.7499995</v>
      </c>
      <c r="BN334" s="314">
        <v>911511943.36000061</v>
      </c>
      <c r="BO334" s="314">
        <v>414540059</v>
      </c>
      <c r="BP334" s="314">
        <v>4173582341.6000004</v>
      </c>
      <c r="BQ334" s="314">
        <v>780396221.49000025</v>
      </c>
      <c r="BR334" s="314">
        <v>6582636166.869997</v>
      </c>
      <c r="BS334" s="314">
        <v>2481674176.7499995</v>
      </c>
    </row>
    <row r="335" spans="1:71" x14ac:dyDescent="0.35">
      <c r="A335" s="226">
        <v>23501</v>
      </c>
      <c r="B335" s="227" t="s">
        <v>1144</v>
      </c>
      <c r="C335" s="228">
        <f t="shared" ref="C335:Q335" si="155">SUM(C336:C346)</f>
        <v>0</v>
      </c>
      <c r="D335" s="228">
        <f t="shared" si="155"/>
        <v>730629974</v>
      </c>
      <c r="E335" s="228">
        <f t="shared" si="155"/>
        <v>730629974</v>
      </c>
      <c r="F335" s="228">
        <f t="shared" si="155"/>
        <v>1441367799</v>
      </c>
      <c r="G335" s="228">
        <f t="shared" si="155"/>
        <v>1441367799</v>
      </c>
      <c r="H335" s="228">
        <f t="shared" si="155"/>
        <v>250225590</v>
      </c>
      <c r="I335" s="228">
        <f t="shared" si="155"/>
        <v>783383937.96000004</v>
      </c>
      <c r="J335" s="228">
        <f t="shared" si="155"/>
        <v>501866983</v>
      </c>
      <c r="K335" s="228">
        <f t="shared" si="155"/>
        <v>106711981.95999999</v>
      </c>
      <c r="L335" s="228">
        <f t="shared" si="155"/>
        <v>438400498.95999998</v>
      </c>
      <c r="M335" s="228">
        <f t="shared" si="155"/>
        <v>344983439</v>
      </c>
      <c r="N335" s="228">
        <f t="shared" si="155"/>
        <v>1071114551</v>
      </c>
      <c r="O335" s="228">
        <f t="shared" si="155"/>
        <v>287730613.04000002</v>
      </c>
      <c r="P335" s="228">
        <f t="shared" si="155"/>
        <v>370253248</v>
      </c>
      <c r="Q335" s="228">
        <f t="shared" si="155"/>
        <v>101117375</v>
      </c>
      <c r="V335" s="282">
        <v>490646601</v>
      </c>
      <c r="X335" s="283"/>
      <c r="Y335" s="284"/>
      <c r="AA335" s="289">
        <v>23501</v>
      </c>
      <c r="AB335" s="289" t="s">
        <v>1244</v>
      </c>
      <c r="AC335" s="291">
        <v>0</v>
      </c>
      <c r="AD335" s="291">
        <v>730629974</v>
      </c>
      <c r="AE335" s="291">
        <v>730629974</v>
      </c>
      <c r="AF335" s="291">
        <v>1441367799</v>
      </c>
      <c r="AG335" s="291">
        <v>1441367799</v>
      </c>
      <c r="AH335" s="291">
        <v>223787123.96000001</v>
      </c>
      <c r="AI335" s="291">
        <v>533158347.95999998</v>
      </c>
      <c r="AJ335" s="291">
        <v>908209451.03999996</v>
      </c>
      <c r="AK335" s="291">
        <v>0</v>
      </c>
      <c r="AL335" s="291">
        <v>217495750</v>
      </c>
      <c r="AM335" s="291">
        <v>331688517</v>
      </c>
      <c r="AN335" s="291">
        <v>201469830.95999998</v>
      </c>
      <c r="AO335" s="291">
        <v>84751632</v>
      </c>
      <c r="AP335" s="291">
        <v>5004000</v>
      </c>
      <c r="AQ335" s="291">
        <v>1040476830</v>
      </c>
      <c r="AR335" s="291">
        <v>955725198</v>
      </c>
      <c r="AS335" s="291">
        <v>422566850.04000002</v>
      </c>
      <c r="AT335" s="291">
        <v>485642601</v>
      </c>
      <c r="BB335" s="312">
        <v>23501</v>
      </c>
      <c r="BC335" s="312" t="s">
        <v>1244</v>
      </c>
      <c r="BD335" s="314">
        <v>0</v>
      </c>
      <c r="BE335" s="314">
        <v>730629974</v>
      </c>
      <c r="BF335" s="314">
        <v>730629974</v>
      </c>
      <c r="BG335" s="314">
        <v>1441367799</v>
      </c>
      <c r="BH335" s="314">
        <v>1441367799</v>
      </c>
      <c r="BI335" s="314">
        <v>250225590</v>
      </c>
      <c r="BJ335" s="314">
        <v>783383937.96000004</v>
      </c>
      <c r="BK335" s="314">
        <v>657983861.03999996</v>
      </c>
      <c r="BL335" s="314">
        <v>106711981.95999999</v>
      </c>
      <c r="BM335" s="314">
        <v>438400498.95999998</v>
      </c>
      <c r="BN335" s="314">
        <v>344983439.00000006</v>
      </c>
      <c r="BO335" s="314">
        <v>115389353</v>
      </c>
      <c r="BP335" s="314">
        <v>1071114551</v>
      </c>
      <c r="BQ335" s="314">
        <v>287730613.03999996</v>
      </c>
      <c r="BR335" s="314">
        <v>370253248</v>
      </c>
      <c r="BS335" s="314">
        <v>438400498.95999998</v>
      </c>
    </row>
    <row r="336" spans="1:71" x14ac:dyDescent="0.35">
      <c r="A336" s="212">
        <v>2350101</v>
      </c>
      <c r="B336" s="210" t="s">
        <v>159</v>
      </c>
      <c r="C336" s="215">
        <v>0</v>
      </c>
      <c r="D336" s="215">
        <v>0</v>
      </c>
      <c r="E336" s="215">
        <v>237229972</v>
      </c>
      <c r="F336" s="215">
        <v>237229972</v>
      </c>
      <c r="G336" s="215">
        <f t="shared" si="132"/>
        <v>0</v>
      </c>
      <c r="H336" s="215">
        <v>0</v>
      </c>
      <c r="I336" s="215">
        <v>0</v>
      </c>
      <c r="J336" s="215">
        <f t="shared" si="149"/>
        <v>0</v>
      </c>
      <c r="K336" s="215">
        <v>0</v>
      </c>
      <c r="L336" s="215">
        <v>0</v>
      </c>
      <c r="M336" s="215">
        <f t="shared" si="150"/>
        <v>0</v>
      </c>
      <c r="N336" s="215">
        <v>0</v>
      </c>
      <c r="O336" s="215">
        <f t="shared" si="151"/>
        <v>0</v>
      </c>
      <c r="P336" s="215">
        <f t="shared" si="152"/>
        <v>0</v>
      </c>
      <c r="Q336" s="215">
        <f t="shared" si="137"/>
        <v>0</v>
      </c>
      <c r="V336" s="282">
        <v>0</v>
      </c>
      <c r="X336" s="283"/>
      <c r="Y336" s="284"/>
      <c r="AA336" s="289">
        <v>2350101</v>
      </c>
      <c r="AB336" s="289" t="s">
        <v>159</v>
      </c>
      <c r="AC336" s="291">
        <v>0</v>
      </c>
      <c r="AD336" s="291">
        <v>0</v>
      </c>
      <c r="AE336" s="291">
        <v>237229972</v>
      </c>
      <c r="AF336" s="291">
        <v>237229972</v>
      </c>
      <c r="AG336" s="291">
        <v>0</v>
      </c>
      <c r="AH336" s="291">
        <v>0</v>
      </c>
      <c r="AI336" s="291">
        <v>0</v>
      </c>
      <c r="AJ336" s="291">
        <v>0</v>
      </c>
      <c r="AK336" s="291">
        <v>0</v>
      </c>
      <c r="AL336" s="291">
        <v>0</v>
      </c>
      <c r="AM336" s="291">
        <v>0</v>
      </c>
      <c r="AN336" s="291">
        <v>0</v>
      </c>
      <c r="AO336" s="291">
        <v>0</v>
      </c>
      <c r="AP336" s="291">
        <v>0</v>
      </c>
      <c r="AQ336" s="291">
        <v>0</v>
      </c>
      <c r="AR336" s="291">
        <v>0</v>
      </c>
      <c r="AS336" s="291">
        <v>0</v>
      </c>
      <c r="AT336" s="291">
        <v>0</v>
      </c>
      <c r="BB336" s="312">
        <v>2350101</v>
      </c>
      <c r="BC336" s="312" t="s">
        <v>159</v>
      </c>
      <c r="BD336" s="314">
        <v>0</v>
      </c>
      <c r="BE336" s="314">
        <v>0</v>
      </c>
      <c r="BF336" s="314">
        <v>237229972</v>
      </c>
      <c r="BG336" s="314">
        <v>237229972</v>
      </c>
      <c r="BH336" s="314">
        <v>0</v>
      </c>
      <c r="BI336" s="314">
        <v>0</v>
      </c>
      <c r="BJ336" s="314">
        <v>0</v>
      </c>
      <c r="BK336" s="314">
        <v>0</v>
      </c>
      <c r="BL336" s="314">
        <v>0</v>
      </c>
      <c r="BM336" s="314">
        <v>0</v>
      </c>
      <c r="BN336" s="314">
        <v>0</v>
      </c>
      <c r="BO336" s="314">
        <v>0</v>
      </c>
      <c r="BP336" s="314">
        <v>0</v>
      </c>
      <c r="BQ336" s="314">
        <v>0</v>
      </c>
      <c r="BR336" s="314">
        <v>0</v>
      </c>
      <c r="BS336" s="314">
        <v>0</v>
      </c>
    </row>
    <row r="337" spans="1:71" s="219" customFormat="1" x14ac:dyDescent="0.35">
      <c r="A337" s="212">
        <v>2350102</v>
      </c>
      <c r="B337" s="210" t="s">
        <v>160</v>
      </c>
      <c r="C337" s="215">
        <v>0</v>
      </c>
      <c r="D337" s="215">
        <v>0</v>
      </c>
      <c r="E337" s="215">
        <v>0</v>
      </c>
      <c r="F337" s="215">
        <v>47959207</v>
      </c>
      <c r="G337" s="215">
        <f t="shared" si="132"/>
        <v>47959207</v>
      </c>
      <c r="H337" s="215">
        <v>0</v>
      </c>
      <c r="I337" s="215">
        <v>47959207</v>
      </c>
      <c r="J337" s="215">
        <f t="shared" si="149"/>
        <v>0</v>
      </c>
      <c r="K337" s="215">
        <v>0</v>
      </c>
      <c r="L337" s="215">
        <v>47959207</v>
      </c>
      <c r="M337" s="215">
        <f t="shared" si="150"/>
        <v>0</v>
      </c>
      <c r="N337" s="215">
        <v>47959207</v>
      </c>
      <c r="O337" s="215">
        <f t="shared" si="151"/>
        <v>0</v>
      </c>
      <c r="P337" s="215">
        <f t="shared" si="152"/>
        <v>0</v>
      </c>
      <c r="Q337" s="215">
        <f t="shared" si="137"/>
        <v>47959207</v>
      </c>
      <c r="R337" s="208"/>
      <c r="S337" s="208"/>
      <c r="T337" s="208"/>
      <c r="U337" s="208"/>
      <c r="V337" s="282">
        <v>0</v>
      </c>
      <c r="X337" s="283"/>
      <c r="Y337" s="284"/>
      <c r="AA337" s="289">
        <v>2350102</v>
      </c>
      <c r="AB337" s="289" t="s">
        <v>160</v>
      </c>
      <c r="AC337" s="291">
        <v>0</v>
      </c>
      <c r="AD337" s="291">
        <v>0</v>
      </c>
      <c r="AE337" s="291">
        <v>0</v>
      </c>
      <c r="AF337" s="291">
        <v>47959207</v>
      </c>
      <c r="AG337" s="291">
        <v>47959207</v>
      </c>
      <c r="AH337" s="291">
        <v>0</v>
      </c>
      <c r="AI337" s="291">
        <v>47959207</v>
      </c>
      <c r="AJ337" s="291">
        <v>0</v>
      </c>
      <c r="AK337" s="291">
        <v>0</v>
      </c>
      <c r="AL337" s="291">
        <v>0</v>
      </c>
      <c r="AM337" s="291">
        <v>47959207</v>
      </c>
      <c r="AN337" s="291">
        <v>0</v>
      </c>
      <c r="AO337" s="291">
        <v>0</v>
      </c>
      <c r="AP337" s="291">
        <v>0</v>
      </c>
      <c r="AQ337" s="291">
        <v>47959207</v>
      </c>
      <c r="AR337" s="291">
        <v>47959207</v>
      </c>
      <c r="AS337" s="291">
        <v>0</v>
      </c>
      <c r="AT337" s="291">
        <v>0</v>
      </c>
      <c r="BB337" s="312">
        <v>2350102</v>
      </c>
      <c r="BC337" s="312" t="s">
        <v>160</v>
      </c>
      <c r="BD337" s="314">
        <v>0</v>
      </c>
      <c r="BE337" s="314">
        <v>0</v>
      </c>
      <c r="BF337" s="314">
        <v>0</v>
      </c>
      <c r="BG337" s="314">
        <v>47959207</v>
      </c>
      <c r="BH337" s="314">
        <v>47959207</v>
      </c>
      <c r="BI337" s="314">
        <v>0</v>
      </c>
      <c r="BJ337" s="314">
        <v>47959207</v>
      </c>
      <c r="BK337" s="314">
        <v>0</v>
      </c>
      <c r="BL337" s="314">
        <v>0</v>
      </c>
      <c r="BM337" s="314">
        <v>47959207</v>
      </c>
      <c r="BN337" s="314">
        <v>0</v>
      </c>
      <c r="BO337" s="314">
        <v>0</v>
      </c>
      <c r="BP337" s="314">
        <v>47959207</v>
      </c>
      <c r="BQ337" s="314">
        <v>0</v>
      </c>
      <c r="BR337" s="314">
        <v>0</v>
      </c>
      <c r="BS337" s="314">
        <v>47959207</v>
      </c>
    </row>
    <row r="338" spans="1:71" x14ac:dyDescent="0.35">
      <c r="A338" s="212">
        <v>2350103</v>
      </c>
      <c r="B338" s="210" t="s">
        <v>161</v>
      </c>
      <c r="C338" s="215">
        <v>0</v>
      </c>
      <c r="D338" s="215">
        <v>0</v>
      </c>
      <c r="E338" s="215">
        <v>0</v>
      </c>
      <c r="F338" s="215">
        <v>47959208</v>
      </c>
      <c r="G338" s="215">
        <f t="shared" si="132"/>
        <v>47959208</v>
      </c>
      <c r="H338" s="215">
        <v>12995618</v>
      </c>
      <c r="I338" s="215">
        <v>38491418</v>
      </c>
      <c r="J338" s="215">
        <f t="shared" si="149"/>
        <v>9467790</v>
      </c>
      <c r="K338" s="215">
        <v>12995618</v>
      </c>
      <c r="L338" s="215">
        <v>38491418</v>
      </c>
      <c r="M338" s="215">
        <f t="shared" si="150"/>
        <v>0</v>
      </c>
      <c r="N338" s="215">
        <v>38491418</v>
      </c>
      <c r="O338" s="215">
        <f t="shared" si="151"/>
        <v>0</v>
      </c>
      <c r="P338" s="215">
        <f t="shared" si="152"/>
        <v>9467790</v>
      </c>
      <c r="Q338" s="215">
        <f t="shared" si="137"/>
        <v>38491418</v>
      </c>
      <c r="V338" s="282">
        <v>27467408</v>
      </c>
      <c r="X338" s="283"/>
      <c r="Y338" s="284"/>
      <c r="AA338" s="289">
        <v>2350103</v>
      </c>
      <c r="AB338" s="289" t="s">
        <v>161</v>
      </c>
      <c r="AC338" s="291">
        <v>0</v>
      </c>
      <c r="AD338" s="291">
        <v>0</v>
      </c>
      <c r="AE338" s="291">
        <v>0</v>
      </c>
      <c r="AF338" s="291">
        <v>47959208</v>
      </c>
      <c r="AG338" s="291">
        <v>47959208</v>
      </c>
      <c r="AH338" s="291">
        <v>5004000</v>
      </c>
      <c r="AI338" s="291">
        <v>25495800</v>
      </c>
      <c r="AJ338" s="291">
        <v>22463408</v>
      </c>
      <c r="AK338" s="291">
        <v>0</v>
      </c>
      <c r="AL338" s="291">
        <v>5004000</v>
      </c>
      <c r="AM338" s="291">
        <v>25495800</v>
      </c>
      <c r="AN338" s="291">
        <v>0</v>
      </c>
      <c r="AO338" s="291">
        <v>0</v>
      </c>
      <c r="AP338" s="291">
        <v>5004000</v>
      </c>
      <c r="AQ338" s="291">
        <v>25495800</v>
      </c>
      <c r="AR338" s="291">
        <v>25495800</v>
      </c>
      <c r="AS338" s="291">
        <v>0</v>
      </c>
      <c r="AT338" s="291">
        <v>22463408</v>
      </c>
      <c r="BB338" s="312">
        <v>2350103</v>
      </c>
      <c r="BC338" s="312" t="s">
        <v>161</v>
      </c>
      <c r="BD338" s="314">
        <v>0</v>
      </c>
      <c r="BE338" s="314">
        <v>0</v>
      </c>
      <c r="BF338" s="314">
        <v>0</v>
      </c>
      <c r="BG338" s="314">
        <v>47959208</v>
      </c>
      <c r="BH338" s="314">
        <v>47959208</v>
      </c>
      <c r="BI338" s="314">
        <v>12995618</v>
      </c>
      <c r="BJ338" s="314">
        <v>38491418</v>
      </c>
      <c r="BK338" s="314">
        <v>9467790</v>
      </c>
      <c r="BL338" s="314">
        <v>12995618</v>
      </c>
      <c r="BM338" s="314">
        <v>38491418</v>
      </c>
      <c r="BN338" s="314">
        <v>0</v>
      </c>
      <c r="BO338" s="314">
        <v>12995618</v>
      </c>
      <c r="BP338" s="314">
        <v>38491418</v>
      </c>
      <c r="BQ338" s="314">
        <v>0</v>
      </c>
      <c r="BR338" s="314">
        <v>9467790</v>
      </c>
      <c r="BS338" s="314">
        <v>38491418</v>
      </c>
    </row>
    <row r="339" spans="1:71" x14ac:dyDescent="0.35">
      <c r="A339" s="212">
        <v>2350104</v>
      </c>
      <c r="B339" s="210" t="s">
        <v>162</v>
      </c>
      <c r="C339" s="215">
        <v>0</v>
      </c>
      <c r="D339" s="215">
        <v>0</v>
      </c>
      <c r="E339" s="215">
        <v>0</v>
      </c>
      <c r="F339" s="215">
        <v>189144644</v>
      </c>
      <c r="G339" s="215">
        <f t="shared" si="132"/>
        <v>189144644</v>
      </c>
      <c r="H339" s="215">
        <v>0</v>
      </c>
      <c r="I339" s="215">
        <v>0</v>
      </c>
      <c r="J339" s="215">
        <f t="shared" si="149"/>
        <v>189144644</v>
      </c>
      <c r="K339" s="215">
        <v>0</v>
      </c>
      <c r="L339" s="215">
        <v>0</v>
      </c>
      <c r="M339" s="215">
        <f t="shared" si="150"/>
        <v>0</v>
      </c>
      <c r="N339" s="215">
        <v>0</v>
      </c>
      <c r="O339" s="215">
        <f t="shared" si="151"/>
        <v>0</v>
      </c>
      <c r="P339" s="215">
        <f t="shared" si="152"/>
        <v>189144644</v>
      </c>
      <c r="Q339" s="215">
        <f t="shared" si="137"/>
        <v>0</v>
      </c>
      <c r="R339" s="219"/>
      <c r="S339" s="219"/>
      <c r="T339" s="219"/>
      <c r="U339" s="219"/>
      <c r="V339" s="282">
        <v>189144644</v>
      </c>
      <c r="X339" s="283"/>
      <c r="Y339" s="284"/>
      <c r="AA339" s="289">
        <v>2350104</v>
      </c>
      <c r="AB339" s="289" t="s">
        <v>162</v>
      </c>
      <c r="AC339" s="291">
        <v>0</v>
      </c>
      <c r="AD339" s="291">
        <v>0</v>
      </c>
      <c r="AE339" s="291">
        <v>0</v>
      </c>
      <c r="AF339" s="291">
        <v>189144644</v>
      </c>
      <c r="AG339" s="291">
        <v>189144644</v>
      </c>
      <c r="AH339" s="291">
        <v>0</v>
      </c>
      <c r="AI339" s="291">
        <v>0</v>
      </c>
      <c r="AJ339" s="291">
        <v>189144644</v>
      </c>
      <c r="AK339" s="291">
        <v>0</v>
      </c>
      <c r="AL339" s="291">
        <v>0</v>
      </c>
      <c r="AM339" s="291">
        <v>0</v>
      </c>
      <c r="AN339" s="291">
        <v>0</v>
      </c>
      <c r="AO339" s="291">
        <v>0</v>
      </c>
      <c r="AP339" s="291">
        <v>0</v>
      </c>
      <c r="AQ339" s="291">
        <v>0</v>
      </c>
      <c r="AR339" s="291">
        <v>0</v>
      </c>
      <c r="AS339" s="291">
        <v>0</v>
      </c>
      <c r="AT339" s="291">
        <v>189144644</v>
      </c>
      <c r="BB339" s="312">
        <v>2350104</v>
      </c>
      <c r="BC339" s="312" t="s">
        <v>162</v>
      </c>
      <c r="BD339" s="314">
        <v>0</v>
      </c>
      <c r="BE339" s="314">
        <v>0</v>
      </c>
      <c r="BF339" s="314">
        <v>0</v>
      </c>
      <c r="BG339" s="314">
        <v>189144644</v>
      </c>
      <c r="BH339" s="314">
        <v>189144644</v>
      </c>
      <c r="BI339" s="314">
        <v>0</v>
      </c>
      <c r="BJ339" s="314">
        <v>0</v>
      </c>
      <c r="BK339" s="314">
        <v>189144644</v>
      </c>
      <c r="BL339" s="314">
        <v>0</v>
      </c>
      <c r="BM339" s="314">
        <v>0</v>
      </c>
      <c r="BN339" s="314">
        <v>0</v>
      </c>
      <c r="BO339" s="314">
        <v>0</v>
      </c>
      <c r="BP339" s="314">
        <v>0</v>
      </c>
      <c r="BQ339" s="314">
        <v>0</v>
      </c>
      <c r="BR339" s="314">
        <v>189144644</v>
      </c>
      <c r="BS339" s="314">
        <v>0</v>
      </c>
    </row>
    <row r="340" spans="1:71" x14ac:dyDescent="0.35">
      <c r="A340" s="212">
        <v>2350105</v>
      </c>
      <c r="B340" s="210" t="s">
        <v>163</v>
      </c>
      <c r="C340" s="215">
        <v>0</v>
      </c>
      <c r="D340" s="215">
        <v>0</v>
      </c>
      <c r="E340" s="215">
        <v>0</v>
      </c>
      <c r="F340" s="215">
        <v>135472173</v>
      </c>
      <c r="G340" s="215">
        <f t="shared" si="132"/>
        <v>135472173</v>
      </c>
      <c r="H340" s="215">
        <v>0</v>
      </c>
      <c r="I340" s="215">
        <v>34671822</v>
      </c>
      <c r="J340" s="215">
        <f t="shared" si="149"/>
        <v>100800351</v>
      </c>
      <c r="K340" s="215">
        <v>0</v>
      </c>
      <c r="L340" s="215">
        <v>0</v>
      </c>
      <c r="M340" s="215">
        <f t="shared" si="150"/>
        <v>34671822</v>
      </c>
      <c r="N340" s="215">
        <v>34671822</v>
      </c>
      <c r="O340" s="215">
        <f t="shared" si="151"/>
        <v>0</v>
      </c>
      <c r="P340" s="215">
        <f t="shared" si="152"/>
        <v>100800351</v>
      </c>
      <c r="Q340" s="215">
        <f t="shared" si="137"/>
        <v>0</v>
      </c>
      <c r="V340" s="282">
        <v>100800351</v>
      </c>
      <c r="X340" s="283"/>
      <c r="Y340" s="284"/>
      <c r="AA340" s="289">
        <v>2350105</v>
      </c>
      <c r="AB340" s="289" t="s">
        <v>163</v>
      </c>
      <c r="AC340" s="291">
        <v>0</v>
      </c>
      <c r="AD340" s="291">
        <v>0</v>
      </c>
      <c r="AE340" s="291">
        <v>0</v>
      </c>
      <c r="AF340" s="291">
        <v>135472173</v>
      </c>
      <c r="AG340" s="291">
        <v>135472173</v>
      </c>
      <c r="AH340" s="291">
        <v>0</v>
      </c>
      <c r="AI340" s="291">
        <v>34671822</v>
      </c>
      <c r="AJ340" s="291">
        <v>100800351</v>
      </c>
      <c r="AK340" s="291">
        <v>0</v>
      </c>
      <c r="AL340" s="291">
        <v>0</v>
      </c>
      <c r="AM340" s="291">
        <v>0</v>
      </c>
      <c r="AN340" s="291">
        <v>34671822</v>
      </c>
      <c r="AO340" s="291">
        <v>84751632</v>
      </c>
      <c r="AP340" s="291">
        <v>0</v>
      </c>
      <c r="AQ340" s="291">
        <v>119423454</v>
      </c>
      <c r="AR340" s="291">
        <v>34671822</v>
      </c>
      <c r="AS340" s="291">
        <v>0</v>
      </c>
      <c r="AT340" s="291">
        <v>100800351</v>
      </c>
      <c r="BB340" s="312">
        <v>2350105</v>
      </c>
      <c r="BC340" s="312" t="s">
        <v>163</v>
      </c>
      <c r="BD340" s="314">
        <v>0</v>
      </c>
      <c r="BE340" s="314">
        <v>0</v>
      </c>
      <c r="BF340" s="314">
        <v>0</v>
      </c>
      <c r="BG340" s="314">
        <v>135472173</v>
      </c>
      <c r="BH340" s="314">
        <v>135472173</v>
      </c>
      <c r="BI340" s="314">
        <v>0</v>
      </c>
      <c r="BJ340" s="314">
        <v>34671822</v>
      </c>
      <c r="BK340" s="314">
        <v>100800351</v>
      </c>
      <c r="BL340" s="314">
        <v>0</v>
      </c>
      <c r="BM340" s="314">
        <v>0</v>
      </c>
      <c r="BN340" s="314">
        <v>34671822</v>
      </c>
      <c r="BO340" s="314">
        <v>0</v>
      </c>
      <c r="BP340" s="314">
        <v>34671822</v>
      </c>
      <c r="BQ340" s="314">
        <v>0</v>
      </c>
      <c r="BR340" s="314">
        <v>100800351</v>
      </c>
      <c r="BS340" s="314">
        <v>0</v>
      </c>
    </row>
    <row r="341" spans="1:71" x14ac:dyDescent="0.35">
      <c r="A341" s="307">
        <v>2350106</v>
      </c>
      <c r="B341" s="210" t="s">
        <v>164</v>
      </c>
      <c r="C341" s="215">
        <v>0</v>
      </c>
      <c r="D341" s="215">
        <v>0</v>
      </c>
      <c r="E341" s="215"/>
      <c r="F341" s="215">
        <v>157808831</v>
      </c>
      <c r="G341" s="215">
        <f t="shared" si="132"/>
        <v>157808831</v>
      </c>
      <c r="H341" s="215">
        <v>0</v>
      </c>
      <c r="I341" s="215">
        <v>87748395</v>
      </c>
      <c r="J341" s="215">
        <f t="shared" si="149"/>
        <v>70060436</v>
      </c>
      <c r="K341" s="215">
        <v>0</v>
      </c>
      <c r="L341" s="215">
        <v>14666750</v>
      </c>
      <c r="M341" s="215">
        <f t="shared" si="150"/>
        <v>73081645</v>
      </c>
      <c r="N341" s="215">
        <v>116968395</v>
      </c>
      <c r="O341" s="215">
        <f t="shared" si="151"/>
        <v>29220000</v>
      </c>
      <c r="P341" s="215">
        <f t="shared" si="152"/>
        <v>40840436</v>
      </c>
      <c r="Q341" s="215">
        <f t="shared" si="137"/>
        <v>14666750</v>
      </c>
      <c r="V341" s="282">
        <v>40840436</v>
      </c>
      <c r="X341" s="283"/>
      <c r="Y341" s="284"/>
      <c r="AA341" s="289">
        <v>2350106</v>
      </c>
      <c r="AB341" s="289" t="s">
        <v>164</v>
      </c>
      <c r="AC341" s="291">
        <v>0</v>
      </c>
      <c r="AD341" s="291">
        <v>0</v>
      </c>
      <c r="AE341" s="291">
        <v>0</v>
      </c>
      <c r="AF341" s="291">
        <v>157808831</v>
      </c>
      <c r="AG341" s="291">
        <v>157808831</v>
      </c>
      <c r="AH341" s="291">
        <v>0</v>
      </c>
      <c r="AI341" s="291">
        <v>87748395</v>
      </c>
      <c r="AJ341" s="291">
        <v>70060436</v>
      </c>
      <c r="AK341" s="291">
        <v>0</v>
      </c>
      <c r="AL341" s="291">
        <v>14666750</v>
      </c>
      <c r="AM341" s="291">
        <v>14666750</v>
      </c>
      <c r="AN341" s="291">
        <v>73081645</v>
      </c>
      <c r="AO341" s="291">
        <v>0</v>
      </c>
      <c r="AP341" s="291">
        <v>0</v>
      </c>
      <c r="AQ341" s="291">
        <v>116968395</v>
      </c>
      <c r="AR341" s="291">
        <v>116968395</v>
      </c>
      <c r="AS341" s="291">
        <v>29220000</v>
      </c>
      <c r="AT341" s="291">
        <v>40840436</v>
      </c>
      <c r="BB341" s="312">
        <v>2350106</v>
      </c>
      <c r="BC341" s="312" t="s">
        <v>164</v>
      </c>
      <c r="BD341" s="314">
        <v>0</v>
      </c>
      <c r="BE341" s="314">
        <v>0</v>
      </c>
      <c r="BF341" s="314">
        <v>0</v>
      </c>
      <c r="BG341" s="314">
        <v>157808831</v>
      </c>
      <c r="BH341" s="314">
        <v>157808831</v>
      </c>
      <c r="BI341" s="314">
        <v>0</v>
      </c>
      <c r="BJ341" s="314">
        <v>87748395</v>
      </c>
      <c r="BK341" s="314">
        <v>70060436</v>
      </c>
      <c r="BL341" s="314">
        <v>0</v>
      </c>
      <c r="BM341" s="314">
        <v>14666750</v>
      </c>
      <c r="BN341" s="314">
        <v>73081645</v>
      </c>
      <c r="BO341" s="314">
        <v>0</v>
      </c>
      <c r="BP341" s="314">
        <v>116968395</v>
      </c>
      <c r="BQ341" s="314">
        <v>29220000</v>
      </c>
      <c r="BR341" s="314">
        <v>40840436</v>
      </c>
      <c r="BS341" s="314">
        <v>14666750</v>
      </c>
    </row>
    <row r="342" spans="1:71" s="219" customFormat="1" x14ac:dyDescent="0.35">
      <c r="A342" s="307">
        <v>2350107</v>
      </c>
      <c r="B342" s="210" t="s">
        <v>165</v>
      </c>
      <c r="C342" s="215">
        <v>0</v>
      </c>
      <c r="D342" s="215">
        <v>0</v>
      </c>
      <c r="E342" s="215">
        <v>0</v>
      </c>
      <c r="F342" s="215">
        <v>30000027</v>
      </c>
      <c r="G342" s="215">
        <f t="shared" si="132"/>
        <v>30000027</v>
      </c>
      <c r="H342" s="215">
        <v>0</v>
      </c>
      <c r="I342" s="215">
        <v>0</v>
      </c>
      <c r="J342" s="215">
        <f t="shared" si="149"/>
        <v>30000027</v>
      </c>
      <c r="K342" s="215">
        <v>0</v>
      </c>
      <c r="L342" s="215">
        <v>0</v>
      </c>
      <c r="M342" s="215">
        <f t="shared" si="150"/>
        <v>0</v>
      </c>
      <c r="N342" s="215">
        <v>0</v>
      </c>
      <c r="O342" s="215">
        <f t="shared" si="151"/>
        <v>0</v>
      </c>
      <c r="P342" s="215">
        <f t="shared" si="152"/>
        <v>30000027</v>
      </c>
      <c r="Q342" s="215">
        <f t="shared" si="137"/>
        <v>0</v>
      </c>
      <c r="R342" s="208"/>
      <c r="S342" s="208"/>
      <c r="T342" s="208"/>
      <c r="U342" s="208"/>
      <c r="V342" s="282">
        <v>30000027</v>
      </c>
      <c r="X342" s="283"/>
      <c r="Y342" s="284"/>
      <c r="AA342" s="289">
        <v>2350107</v>
      </c>
      <c r="AB342" s="289" t="s">
        <v>165</v>
      </c>
      <c r="AC342" s="291">
        <v>0</v>
      </c>
      <c r="AD342" s="291">
        <v>0</v>
      </c>
      <c r="AE342" s="291">
        <v>0</v>
      </c>
      <c r="AF342" s="291">
        <v>30000027</v>
      </c>
      <c r="AG342" s="291">
        <v>30000027</v>
      </c>
      <c r="AH342" s="291">
        <v>0</v>
      </c>
      <c r="AI342" s="291">
        <v>0</v>
      </c>
      <c r="AJ342" s="291">
        <v>30000027</v>
      </c>
      <c r="AK342" s="291">
        <v>0</v>
      </c>
      <c r="AL342" s="291">
        <v>0</v>
      </c>
      <c r="AM342" s="291">
        <v>0</v>
      </c>
      <c r="AN342" s="291">
        <v>0</v>
      </c>
      <c r="AO342" s="291">
        <v>0</v>
      </c>
      <c r="AP342" s="291">
        <v>0</v>
      </c>
      <c r="AQ342" s="291">
        <v>0</v>
      </c>
      <c r="AR342" s="291">
        <v>0</v>
      </c>
      <c r="AS342" s="291">
        <v>0</v>
      </c>
      <c r="AT342" s="291">
        <v>30000027</v>
      </c>
      <c r="BB342" s="312">
        <v>2350107</v>
      </c>
      <c r="BC342" s="312" t="s">
        <v>165</v>
      </c>
      <c r="BD342" s="314">
        <v>0</v>
      </c>
      <c r="BE342" s="314">
        <v>0</v>
      </c>
      <c r="BF342" s="314">
        <v>0</v>
      </c>
      <c r="BG342" s="314">
        <v>30000027</v>
      </c>
      <c r="BH342" s="314">
        <v>30000027</v>
      </c>
      <c r="BI342" s="314">
        <v>0</v>
      </c>
      <c r="BJ342" s="314">
        <v>0</v>
      </c>
      <c r="BK342" s="314">
        <v>30000027</v>
      </c>
      <c r="BL342" s="314">
        <v>0</v>
      </c>
      <c r="BM342" s="314">
        <v>0</v>
      </c>
      <c r="BN342" s="314">
        <v>0</v>
      </c>
      <c r="BO342" s="314">
        <v>0</v>
      </c>
      <c r="BP342" s="314">
        <v>0</v>
      </c>
      <c r="BQ342" s="314">
        <v>0</v>
      </c>
      <c r="BR342" s="314">
        <v>30000027</v>
      </c>
      <c r="BS342" s="314">
        <v>0</v>
      </c>
    </row>
    <row r="343" spans="1:71" x14ac:dyDescent="0.35">
      <c r="A343" s="307">
        <v>2350108</v>
      </c>
      <c r="B343" s="210" t="s">
        <v>166</v>
      </c>
      <c r="C343" s="215">
        <v>0</v>
      </c>
      <c r="D343" s="215">
        <v>0</v>
      </c>
      <c r="E343" s="215">
        <v>0</v>
      </c>
      <c r="F343" s="215">
        <v>102393735</v>
      </c>
      <c r="G343" s="215">
        <f t="shared" si="132"/>
        <v>102393735</v>
      </c>
      <c r="H343" s="215">
        <v>0</v>
      </c>
      <c r="I343" s="215">
        <v>0</v>
      </c>
      <c r="J343" s="215">
        <f t="shared" si="149"/>
        <v>102393735</v>
      </c>
      <c r="K343" s="215">
        <v>0</v>
      </c>
      <c r="L343" s="215">
        <v>0</v>
      </c>
      <c r="M343" s="215">
        <f t="shared" si="150"/>
        <v>0</v>
      </c>
      <c r="N343" s="215">
        <v>102393735</v>
      </c>
      <c r="O343" s="215">
        <f t="shared" si="151"/>
        <v>102393735</v>
      </c>
      <c r="P343" s="215">
        <f t="shared" si="152"/>
        <v>0</v>
      </c>
      <c r="Q343" s="215">
        <f t="shared" si="137"/>
        <v>0</v>
      </c>
      <c r="V343" s="282">
        <v>102393735</v>
      </c>
      <c r="X343" s="283"/>
      <c r="Y343" s="284"/>
      <c r="AA343" s="289">
        <v>2350108</v>
      </c>
      <c r="AB343" s="289" t="s">
        <v>166</v>
      </c>
      <c r="AC343" s="291">
        <v>0</v>
      </c>
      <c r="AD343" s="291">
        <v>0</v>
      </c>
      <c r="AE343" s="291">
        <v>0</v>
      </c>
      <c r="AF343" s="291">
        <v>102393735</v>
      </c>
      <c r="AG343" s="291">
        <v>102393735</v>
      </c>
      <c r="AH343" s="291">
        <v>0</v>
      </c>
      <c r="AI343" s="291">
        <v>0</v>
      </c>
      <c r="AJ343" s="291">
        <v>102393735</v>
      </c>
      <c r="AK343" s="291">
        <v>0</v>
      </c>
      <c r="AL343" s="291">
        <v>0</v>
      </c>
      <c r="AM343" s="291">
        <v>0</v>
      </c>
      <c r="AN343" s="291">
        <v>0</v>
      </c>
      <c r="AO343" s="291">
        <v>0</v>
      </c>
      <c r="AP343" s="291">
        <v>0</v>
      </c>
      <c r="AQ343" s="291">
        <v>0</v>
      </c>
      <c r="AR343" s="291">
        <v>0</v>
      </c>
      <c r="AS343" s="291">
        <v>0</v>
      </c>
      <c r="AT343" s="291">
        <v>102393735</v>
      </c>
      <c r="BB343" s="312">
        <v>2350108</v>
      </c>
      <c r="BC343" s="312" t="s">
        <v>166</v>
      </c>
      <c r="BD343" s="314">
        <v>0</v>
      </c>
      <c r="BE343" s="314">
        <v>0</v>
      </c>
      <c r="BF343" s="314">
        <v>0</v>
      </c>
      <c r="BG343" s="314">
        <v>102393735</v>
      </c>
      <c r="BH343" s="314">
        <v>102393735</v>
      </c>
      <c r="BI343" s="314">
        <v>0</v>
      </c>
      <c r="BJ343" s="314">
        <v>0</v>
      </c>
      <c r="BK343" s="314">
        <v>102393735</v>
      </c>
      <c r="BL343" s="314">
        <v>0</v>
      </c>
      <c r="BM343" s="314">
        <v>0</v>
      </c>
      <c r="BN343" s="314">
        <v>0</v>
      </c>
      <c r="BO343" s="314">
        <v>102393735</v>
      </c>
      <c r="BP343" s="314">
        <v>102393735</v>
      </c>
      <c r="BQ343" s="314">
        <v>102393735</v>
      </c>
      <c r="BR343" s="314">
        <v>0</v>
      </c>
      <c r="BS343" s="314">
        <v>0</v>
      </c>
    </row>
    <row r="344" spans="1:71" x14ac:dyDescent="0.35">
      <c r="A344" s="212">
        <v>2350109</v>
      </c>
      <c r="B344" s="210" t="s">
        <v>167</v>
      </c>
      <c r="C344" s="215">
        <v>0</v>
      </c>
      <c r="D344" s="215">
        <v>0</v>
      </c>
      <c r="E344" s="215">
        <v>493400002</v>
      </c>
      <c r="F344" s="215">
        <v>493400002</v>
      </c>
      <c r="G344" s="215">
        <f t="shared" si="132"/>
        <v>0</v>
      </c>
      <c r="H344" s="215">
        <v>0</v>
      </c>
      <c r="I344" s="215">
        <v>0</v>
      </c>
      <c r="J344" s="215">
        <f t="shared" si="149"/>
        <v>0</v>
      </c>
      <c r="K344" s="215">
        <v>0</v>
      </c>
      <c r="L344" s="215">
        <v>0</v>
      </c>
      <c r="M344" s="215">
        <f t="shared" si="150"/>
        <v>0</v>
      </c>
      <c r="N344" s="215">
        <v>0</v>
      </c>
      <c r="O344" s="215">
        <f t="shared" si="151"/>
        <v>0</v>
      </c>
      <c r="P344" s="215">
        <f t="shared" si="152"/>
        <v>0</v>
      </c>
      <c r="Q344" s="215">
        <f t="shared" si="137"/>
        <v>0</v>
      </c>
      <c r="R344" s="219"/>
      <c r="S344" s="219"/>
      <c r="T344" s="219"/>
      <c r="U344" s="219"/>
      <c r="V344" s="282">
        <v>0</v>
      </c>
      <c r="X344" s="283"/>
      <c r="Y344" s="284"/>
      <c r="AA344" s="289">
        <v>2350109</v>
      </c>
      <c r="AB344" s="289" t="s">
        <v>167</v>
      </c>
      <c r="AC344" s="291">
        <v>0</v>
      </c>
      <c r="AD344" s="291">
        <v>0</v>
      </c>
      <c r="AE344" s="291">
        <v>493400002</v>
      </c>
      <c r="AF344" s="291">
        <v>493400002</v>
      </c>
      <c r="AG344" s="291">
        <v>0</v>
      </c>
      <c r="AH344" s="291">
        <v>0</v>
      </c>
      <c r="AI344" s="291">
        <v>0</v>
      </c>
      <c r="AJ344" s="291">
        <v>0</v>
      </c>
      <c r="AK344" s="291">
        <v>0</v>
      </c>
      <c r="AL344" s="291">
        <v>0</v>
      </c>
      <c r="AM344" s="291">
        <v>0</v>
      </c>
      <c r="AN344" s="291">
        <v>0</v>
      </c>
      <c r="AO344" s="291">
        <v>0</v>
      </c>
      <c r="AP344" s="291">
        <v>0</v>
      </c>
      <c r="AQ344" s="291">
        <v>0</v>
      </c>
      <c r="AR344" s="291">
        <v>0</v>
      </c>
      <c r="AS344" s="291">
        <v>0</v>
      </c>
      <c r="AT344" s="291">
        <v>0</v>
      </c>
      <c r="BB344" s="312">
        <v>2350109</v>
      </c>
      <c r="BC344" s="312" t="s">
        <v>167</v>
      </c>
      <c r="BD344" s="314">
        <v>0</v>
      </c>
      <c r="BE344" s="314">
        <v>0</v>
      </c>
      <c r="BF344" s="314">
        <v>493400002</v>
      </c>
      <c r="BG344" s="314">
        <v>493400002</v>
      </c>
      <c r="BH344" s="314">
        <v>0</v>
      </c>
      <c r="BI344" s="314">
        <v>0</v>
      </c>
      <c r="BJ344" s="314">
        <v>0</v>
      </c>
      <c r="BK344" s="314">
        <v>0</v>
      </c>
      <c r="BL344" s="314">
        <v>0</v>
      </c>
      <c r="BM344" s="314">
        <v>0</v>
      </c>
      <c r="BN344" s="314">
        <v>0</v>
      </c>
      <c r="BO344" s="314">
        <v>0</v>
      </c>
      <c r="BP344" s="314">
        <v>0</v>
      </c>
      <c r="BQ344" s="314">
        <v>0</v>
      </c>
      <c r="BR344" s="314">
        <v>0</v>
      </c>
      <c r="BS344" s="314">
        <v>0</v>
      </c>
    </row>
    <row r="345" spans="1:71" ht="29" x14ac:dyDescent="0.35">
      <c r="A345" s="212">
        <v>2350110</v>
      </c>
      <c r="B345" s="210" t="s">
        <v>1212</v>
      </c>
      <c r="C345" s="215"/>
      <c r="D345" s="215">
        <v>237229972</v>
      </c>
      <c r="E345" s="215"/>
      <c r="F345" s="215"/>
      <c r="G345" s="215">
        <f>+C345+D345-E345+F345</f>
        <v>237229972</v>
      </c>
      <c r="H345" s="215">
        <v>237229972</v>
      </c>
      <c r="I345" s="215">
        <v>237229972</v>
      </c>
      <c r="J345" s="215"/>
      <c r="K345" s="215">
        <v>0</v>
      </c>
      <c r="L345" s="215">
        <v>0</v>
      </c>
      <c r="M345" s="215">
        <f t="shared" si="150"/>
        <v>237229972</v>
      </c>
      <c r="N345" s="215">
        <v>237229972</v>
      </c>
      <c r="O345" s="215">
        <f t="shared" si="151"/>
        <v>0</v>
      </c>
      <c r="P345" s="215"/>
      <c r="Q345" s="215"/>
      <c r="R345" s="219"/>
      <c r="S345" s="219"/>
      <c r="T345" s="219"/>
      <c r="V345" s="282">
        <v>0</v>
      </c>
      <c r="X345" s="283"/>
      <c r="Y345" s="284"/>
      <c r="AA345" s="289">
        <v>2350110</v>
      </c>
      <c r="AB345" s="289" t="s">
        <v>1212</v>
      </c>
      <c r="AC345" s="291">
        <v>0</v>
      </c>
      <c r="AD345" s="291">
        <v>237229972</v>
      </c>
      <c r="AE345" s="291">
        <v>0</v>
      </c>
      <c r="AF345" s="291">
        <v>0</v>
      </c>
      <c r="AG345" s="291">
        <v>237229972</v>
      </c>
      <c r="AH345" s="291">
        <v>0</v>
      </c>
      <c r="AI345" s="291">
        <v>0</v>
      </c>
      <c r="AJ345" s="291">
        <v>237229972</v>
      </c>
      <c r="AK345" s="291">
        <v>0</v>
      </c>
      <c r="AL345" s="291">
        <v>0</v>
      </c>
      <c r="AM345" s="291">
        <v>0</v>
      </c>
      <c r="AN345" s="291">
        <v>0</v>
      </c>
      <c r="AO345" s="291">
        <v>0</v>
      </c>
      <c r="AP345" s="291">
        <v>0</v>
      </c>
      <c r="AQ345" s="291">
        <v>237229972</v>
      </c>
      <c r="AR345" s="291">
        <v>237229972</v>
      </c>
      <c r="AS345" s="291">
        <v>237229972</v>
      </c>
      <c r="AT345" s="291">
        <v>0</v>
      </c>
      <c r="BB345" s="312">
        <v>2350110</v>
      </c>
      <c r="BC345" s="312" t="s">
        <v>1212</v>
      </c>
      <c r="BD345" s="314">
        <v>0</v>
      </c>
      <c r="BE345" s="314">
        <v>237229972</v>
      </c>
      <c r="BF345" s="314">
        <v>0</v>
      </c>
      <c r="BG345" s="314">
        <v>0</v>
      </c>
      <c r="BH345" s="314">
        <v>237229972</v>
      </c>
      <c r="BI345" s="314">
        <v>237229972</v>
      </c>
      <c r="BJ345" s="314">
        <v>237229972</v>
      </c>
      <c r="BK345" s="314">
        <v>0</v>
      </c>
      <c r="BL345" s="314">
        <v>0</v>
      </c>
      <c r="BM345" s="314">
        <v>0</v>
      </c>
      <c r="BN345" s="314">
        <v>237229972</v>
      </c>
      <c r="BO345" s="314">
        <v>0</v>
      </c>
      <c r="BP345" s="314">
        <v>237229972</v>
      </c>
      <c r="BQ345" s="314">
        <v>0</v>
      </c>
      <c r="BR345" s="314">
        <v>0</v>
      </c>
      <c r="BS345" s="314">
        <v>0</v>
      </c>
    </row>
    <row r="346" spans="1:71" ht="29" x14ac:dyDescent="0.35">
      <c r="A346" s="212">
        <v>2350111</v>
      </c>
      <c r="B346" s="210" t="s">
        <v>1227</v>
      </c>
      <c r="C346" s="215"/>
      <c r="D346" s="215">
        <v>493400002</v>
      </c>
      <c r="E346" s="215"/>
      <c r="F346" s="215"/>
      <c r="G346" s="215">
        <f>+C346+D346-E346+F346</f>
        <v>493400002</v>
      </c>
      <c r="H346" s="215">
        <v>0</v>
      </c>
      <c r="I346" s="215">
        <v>337283123.95999998</v>
      </c>
      <c r="J346" s="215"/>
      <c r="K346" s="215">
        <v>93716363.959999993</v>
      </c>
      <c r="L346" s="215">
        <v>337283123.95999998</v>
      </c>
      <c r="M346" s="215">
        <f t="shared" si="150"/>
        <v>0</v>
      </c>
      <c r="N346" s="215">
        <v>493400002</v>
      </c>
      <c r="O346" s="215">
        <f t="shared" si="151"/>
        <v>156116878.04000002</v>
      </c>
      <c r="P346" s="215"/>
      <c r="Q346" s="215"/>
      <c r="R346" s="219"/>
      <c r="S346" s="219"/>
      <c r="T346" s="219"/>
      <c r="V346" s="282">
        <v>0</v>
      </c>
      <c r="X346" s="283"/>
      <c r="Y346" s="284"/>
      <c r="AA346" s="289">
        <v>2350111</v>
      </c>
      <c r="AB346" s="289" t="s">
        <v>1227</v>
      </c>
      <c r="AC346" s="291">
        <v>0</v>
      </c>
      <c r="AD346" s="291">
        <v>493400002</v>
      </c>
      <c r="AE346" s="291">
        <v>0</v>
      </c>
      <c r="AF346" s="291">
        <v>0</v>
      </c>
      <c r="AG346" s="291">
        <v>493400002</v>
      </c>
      <c r="AH346" s="291">
        <v>218783123.96000001</v>
      </c>
      <c r="AI346" s="291">
        <v>337283123.95999998</v>
      </c>
      <c r="AJ346" s="291">
        <v>156116878.04000002</v>
      </c>
      <c r="AK346" s="291">
        <v>0</v>
      </c>
      <c r="AL346" s="291">
        <v>197825000</v>
      </c>
      <c r="AM346" s="291">
        <v>243566760</v>
      </c>
      <c r="AN346" s="291">
        <v>93716363.959999979</v>
      </c>
      <c r="AO346" s="291">
        <v>0</v>
      </c>
      <c r="AP346" s="291">
        <v>0</v>
      </c>
      <c r="AQ346" s="291">
        <v>493400002</v>
      </c>
      <c r="AR346" s="291">
        <v>493400002</v>
      </c>
      <c r="AS346" s="291">
        <v>156116878.04000002</v>
      </c>
      <c r="AT346" s="291">
        <v>0</v>
      </c>
      <c r="BB346" s="312">
        <v>2350111</v>
      </c>
      <c r="BC346" s="312" t="s">
        <v>1227</v>
      </c>
      <c r="BD346" s="314">
        <v>0</v>
      </c>
      <c r="BE346" s="314">
        <v>493400002</v>
      </c>
      <c r="BF346" s="314">
        <v>0</v>
      </c>
      <c r="BG346" s="314">
        <v>0</v>
      </c>
      <c r="BH346" s="314">
        <v>493400002</v>
      </c>
      <c r="BI346" s="314">
        <v>0</v>
      </c>
      <c r="BJ346" s="314">
        <v>337283123.95999998</v>
      </c>
      <c r="BK346" s="314">
        <v>156116878.04000002</v>
      </c>
      <c r="BL346" s="314">
        <v>93716363.959999993</v>
      </c>
      <c r="BM346" s="314">
        <v>337283123.95999998</v>
      </c>
      <c r="BN346" s="314">
        <v>0</v>
      </c>
      <c r="BO346" s="314">
        <v>0</v>
      </c>
      <c r="BP346" s="314">
        <v>493400002</v>
      </c>
      <c r="BQ346" s="314">
        <v>156116878.04000002</v>
      </c>
      <c r="BR346" s="314">
        <v>0</v>
      </c>
      <c r="BS346" s="314">
        <v>337283123.95999998</v>
      </c>
    </row>
    <row r="347" spans="1:71" x14ac:dyDescent="0.35">
      <c r="A347" s="226">
        <v>23502</v>
      </c>
      <c r="B347" s="227" t="s">
        <v>172</v>
      </c>
      <c r="C347" s="228">
        <f>SUM(C348:C351)</f>
        <v>0</v>
      </c>
      <c r="D347" s="228">
        <f t="shared" ref="D347:Q347" si="156">SUM(D348:D351)</f>
        <v>0</v>
      </c>
      <c r="E347" s="228">
        <f t="shared" si="156"/>
        <v>2684152425</v>
      </c>
      <c r="F347" s="228">
        <f t="shared" si="156"/>
        <v>4899180514</v>
      </c>
      <c r="G347" s="228">
        <f t="shared" si="156"/>
        <v>2215028089</v>
      </c>
      <c r="H347" s="228">
        <f t="shared" si="156"/>
        <v>0</v>
      </c>
      <c r="I347" s="228">
        <f t="shared" si="156"/>
        <v>27500000</v>
      </c>
      <c r="J347" s="228">
        <f t="shared" si="156"/>
        <v>2187528089</v>
      </c>
      <c r="K347" s="228">
        <f t="shared" si="156"/>
        <v>5500000</v>
      </c>
      <c r="L347" s="228">
        <f t="shared" si="156"/>
        <v>5500000</v>
      </c>
      <c r="M347" s="228">
        <f t="shared" si="156"/>
        <v>22000000</v>
      </c>
      <c r="N347" s="228">
        <f t="shared" si="156"/>
        <v>27500000</v>
      </c>
      <c r="O347" s="228">
        <f t="shared" si="156"/>
        <v>0</v>
      </c>
      <c r="P347" s="228">
        <f t="shared" si="156"/>
        <v>2187528089</v>
      </c>
      <c r="Q347" s="228">
        <f t="shared" si="156"/>
        <v>5500000</v>
      </c>
      <c r="V347" s="282">
        <v>2187528089</v>
      </c>
      <c r="AA347" s="289">
        <v>23502</v>
      </c>
      <c r="AB347" s="289" t="s">
        <v>172</v>
      </c>
      <c r="AC347" s="291">
        <v>0</v>
      </c>
      <c r="AD347" s="291">
        <v>0</v>
      </c>
      <c r="AE347" s="291">
        <v>2684152425</v>
      </c>
      <c r="AF347" s="291">
        <v>4899180514</v>
      </c>
      <c r="AG347" s="291">
        <v>2215028089</v>
      </c>
      <c r="AH347" s="291">
        <v>0</v>
      </c>
      <c r="AI347" s="291">
        <v>27500000</v>
      </c>
      <c r="AJ347" s="291">
        <v>2187528089</v>
      </c>
      <c r="AK347" s="291">
        <v>0</v>
      </c>
      <c r="AL347" s="291">
        <v>0</v>
      </c>
      <c r="AM347" s="291">
        <v>0</v>
      </c>
      <c r="AN347" s="291">
        <v>27500000</v>
      </c>
      <c r="AO347" s="291">
        <v>0</v>
      </c>
      <c r="AP347" s="291">
        <v>0</v>
      </c>
      <c r="AQ347" s="291">
        <v>27500000</v>
      </c>
      <c r="AR347" s="291">
        <v>27500000</v>
      </c>
      <c r="AS347" s="291">
        <v>0</v>
      </c>
      <c r="AT347" s="291">
        <v>2187528089</v>
      </c>
      <c r="BB347" s="312">
        <v>23502</v>
      </c>
      <c r="BC347" s="312" t="s">
        <v>172</v>
      </c>
      <c r="BD347" s="314">
        <v>0</v>
      </c>
      <c r="BE347" s="314">
        <v>0</v>
      </c>
      <c r="BF347" s="314">
        <v>2684152425</v>
      </c>
      <c r="BG347" s="314">
        <v>4899180514</v>
      </c>
      <c r="BH347" s="314">
        <v>2215028089</v>
      </c>
      <c r="BI347" s="314">
        <v>0</v>
      </c>
      <c r="BJ347" s="314">
        <v>27500000</v>
      </c>
      <c r="BK347" s="314">
        <v>2187528089</v>
      </c>
      <c r="BL347" s="314">
        <v>5500000</v>
      </c>
      <c r="BM347" s="314">
        <v>5500000</v>
      </c>
      <c r="BN347" s="314">
        <v>22000000</v>
      </c>
      <c r="BO347" s="314">
        <v>0</v>
      </c>
      <c r="BP347" s="314">
        <v>27500000</v>
      </c>
      <c r="BQ347" s="314">
        <v>0</v>
      </c>
      <c r="BR347" s="314">
        <v>2187528089</v>
      </c>
      <c r="BS347" s="314">
        <v>5500000</v>
      </c>
    </row>
    <row r="348" spans="1:71" x14ac:dyDescent="0.35">
      <c r="A348" s="212">
        <v>2350201</v>
      </c>
      <c r="B348" s="210" t="s">
        <v>168</v>
      </c>
      <c r="C348" s="215">
        <v>0</v>
      </c>
      <c r="D348" s="215">
        <v>0</v>
      </c>
      <c r="E348" s="215">
        <v>0</v>
      </c>
      <c r="F348" s="215">
        <v>60001</v>
      </c>
      <c r="G348" s="215">
        <f t="shared" ref="G348:G408" si="157">+C348+D348-E348+F348</f>
        <v>60001</v>
      </c>
      <c r="H348" s="215">
        <v>0</v>
      </c>
      <c r="I348" s="215">
        <v>0</v>
      </c>
      <c r="J348" s="215">
        <f t="shared" si="149"/>
        <v>60001</v>
      </c>
      <c r="K348" s="215">
        <v>0</v>
      </c>
      <c r="L348" s="215">
        <v>0</v>
      </c>
      <c r="M348" s="215">
        <f t="shared" si="150"/>
        <v>0</v>
      </c>
      <c r="N348" s="215">
        <v>0</v>
      </c>
      <c r="O348" s="215">
        <f t="shared" si="151"/>
        <v>0</v>
      </c>
      <c r="P348" s="215">
        <f t="shared" si="152"/>
        <v>60001</v>
      </c>
      <c r="Q348" s="215">
        <f t="shared" si="137"/>
        <v>0</v>
      </c>
      <c r="V348" s="282">
        <v>60001</v>
      </c>
      <c r="AA348" s="289">
        <v>2350201</v>
      </c>
      <c r="AB348" s="289" t="s">
        <v>168</v>
      </c>
      <c r="AC348" s="291">
        <v>0</v>
      </c>
      <c r="AD348" s="291">
        <v>0</v>
      </c>
      <c r="AE348" s="291">
        <v>0</v>
      </c>
      <c r="AF348" s="291">
        <v>60001</v>
      </c>
      <c r="AG348" s="291">
        <v>60001</v>
      </c>
      <c r="AH348" s="291">
        <v>0</v>
      </c>
      <c r="AI348" s="291">
        <v>0</v>
      </c>
      <c r="AJ348" s="291">
        <v>60001</v>
      </c>
      <c r="AK348" s="291">
        <v>0</v>
      </c>
      <c r="AL348" s="291">
        <v>0</v>
      </c>
      <c r="AM348" s="291">
        <v>0</v>
      </c>
      <c r="AN348" s="291">
        <v>0</v>
      </c>
      <c r="AO348" s="291">
        <v>0</v>
      </c>
      <c r="AP348" s="291">
        <v>0</v>
      </c>
      <c r="AQ348" s="291">
        <v>0</v>
      </c>
      <c r="AR348" s="291">
        <v>0</v>
      </c>
      <c r="AS348" s="291">
        <v>0</v>
      </c>
      <c r="AT348" s="291">
        <v>60001</v>
      </c>
      <c r="BB348" s="312">
        <v>2350201</v>
      </c>
      <c r="BC348" s="312" t="s">
        <v>168</v>
      </c>
      <c r="BD348" s="314">
        <v>0</v>
      </c>
      <c r="BE348" s="314">
        <v>0</v>
      </c>
      <c r="BF348" s="314">
        <v>0</v>
      </c>
      <c r="BG348" s="314">
        <v>60001</v>
      </c>
      <c r="BH348" s="314">
        <v>60001</v>
      </c>
      <c r="BI348" s="314">
        <v>0</v>
      </c>
      <c r="BJ348" s="314">
        <v>0</v>
      </c>
      <c r="BK348" s="314">
        <v>60001</v>
      </c>
      <c r="BL348" s="314">
        <v>0</v>
      </c>
      <c r="BM348" s="314">
        <v>0</v>
      </c>
      <c r="BN348" s="314">
        <v>0</v>
      </c>
      <c r="BO348" s="314">
        <v>0</v>
      </c>
      <c r="BP348" s="314">
        <v>0</v>
      </c>
      <c r="BQ348" s="314">
        <v>0</v>
      </c>
      <c r="BR348" s="314">
        <v>60001</v>
      </c>
      <c r="BS348" s="314">
        <v>0</v>
      </c>
    </row>
    <row r="349" spans="1:71" x14ac:dyDescent="0.35">
      <c r="A349" s="212">
        <v>2350202</v>
      </c>
      <c r="B349" s="210" t="s">
        <v>169</v>
      </c>
      <c r="C349" s="215">
        <v>0</v>
      </c>
      <c r="D349" s="215">
        <v>0</v>
      </c>
      <c r="E349" s="215">
        <v>0</v>
      </c>
      <c r="F349" s="215">
        <v>1301315</v>
      </c>
      <c r="G349" s="215">
        <f t="shared" si="157"/>
        <v>1301315</v>
      </c>
      <c r="H349" s="215">
        <v>0</v>
      </c>
      <c r="I349" s="215">
        <v>0</v>
      </c>
      <c r="J349" s="215">
        <f t="shared" si="149"/>
        <v>1301315</v>
      </c>
      <c r="K349" s="215">
        <v>0</v>
      </c>
      <c r="L349" s="215">
        <v>0</v>
      </c>
      <c r="M349" s="215">
        <f t="shared" si="150"/>
        <v>0</v>
      </c>
      <c r="N349" s="215">
        <v>0</v>
      </c>
      <c r="O349" s="215">
        <f t="shared" si="151"/>
        <v>0</v>
      </c>
      <c r="P349" s="215">
        <f t="shared" si="152"/>
        <v>1301315</v>
      </c>
      <c r="Q349" s="215">
        <f t="shared" si="137"/>
        <v>0</v>
      </c>
      <c r="V349" s="282">
        <v>1301315</v>
      </c>
      <c r="AA349" s="289">
        <v>2350202</v>
      </c>
      <c r="AB349" s="289" t="s">
        <v>169</v>
      </c>
      <c r="AC349" s="291">
        <v>0</v>
      </c>
      <c r="AD349" s="291">
        <v>0</v>
      </c>
      <c r="AE349" s="291">
        <v>0</v>
      </c>
      <c r="AF349" s="291">
        <v>1301315</v>
      </c>
      <c r="AG349" s="291">
        <v>1301315</v>
      </c>
      <c r="AH349" s="291">
        <v>0</v>
      </c>
      <c r="AI349" s="291">
        <v>0</v>
      </c>
      <c r="AJ349" s="291">
        <v>1301315</v>
      </c>
      <c r="AK349" s="291">
        <v>0</v>
      </c>
      <c r="AL349" s="291">
        <v>0</v>
      </c>
      <c r="AM349" s="291">
        <v>0</v>
      </c>
      <c r="AN349" s="291">
        <v>0</v>
      </c>
      <c r="AO349" s="291">
        <v>0</v>
      </c>
      <c r="AP349" s="291">
        <v>0</v>
      </c>
      <c r="AQ349" s="291">
        <v>0</v>
      </c>
      <c r="AR349" s="291">
        <v>0</v>
      </c>
      <c r="AS349" s="291">
        <v>0</v>
      </c>
      <c r="AT349" s="291">
        <v>1301315</v>
      </c>
      <c r="BB349" s="312">
        <v>2350202</v>
      </c>
      <c r="BC349" s="312" t="s">
        <v>169</v>
      </c>
      <c r="BD349" s="314">
        <v>0</v>
      </c>
      <c r="BE349" s="314">
        <v>0</v>
      </c>
      <c r="BF349" s="314">
        <v>0</v>
      </c>
      <c r="BG349" s="314">
        <v>1301315</v>
      </c>
      <c r="BH349" s="314">
        <v>1301315</v>
      </c>
      <c r="BI349" s="314">
        <v>0</v>
      </c>
      <c r="BJ349" s="314">
        <v>0</v>
      </c>
      <c r="BK349" s="314">
        <v>1301315</v>
      </c>
      <c r="BL349" s="314">
        <v>0</v>
      </c>
      <c r="BM349" s="314">
        <v>0</v>
      </c>
      <c r="BN349" s="314">
        <v>0</v>
      </c>
      <c r="BO349" s="314">
        <v>0</v>
      </c>
      <c r="BP349" s="314">
        <v>0</v>
      </c>
      <c r="BQ349" s="314">
        <v>0</v>
      </c>
      <c r="BR349" s="314">
        <v>1301315</v>
      </c>
      <c r="BS349" s="314">
        <v>0</v>
      </c>
    </row>
    <row r="350" spans="1:71" ht="29" x14ac:dyDescent="0.35">
      <c r="A350" s="212">
        <v>2350203</v>
      </c>
      <c r="B350" s="210" t="s">
        <v>170</v>
      </c>
      <c r="C350" s="215">
        <v>0</v>
      </c>
      <c r="D350" s="215">
        <v>0</v>
      </c>
      <c r="E350" s="215">
        <v>2684152425</v>
      </c>
      <c r="F350" s="215">
        <v>2684152425</v>
      </c>
      <c r="G350" s="215">
        <f t="shared" si="157"/>
        <v>0</v>
      </c>
      <c r="H350" s="215">
        <v>0</v>
      </c>
      <c r="I350" s="215">
        <v>0</v>
      </c>
      <c r="J350" s="215">
        <f t="shared" si="149"/>
        <v>0</v>
      </c>
      <c r="K350" s="215">
        <v>0</v>
      </c>
      <c r="L350" s="215">
        <v>0</v>
      </c>
      <c r="M350" s="215">
        <f t="shared" si="150"/>
        <v>0</v>
      </c>
      <c r="N350" s="215">
        <v>0</v>
      </c>
      <c r="O350" s="215">
        <f t="shared" si="151"/>
        <v>0</v>
      </c>
      <c r="P350" s="215">
        <f t="shared" si="152"/>
        <v>0</v>
      </c>
      <c r="Q350" s="215">
        <f t="shared" si="137"/>
        <v>0</v>
      </c>
      <c r="V350" s="282">
        <v>0</v>
      </c>
      <c r="AA350" s="289">
        <v>2350203</v>
      </c>
      <c r="AB350" s="289" t="s">
        <v>170</v>
      </c>
      <c r="AC350" s="291">
        <v>0</v>
      </c>
      <c r="AD350" s="291">
        <v>0</v>
      </c>
      <c r="AE350" s="291">
        <v>2684152425</v>
      </c>
      <c r="AF350" s="291">
        <v>2684152425</v>
      </c>
      <c r="AG350" s="291">
        <v>0</v>
      </c>
      <c r="AH350" s="291">
        <v>0</v>
      </c>
      <c r="AI350" s="291">
        <v>0</v>
      </c>
      <c r="AJ350" s="291">
        <v>0</v>
      </c>
      <c r="AK350" s="291">
        <v>0</v>
      </c>
      <c r="AL350" s="291">
        <v>0</v>
      </c>
      <c r="AM350" s="291">
        <v>0</v>
      </c>
      <c r="AN350" s="291">
        <v>0</v>
      </c>
      <c r="AO350" s="291">
        <v>0</v>
      </c>
      <c r="AP350" s="291">
        <v>0</v>
      </c>
      <c r="AQ350" s="291">
        <v>0</v>
      </c>
      <c r="AR350" s="291">
        <v>0</v>
      </c>
      <c r="AS350" s="291">
        <v>0</v>
      </c>
      <c r="AT350" s="291">
        <v>0</v>
      </c>
      <c r="BB350" s="312">
        <v>2350203</v>
      </c>
      <c r="BC350" s="312" t="s">
        <v>170</v>
      </c>
      <c r="BD350" s="314">
        <v>0</v>
      </c>
      <c r="BE350" s="314">
        <v>0</v>
      </c>
      <c r="BF350" s="314">
        <v>2684152425</v>
      </c>
      <c r="BG350" s="314">
        <v>2684152425</v>
      </c>
      <c r="BH350" s="314">
        <v>0</v>
      </c>
      <c r="BI350" s="314">
        <v>0</v>
      </c>
      <c r="BJ350" s="314">
        <v>0</v>
      </c>
      <c r="BK350" s="314">
        <v>0</v>
      </c>
      <c r="BL350" s="314">
        <v>0</v>
      </c>
      <c r="BM350" s="314">
        <v>0</v>
      </c>
      <c r="BN350" s="314">
        <v>0</v>
      </c>
      <c r="BO350" s="314">
        <v>0</v>
      </c>
      <c r="BP350" s="314">
        <v>0</v>
      </c>
      <c r="BQ350" s="314">
        <v>0</v>
      </c>
      <c r="BR350" s="314">
        <v>0</v>
      </c>
      <c r="BS350" s="314">
        <v>0</v>
      </c>
    </row>
    <row r="351" spans="1:71" x14ac:dyDescent="0.35">
      <c r="A351" s="212">
        <v>2350204</v>
      </c>
      <c r="B351" s="210" t="s">
        <v>171</v>
      </c>
      <c r="C351" s="215">
        <v>0</v>
      </c>
      <c r="D351" s="215">
        <v>0</v>
      </c>
      <c r="E351" s="215">
        <v>0</v>
      </c>
      <c r="F351" s="215">
        <v>2213666773</v>
      </c>
      <c r="G351" s="215">
        <f t="shared" si="157"/>
        <v>2213666773</v>
      </c>
      <c r="H351" s="215">
        <v>0</v>
      </c>
      <c r="I351" s="215">
        <v>27500000</v>
      </c>
      <c r="J351" s="215">
        <f t="shared" si="149"/>
        <v>2186166773</v>
      </c>
      <c r="K351" s="215">
        <v>5500000</v>
      </c>
      <c r="L351" s="215">
        <v>5500000</v>
      </c>
      <c r="M351" s="215">
        <f t="shared" si="150"/>
        <v>22000000</v>
      </c>
      <c r="N351" s="215">
        <v>27500000</v>
      </c>
      <c r="O351" s="215">
        <f t="shared" si="151"/>
        <v>0</v>
      </c>
      <c r="P351" s="215">
        <f t="shared" si="152"/>
        <v>2186166773</v>
      </c>
      <c r="Q351" s="215">
        <f t="shared" si="137"/>
        <v>5500000</v>
      </c>
      <c r="V351" s="282">
        <v>2186166773</v>
      </c>
      <c r="AA351" s="289">
        <v>2350204</v>
      </c>
      <c r="AB351" s="289" t="s">
        <v>171</v>
      </c>
      <c r="AC351" s="291">
        <v>0</v>
      </c>
      <c r="AD351" s="291">
        <v>0</v>
      </c>
      <c r="AE351" s="291">
        <v>0</v>
      </c>
      <c r="AF351" s="291">
        <v>2213666773</v>
      </c>
      <c r="AG351" s="291">
        <v>2213666773</v>
      </c>
      <c r="AH351" s="291">
        <v>0</v>
      </c>
      <c r="AI351" s="291">
        <v>27500000</v>
      </c>
      <c r="AJ351" s="291">
        <v>2186166773</v>
      </c>
      <c r="AK351" s="291">
        <v>0</v>
      </c>
      <c r="AL351" s="291">
        <v>0</v>
      </c>
      <c r="AM351" s="291">
        <v>0</v>
      </c>
      <c r="AN351" s="291">
        <v>27500000</v>
      </c>
      <c r="AO351" s="291">
        <v>0</v>
      </c>
      <c r="AP351" s="291">
        <v>0</v>
      </c>
      <c r="AQ351" s="291">
        <v>27500000</v>
      </c>
      <c r="AR351" s="291">
        <v>27500000</v>
      </c>
      <c r="AS351" s="291">
        <v>0</v>
      </c>
      <c r="AT351" s="291">
        <v>2186166773</v>
      </c>
      <c r="BB351" s="312">
        <v>2350204</v>
      </c>
      <c r="BC351" s="312" t="s">
        <v>171</v>
      </c>
      <c r="BD351" s="314">
        <v>0</v>
      </c>
      <c r="BE351" s="314">
        <v>0</v>
      </c>
      <c r="BF351" s="314">
        <v>0</v>
      </c>
      <c r="BG351" s="314">
        <v>2213666773</v>
      </c>
      <c r="BH351" s="314">
        <v>2213666773</v>
      </c>
      <c r="BI351" s="314">
        <v>0</v>
      </c>
      <c r="BJ351" s="314">
        <v>27500000</v>
      </c>
      <c r="BK351" s="314">
        <v>2186166773</v>
      </c>
      <c r="BL351" s="314">
        <v>5500000</v>
      </c>
      <c r="BM351" s="314">
        <v>5500000</v>
      </c>
      <c r="BN351" s="314">
        <v>22000000</v>
      </c>
      <c r="BO351" s="314">
        <v>0</v>
      </c>
      <c r="BP351" s="314">
        <v>27500000</v>
      </c>
      <c r="BQ351" s="314">
        <v>0</v>
      </c>
      <c r="BR351" s="314">
        <v>2186166773</v>
      </c>
      <c r="BS351" s="314">
        <v>5500000</v>
      </c>
    </row>
    <row r="352" spans="1:71" x14ac:dyDescent="0.35">
      <c r="A352" s="226">
        <v>23503</v>
      </c>
      <c r="B352" s="227" t="s">
        <v>1084</v>
      </c>
      <c r="C352" s="228">
        <f>SUM(C353:C363)</f>
        <v>0</v>
      </c>
      <c r="D352" s="228">
        <f t="shared" ref="D352:Q352" si="158">SUM(D353:D363)</f>
        <v>0</v>
      </c>
      <c r="E352" s="228">
        <f t="shared" si="158"/>
        <v>2182569021</v>
      </c>
      <c r="F352" s="228">
        <f t="shared" si="158"/>
        <v>3325715838</v>
      </c>
      <c r="G352" s="228">
        <f t="shared" si="158"/>
        <v>1143146817</v>
      </c>
      <c r="H352" s="228">
        <f t="shared" si="158"/>
        <v>0</v>
      </c>
      <c r="I352" s="228">
        <f t="shared" si="158"/>
        <v>46214203.5</v>
      </c>
      <c r="J352" s="228">
        <f t="shared" si="158"/>
        <v>1096932613.5</v>
      </c>
      <c r="K352" s="228">
        <f t="shared" si="158"/>
        <v>4000000</v>
      </c>
      <c r="L352" s="228">
        <f t="shared" si="158"/>
        <v>41917893.5</v>
      </c>
      <c r="M352" s="228">
        <f t="shared" si="158"/>
        <v>4296310</v>
      </c>
      <c r="N352" s="228">
        <f t="shared" si="158"/>
        <v>46990752.5</v>
      </c>
      <c r="O352" s="228">
        <f t="shared" si="158"/>
        <v>776549</v>
      </c>
      <c r="P352" s="228">
        <f t="shared" si="158"/>
        <v>1096156064.5</v>
      </c>
      <c r="Q352" s="228">
        <f t="shared" si="158"/>
        <v>41917893.5</v>
      </c>
      <c r="V352" s="282">
        <v>1096156064.5</v>
      </c>
      <c r="AA352" s="289">
        <v>23503</v>
      </c>
      <c r="AB352" s="289" t="s">
        <v>172</v>
      </c>
      <c r="AC352" s="291">
        <v>0</v>
      </c>
      <c r="AD352" s="291">
        <v>0</v>
      </c>
      <c r="AE352" s="291">
        <v>2182569021</v>
      </c>
      <c r="AF352" s="291">
        <v>3325715838</v>
      </c>
      <c r="AG352" s="291">
        <v>1143146817</v>
      </c>
      <c r="AH352" s="291">
        <v>0</v>
      </c>
      <c r="AI352" s="291">
        <v>46214203.5</v>
      </c>
      <c r="AJ352" s="291">
        <v>1096932613.5</v>
      </c>
      <c r="AK352" s="291">
        <v>0</v>
      </c>
      <c r="AL352" s="291">
        <v>15560541</v>
      </c>
      <c r="AM352" s="291">
        <v>37917893.5</v>
      </c>
      <c r="AN352" s="291">
        <v>8296310</v>
      </c>
      <c r="AO352" s="291">
        <v>3690</v>
      </c>
      <c r="AP352" s="291">
        <v>0</v>
      </c>
      <c r="AQ352" s="291">
        <v>46994442.5</v>
      </c>
      <c r="AR352" s="291">
        <v>46990752.5</v>
      </c>
      <c r="AS352" s="291">
        <v>776549</v>
      </c>
      <c r="AT352" s="291">
        <v>1096156064.5</v>
      </c>
      <c r="BB352" s="312">
        <v>23503</v>
      </c>
      <c r="BC352" s="312" t="s">
        <v>172</v>
      </c>
      <c r="BD352" s="314">
        <v>0</v>
      </c>
      <c r="BE352" s="314">
        <v>0</v>
      </c>
      <c r="BF352" s="314">
        <v>2182569021</v>
      </c>
      <c r="BG352" s="314">
        <v>3325715838</v>
      </c>
      <c r="BH352" s="314">
        <v>1143146817</v>
      </c>
      <c r="BI352" s="314">
        <v>0</v>
      </c>
      <c r="BJ352" s="314">
        <v>46214203.5</v>
      </c>
      <c r="BK352" s="314">
        <v>1096932613.5</v>
      </c>
      <c r="BL352" s="314">
        <v>4000000</v>
      </c>
      <c r="BM352" s="314">
        <v>41917893.5</v>
      </c>
      <c r="BN352" s="314">
        <v>4296310</v>
      </c>
      <c r="BO352" s="314">
        <v>0</v>
      </c>
      <c r="BP352" s="314">
        <v>46990752.5</v>
      </c>
      <c r="BQ352" s="314">
        <v>776549</v>
      </c>
      <c r="BR352" s="314">
        <v>1096156064.5</v>
      </c>
      <c r="BS352" s="314">
        <v>41917893.5</v>
      </c>
    </row>
    <row r="353" spans="1:71" x14ac:dyDescent="0.35">
      <c r="A353" s="212">
        <v>2350301</v>
      </c>
      <c r="B353" s="210" t="s">
        <v>173</v>
      </c>
      <c r="C353" s="215">
        <v>0</v>
      </c>
      <c r="D353" s="215">
        <v>0</v>
      </c>
      <c r="E353" s="215">
        <v>0</v>
      </c>
      <c r="F353" s="215">
        <v>35022827</v>
      </c>
      <c r="G353" s="215">
        <f t="shared" si="157"/>
        <v>35022827</v>
      </c>
      <c r="H353" s="215">
        <v>0</v>
      </c>
      <c r="I353" s="215">
        <v>26447193.5</v>
      </c>
      <c r="J353" s="215">
        <f t="shared" si="149"/>
        <v>8575633.5</v>
      </c>
      <c r="K353" s="215">
        <v>4000000</v>
      </c>
      <c r="L353" s="215">
        <v>22447193.5</v>
      </c>
      <c r="M353" s="215">
        <f t="shared" si="150"/>
        <v>4000000</v>
      </c>
      <c r="N353" s="215">
        <v>27223742.5</v>
      </c>
      <c r="O353" s="215">
        <f t="shared" si="151"/>
        <v>776549</v>
      </c>
      <c r="P353" s="215">
        <f t="shared" si="152"/>
        <v>7799084.5</v>
      </c>
      <c r="Q353" s="215">
        <f t="shared" si="137"/>
        <v>22447193.5</v>
      </c>
      <c r="V353" s="282">
        <v>7799084.5</v>
      </c>
      <c r="AA353" s="289">
        <v>2350301</v>
      </c>
      <c r="AB353" s="289" t="s">
        <v>173</v>
      </c>
      <c r="AC353" s="291">
        <v>0</v>
      </c>
      <c r="AD353" s="291">
        <v>0</v>
      </c>
      <c r="AE353" s="291">
        <v>0</v>
      </c>
      <c r="AF353" s="291">
        <v>35022827</v>
      </c>
      <c r="AG353" s="291">
        <v>35022827</v>
      </c>
      <c r="AH353" s="291">
        <v>0</v>
      </c>
      <c r="AI353" s="291">
        <v>26447193.5</v>
      </c>
      <c r="AJ353" s="291">
        <v>8575633.5</v>
      </c>
      <c r="AK353" s="291">
        <v>0</v>
      </c>
      <c r="AL353" s="291">
        <v>15560541</v>
      </c>
      <c r="AM353" s="291">
        <v>18447193.5</v>
      </c>
      <c r="AN353" s="291">
        <v>8000000</v>
      </c>
      <c r="AO353" s="291">
        <v>0</v>
      </c>
      <c r="AP353" s="291">
        <v>0</v>
      </c>
      <c r="AQ353" s="291">
        <v>27223742.5</v>
      </c>
      <c r="AR353" s="291">
        <v>27223742.5</v>
      </c>
      <c r="AS353" s="291">
        <v>776549</v>
      </c>
      <c r="AT353" s="291">
        <v>7799084.5</v>
      </c>
      <c r="BB353" s="312">
        <v>2350301</v>
      </c>
      <c r="BC353" s="312" t="s">
        <v>173</v>
      </c>
      <c r="BD353" s="314">
        <v>0</v>
      </c>
      <c r="BE353" s="314">
        <v>0</v>
      </c>
      <c r="BF353" s="314">
        <v>0</v>
      </c>
      <c r="BG353" s="314">
        <v>35022827</v>
      </c>
      <c r="BH353" s="314">
        <v>35022827</v>
      </c>
      <c r="BI353" s="314">
        <v>0</v>
      </c>
      <c r="BJ353" s="314">
        <v>26447193.5</v>
      </c>
      <c r="BK353" s="314">
        <v>8575633.5</v>
      </c>
      <c r="BL353" s="314">
        <v>4000000</v>
      </c>
      <c r="BM353" s="314">
        <v>22447193.5</v>
      </c>
      <c r="BN353" s="314">
        <v>4000000</v>
      </c>
      <c r="BO353" s="314">
        <v>0</v>
      </c>
      <c r="BP353" s="314">
        <v>27223742.5</v>
      </c>
      <c r="BQ353" s="314">
        <v>776549</v>
      </c>
      <c r="BR353" s="314">
        <v>7799084.5</v>
      </c>
      <c r="BS353" s="314">
        <v>22447193.5</v>
      </c>
    </row>
    <row r="354" spans="1:71" s="219" customFormat="1" x14ac:dyDescent="0.35">
      <c r="A354" s="212">
        <v>2350302</v>
      </c>
      <c r="B354" s="210" t="s">
        <v>174</v>
      </c>
      <c r="C354" s="215">
        <v>0</v>
      </c>
      <c r="D354" s="215">
        <v>0</v>
      </c>
      <c r="E354" s="215">
        <v>0</v>
      </c>
      <c r="F354" s="215">
        <v>70423765</v>
      </c>
      <c r="G354" s="215">
        <f t="shared" si="157"/>
        <v>70423765</v>
      </c>
      <c r="H354" s="215">
        <v>0</v>
      </c>
      <c r="I354" s="215">
        <v>0</v>
      </c>
      <c r="J354" s="215">
        <f t="shared" si="149"/>
        <v>70423765</v>
      </c>
      <c r="K354" s="215">
        <v>0</v>
      </c>
      <c r="L354" s="215">
        <v>0</v>
      </c>
      <c r="M354" s="215">
        <f t="shared" si="150"/>
        <v>0</v>
      </c>
      <c r="N354" s="215">
        <v>0</v>
      </c>
      <c r="O354" s="215">
        <f t="shared" si="151"/>
        <v>0</v>
      </c>
      <c r="P354" s="215">
        <f t="shared" si="152"/>
        <v>70423765</v>
      </c>
      <c r="Q354" s="215">
        <f t="shared" si="137"/>
        <v>0</v>
      </c>
      <c r="R354" s="208"/>
      <c r="S354" s="208"/>
      <c r="T354" s="208"/>
      <c r="U354" s="208"/>
      <c r="V354" s="282">
        <v>70423765</v>
      </c>
      <c r="X354" s="208"/>
      <c r="Y354" s="208"/>
      <c r="AA354" s="289">
        <v>2350302</v>
      </c>
      <c r="AB354" s="289" t="s">
        <v>174</v>
      </c>
      <c r="AC354" s="291">
        <v>0</v>
      </c>
      <c r="AD354" s="291">
        <v>0</v>
      </c>
      <c r="AE354" s="291">
        <v>0</v>
      </c>
      <c r="AF354" s="291">
        <v>70423765</v>
      </c>
      <c r="AG354" s="291">
        <v>70423765</v>
      </c>
      <c r="AH354" s="291">
        <v>0</v>
      </c>
      <c r="AI354" s="291">
        <v>0</v>
      </c>
      <c r="AJ354" s="291">
        <v>70423765</v>
      </c>
      <c r="AK354" s="291">
        <v>0</v>
      </c>
      <c r="AL354" s="291">
        <v>0</v>
      </c>
      <c r="AM354" s="291">
        <v>0</v>
      </c>
      <c r="AN354" s="291">
        <v>0</v>
      </c>
      <c r="AO354" s="291">
        <v>0</v>
      </c>
      <c r="AP354" s="291">
        <v>0</v>
      </c>
      <c r="AQ354" s="291">
        <v>0</v>
      </c>
      <c r="AR354" s="291">
        <v>0</v>
      </c>
      <c r="AS354" s="291">
        <v>0</v>
      </c>
      <c r="AT354" s="291">
        <v>70423765</v>
      </c>
      <c r="BB354" s="312">
        <v>2350302</v>
      </c>
      <c r="BC354" s="312" t="s">
        <v>174</v>
      </c>
      <c r="BD354" s="314">
        <v>0</v>
      </c>
      <c r="BE354" s="314">
        <v>0</v>
      </c>
      <c r="BF354" s="314">
        <v>0</v>
      </c>
      <c r="BG354" s="314">
        <v>70423765</v>
      </c>
      <c r="BH354" s="314">
        <v>70423765</v>
      </c>
      <c r="BI354" s="314">
        <v>0</v>
      </c>
      <c r="BJ354" s="314">
        <v>0</v>
      </c>
      <c r="BK354" s="314">
        <v>70423765</v>
      </c>
      <c r="BL354" s="314">
        <v>0</v>
      </c>
      <c r="BM354" s="314">
        <v>0</v>
      </c>
      <c r="BN354" s="314">
        <v>0</v>
      </c>
      <c r="BO354" s="314">
        <v>0</v>
      </c>
      <c r="BP354" s="314">
        <v>0</v>
      </c>
      <c r="BQ354" s="314">
        <v>0</v>
      </c>
      <c r="BR354" s="314">
        <v>70423765</v>
      </c>
      <c r="BS354" s="314">
        <v>0</v>
      </c>
    </row>
    <row r="355" spans="1:71" x14ac:dyDescent="0.35">
      <c r="A355" s="212">
        <v>2350303</v>
      </c>
      <c r="B355" s="210" t="s">
        <v>175</v>
      </c>
      <c r="C355" s="215">
        <v>0</v>
      </c>
      <c r="D355" s="215">
        <v>0</v>
      </c>
      <c r="E355" s="215">
        <v>0</v>
      </c>
      <c r="F355" s="215">
        <v>749700000</v>
      </c>
      <c r="G355" s="215">
        <f t="shared" si="157"/>
        <v>749700000</v>
      </c>
      <c r="H355" s="215">
        <v>0</v>
      </c>
      <c r="I355" s="215">
        <v>0</v>
      </c>
      <c r="J355" s="215">
        <f t="shared" si="149"/>
        <v>749700000</v>
      </c>
      <c r="K355" s="215">
        <v>0</v>
      </c>
      <c r="L355" s="215">
        <v>0</v>
      </c>
      <c r="M355" s="215">
        <f t="shared" si="150"/>
        <v>0</v>
      </c>
      <c r="N355" s="215">
        <v>0</v>
      </c>
      <c r="O355" s="215">
        <f t="shared" si="151"/>
        <v>0</v>
      </c>
      <c r="P355" s="215">
        <f t="shared" si="152"/>
        <v>749700000</v>
      </c>
      <c r="Q355" s="215">
        <f t="shared" si="137"/>
        <v>0</v>
      </c>
      <c r="V355" s="282">
        <v>749700000</v>
      </c>
      <c r="AA355" s="289">
        <v>2350303</v>
      </c>
      <c r="AB355" s="289" t="s">
        <v>175</v>
      </c>
      <c r="AC355" s="291">
        <v>0</v>
      </c>
      <c r="AD355" s="291">
        <v>0</v>
      </c>
      <c r="AE355" s="291">
        <v>0</v>
      </c>
      <c r="AF355" s="291">
        <v>749700000</v>
      </c>
      <c r="AG355" s="291">
        <v>749700000</v>
      </c>
      <c r="AH355" s="291">
        <v>0</v>
      </c>
      <c r="AI355" s="291">
        <v>0</v>
      </c>
      <c r="AJ355" s="291">
        <v>749700000</v>
      </c>
      <c r="AK355" s="291">
        <v>0</v>
      </c>
      <c r="AL355" s="291">
        <v>0</v>
      </c>
      <c r="AM355" s="291">
        <v>0</v>
      </c>
      <c r="AN355" s="291">
        <v>0</v>
      </c>
      <c r="AO355" s="291">
        <v>0</v>
      </c>
      <c r="AP355" s="291">
        <v>0</v>
      </c>
      <c r="AQ355" s="291">
        <v>0</v>
      </c>
      <c r="AR355" s="291">
        <v>0</v>
      </c>
      <c r="AS355" s="291">
        <v>0</v>
      </c>
      <c r="AT355" s="291">
        <v>749700000</v>
      </c>
      <c r="BB355" s="312">
        <v>2350303</v>
      </c>
      <c r="BC355" s="312" t="s">
        <v>175</v>
      </c>
      <c r="BD355" s="314">
        <v>0</v>
      </c>
      <c r="BE355" s="314">
        <v>0</v>
      </c>
      <c r="BF355" s="314">
        <v>0</v>
      </c>
      <c r="BG355" s="314">
        <v>749700000</v>
      </c>
      <c r="BH355" s="314">
        <v>749700000</v>
      </c>
      <c r="BI355" s="314">
        <v>0</v>
      </c>
      <c r="BJ355" s="314">
        <v>0</v>
      </c>
      <c r="BK355" s="314">
        <v>749700000</v>
      </c>
      <c r="BL355" s="314">
        <v>0</v>
      </c>
      <c r="BM355" s="314">
        <v>0</v>
      </c>
      <c r="BN355" s="314">
        <v>0</v>
      </c>
      <c r="BO355" s="314">
        <v>0</v>
      </c>
      <c r="BP355" s="314">
        <v>0</v>
      </c>
      <c r="BQ355" s="314">
        <v>0</v>
      </c>
      <c r="BR355" s="314">
        <v>749700000</v>
      </c>
      <c r="BS355" s="314">
        <v>0</v>
      </c>
    </row>
    <row r="356" spans="1:71" ht="29" x14ac:dyDescent="0.35">
      <c r="A356" s="212">
        <v>2350309</v>
      </c>
      <c r="B356" s="210" t="s">
        <v>176</v>
      </c>
      <c r="C356" s="215">
        <v>0</v>
      </c>
      <c r="D356" s="215">
        <v>0</v>
      </c>
      <c r="E356" s="215">
        <v>0</v>
      </c>
      <c r="F356" s="215">
        <v>31916686</v>
      </c>
      <c r="G356" s="215">
        <f t="shared" si="157"/>
        <v>31916686</v>
      </c>
      <c r="H356" s="215">
        <v>0</v>
      </c>
      <c r="I356" s="215">
        <v>0</v>
      </c>
      <c r="J356" s="215">
        <f t="shared" si="149"/>
        <v>31916686</v>
      </c>
      <c r="K356" s="215">
        <v>0</v>
      </c>
      <c r="L356" s="215">
        <v>0</v>
      </c>
      <c r="M356" s="215">
        <f t="shared" si="150"/>
        <v>0</v>
      </c>
      <c r="N356" s="215">
        <v>0</v>
      </c>
      <c r="O356" s="215">
        <f t="shared" si="151"/>
        <v>0</v>
      </c>
      <c r="P356" s="215">
        <f t="shared" si="152"/>
        <v>31916686</v>
      </c>
      <c r="Q356" s="215">
        <f t="shared" si="137"/>
        <v>0</v>
      </c>
      <c r="V356" s="282">
        <v>31916686</v>
      </c>
      <c r="AA356" s="289">
        <v>2350309</v>
      </c>
      <c r="AB356" s="289" t="s">
        <v>176</v>
      </c>
      <c r="AC356" s="291">
        <v>0</v>
      </c>
      <c r="AD356" s="291">
        <v>0</v>
      </c>
      <c r="AE356" s="291">
        <v>0</v>
      </c>
      <c r="AF356" s="291">
        <v>31916686</v>
      </c>
      <c r="AG356" s="291">
        <v>31916686</v>
      </c>
      <c r="AH356" s="291">
        <v>0</v>
      </c>
      <c r="AI356" s="291">
        <v>0</v>
      </c>
      <c r="AJ356" s="291">
        <v>31916686</v>
      </c>
      <c r="AK356" s="291">
        <v>0</v>
      </c>
      <c r="AL356" s="291">
        <v>0</v>
      </c>
      <c r="AM356" s="291">
        <v>0</v>
      </c>
      <c r="AN356" s="291">
        <v>0</v>
      </c>
      <c r="AO356" s="291">
        <v>0</v>
      </c>
      <c r="AP356" s="291">
        <v>0</v>
      </c>
      <c r="AQ356" s="291">
        <v>0</v>
      </c>
      <c r="AR356" s="291">
        <v>0</v>
      </c>
      <c r="AS356" s="291">
        <v>0</v>
      </c>
      <c r="AT356" s="291">
        <v>31916686</v>
      </c>
      <c r="BB356" s="312">
        <v>2350309</v>
      </c>
      <c r="BC356" s="312" t="s">
        <v>176</v>
      </c>
      <c r="BD356" s="314">
        <v>0</v>
      </c>
      <c r="BE356" s="314">
        <v>0</v>
      </c>
      <c r="BF356" s="314">
        <v>0</v>
      </c>
      <c r="BG356" s="314">
        <v>31916686</v>
      </c>
      <c r="BH356" s="314">
        <v>31916686</v>
      </c>
      <c r="BI356" s="314">
        <v>0</v>
      </c>
      <c r="BJ356" s="314">
        <v>0</v>
      </c>
      <c r="BK356" s="314">
        <v>31916686</v>
      </c>
      <c r="BL356" s="314">
        <v>0</v>
      </c>
      <c r="BM356" s="314">
        <v>0</v>
      </c>
      <c r="BN356" s="314">
        <v>0</v>
      </c>
      <c r="BO356" s="314">
        <v>0</v>
      </c>
      <c r="BP356" s="314">
        <v>0</v>
      </c>
      <c r="BQ356" s="314">
        <v>0</v>
      </c>
      <c r="BR356" s="314">
        <v>31916686</v>
      </c>
      <c r="BS356" s="314">
        <v>0</v>
      </c>
    </row>
    <row r="357" spans="1:71" x14ac:dyDescent="0.35">
      <c r="A357" s="307">
        <v>2350315</v>
      </c>
      <c r="B357" s="210" t="s">
        <v>177</v>
      </c>
      <c r="C357" s="215">
        <v>0</v>
      </c>
      <c r="D357" s="215">
        <v>0</v>
      </c>
      <c r="E357" s="215">
        <v>0</v>
      </c>
      <c r="F357" s="215">
        <v>2892728</v>
      </c>
      <c r="G357" s="215">
        <f t="shared" si="157"/>
        <v>2892728</v>
      </c>
      <c r="H357" s="215">
        <v>0</v>
      </c>
      <c r="I357" s="215">
        <v>296310</v>
      </c>
      <c r="J357" s="215">
        <f t="shared" si="149"/>
        <v>2596418</v>
      </c>
      <c r="K357" s="215">
        <v>0</v>
      </c>
      <c r="L357" s="215">
        <v>0</v>
      </c>
      <c r="M357" s="215">
        <f t="shared" si="150"/>
        <v>296310</v>
      </c>
      <c r="N357" s="215">
        <v>296310</v>
      </c>
      <c r="O357" s="215">
        <f t="shared" si="151"/>
        <v>0</v>
      </c>
      <c r="P357" s="215">
        <f t="shared" si="152"/>
        <v>2596418</v>
      </c>
      <c r="Q357" s="215">
        <f t="shared" si="137"/>
        <v>0</v>
      </c>
      <c r="U357" s="219"/>
      <c r="V357" s="282">
        <v>2596418</v>
      </c>
      <c r="AA357" s="289">
        <v>2350315</v>
      </c>
      <c r="AB357" s="289" t="s">
        <v>177</v>
      </c>
      <c r="AC357" s="291">
        <v>0</v>
      </c>
      <c r="AD357" s="291">
        <v>0</v>
      </c>
      <c r="AE357" s="291">
        <v>0</v>
      </c>
      <c r="AF357" s="291">
        <v>2892728</v>
      </c>
      <c r="AG357" s="291">
        <v>2892728</v>
      </c>
      <c r="AH357" s="291">
        <v>0</v>
      </c>
      <c r="AI357" s="291">
        <v>296310</v>
      </c>
      <c r="AJ357" s="291">
        <v>2596418</v>
      </c>
      <c r="AK357" s="291">
        <v>0</v>
      </c>
      <c r="AL357" s="291">
        <v>0</v>
      </c>
      <c r="AM357" s="291">
        <v>0</v>
      </c>
      <c r="AN357" s="291">
        <v>296310</v>
      </c>
      <c r="AO357" s="291">
        <v>3690</v>
      </c>
      <c r="AP357" s="291">
        <v>0</v>
      </c>
      <c r="AQ357" s="291">
        <v>300000</v>
      </c>
      <c r="AR357" s="291">
        <v>296310</v>
      </c>
      <c r="AS357" s="291">
        <v>0</v>
      </c>
      <c r="AT357" s="291">
        <v>2596418</v>
      </c>
      <c r="BB357" s="312">
        <v>2350315</v>
      </c>
      <c r="BC357" s="312" t="s">
        <v>177</v>
      </c>
      <c r="BD357" s="314">
        <v>0</v>
      </c>
      <c r="BE357" s="314">
        <v>0</v>
      </c>
      <c r="BF357" s="314">
        <v>0</v>
      </c>
      <c r="BG357" s="314">
        <v>2892728</v>
      </c>
      <c r="BH357" s="314">
        <v>2892728</v>
      </c>
      <c r="BI357" s="314">
        <v>0</v>
      </c>
      <c r="BJ357" s="314">
        <v>296310</v>
      </c>
      <c r="BK357" s="314">
        <v>2596418</v>
      </c>
      <c r="BL357" s="314">
        <v>0</v>
      </c>
      <c r="BM357" s="314">
        <v>0</v>
      </c>
      <c r="BN357" s="314">
        <v>296310</v>
      </c>
      <c r="BO357" s="314">
        <v>0</v>
      </c>
      <c r="BP357" s="314">
        <v>296310</v>
      </c>
      <c r="BQ357" s="314">
        <v>0</v>
      </c>
      <c r="BR357" s="314">
        <v>2596418</v>
      </c>
      <c r="BS357" s="314">
        <v>0</v>
      </c>
    </row>
    <row r="358" spans="1:71" x14ac:dyDescent="0.35">
      <c r="A358" s="212">
        <v>2350321</v>
      </c>
      <c r="B358" s="210" t="s">
        <v>178</v>
      </c>
      <c r="C358" s="215">
        <v>0</v>
      </c>
      <c r="D358" s="215">
        <v>0</v>
      </c>
      <c r="E358" s="215">
        <v>0</v>
      </c>
      <c r="F358" s="215">
        <v>19873160</v>
      </c>
      <c r="G358" s="215">
        <f t="shared" si="157"/>
        <v>19873160</v>
      </c>
      <c r="H358" s="215">
        <v>0</v>
      </c>
      <c r="I358" s="215">
        <v>0</v>
      </c>
      <c r="J358" s="215">
        <f t="shared" si="149"/>
        <v>19873160</v>
      </c>
      <c r="K358" s="215">
        <v>0</v>
      </c>
      <c r="L358" s="215">
        <v>0</v>
      </c>
      <c r="M358" s="215">
        <f t="shared" si="150"/>
        <v>0</v>
      </c>
      <c r="N358" s="215">
        <v>0</v>
      </c>
      <c r="O358" s="215">
        <f t="shared" si="151"/>
        <v>0</v>
      </c>
      <c r="P358" s="215">
        <f t="shared" si="152"/>
        <v>19873160</v>
      </c>
      <c r="Q358" s="215">
        <f t="shared" ref="Q358:Q400" si="159">+L358</f>
        <v>0</v>
      </c>
      <c r="R358" s="219"/>
      <c r="S358" s="219"/>
      <c r="T358" s="219"/>
      <c r="V358" s="282">
        <v>19873160</v>
      </c>
      <c r="AA358" s="289">
        <v>2350321</v>
      </c>
      <c r="AB358" s="289" t="s">
        <v>178</v>
      </c>
      <c r="AC358" s="291">
        <v>0</v>
      </c>
      <c r="AD358" s="291">
        <v>0</v>
      </c>
      <c r="AE358" s="291">
        <v>0</v>
      </c>
      <c r="AF358" s="291">
        <v>19873160</v>
      </c>
      <c r="AG358" s="291">
        <v>19873160</v>
      </c>
      <c r="AH358" s="291">
        <v>0</v>
      </c>
      <c r="AI358" s="291">
        <v>0</v>
      </c>
      <c r="AJ358" s="291">
        <v>19873160</v>
      </c>
      <c r="AK358" s="291">
        <v>0</v>
      </c>
      <c r="AL358" s="291">
        <v>0</v>
      </c>
      <c r="AM358" s="291">
        <v>0</v>
      </c>
      <c r="AN358" s="291">
        <v>0</v>
      </c>
      <c r="AO358" s="291">
        <v>0</v>
      </c>
      <c r="AP358" s="291">
        <v>0</v>
      </c>
      <c r="AQ358" s="291">
        <v>0</v>
      </c>
      <c r="AR358" s="291">
        <v>0</v>
      </c>
      <c r="AS358" s="291">
        <v>0</v>
      </c>
      <c r="AT358" s="291">
        <v>19873160</v>
      </c>
      <c r="BB358" s="312">
        <v>2350321</v>
      </c>
      <c r="BC358" s="312" t="s">
        <v>178</v>
      </c>
      <c r="BD358" s="314">
        <v>0</v>
      </c>
      <c r="BE358" s="314">
        <v>0</v>
      </c>
      <c r="BF358" s="314">
        <v>0</v>
      </c>
      <c r="BG358" s="314">
        <v>19873160</v>
      </c>
      <c r="BH358" s="314">
        <v>19873160</v>
      </c>
      <c r="BI358" s="314">
        <v>0</v>
      </c>
      <c r="BJ358" s="314">
        <v>0</v>
      </c>
      <c r="BK358" s="314">
        <v>19873160</v>
      </c>
      <c r="BL358" s="314">
        <v>0</v>
      </c>
      <c r="BM358" s="314">
        <v>0</v>
      </c>
      <c r="BN358" s="314">
        <v>0</v>
      </c>
      <c r="BO358" s="314">
        <v>0</v>
      </c>
      <c r="BP358" s="314">
        <v>0</v>
      </c>
      <c r="BQ358" s="314">
        <v>0</v>
      </c>
      <c r="BR358" s="314">
        <v>19873160</v>
      </c>
      <c r="BS358" s="314">
        <v>0</v>
      </c>
    </row>
    <row r="359" spans="1:71" x14ac:dyDescent="0.35">
      <c r="A359" s="212">
        <v>2350324</v>
      </c>
      <c r="B359" s="210" t="s">
        <v>179</v>
      </c>
      <c r="C359" s="215">
        <v>0</v>
      </c>
      <c r="D359" s="215">
        <v>0</v>
      </c>
      <c r="E359" s="215">
        <v>0</v>
      </c>
      <c r="F359" s="215">
        <v>40398042</v>
      </c>
      <c r="G359" s="215">
        <f t="shared" si="157"/>
        <v>40398042</v>
      </c>
      <c r="H359" s="215">
        <v>0</v>
      </c>
      <c r="I359" s="215">
        <v>0</v>
      </c>
      <c r="J359" s="215">
        <f t="shared" si="149"/>
        <v>40398042</v>
      </c>
      <c r="K359" s="215">
        <v>0</v>
      </c>
      <c r="L359" s="215">
        <v>0</v>
      </c>
      <c r="M359" s="215">
        <f t="shared" si="150"/>
        <v>0</v>
      </c>
      <c r="N359" s="215">
        <v>0</v>
      </c>
      <c r="O359" s="215">
        <f t="shared" si="151"/>
        <v>0</v>
      </c>
      <c r="P359" s="215">
        <f t="shared" si="152"/>
        <v>40398042</v>
      </c>
      <c r="Q359" s="215">
        <f t="shared" si="159"/>
        <v>0</v>
      </c>
      <c r="V359" s="282">
        <v>40398042</v>
      </c>
      <c r="AA359" s="289">
        <v>2350324</v>
      </c>
      <c r="AB359" s="289" t="s">
        <v>179</v>
      </c>
      <c r="AC359" s="291">
        <v>0</v>
      </c>
      <c r="AD359" s="291">
        <v>0</v>
      </c>
      <c r="AE359" s="291">
        <v>0</v>
      </c>
      <c r="AF359" s="291">
        <v>40398042</v>
      </c>
      <c r="AG359" s="291">
        <v>40398042</v>
      </c>
      <c r="AH359" s="291">
        <v>0</v>
      </c>
      <c r="AI359" s="291">
        <v>0</v>
      </c>
      <c r="AJ359" s="291">
        <v>40398042</v>
      </c>
      <c r="AK359" s="291">
        <v>0</v>
      </c>
      <c r="AL359" s="291">
        <v>0</v>
      </c>
      <c r="AM359" s="291">
        <v>0</v>
      </c>
      <c r="AN359" s="291">
        <v>0</v>
      </c>
      <c r="AO359" s="291">
        <v>0</v>
      </c>
      <c r="AP359" s="291">
        <v>0</v>
      </c>
      <c r="AQ359" s="291">
        <v>0</v>
      </c>
      <c r="AR359" s="291">
        <v>0</v>
      </c>
      <c r="AS359" s="291">
        <v>0</v>
      </c>
      <c r="AT359" s="291">
        <v>40398042</v>
      </c>
      <c r="BB359" s="312">
        <v>2350324</v>
      </c>
      <c r="BC359" s="312" t="s">
        <v>179</v>
      </c>
      <c r="BD359" s="314">
        <v>0</v>
      </c>
      <c r="BE359" s="314">
        <v>0</v>
      </c>
      <c r="BF359" s="314">
        <v>0</v>
      </c>
      <c r="BG359" s="314">
        <v>40398042</v>
      </c>
      <c r="BH359" s="314">
        <v>40398042</v>
      </c>
      <c r="BI359" s="314">
        <v>0</v>
      </c>
      <c r="BJ359" s="314">
        <v>0</v>
      </c>
      <c r="BK359" s="314">
        <v>40398042</v>
      </c>
      <c r="BL359" s="314">
        <v>0</v>
      </c>
      <c r="BM359" s="314">
        <v>0</v>
      </c>
      <c r="BN359" s="314">
        <v>0</v>
      </c>
      <c r="BO359" s="314">
        <v>0</v>
      </c>
      <c r="BP359" s="314">
        <v>0</v>
      </c>
      <c r="BQ359" s="314">
        <v>0</v>
      </c>
      <c r="BR359" s="314">
        <v>40398042</v>
      </c>
      <c r="BS359" s="314">
        <v>0</v>
      </c>
    </row>
    <row r="360" spans="1:71" x14ac:dyDescent="0.35">
      <c r="A360" s="212">
        <v>2350325</v>
      </c>
      <c r="B360" s="210" t="s">
        <v>180</v>
      </c>
      <c r="C360" s="215">
        <v>0</v>
      </c>
      <c r="D360" s="215">
        <v>0</v>
      </c>
      <c r="E360" s="215">
        <v>2182569021</v>
      </c>
      <c r="F360" s="215">
        <v>2182569021</v>
      </c>
      <c r="G360" s="215">
        <f t="shared" si="157"/>
        <v>0</v>
      </c>
      <c r="H360" s="215">
        <v>0</v>
      </c>
      <c r="I360" s="215">
        <v>0</v>
      </c>
      <c r="J360" s="215">
        <f t="shared" si="149"/>
        <v>0</v>
      </c>
      <c r="K360" s="215">
        <v>0</v>
      </c>
      <c r="L360" s="215">
        <v>0</v>
      </c>
      <c r="M360" s="215">
        <f t="shared" si="150"/>
        <v>0</v>
      </c>
      <c r="N360" s="215">
        <v>0</v>
      </c>
      <c r="O360" s="215">
        <f t="shared" si="151"/>
        <v>0</v>
      </c>
      <c r="P360" s="215">
        <f t="shared" si="152"/>
        <v>0</v>
      </c>
      <c r="Q360" s="215">
        <f t="shared" si="159"/>
        <v>0</v>
      </c>
      <c r="V360" s="282">
        <v>0</v>
      </c>
      <c r="AA360" s="289">
        <v>2350325</v>
      </c>
      <c r="AB360" s="289" t="s">
        <v>180</v>
      </c>
      <c r="AC360" s="291">
        <v>0</v>
      </c>
      <c r="AD360" s="291">
        <v>0</v>
      </c>
      <c r="AE360" s="291">
        <v>2182569021</v>
      </c>
      <c r="AF360" s="291">
        <v>2182569021</v>
      </c>
      <c r="AG360" s="291">
        <v>0</v>
      </c>
      <c r="AH360" s="291">
        <v>0</v>
      </c>
      <c r="AI360" s="291">
        <v>0</v>
      </c>
      <c r="AJ360" s="291">
        <v>0</v>
      </c>
      <c r="AK360" s="291">
        <v>0</v>
      </c>
      <c r="AL360" s="291">
        <v>0</v>
      </c>
      <c r="AM360" s="291">
        <v>0</v>
      </c>
      <c r="AN360" s="291">
        <v>0</v>
      </c>
      <c r="AO360" s="291">
        <v>0</v>
      </c>
      <c r="AP360" s="291">
        <v>0</v>
      </c>
      <c r="AQ360" s="291">
        <v>0</v>
      </c>
      <c r="AR360" s="291">
        <v>0</v>
      </c>
      <c r="AS360" s="291">
        <v>0</v>
      </c>
      <c r="AT360" s="291">
        <v>0</v>
      </c>
      <c r="BB360" s="312">
        <v>2350325</v>
      </c>
      <c r="BC360" s="312" t="s">
        <v>180</v>
      </c>
      <c r="BD360" s="314">
        <v>0</v>
      </c>
      <c r="BE360" s="314">
        <v>0</v>
      </c>
      <c r="BF360" s="314">
        <v>2182569021</v>
      </c>
      <c r="BG360" s="314">
        <v>2182569021</v>
      </c>
      <c r="BH360" s="314">
        <v>0</v>
      </c>
      <c r="BI360" s="314">
        <v>0</v>
      </c>
      <c r="BJ360" s="314">
        <v>0</v>
      </c>
      <c r="BK360" s="314">
        <v>0</v>
      </c>
      <c r="BL360" s="314">
        <v>0</v>
      </c>
      <c r="BM360" s="314">
        <v>0</v>
      </c>
      <c r="BN360" s="314">
        <v>0</v>
      </c>
      <c r="BO360" s="314">
        <v>0</v>
      </c>
      <c r="BP360" s="314">
        <v>0</v>
      </c>
      <c r="BQ360" s="314">
        <v>0</v>
      </c>
      <c r="BR360" s="314">
        <v>0</v>
      </c>
      <c r="BS360" s="314">
        <v>0</v>
      </c>
    </row>
    <row r="361" spans="1:71" x14ac:dyDescent="0.35">
      <c r="A361" s="212">
        <v>2350326</v>
      </c>
      <c r="B361" s="210" t="s">
        <v>181</v>
      </c>
      <c r="C361" s="215">
        <v>0</v>
      </c>
      <c r="D361" s="215">
        <v>0</v>
      </c>
      <c r="E361" s="215">
        <v>0</v>
      </c>
      <c r="F361" s="215">
        <v>19470700</v>
      </c>
      <c r="G361" s="215">
        <f t="shared" si="157"/>
        <v>19470700</v>
      </c>
      <c r="H361" s="215">
        <v>0</v>
      </c>
      <c r="I361" s="215">
        <v>19470700</v>
      </c>
      <c r="J361" s="215">
        <f t="shared" si="149"/>
        <v>0</v>
      </c>
      <c r="K361" s="215">
        <v>0</v>
      </c>
      <c r="L361" s="215">
        <v>19470700</v>
      </c>
      <c r="M361" s="215">
        <f t="shared" si="150"/>
        <v>0</v>
      </c>
      <c r="N361" s="215">
        <v>19470700</v>
      </c>
      <c r="O361" s="215">
        <f t="shared" si="151"/>
        <v>0</v>
      </c>
      <c r="P361" s="215">
        <f t="shared" si="152"/>
        <v>0</v>
      </c>
      <c r="Q361" s="215">
        <f t="shared" si="159"/>
        <v>19470700</v>
      </c>
      <c r="V361" s="282">
        <v>0</v>
      </c>
      <c r="AA361" s="289">
        <v>2350326</v>
      </c>
      <c r="AB361" s="289" t="s">
        <v>181</v>
      </c>
      <c r="AC361" s="291">
        <v>0</v>
      </c>
      <c r="AD361" s="291">
        <v>0</v>
      </c>
      <c r="AE361" s="291">
        <v>0</v>
      </c>
      <c r="AF361" s="291">
        <v>19470700</v>
      </c>
      <c r="AG361" s="291">
        <v>19470700</v>
      </c>
      <c r="AH361" s="291">
        <v>0</v>
      </c>
      <c r="AI361" s="291">
        <v>19470700</v>
      </c>
      <c r="AJ361" s="291">
        <v>0</v>
      </c>
      <c r="AK361" s="291">
        <v>0</v>
      </c>
      <c r="AL361" s="291">
        <v>0</v>
      </c>
      <c r="AM361" s="291">
        <v>19470700</v>
      </c>
      <c r="AN361" s="291">
        <v>0</v>
      </c>
      <c r="AO361" s="291">
        <v>0</v>
      </c>
      <c r="AP361" s="291">
        <v>0</v>
      </c>
      <c r="AQ361" s="291">
        <v>19470700</v>
      </c>
      <c r="AR361" s="291">
        <v>19470700</v>
      </c>
      <c r="AS361" s="291">
        <v>0</v>
      </c>
      <c r="AT361" s="291">
        <v>0</v>
      </c>
      <c r="BB361" s="312">
        <v>2350326</v>
      </c>
      <c r="BC361" s="312" t="s">
        <v>181</v>
      </c>
      <c r="BD361" s="314">
        <v>0</v>
      </c>
      <c r="BE361" s="314">
        <v>0</v>
      </c>
      <c r="BF361" s="314">
        <v>0</v>
      </c>
      <c r="BG361" s="314">
        <v>19470700</v>
      </c>
      <c r="BH361" s="314">
        <v>19470700</v>
      </c>
      <c r="BI361" s="314">
        <v>0</v>
      </c>
      <c r="BJ361" s="314">
        <v>19470700</v>
      </c>
      <c r="BK361" s="314">
        <v>0</v>
      </c>
      <c r="BL361" s="314">
        <v>0</v>
      </c>
      <c r="BM361" s="314">
        <v>19470700</v>
      </c>
      <c r="BN361" s="314">
        <v>0</v>
      </c>
      <c r="BO361" s="314">
        <v>0</v>
      </c>
      <c r="BP361" s="314">
        <v>19470700</v>
      </c>
      <c r="BQ361" s="314">
        <v>0</v>
      </c>
      <c r="BR361" s="314">
        <v>0</v>
      </c>
      <c r="BS361" s="314">
        <v>19470700</v>
      </c>
    </row>
    <row r="362" spans="1:71" ht="29" x14ac:dyDescent="0.35">
      <c r="A362" s="212">
        <v>2350328</v>
      </c>
      <c r="B362" s="210" t="s">
        <v>182</v>
      </c>
      <c r="C362" s="215">
        <v>0</v>
      </c>
      <c r="D362" s="215">
        <v>0</v>
      </c>
      <c r="E362" s="215">
        <v>0</v>
      </c>
      <c r="F362" s="215">
        <v>91883149</v>
      </c>
      <c r="G362" s="215">
        <f t="shared" si="157"/>
        <v>91883149</v>
      </c>
      <c r="H362" s="215">
        <v>0</v>
      </c>
      <c r="I362" s="215">
        <v>0</v>
      </c>
      <c r="J362" s="215">
        <f t="shared" si="149"/>
        <v>91883149</v>
      </c>
      <c r="K362" s="215">
        <v>0</v>
      </c>
      <c r="L362" s="215">
        <v>0</v>
      </c>
      <c r="M362" s="215">
        <f t="shared" si="150"/>
        <v>0</v>
      </c>
      <c r="N362" s="215">
        <v>0</v>
      </c>
      <c r="O362" s="215">
        <f t="shared" si="151"/>
        <v>0</v>
      </c>
      <c r="P362" s="215">
        <f t="shared" si="152"/>
        <v>91883149</v>
      </c>
      <c r="Q362" s="215">
        <f t="shared" si="159"/>
        <v>0</v>
      </c>
      <c r="V362" s="282">
        <v>91883149</v>
      </c>
      <c r="AA362" s="289">
        <v>2350328</v>
      </c>
      <c r="AB362" s="289" t="s">
        <v>182</v>
      </c>
      <c r="AC362" s="291">
        <v>0</v>
      </c>
      <c r="AD362" s="291">
        <v>0</v>
      </c>
      <c r="AE362" s="291">
        <v>0</v>
      </c>
      <c r="AF362" s="291">
        <v>91883149</v>
      </c>
      <c r="AG362" s="291">
        <v>91883149</v>
      </c>
      <c r="AH362" s="291">
        <v>0</v>
      </c>
      <c r="AI362" s="291">
        <v>0</v>
      </c>
      <c r="AJ362" s="291">
        <v>91883149</v>
      </c>
      <c r="AK362" s="291">
        <v>0</v>
      </c>
      <c r="AL362" s="291">
        <v>0</v>
      </c>
      <c r="AM362" s="291">
        <v>0</v>
      </c>
      <c r="AN362" s="291">
        <v>0</v>
      </c>
      <c r="AO362" s="291">
        <v>0</v>
      </c>
      <c r="AP362" s="291">
        <v>0</v>
      </c>
      <c r="AQ362" s="291">
        <v>0</v>
      </c>
      <c r="AR362" s="291">
        <v>0</v>
      </c>
      <c r="AS362" s="291">
        <v>0</v>
      </c>
      <c r="AT362" s="291">
        <v>91883149</v>
      </c>
      <c r="BB362" s="312">
        <v>2350328</v>
      </c>
      <c r="BC362" s="312" t="s">
        <v>182</v>
      </c>
      <c r="BD362" s="314">
        <v>0</v>
      </c>
      <c r="BE362" s="314">
        <v>0</v>
      </c>
      <c r="BF362" s="314">
        <v>0</v>
      </c>
      <c r="BG362" s="314">
        <v>91883149</v>
      </c>
      <c r="BH362" s="314">
        <v>91883149</v>
      </c>
      <c r="BI362" s="314">
        <v>0</v>
      </c>
      <c r="BJ362" s="314">
        <v>0</v>
      </c>
      <c r="BK362" s="314">
        <v>91883149</v>
      </c>
      <c r="BL362" s="314">
        <v>0</v>
      </c>
      <c r="BM362" s="314">
        <v>0</v>
      </c>
      <c r="BN362" s="314">
        <v>0</v>
      </c>
      <c r="BO362" s="314">
        <v>0</v>
      </c>
      <c r="BP362" s="314">
        <v>0</v>
      </c>
      <c r="BQ362" s="314">
        <v>0</v>
      </c>
      <c r="BR362" s="314">
        <v>91883149</v>
      </c>
      <c r="BS362" s="314">
        <v>0</v>
      </c>
    </row>
    <row r="363" spans="1:71" ht="29" x14ac:dyDescent="0.35">
      <c r="A363" s="212">
        <v>2350330</v>
      </c>
      <c r="B363" s="210" t="s">
        <v>183</v>
      </c>
      <c r="C363" s="215">
        <v>0</v>
      </c>
      <c r="D363" s="215">
        <v>0</v>
      </c>
      <c r="E363" s="215">
        <v>0</v>
      </c>
      <c r="F363" s="215">
        <v>81565760</v>
      </c>
      <c r="G363" s="215">
        <f t="shared" si="157"/>
        <v>81565760</v>
      </c>
      <c r="H363" s="215">
        <v>0</v>
      </c>
      <c r="I363" s="215">
        <v>0</v>
      </c>
      <c r="J363" s="215">
        <f t="shared" si="149"/>
        <v>81565760</v>
      </c>
      <c r="K363" s="215">
        <v>0</v>
      </c>
      <c r="L363" s="215">
        <v>0</v>
      </c>
      <c r="M363" s="215">
        <f t="shared" si="150"/>
        <v>0</v>
      </c>
      <c r="N363" s="215">
        <v>0</v>
      </c>
      <c r="O363" s="215">
        <f t="shared" si="151"/>
        <v>0</v>
      </c>
      <c r="P363" s="215">
        <f t="shared" si="152"/>
        <v>81565760</v>
      </c>
      <c r="Q363" s="215">
        <f t="shared" si="159"/>
        <v>0</v>
      </c>
      <c r="V363" s="282">
        <v>81565760</v>
      </c>
      <c r="AA363" s="289">
        <v>2350330</v>
      </c>
      <c r="AB363" s="289" t="s">
        <v>183</v>
      </c>
      <c r="AC363" s="291">
        <v>0</v>
      </c>
      <c r="AD363" s="291">
        <v>0</v>
      </c>
      <c r="AE363" s="291">
        <v>0</v>
      </c>
      <c r="AF363" s="291">
        <v>81565760</v>
      </c>
      <c r="AG363" s="291">
        <v>81565760</v>
      </c>
      <c r="AH363" s="291">
        <v>0</v>
      </c>
      <c r="AI363" s="291">
        <v>0</v>
      </c>
      <c r="AJ363" s="291">
        <v>81565760</v>
      </c>
      <c r="AK363" s="291">
        <v>0</v>
      </c>
      <c r="AL363" s="291">
        <v>0</v>
      </c>
      <c r="AM363" s="291">
        <v>0</v>
      </c>
      <c r="AN363" s="291">
        <v>0</v>
      </c>
      <c r="AO363" s="291">
        <v>0</v>
      </c>
      <c r="AP363" s="291">
        <v>0</v>
      </c>
      <c r="AQ363" s="291">
        <v>0</v>
      </c>
      <c r="AR363" s="291">
        <v>0</v>
      </c>
      <c r="AS363" s="291">
        <v>0</v>
      </c>
      <c r="AT363" s="291">
        <v>81565760</v>
      </c>
      <c r="BB363" s="312">
        <v>2350330</v>
      </c>
      <c r="BC363" s="312" t="s">
        <v>183</v>
      </c>
      <c r="BD363" s="314">
        <v>0</v>
      </c>
      <c r="BE363" s="314">
        <v>0</v>
      </c>
      <c r="BF363" s="314">
        <v>0</v>
      </c>
      <c r="BG363" s="314">
        <v>81565760</v>
      </c>
      <c r="BH363" s="314">
        <v>81565760</v>
      </c>
      <c r="BI363" s="314">
        <v>0</v>
      </c>
      <c r="BJ363" s="314">
        <v>0</v>
      </c>
      <c r="BK363" s="314">
        <v>81565760</v>
      </c>
      <c r="BL363" s="314">
        <v>0</v>
      </c>
      <c r="BM363" s="314">
        <v>0</v>
      </c>
      <c r="BN363" s="314">
        <v>0</v>
      </c>
      <c r="BO363" s="314">
        <v>0</v>
      </c>
      <c r="BP363" s="314">
        <v>0</v>
      </c>
      <c r="BQ363" s="314">
        <v>0</v>
      </c>
      <c r="BR363" s="314">
        <v>81565760</v>
      </c>
      <c r="BS363" s="314">
        <v>0</v>
      </c>
    </row>
    <row r="364" spans="1:71" x14ac:dyDescent="0.35">
      <c r="A364" s="226">
        <v>23504</v>
      </c>
      <c r="B364" s="227" t="s">
        <v>184</v>
      </c>
      <c r="C364" s="228">
        <f>SUM(C365:C375)</f>
        <v>0</v>
      </c>
      <c r="D364" s="228">
        <f t="shared" ref="D364:Q364" si="160">SUM(D365:D375)</f>
        <v>0</v>
      </c>
      <c r="E364" s="228">
        <f t="shared" si="160"/>
        <v>0</v>
      </c>
      <c r="F364" s="228">
        <f t="shared" si="160"/>
        <v>161960107</v>
      </c>
      <c r="G364" s="228">
        <f t="shared" si="160"/>
        <v>161960107</v>
      </c>
      <c r="H364" s="228">
        <f t="shared" si="160"/>
        <v>0</v>
      </c>
      <c r="I364" s="228">
        <f t="shared" si="160"/>
        <v>65845522</v>
      </c>
      <c r="J364" s="228">
        <f t="shared" si="160"/>
        <v>96114585</v>
      </c>
      <c r="K364" s="228">
        <f t="shared" si="160"/>
        <v>0</v>
      </c>
      <c r="L364" s="228">
        <f t="shared" si="160"/>
        <v>65845522</v>
      </c>
      <c r="M364" s="228">
        <f t="shared" si="160"/>
        <v>0</v>
      </c>
      <c r="N364" s="228">
        <f t="shared" si="160"/>
        <v>65846122</v>
      </c>
      <c r="O364" s="228">
        <f t="shared" si="160"/>
        <v>600</v>
      </c>
      <c r="P364" s="228">
        <f t="shared" si="160"/>
        <v>96113985</v>
      </c>
      <c r="Q364" s="228">
        <f t="shared" si="160"/>
        <v>65845522</v>
      </c>
      <c r="V364" s="282">
        <v>96113985</v>
      </c>
      <c r="AA364" s="289">
        <v>23504</v>
      </c>
      <c r="AB364" s="289" t="s">
        <v>184</v>
      </c>
      <c r="AC364" s="291">
        <v>0</v>
      </c>
      <c r="AD364" s="291">
        <v>0</v>
      </c>
      <c r="AE364" s="291">
        <v>0</v>
      </c>
      <c r="AF364" s="291">
        <v>161960107</v>
      </c>
      <c r="AG364" s="291">
        <v>161960107</v>
      </c>
      <c r="AH364" s="291">
        <v>0</v>
      </c>
      <c r="AI364" s="291">
        <v>65845522</v>
      </c>
      <c r="AJ364" s="291">
        <v>96114585</v>
      </c>
      <c r="AK364" s="291">
        <v>0</v>
      </c>
      <c r="AL364" s="291">
        <v>0</v>
      </c>
      <c r="AM364" s="291">
        <v>65845522</v>
      </c>
      <c r="AN364" s="291">
        <v>0</v>
      </c>
      <c r="AO364" s="291">
        <v>397341</v>
      </c>
      <c r="AP364" s="291">
        <v>0</v>
      </c>
      <c r="AQ364" s="291">
        <v>66243463</v>
      </c>
      <c r="AR364" s="291">
        <v>65846122</v>
      </c>
      <c r="AS364" s="291">
        <v>600</v>
      </c>
      <c r="AT364" s="291">
        <v>96113985</v>
      </c>
      <c r="BB364" s="312">
        <v>23504</v>
      </c>
      <c r="BC364" s="312" t="s">
        <v>184</v>
      </c>
      <c r="BD364" s="314">
        <v>0</v>
      </c>
      <c r="BE364" s="314">
        <v>0</v>
      </c>
      <c r="BF364" s="314">
        <v>0</v>
      </c>
      <c r="BG364" s="314">
        <v>161960107</v>
      </c>
      <c r="BH364" s="314">
        <v>161960107</v>
      </c>
      <c r="BI364" s="314">
        <v>0</v>
      </c>
      <c r="BJ364" s="314">
        <v>65845522</v>
      </c>
      <c r="BK364" s="314">
        <v>96114585</v>
      </c>
      <c r="BL364" s="314">
        <v>0</v>
      </c>
      <c r="BM364" s="314">
        <v>65845522</v>
      </c>
      <c r="BN364" s="314">
        <v>0</v>
      </c>
      <c r="BO364" s="314">
        <v>0</v>
      </c>
      <c r="BP364" s="314">
        <v>65846122</v>
      </c>
      <c r="BQ364" s="314">
        <v>600</v>
      </c>
      <c r="BR364" s="314">
        <v>96113985</v>
      </c>
      <c r="BS364" s="314">
        <v>65845522</v>
      </c>
    </row>
    <row r="365" spans="1:71" x14ac:dyDescent="0.35">
      <c r="A365" s="307">
        <v>2350401</v>
      </c>
      <c r="B365" s="210" t="s">
        <v>185</v>
      </c>
      <c r="C365" s="215">
        <v>0</v>
      </c>
      <c r="D365" s="215">
        <v>0</v>
      </c>
      <c r="E365" s="215">
        <v>0</v>
      </c>
      <c r="F365" s="215">
        <v>8521352</v>
      </c>
      <c r="G365" s="215">
        <f t="shared" si="157"/>
        <v>8521352</v>
      </c>
      <c r="H365" s="215">
        <v>0</v>
      </c>
      <c r="I365" s="215">
        <v>0</v>
      </c>
      <c r="J365" s="215">
        <f t="shared" si="149"/>
        <v>8521352</v>
      </c>
      <c r="K365" s="215">
        <v>0</v>
      </c>
      <c r="L365" s="215">
        <v>0</v>
      </c>
      <c r="M365" s="215">
        <f t="shared" si="150"/>
        <v>0</v>
      </c>
      <c r="N365" s="215">
        <v>0</v>
      </c>
      <c r="O365" s="215">
        <f t="shared" si="151"/>
        <v>0</v>
      </c>
      <c r="P365" s="215">
        <f t="shared" si="152"/>
        <v>8521352</v>
      </c>
      <c r="Q365" s="215">
        <f t="shared" si="159"/>
        <v>0</v>
      </c>
      <c r="V365" s="282">
        <v>8521352</v>
      </c>
      <c r="AA365" s="289">
        <v>2350401</v>
      </c>
      <c r="AB365" s="289" t="s">
        <v>185</v>
      </c>
      <c r="AC365" s="291">
        <v>0</v>
      </c>
      <c r="AD365" s="291">
        <v>0</v>
      </c>
      <c r="AE365" s="291">
        <v>0</v>
      </c>
      <c r="AF365" s="291">
        <v>8521352</v>
      </c>
      <c r="AG365" s="291">
        <v>8521352</v>
      </c>
      <c r="AH365" s="291">
        <v>0</v>
      </c>
      <c r="AI365" s="291">
        <v>0</v>
      </c>
      <c r="AJ365" s="291">
        <v>8521352</v>
      </c>
      <c r="AK365" s="291">
        <v>0</v>
      </c>
      <c r="AL365" s="291">
        <v>0</v>
      </c>
      <c r="AM365" s="291">
        <v>0</v>
      </c>
      <c r="AN365" s="291">
        <v>0</v>
      </c>
      <c r="AO365" s="291">
        <v>0</v>
      </c>
      <c r="AP365" s="291">
        <v>0</v>
      </c>
      <c r="AQ365" s="291">
        <v>0</v>
      </c>
      <c r="AR365" s="291">
        <v>0</v>
      </c>
      <c r="AS365" s="291">
        <v>0</v>
      </c>
      <c r="AT365" s="291">
        <v>8521352</v>
      </c>
      <c r="BB365" s="312">
        <v>2350401</v>
      </c>
      <c r="BC365" s="312" t="s">
        <v>185</v>
      </c>
      <c r="BD365" s="314">
        <v>0</v>
      </c>
      <c r="BE365" s="314">
        <v>0</v>
      </c>
      <c r="BF365" s="314">
        <v>0</v>
      </c>
      <c r="BG365" s="314">
        <v>8521352</v>
      </c>
      <c r="BH365" s="314">
        <v>8521352</v>
      </c>
      <c r="BI365" s="314">
        <v>0</v>
      </c>
      <c r="BJ365" s="314">
        <v>0</v>
      </c>
      <c r="BK365" s="314">
        <v>8521352</v>
      </c>
      <c r="BL365" s="314">
        <v>0</v>
      </c>
      <c r="BM365" s="314">
        <v>0</v>
      </c>
      <c r="BN365" s="314">
        <v>0</v>
      </c>
      <c r="BO365" s="314">
        <v>0</v>
      </c>
      <c r="BP365" s="314">
        <v>0</v>
      </c>
      <c r="BQ365" s="314">
        <v>0</v>
      </c>
      <c r="BR365" s="314">
        <v>8521352</v>
      </c>
      <c r="BS365" s="314">
        <v>0</v>
      </c>
    </row>
    <row r="366" spans="1:71" s="219" customFormat="1" ht="29" x14ac:dyDescent="0.35">
      <c r="A366" s="212">
        <v>2350402</v>
      </c>
      <c r="B366" s="210" t="s">
        <v>186</v>
      </c>
      <c r="C366" s="215">
        <v>0</v>
      </c>
      <c r="D366" s="215">
        <v>0</v>
      </c>
      <c r="E366" s="215">
        <v>0</v>
      </c>
      <c r="F366" s="215">
        <v>1126955</v>
      </c>
      <c r="G366" s="215">
        <f t="shared" si="157"/>
        <v>1126955</v>
      </c>
      <c r="H366" s="215">
        <v>0</v>
      </c>
      <c r="I366" s="215">
        <v>1126955</v>
      </c>
      <c r="J366" s="215">
        <f t="shared" si="149"/>
        <v>0</v>
      </c>
      <c r="K366" s="215">
        <v>0</v>
      </c>
      <c r="L366" s="215">
        <v>1126955</v>
      </c>
      <c r="M366" s="215">
        <f t="shared" si="150"/>
        <v>0</v>
      </c>
      <c r="N366" s="215">
        <v>1126955</v>
      </c>
      <c r="O366" s="215">
        <f t="shared" si="151"/>
        <v>0</v>
      </c>
      <c r="P366" s="215">
        <f t="shared" si="152"/>
        <v>0</v>
      </c>
      <c r="Q366" s="215">
        <f t="shared" si="159"/>
        <v>1126955</v>
      </c>
      <c r="R366" s="208"/>
      <c r="S366" s="208"/>
      <c r="T366" s="208"/>
      <c r="U366" s="208"/>
      <c r="V366" s="282">
        <v>0</v>
      </c>
      <c r="X366" s="208"/>
      <c r="Y366" s="208"/>
      <c r="AA366" s="289">
        <v>2350402</v>
      </c>
      <c r="AB366" s="289" t="s">
        <v>186</v>
      </c>
      <c r="AC366" s="291">
        <v>0</v>
      </c>
      <c r="AD366" s="291">
        <v>0</v>
      </c>
      <c r="AE366" s="291">
        <v>0</v>
      </c>
      <c r="AF366" s="291">
        <v>1126955</v>
      </c>
      <c r="AG366" s="291">
        <v>1126955</v>
      </c>
      <c r="AH366" s="291">
        <v>0</v>
      </c>
      <c r="AI366" s="291">
        <v>1126955</v>
      </c>
      <c r="AJ366" s="291">
        <v>0</v>
      </c>
      <c r="AK366" s="291">
        <v>0</v>
      </c>
      <c r="AL366" s="291">
        <v>0</v>
      </c>
      <c r="AM366" s="291">
        <v>1126955</v>
      </c>
      <c r="AN366" s="291">
        <v>0</v>
      </c>
      <c r="AO366" s="291">
        <v>0</v>
      </c>
      <c r="AP366" s="291">
        <v>0</v>
      </c>
      <c r="AQ366" s="291">
        <v>1126955</v>
      </c>
      <c r="AR366" s="291">
        <v>1126955</v>
      </c>
      <c r="AS366" s="291">
        <v>0</v>
      </c>
      <c r="AT366" s="291">
        <v>0</v>
      </c>
      <c r="BB366" s="312">
        <v>2350402</v>
      </c>
      <c r="BC366" s="312" t="s">
        <v>186</v>
      </c>
      <c r="BD366" s="314">
        <v>0</v>
      </c>
      <c r="BE366" s="314">
        <v>0</v>
      </c>
      <c r="BF366" s="314">
        <v>0</v>
      </c>
      <c r="BG366" s="314">
        <v>1126955</v>
      </c>
      <c r="BH366" s="314">
        <v>1126955</v>
      </c>
      <c r="BI366" s="314">
        <v>0</v>
      </c>
      <c r="BJ366" s="314">
        <v>1126955</v>
      </c>
      <c r="BK366" s="314">
        <v>0</v>
      </c>
      <c r="BL366" s="314">
        <v>0</v>
      </c>
      <c r="BM366" s="314">
        <v>1126955</v>
      </c>
      <c r="BN366" s="314">
        <v>0</v>
      </c>
      <c r="BO366" s="314">
        <v>0</v>
      </c>
      <c r="BP366" s="314">
        <v>1126955</v>
      </c>
      <c r="BQ366" s="314">
        <v>0</v>
      </c>
      <c r="BR366" s="314">
        <v>0</v>
      </c>
      <c r="BS366" s="314">
        <v>1126955</v>
      </c>
    </row>
    <row r="367" spans="1:71" x14ac:dyDescent="0.35">
      <c r="A367" s="212">
        <v>2350403</v>
      </c>
      <c r="B367" s="210" t="s">
        <v>187</v>
      </c>
      <c r="C367" s="215">
        <v>0</v>
      </c>
      <c r="D367" s="215">
        <v>0</v>
      </c>
      <c r="E367" s="215">
        <v>0</v>
      </c>
      <c r="F367" s="215">
        <v>4977319</v>
      </c>
      <c r="G367" s="215">
        <f t="shared" si="157"/>
        <v>4977319</v>
      </c>
      <c r="H367" s="215">
        <v>0</v>
      </c>
      <c r="I367" s="215">
        <v>4977319</v>
      </c>
      <c r="J367" s="215">
        <f t="shared" si="149"/>
        <v>0</v>
      </c>
      <c r="K367" s="215">
        <v>0</v>
      </c>
      <c r="L367" s="215">
        <v>4977319</v>
      </c>
      <c r="M367" s="215">
        <f t="shared" si="150"/>
        <v>0</v>
      </c>
      <c r="N367" s="215">
        <v>4977319</v>
      </c>
      <c r="O367" s="215">
        <f t="shared" si="151"/>
        <v>0</v>
      </c>
      <c r="P367" s="215">
        <f t="shared" si="152"/>
        <v>0</v>
      </c>
      <c r="Q367" s="215">
        <f t="shared" si="159"/>
        <v>4977319</v>
      </c>
      <c r="V367" s="282">
        <v>0</v>
      </c>
      <c r="AA367" s="289">
        <v>2350403</v>
      </c>
      <c r="AB367" s="289" t="s">
        <v>187</v>
      </c>
      <c r="AC367" s="291">
        <v>0</v>
      </c>
      <c r="AD367" s="291">
        <v>0</v>
      </c>
      <c r="AE367" s="291">
        <v>0</v>
      </c>
      <c r="AF367" s="291">
        <v>4977319</v>
      </c>
      <c r="AG367" s="291">
        <v>4977319</v>
      </c>
      <c r="AH367" s="291">
        <v>0</v>
      </c>
      <c r="AI367" s="291">
        <v>4977319</v>
      </c>
      <c r="AJ367" s="291">
        <v>0</v>
      </c>
      <c r="AK367" s="291">
        <v>0</v>
      </c>
      <c r="AL367" s="291">
        <v>0</v>
      </c>
      <c r="AM367" s="291">
        <v>4977319</v>
      </c>
      <c r="AN367" s="291">
        <v>0</v>
      </c>
      <c r="AO367" s="291">
        <v>0</v>
      </c>
      <c r="AP367" s="291">
        <v>0</v>
      </c>
      <c r="AQ367" s="291">
        <v>4977319</v>
      </c>
      <c r="AR367" s="291">
        <v>4977319</v>
      </c>
      <c r="AS367" s="291">
        <v>0</v>
      </c>
      <c r="AT367" s="291">
        <v>0</v>
      </c>
      <c r="BB367" s="312">
        <v>2350403</v>
      </c>
      <c r="BC367" s="312" t="s">
        <v>187</v>
      </c>
      <c r="BD367" s="314">
        <v>0</v>
      </c>
      <c r="BE367" s="314">
        <v>0</v>
      </c>
      <c r="BF367" s="314">
        <v>0</v>
      </c>
      <c r="BG367" s="314">
        <v>4977319</v>
      </c>
      <c r="BH367" s="314">
        <v>4977319</v>
      </c>
      <c r="BI367" s="314">
        <v>0</v>
      </c>
      <c r="BJ367" s="314">
        <v>4977319</v>
      </c>
      <c r="BK367" s="314">
        <v>0</v>
      </c>
      <c r="BL367" s="314">
        <v>0</v>
      </c>
      <c r="BM367" s="314">
        <v>4977319</v>
      </c>
      <c r="BN367" s="314">
        <v>0</v>
      </c>
      <c r="BO367" s="314">
        <v>0</v>
      </c>
      <c r="BP367" s="314">
        <v>4977319</v>
      </c>
      <c r="BQ367" s="314">
        <v>0</v>
      </c>
      <c r="BR367" s="314">
        <v>0</v>
      </c>
      <c r="BS367" s="314">
        <v>4977319</v>
      </c>
    </row>
    <row r="368" spans="1:71" x14ac:dyDescent="0.35">
      <c r="A368" s="307">
        <v>2350404</v>
      </c>
      <c r="B368" s="210" t="s">
        <v>188</v>
      </c>
      <c r="C368" s="215">
        <v>0</v>
      </c>
      <c r="D368" s="215">
        <v>0</v>
      </c>
      <c r="E368" s="215">
        <v>0</v>
      </c>
      <c r="F368" s="215">
        <v>5000</v>
      </c>
      <c r="G368" s="215">
        <f t="shared" si="157"/>
        <v>5000</v>
      </c>
      <c r="H368" s="215">
        <v>0</v>
      </c>
      <c r="I368" s="215">
        <v>0</v>
      </c>
      <c r="J368" s="215">
        <f t="shared" si="149"/>
        <v>5000</v>
      </c>
      <c r="K368" s="215">
        <v>0</v>
      </c>
      <c r="L368" s="215">
        <v>0</v>
      </c>
      <c r="M368" s="215">
        <f t="shared" si="150"/>
        <v>0</v>
      </c>
      <c r="N368" s="215">
        <v>0</v>
      </c>
      <c r="O368" s="215">
        <f t="shared" si="151"/>
        <v>0</v>
      </c>
      <c r="P368" s="215">
        <f t="shared" si="152"/>
        <v>5000</v>
      </c>
      <c r="Q368" s="215">
        <f t="shared" si="159"/>
        <v>0</v>
      </c>
      <c r="V368" s="282">
        <v>5000</v>
      </c>
      <c r="AA368" s="289">
        <v>2350404</v>
      </c>
      <c r="AB368" s="289" t="s">
        <v>188</v>
      </c>
      <c r="AC368" s="291">
        <v>0</v>
      </c>
      <c r="AD368" s="291">
        <v>0</v>
      </c>
      <c r="AE368" s="291">
        <v>0</v>
      </c>
      <c r="AF368" s="291">
        <v>5000</v>
      </c>
      <c r="AG368" s="291">
        <v>5000</v>
      </c>
      <c r="AH368" s="291">
        <v>0</v>
      </c>
      <c r="AI368" s="291">
        <v>0</v>
      </c>
      <c r="AJ368" s="291">
        <v>5000</v>
      </c>
      <c r="AK368" s="291">
        <v>0</v>
      </c>
      <c r="AL368" s="291">
        <v>0</v>
      </c>
      <c r="AM368" s="291">
        <v>0</v>
      </c>
      <c r="AN368" s="291">
        <v>0</v>
      </c>
      <c r="AO368" s="291">
        <v>0</v>
      </c>
      <c r="AP368" s="291">
        <v>0</v>
      </c>
      <c r="AQ368" s="291">
        <v>0</v>
      </c>
      <c r="AR368" s="291">
        <v>0</v>
      </c>
      <c r="AS368" s="291">
        <v>0</v>
      </c>
      <c r="AT368" s="291">
        <v>5000</v>
      </c>
      <c r="BB368" s="312">
        <v>2350404</v>
      </c>
      <c r="BC368" s="312" t="s">
        <v>188</v>
      </c>
      <c r="BD368" s="314">
        <v>0</v>
      </c>
      <c r="BE368" s="314">
        <v>0</v>
      </c>
      <c r="BF368" s="314">
        <v>0</v>
      </c>
      <c r="BG368" s="314">
        <v>5000</v>
      </c>
      <c r="BH368" s="314">
        <v>5000</v>
      </c>
      <c r="BI368" s="314">
        <v>0</v>
      </c>
      <c r="BJ368" s="314">
        <v>0</v>
      </c>
      <c r="BK368" s="314">
        <v>5000</v>
      </c>
      <c r="BL368" s="314">
        <v>0</v>
      </c>
      <c r="BM368" s="314">
        <v>0</v>
      </c>
      <c r="BN368" s="314">
        <v>0</v>
      </c>
      <c r="BO368" s="314">
        <v>0</v>
      </c>
      <c r="BP368" s="314">
        <v>0</v>
      </c>
      <c r="BQ368" s="314">
        <v>0</v>
      </c>
      <c r="BR368" s="314">
        <v>5000</v>
      </c>
      <c r="BS368" s="314">
        <v>0</v>
      </c>
    </row>
    <row r="369" spans="1:71" x14ac:dyDescent="0.35">
      <c r="A369" s="307">
        <v>2350405</v>
      </c>
      <c r="B369" s="210" t="s">
        <v>189</v>
      </c>
      <c r="C369" s="215">
        <v>0</v>
      </c>
      <c r="D369" s="215">
        <v>0</v>
      </c>
      <c r="E369" s="215">
        <v>0</v>
      </c>
      <c r="F369" s="215">
        <v>1462335</v>
      </c>
      <c r="G369" s="215">
        <f t="shared" si="157"/>
        <v>1462335</v>
      </c>
      <c r="H369" s="215">
        <v>0</v>
      </c>
      <c r="I369" s="215">
        <v>0</v>
      </c>
      <c r="J369" s="215">
        <f t="shared" si="149"/>
        <v>1462335</v>
      </c>
      <c r="K369" s="215">
        <v>0</v>
      </c>
      <c r="L369" s="215">
        <v>0</v>
      </c>
      <c r="M369" s="215">
        <f t="shared" si="150"/>
        <v>0</v>
      </c>
      <c r="N369" s="215">
        <v>0</v>
      </c>
      <c r="O369" s="215">
        <f t="shared" si="151"/>
        <v>0</v>
      </c>
      <c r="P369" s="215">
        <f t="shared" si="152"/>
        <v>1462335</v>
      </c>
      <c r="Q369" s="215">
        <f t="shared" si="159"/>
        <v>0</v>
      </c>
      <c r="U369" s="219"/>
      <c r="V369" s="282">
        <v>1462335</v>
      </c>
      <c r="AA369" s="289">
        <v>2350405</v>
      </c>
      <c r="AB369" s="289" t="s">
        <v>189</v>
      </c>
      <c r="AC369" s="291">
        <v>0</v>
      </c>
      <c r="AD369" s="291">
        <v>0</v>
      </c>
      <c r="AE369" s="291">
        <v>0</v>
      </c>
      <c r="AF369" s="291">
        <v>1462335</v>
      </c>
      <c r="AG369" s="291">
        <v>1462335</v>
      </c>
      <c r="AH369" s="291">
        <v>0</v>
      </c>
      <c r="AI369" s="291">
        <v>0</v>
      </c>
      <c r="AJ369" s="291">
        <v>1462335</v>
      </c>
      <c r="AK369" s="291">
        <v>0</v>
      </c>
      <c r="AL369" s="291">
        <v>0</v>
      </c>
      <c r="AM369" s="291">
        <v>0</v>
      </c>
      <c r="AN369" s="291">
        <v>0</v>
      </c>
      <c r="AO369" s="291">
        <v>0</v>
      </c>
      <c r="AP369" s="291">
        <v>0</v>
      </c>
      <c r="AQ369" s="291">
        <v>0</v>
      </c>
      <c r="AR369" s="291">
        <v>0</v>
      </c>
      <c r="AS369" s="291">
        <v>0</v>
      </c>
      <c r="AT369" s="291">
        <v>1462335</v>
      </c>
      <c r="BB369" s="312">
        <v>2350405</v>
      </c>
      <c r="BC369" s="312" t="s">
        <v>189</v>
      </c>
      <c r="BD369" s="314">
        <v>0</v>
      </c>
      <c r="BE369" s="314">
        <v>0</v>
      </c>
      <c r="BF369" s="314">
        <v>0</v>
      </c>
      <c r="BG369" s="314">
        <v>1462335</v>
      </c>
      <c r="BH369" s="314">
        <v>1462335</v>
      </c>
      <c r="BI369" s="314">
        <v>0</v>
      </c>
      <c r="BJ369" s="314">
        <v>0</v>
      </c>
      <c r="BK369" s="314">
        <v>1462335</v>
      </c>
      <c r="BL369" s="314">
        <v>0</v>
      </c>
      <c r="BM369" s="314">
        <v>0</v>
      </c>
      <c r="BN369" s="314">
        <v>0</v>
      </c>
      <c r="BO369" s="314">
        <v>0</v>
      </c>
      <c r="BP369" s="314">
        <v>0</v>
      </c>
      <c r="BQ369" s="314">
        <v>0</v>
      </c>
      <c r="BR369" s="314">
        <v>1462335</v>
      </c>
      <c r="BS369" s="314">
        <v>0</v>
      </c>
    </row>
    <row r="370" spans="1:71" ht="29" x14ac:dyDescent="0.35">
      <c r="A370" s="212">
        <v>2350406</v>
      </c>
      <c r="B370" s="210" t="s">
        <v>190</v>
      </c>
      <c r="C370" s="215">
        <v>0</v>
      </c>
      <c r="D370" s="215">
        <v>0</v>
      </c>
      <c r="E370" s="215">
        <v>0</v>
      </c>
      <c r="F370" s="215">
        <v>60139189</v>
      </c>
      <c r="G370" s="215">
        <f t="shared" si="157"/>
        <v>60139189</v>
      </c>
      <c r="H370" s="215">
        <v>0</v>
      </c>
      <c r="I370" s="215">
        <v>59741248</v>
      </c>
      <c r="J370" s="215">
        <f t="shared" si="149"/>
        <v>397941</v>
      </c>
      <c r="K370" s="215">
        <v>0</v>
      </c>
      <c r="L370" s="215">
        <v>59741248</v>
      </c>
      <c r="M370" s="215">
        <f t="shared" si="150"/>
        <v>0</v>
      </c>
      <c r="N370" s="215">
        <v>59741848</v>
      </c>
      <c r="O370" s="215">
        <f t="shared" si="151"/>
        <v>600</v>
      </c>
      <c r="P370" s="215">
        <f t="shared" si="152"/>
        <v>397341</v>
      </c>
      <c r="Q370" s="215">
        <f t="shared" si="159"/>
        <v>59741248</v>
      </c>
      <c r="R370" s="219"/>
      <c r="S370" s="219"/>
      <c r="T370" s="219"/>
      <c r="V370" s="282">
        <v>397341</v>
      </c>
      <c r="AA370" s="289">
        <v>2350406</v>
      </c>
      <c r="AB370" s="289" t="s">
        <v>190</v>
      </c>
      <c r="AC370" s="291">
        <v>0</v>
      </c>
      <c r="AD370" s="291">
        <v>0</v>
      </c>
      <c r="AE370" s="291">
        <v>0</v>
      </c>
      <c r="AF370" s="291">
        <v>60139189</v>
      </c>
      <c r="AG370" s="291">
        <v>60139189</v>
      </c>
      <c r="AH370" s="291">
        <v>0</v>
      </c>
      <c r="AI370" s="291">
        <v>59741248</v>
      </c>
      <c r="AJ370" s="291">
        <v>397941</v>
      </c>
      <c r="AK370" s="291">
        <v>0</v>
      </c>
      <c r="AL370" s="291">
        <v>0</v>
      </c>
      <c r="AM370" s="291">
        <v>59741248</v>
      </c>
      <c r="AN370" s="291">
        <v>0</v>
      </c>
      <c r="AO370" s="291">
        <v>397341</v>
      </c>
      <c r="AP370" s="291">
        <v>0</v>
      </c>
      <c r="AQ370" s="291">
        <v>60139189</v>
      </c>
      <c r="AR370" s="291">
        <v>59741848</v>
      </c>
      <c r="AS370" s="291">
        <v>600</v>
      </c>
      <c r="AT370" s="291">
        <v>397341</v>
      </c>
      <c r="BB370" s="312">
        <v>2350406</v>
      </c>
      <c r="BC370" s="312" t="s">
        <v>190</v>
      </c>
      <c r="BD370" s="314">
        <v>0</v>
      </c>
      <c r="BE370" s="314">
        <v>0</v>
      </c>
      <c r="BF370" s="314">
        <v>0</v>
      </c>
      <c r="BG370" s="314">
        <v>60139189</v>
      </c>
      <c r="BH370" s="314">
        <v>60139189</v>
      </c>
      <c r="BI370" s="314">
        <v>0</v>
      </c>
      <c r="BJ370" s="314">
        <v>59741248</v>
      </c>
      <c r="BK370" s="314">
        <v>397941</v>
      </c>
      <c r="BL370" s="314">
        <v>0</v>
      </c>
      <c r="BM370" s="314">
        <v>59741248</v>
      </c>
      <c r="BN370" s="314">
        <v>0</v>
      </c>
      <c r="BO370" s="314">
        <v>0</v>
      </c>
      <c r="BP370" s="314">
        <v>59741848</v>
      </c>
      <c r="BQ370" s="314">
        <v>600</v>
      </c>
      <c r="BR370" s="314">
        <v>397341</v>
      </c>
      <c r="BS370" s="314">
        <v>59741248</v>
      </c>
    </row>
    <row r="371" spans="1:71" ht="29" x14ac:dyDescent="0.35">
      <c r="A371" s="212">
        <v>2350407</v>
      </c>
      <c r="B371" s="210" t="s">
        <v>191</v>
      </c>
      <c r="C371" s="215">
        <v>0</v>
      </c>
      <c r="D371" s="215">
        <v>0</v>
      </c>
      <c r="E371" s="215">
        <v>0</v>
      </c>
      <c r="F371" s="215">
        <v>282815</v>
      </c>
      <c r="G371" s="215">
        <f t="shared" si="157"/>
        <v>282815</v>
      </c>
      <c r="H371" s="215">
        <v>0</v>
      </c>
      <c r="I371" s="215">
        <v>0</v>
      </c>
      <c r="J371" s="215">
        <f t="shared" si="149"/>
        <v>282815</v>
      </c>
      <c r="K371" s="215">
        <v>0</v>
      </c>
      <c r="L371" s="215">
        <v>0</v>
      </c>
      <c r="M371" s="215">
        <f t="shared" si="150"/>
        <v>0</v>
      </c>
      <c r="N371" s="215">
        <v>0</v>
      </c>
      <c r="O371" s="215">
        <f t="shared" si="151"/>
        <v>0</v>
      </c>
      <c r="P371" s="215">
        <f t="shared" si="152"/>
        <v>282815</v>
      </c>
      <c r="Q371" s="215">
        <f t="shared" si="159"/>
        <v>0</v>
      </c>
      <c r="V371" s="282">
        <v>282815</v>
      </c>
      <c r="AA371" s="289">
        <v>2350407</v>
      </c>
      <c r="AB371" s="289" t="s">
        <v>191</v>
      </c>
      <c r="AC371" s="291">
        <v>0</v>
      </c>
      <c r="AD371" s="291">
        <v>0</v>
      </c>
      <c r="AE371" s="291">
        <v>0</v>
      </c>
      <c r="AF371" s="291">
        <v>282815</v>
      </c>
      <c r="AG371" s="291">
        <v>282815</v>
      </c>
      <c r="AH371" s="291">
        <v>0</v>
      </c>
      <c r="AI371" s="291">
        <v>0</v>
      </c>
      <c r="AJ371" s="291">
        <v>282815</v>
      </c>
      <c r="AK371" s="291">
        <v>0</v>
      </c>
      <c r="AL371" s="291">
        <v>0</v>
      </c>
      <c r="AM371" s="291">
        <v>0</v>
      </c>
      <c r="AN371" s="291">
        <v>0</v>
      </c>
      <c r="AO371" s="291">
        <v>0</v>
      </c>
      <c r="AP371" s="291">
        <v>0</v>
      </c>
      <c r="AQ371" s="291">
        <v>0</v>
      </c>
      <c r="AR371" s="291">
        <v>0</v>
      </c>
      <c r="AS371" s="291">
        <v>0</v>
      </c>
      <c r="AT371" s="291">
        <v>282815</v>
      </c>
      <c r="BB371" s="312">
        <v>2350407</v>
      </c>
      <c r="BC371" s="312" t="s">
        <v>191</v>
      </c>
      <c r="BD371" s="314">
        <v>0</v>
      </c>
      <c r="BE371" s="314">
        <v>0</v>
      </c>
      <c r="BF371" s="314">
        <v>0</v>
      </c>
      <c r="BG371" s="314">
        <v>282815</v>
      </c>
      <c r="BH371" s="314">
        <v>282815</v>
      </c>
      <c r="BI371" s="314">
        <v>0</v>
      </c>
      <c r="BJ371" s="314">
        <v>0</v>
      </c>
      <c r="BK371" s="314">
        <v>282815</v>
      </c>
      <c r="BL371" s="314">
        <v>0</v>
      </c>
      <c r="BM371" s="314">
        <v>0</v>
      </c>
      <c r="BN371" s="314">
        <v>0</v>
      </c>
      <c r="BO371" s="314">
        <v>0</v>
      </c>
      <c r="BP371" s="314">
        <v>0</v>
      </c>
      <c r="BQ371" s="314">
        <v>0</v>
      </c>
      <c r="BR371" s="314">
        <v>282815</v>
      </c>
      <c r="BS371" s="314">
        <v>0</v>
      </c>
    </row>
    <row r="372" spans="1:71" ht="29" x14ac:dyDescent="0.35">
      <c r="A372" s="212">
        <v>2350408</v>
      </c>
      <c r="B372" s="210" t="s">
        <v>192</v>
      </c>
      <c r="C372" s="215">
        <v>0</v>
      </c>
      <c r="D372" s="215">
        <v>0</v>
      </c>
      <c r="E372" s="215">
        <v>0</v>
      </c>
      <c r="F372" s="215">
        <v>3015215</v>
      </c>
      <c r="G372" s="215">
        <f t="shared" si="157"/>
        <v>3015215</v>
      </c>
      <c r="H372" s="215">
        <v>0</v>
      </c>
      <c r="I372" s="215">
        <v>0</v>
      </c>
      <c r="J372" s="215">
        <f t="shared" si="149"/>
        <v>3015215</v>
      </c>
      <c r="K372" s="215">
        <v>0</v>
      </c>
      <c r="L372" s="215">
        <v>0</v>
      </c>
      <c r="M372" s="215">
        <f t="shared" si="150"/>
        <v>0</v>
      </c>
      <c r="N372" s="215">
        <v>0</v>
      </c>
      <c r="O372" s="215">
        <f t="shared" si="151"/>
        <v>0</v>
      </c>
      <c r="P372" s="215">
        <f t="shared" si="152"/>
        <v>3015215</v>
      </c>
      <c r="Q372" s="215">
        <f t="shared" si="159"/>
        <v>0</v>
      </c>
      <c r="V372" s="282">
        <v>3015215</v>
      </c>
      <c r="AA372" s="289">
        <v>2350408</v>
      </c>
      <c r="AB372" s="289" t="s">
        <v>192</v>
      </c>
      <c r="AC372" s="291">
        <v>0</v>
      </c>
      <c r="AD372" s="291">
        <v>0</v>
      </c>
      <c r="AE372" s="291">
        <v>0</v>
      </c>
      <c r="AF372" s="291">
        <v>3015215</v>
      </c>
      <c r="AG372" s="291">
        <v>3015215</v>
      </c>
      <c r="AH372" s="291">
        <v>0</v>
      </c>
      <c r="AI372" s="291">
        <v>0</v>
      </c>
      <c r="AJ372" s="291">
        <v>3015215</v>
      </c>
      <c r="AK372" s="291">
        <v>0</v>
      </c>
      <c r="AL372" s="291">
        <v>0</v>
      </c>
      <c r="AM372" s="291">
        <v>0</v>
      </c>
      <c r="AN372" s="291">
        <v>0</v>
      </c>
      <c r="AO372" s="291">
        <v>0</v>
      </c>
      <c r="AP372" s="291">
        <v>0</v>
      </c>
      <c r="AQ372" s="291">
        <v>0</v>
      </c>
      <c r="AR372" s="291">
        <v>0</v>
      </c>
      <c r="AS372" s="291">
        <v>0</v>
      </c>
      <c r="AT372" s="291">
        <v>3015215</v>
      </c>
      <c r="BB372" s="312">
        <v>2350408</v>
      </c>
      <c r="BC372" s="312" t="s">
        <v>192</v>
      </c>
      <c r="BD372" s="314">
        <v>0</v>
      </c>
      <c r="BE372" s="314">
        <v>0</v>
      </c>
      <c r="BF372" s="314">
        <v>0</v>
      </c>
      <c r="BG372" s="314">
        <v>3015215</v>
      </c>
      <c r="BH372" s="314">
        <v>3015215</v>
      </c>
      <c r="BI372" s="314">
        <v>0</v>
      </c>
      <c r="BJ372" s="314">
        <v>0</v>
      </c>
      <c r="BK372" s="314">
        <v>3015215</v>
      </c>
      <c r="BL372" s="314">
        <v>0</v>
      </c>
      <c r="BM372" s="314">
        <v>0</v>
      </c>
      <c r="BN372" s="314">
        <v>0</v>
      </c>
      <c r="BO372" s="314">
        <v>0</v>
      </c>
      <c r="BP372" s="314">
        <v>0</v>
      </c>
      <c r="BQ372" s="314">
        <v>0</v>
      </c>
      <c r="BR372" s="314">
        <v>3015215</v>
      </c>
      <c r="BS372" s="314">
        <v>0</v>
      </c>
    </row>
    <row r="373" spans="1:71" x14ac:dyDescent="0.35">
      <c r="A373" s="212">
        <v>2350409</v>
      </c>
      <c r="B373" s="210" t="s">
        <v>193</v>
      </c>
      <c r="C373" s="215">
        <v>0</v>
      </c>
      <c r="D373" s="215">
        <v>0</v>
      </c>
      <c r="E373" s="215">
        <v>0</v>
      </c>
      <c r="F373" s="215">
        <v>9705246</v>
      </c>
      <c r="G373" s="215">
        <f t="shared" si="157"/>
        <v>9705246</v>
      </c>
      <c r="H373" s="215">
        <v>0</v>
      </c>
      <c r="I373" s="215">
        <v>0</v>
      </c>
      <c r="J373" s="215">
        <f t="shared" si="149"/>
        <v>9705246</v>
      </c>
      <c r="K373" s="215">
        <v>0</v>
      </c>
      <c r="L373" s="215">
        <v>0</v>
      </c>
      <c r="M373" s="215">
        <f t="shared" si="150"/>
        <v>0</v>
      </c>
      <c r="N373" s="215">
        <v>0</v>
      </c>
      <c r="O373" s="215">
        <f t="shared" si="151"/>
        <v>0</v>
      </c>
      <c r="P373" s="215">
        <f t="shared" si="152"/>
        <v>9705246</v>
      </c>
      <c r="Q373" s="215">
        <f t="shared" si="159"/>
        <v>0</v>
      </c>
      <c r="V373" s="282">
        <v>9705246</v>
      </c>
      <c r="AA373" s="289">
        <v>2350409</v>
      </c>
      <c r="AB373" s="289" t="s">
        <v>193</v>
      </c>
      <c r="AC373" s="291">
        <v>0</v>
      </c>
      <c r="AD373" s="291">
        <v>0</v>
      </c>
      <c r="AE373" s="291">
        <v>0</v>
      </c>
      <c r="AF373" s="291">
        <v>9705246</v>
      </c>
      <c r="AG373" s="291">
        <v>9705246</v>
      </c>
      <c r="AH373" s="291">
        <v>0</v>
      </c>
      <c r="AI373" s="291">
        <v>0</v>
      </c>
      <c r="AJ373" s="291">
        <v>9705246</v>
      </c>
      <c r="AK373" s="291">
        <v>0</v>
      </c>
      <c r="AL373" s="291">
        <v>0</v>
      </c>
      <c r="AM373" s="291">
        <v>0</v>
      </c>
      <c r="AN373" s="291">
        <v>0</v>
      </c>
      <c r="AO373" s="291">
        <v>0</v>
      </c>
      <c r="AP373" s="291">
        <v>0</v>
      </c>
      <c r="AQ373" s="291">
        <v>0</v>
      </c>
      <c r="AR373" s="291">
        <v>0</v>
      </c>
      <c r="AS373" s="291">
        <v>0</v>
      </c>
      <c r="AT373" s="291">
        <v>9705246</v>
      </c>
      <c r="BB373" s="312">
        <v>2350409</v>
      </c>
      <c r="BC373" s="312" t="s">
        <v>193</v>
      </c>
      <c r="BD373" s="314">
        <v>0</v>
      </c>
      <c r="BE373" s="314">
        <v>0</v>
      </c>
      <c r="BF373" s="314">
        <v>0</v>
      </c>
      <c r="BG373" s="314">
        <v>9705246</v>
      </c>
      <c r="BH373" s="314">
        <v>9705246</v>
      </c>
      <c r="BI373" s="314">
        <v>0</v>
      </c>
      <c r="BJ373" s="314">
        <v>0</v>
      </c>
      <c r="BK373" s="314">
        <v>9705246</v>
      </c>
      <c r="BL373" s="314">
        <v>0</v>
      </c>
      <c r="BM373" s="314">
        <v>0</v>
      </c>
      <c r="BN373" s="314">
        <v>0</v>
      </c>
      <c r="BO373" s="314">
        <v>0</v>
      </c>
      <c r="BP373" s="314">
        <v>0</v>
      </c>
      <c r="BQ373" s="314">
        <v>0</v>
      </c>
      <c r="BR373" s="314">
        <v>9705246</v>
      </c>
      <c r="BS373" s="314">
        <v>0</v>
      </c>
    </row>
    <row r="374" spans="1:71" s="219" customFormat="1" x14ac:dyDescent="0.35">
      <c r="A374" s="212">
        <v>2350410</v>
      </c>
      <c r="B374" s="210" t="s">
        <v>194</v>
      </c>
      <c r="C374" s="215">
        <v>0</v>
      </c>
      <c r="D374" s="215">
        <v>0</v>
      </c>
      <c r="E374" s="215">
        <v>0</v>
      </c>
      <c r="F374" s="215">
        <v>3691380</v>
      </c>
      <c r="G374" s="215">
        <f t="shared" si="157"/>
        <v>3691380</v>
      </c>
      <c r="H374" s="215">
        <v>0</v>
      </c>
      <c r="I374" s="215">
        <v>0</v>
      </c>
      <c r="J374" s="215">
        <f t="shared" si="149"/>
        <v>3691380</v>
      </c>
      <c r="K374" s="215">
        <v>0</v>
      </c>
      <c r="L374" s="215">
        <v>0</v>
      </c>
      <c r="M374" s="215">
        <f t="shared" si="150"/>
        <v>0</v>
      </c>
      <c r="N374" s="215">
        <v>0</v>
      </c>
      <c r="O374" s="215">
        <f t="shared" si="151"/>
        <v>0</v>
      </c>
      <c r="P374" s="215">
        <f t="shared" si="152"/>
        <v>3691380</v>
      </c>
      <c r="Q374" s="215">
        <f t="shared" si="159"/>
        <v>0</v>
      </c>
      <c r="R374" s="208"/>
      <c r="S374" s="208"/>
      <c r="T374" s="208"/>
      <c r="U374" s="208"/>
      <c r="V374" s="282">
        <v>3691380</v>
      </c>
      <c r="X374" s="208"/>
      <c r="Y374" s="208"/>
      <c r="AA374" s="289">
        <v>2350410</v>
      </c>
      <c r="AB374" s="289" t="s">
        <v>194</v>
      </c>
      <c r="AC374" s="291">
        <v>0</v>
      </c>
      <c r="AD374" s="291">
        <v>0</v>
      </c>
      <c r="AE374" s="291">
        <v>0</v>
      </c>
      <c r="AF374" s="291">
        <v>3691380</v>
      </c>
      <c r="AG374" s="291">
        <v>3691380</v>
      </c>
      <c r="AH374" s="291">
        <v>0</v>
      </c>
      <c r="AI374" s="291">
        <v>0</v>
      </c>
      <c r="AJ374" s="291">
        <v>3691380</v>
      </c>
      <c r="AK374" s="291">
        <v>0</v>
      </c>
      <c r="AL374" s="291">
        <v>0</v>
      </c>
      <c r="AM374" s="291">
        <v>0</v>
      </c>
      <c r="AN374" s="291">
        <v>0</v>
      </c>
      <c r="AO374" s="291">
        <v>0</v>
      </c>
      <c r="AP374" s="291">
        <v>0</v>
      </c>
      <c r="AQ374" s="291">
        <v>0</v>
      </c>
      <c r="AR374" s="291">
        <v>0</v>
      </c>
      <c r="AS374" s="291">
        <v>0</v>
      </c>
      <c r="AT374" s="291">
        <v>3691380</v>
      </c>
      <c r="BB374" s="312">
        <v>2350410</v>
      </c>
      <c r="BC374" s="312" t="s">
        <v>194</v>
      </c>
      <c r="BD374" s="314">
        <v>0</v>
      </c>
      <c r="BE374" s="314">
        <v>0</v>
      </c>
      <c r="BF374" s="314">
        <v>0</v>
      </c>
      <c r="BG374" s="314">
        <v>3691380</v>
      </c>
      <c r="BH374" s="314">
        <v>3691380</v>
      </c>
      <c r="BI374" s="314">
        <v>0</v>
      </c>
      <c r="BJ374" s="314">
        <v>0</v>
      </c>
      <c r="BK374" s="314">
        <v>3691380</v>
      </c>
      <c r="BL374" s="314">
        <v>0</v>
      </c>
      <c r="BM374" s="314">
        <v>0</v>
      </c>
      <c r="BN374" s="314">
        <v>0</v>
      </c>
      <c r="BO374" s="314">
        <v>0</v>
      </c>
      <c r="BP374" s="314">
        <v>0</v>
      </c>
      <c r="BQ374" s="314">
        <v>0</v>
      </c>
      <c r="BR374" s="314">
        <v>3691380</v>
      </c>
      <c r="BS374" s="314">
        <v>0</v>
      </c>
    </row>
    <row r="375" spans="1:71" x14ac:dyDescent="0.35">
      <c r="A375" s="212">
        <v>2350411</v>
      </c>
      <c r="B375" s="210" t="s">
        <v>184</v>
      </c>
      <c r="C375" s="215">
        <v>0</v>
      </c>
      <c r="D375" s="215">
        <v>0</v>
      </c>
      <c r="E375" s="215">
        <v>0</v>
      </c>
      <c r="F375" s="215">
        <v>69033301</v>
      </c>
      <c r="G375" s="215">
        <f t="shared" si="157"/>
        <v>69033301</v>
      </c>
      <c r="H375" s="215">
        <v>0</v>
      </c>
      <c r="I375" s="215">
        <v>0</v>
      </c>
      <c r="J375" s="215">
        <f t="shared" si="149"/>
        <v>69033301</v>
      </c>
      <c r="K375" s="215">
        <v>0</v>
      </c>
      <c r="L375" s="215">
        <v>0</v>
      </c>
      <c r="M375" s="215">
        <f t="shared" si="150"/>
        <v>0</v>
      </c>
      <c r="N375" s="215">
        <v>0</v>
      </c>
      <c r="O375" s="215">
        <f t="shared" si="151"/>
        <v>0</v>
      </c>
      <c r="P375" s="215">
        <f t="shared" si="152"/>
        <v>69033301</v>
      </c>
      <c r="Q375" s="215">
        <f t="shared" si="159"/>
        <v>0</v>
      </c>
      <c r="V375" s="282">
        <v>69033301</v>
      </c>
      <c r="AA375" s="289">
        <v>2350411</v>
      </c>
      <c r="AB375" s="289" t="s">
        <v>184</v>
      </c>
      <c r="AC375" s="291">
        <v>0</v>
      </c>
      <c r="AD375" s="291">
        <v>0</v>
      </c>
      <c r="AE375" s="291">
        <v>0</v>
      </c>
      <c r="AF375" s="291">
        <v>69033301</v>
      </c>
      <c r="AG375" s="291">
        <v>69033301</v>
      </c>
      <c r="AH375" s="291">
        <v>0</v>
      </c>
      <c r="AI375" s="291">
        <v>0</v>
      </c>
      <c r="AJ375" s="291">
        <v>69033301</v>
      </c>
      <c r="AK375" s="291">
        <v>0</v>
      </c>
      <c r="AL375" s="291">
        <v>0</v>
      </c>
      <c r="AM375" s="291">
        <v>0</v>
      </c>
      <c r="AN375" s="291">
        <v>0</v>
      </c>
      <c r="AO375" s="291">
        <v>0</v>
      </c>
      <c r="AP375" s="291">
        <v>0</v>
      </c>
      <c r="AQ375" s="291">
        <v>0</v>
      </c>
      <c r="AR375" s="291">
        <v>0</v>
      </c>
      <c r="AS375" s="291">
        <v>0</v>
      </c>
      <c r="AT375" s="291">
        <v>69033301</v>
      </c>
      <c r="BB375" s="312">
        <v>2350411</v>
      </c>
      <c r="BC375" s="312" t="s">
        <v>184</v>
      </c>
      <c r="BD375" s="314">
        <v>0</v>
      </c>
      <c r="BE375" s="314">
        <v>0</v>
      </c>
      <c r="BF375" s="314">
        <v>0</v>
      </c>
      <c r="BG375" s="314">
        <v>69033301</v>
      </c>
      <c r="BH375" s="314">
        <v>69033301</v>
      </c>
      <c r="BI375" s="314">
        <v>0</v>
      </c>
      <c r="BJ375" s="314">
        <v>0</v>
      </c>
      <c r="BK375" s="314">
        <v>69033301</v>
      </c>
      <c r="BL375" s="314">
        <v>0</v>
      </c>
      <c r="BM375" s="314">
        <v>0</v>
      </c>
      <c r="BN375" s="314">
        <v>0</v>
      </c>
      <c r="BO375" s="314">
        <v>0</v>
      </c>
      <c r="BP375" s="314">
        <v>0</v>
      </c>
      <c r="BQ375" s="314">
        <v>0</v>
      </c>
      <c r="BR375" s="314">
        <v>69033301</v>
      </c>
      <c r="BS375" s="314">
        <v>0</v>
      </c>
    </row>
    <row r="376" spans="1:71" x14ac:dyDescent="0.35">
      <c r="A376" s="226">
        <v>23505</v>
      </c>
      <c r="B376" s="227" t="s">
        <v>195</v>
      </c>
      <c r="C376" s="228">
        <f>SUM(C377:C383)</f>
        <v>0</v>
      </c>
      <c r="D376" s="228">
        <f t="shared" ref="D376:Q376" si="161">SUM(D377:D383)</f>
        <v>0</v>
      </c>
      <c r="E376" s="228">
        <f t="shared" si="161"/>
        <v>0</v>
      </c>
      <c r="F376" s="228">
        <f t="shared" si="161"/>
        <v>87402263</v>
      </c>
      <c r="G376" s="228">
        <f t="shared" si="161"/>
        <v>87402263</v>
      </c>
      <c r="H376" s="228">
        <f t="shared" si="161"/>
        <v>6500000</v>
      </c>
      <c r="I376" s="228">
        <f t="shared" si="161"/>
        <v>59960290</v>
      </c>
      <c r="J376" s="228">
        <f t="shared" si="161"/>
        <v>27441973</v>
      </c>
      <c r="K376" s="228">
        <f t="shared" si="161"/>
        <v>2082083</v>
      </c>
      <c r="L376" s="228">
        <f t="shared" si="161"/>
        <v>53460290</v>
      </c>
      <c r="M376" s="228">
        <f t="shared" si="161"/>
        <v>6500000</v>
      </c>
      <c r="N376" s="228">
        <f t="shared" si="161"/>
        <v>62335017</v>
      </c>
      <c r="O376" s="228">
        <f t="shared" si="161"/>
        <v>2374727</v>
      </c>
      <c r="P376" s="228">
        <f t="shared" si="161"/>
        <v>25067246</v>
      </c>
      <c r="Q376" s="228">
        <f t="shared" si="161"/>
        <v>53460290</v>
      </c>
      <c r="V376" s="282">
        <v>33367246</v>
      </c>
      <c r="AA376" s="289">
        <v>23505</v>
      </c>
      <c r="AB376" s="289" t="s">
        <v>195</v>
      </c>
      <c r="AC376" s="291">
        <v>0</v>
      </c>
      <c r="AD376" s="291">
        <v>0</v>
      </c>
      <c r="AE376" s="291">
        <v>0</v>
      </c>
      <c r="AF376" s="291">
        <v>87402263</v>
      </c>
      <c r="AG376" s="291">
        <v>87402263</v>
      </c>
      <c r="AH376" s="291">
        <v>0</v>
      </c>
      <c r="AI376" s="291">
        <v>53460290</v>
      </c>
      <c r="AJ376" s="291">
        <v>33941973</v>
      </c>
      <c r="AK376" s="291">
        <v>0</v>
      </c>
      <c r="AL376" s="291">
        <v>0</v>
      </c>
      <c r="AM376" s="291">
        <v>51378207</v>
      </c>
      <c r="AN376" s="291">
        <v>2082083</v>
      </c>
      <c r="AO376" s="291">
        <v>2098500</v>
      </c>
      <c r="AP376" s="291">
        <v>1800000</v>
      </c>
      <c r="AQ376" s="291">
        <v>57933517</v>
      </c>
      <c r="AR376" s="291">
        <v>55835017</v>
      </c>
      <c r="AS376" s="291">
        <v>2374727</v>
      </c>
      <c r="AT376" s="291">
        <v>31567246</v>
      </c>
      <c r="BB376" s="312">
        <v>23505</v>
      </c>
      <c r="BC376" s="312" t="s">
        <v>195</v>
      </c>
      <c r="BD376" s="314">
        <v>0</v>
      </c>
      <c r="BE376" s="314">
        <v>0</v>
      </c>
      <c r="BF376" s="314">
        <v>0</v>
      </c>
      <c r="BG376" s="314">
        <v>87402263</v>
      </c>
      <c r="BH376" s="314">
        <v>87402263</v>
      </c>
      <c r="BI376" s="314">
        <v>6500000</v>
      </c>
      <c r="BJ376" s="314">
        <v>59960290</v>
      </c>
      <c r="BK376" s="314">
        <v>27441973</v>
      </c>
      <c r="BL376" s="314">
        <v>2082083</v>
      </c>
      <c r="BM376" s="314">
        <v>53460290</v>
      </c>
      <c r="BN376" s="314">
        <v>6500000</v>
      </c>
      <c r="BO376" s="314">
        <v>6500000</v>
      </c>
      <c r="BP376" s="314">
        <v>62335017</v>
      </c>
      <c r="BQ376" s="314">
        <v>2374727</v>
      </c>
      <c r="BR376" s="314">
        <v>25067246</v>
      </c>
      <c r="BS376" s="314">
        <v>53460290</v>
      </c>
    </row>
    <row r="377" spans="1:71" x14ac:dyDescent="0.35">
      <c r="A377" s="307">
        <v>2350501</v>
      </c>
      <c r="B377" s="210" t="s">
        <v>196</v>
      </c>
      <c r="C377" s="215">
        <v>0</v>
      </c>
      <c r="D377" s="215">
        <v>0</v>
      </c>
      <c r="E377" s="215">
        <v>0</v>
      </c>
      <c r="F377" s="215">
        <v>3375956</v>
      </c>
      <c r="G377" s="215">
        <f t="shared" si="157"/>
        <v>3375956</v>
      </c>
      <c r="H377" s="215">
        <v>0</v>
      </c>
      <c r="I377" s="215">
        <v>0</v>
      </c>
      <c r="J377" s="215">
        <f t="shared" si="149"/>
        <v>3375956</v>
      </c>
      <c r="K377" s="215">
        <v>0</v>
      </c>
      <c r="L377" s="215">
        <v>0</v>
      </c>
      <c r="M377" s="215">
        <f t="shared" si="150"/>
        <v>0</v>
      </c>
      <c r="N377" s="215">
        <v>0</v>
      </c>
      <c r="O377" s="215">
        <f t="shared" si="151"/>
        <v>0</v>
      </c>
      <c r="P377" s="215">
        <f t="shared" si="152"/>
        <v>3375956</v>
      </c>
      <c r="Q377" s="215">
        <f t="shared" si="159"/>
        <v>0</v>
      </c>
      <c r="U377" s="219"/>
      <c r="V377" s="282">
        <v>3375956</v>
      </c>
      <c r="AA377" s="289">
        <v>2350501</v>
      </c>
      <c r="AB377" s="289" t="s">
        <v>196</v>
      </c>
      <c r="AC377" s="291">
        <v>0</v>
      </c>
      <c r="AD377" s="291">
        <v>0</v>
      </c>
      <c r="AE377" s="291">
        <v>0</v>
      </c>
      <c r="AF377" s="291">
        <v>3375956</v>
      </c>
      <c r="AG377" s="291">
        <v>3375956</v>
      </c>
      <c r="AH377" s="291">
        <v>0</v>
      </c>
      <c r="AI377" s="291">
        <v>0</v>
      </c>
      <c r="AJ377" s="291">
        <v>3375956</v>
      </c>
      <c r="AK377" s="291">
        <v>0</v>
      </c>
      <c r="AL377" s="291">
        <v>0</v>
      </c>
      <c r="AM377" s="291">
        <v>0</v>
      </c>
      <c r="AN377" s="291">
        <v>0</v>
      </c>
      <c r="AO377" s="291">
        <v>0</v>
      </c>
      <c r="AP377" s="291">
        <v>0</v>
      </c>
      <c r="AQ377" s="291">
        <v>0</v>
      </c>
      <c r="AR377" s="291">
        <v>0</v>
      </c>
      <c r="AS377" s="291">
        <v>0</v>
      </c>
      <c r="AT377" s="291">
        <v>3375956</v>
      </c>
      <c r="BB377" s="312">
        <v>2350501</v>
      </c>
      <c r="BC377" s="312" t="s">
        <v>196</v>
      </c>
      <c r="BD377" s="314">
        <v>0</v>
      </c>
      <c r="BE377" s="314">
        <v>0</v>
      </c>
      <c r="BF377" s="314">
        <v>0</v>
      </c>
      <c r="BG377" s="314">
        <v>3375956</v>
      </c>
      <c r="BH377" s="314">
        <v>3375956</v>
      </c>
      <c r="BI377" s="314">
        <v>0</v>
      </c>
      <c r="BJ377" s="314">
        <v>0</v>
      </c>
      <c r="BK377" s="314">
        <v>3375956</v>
      </c>
      <c r="BL377" s="314">
        <v>0</v>
      </c>
      <c r="BM377" s="314">
        <v>0</v>
      </c>
      <c r="BN377" s="314">
        <v>0</v>
      </c>
      <c r="BO377" s="314">
        <v>0</v>
      </c>
      <c r="BP377" s="314">
        <v>0</v>
      </c>
      <c r="BQ377" s="314">
        <v>0</v>
      </c>
      <c r="BR377" s="314">
        <v>3375956</v>
      </c>
      <c r="BS377" s="314">
        <v>0</v>
      </c>
    </row>
    <row r="378" spans="1:71" x14ac:dyDescent="0.35">
      <c r="A378" s="212">
        <v>2350502</v>
      </c>
      <c r="B378" s="210" t="s">
        <v>197</v>
      </c>
      <c r="C378" s="215">
        <v>0</v>
      </c>
      <c r="D378" s="215">
        <v>0</v>
      </c>
      <c r="E378" s="215">
        <v>0</v>
      </c>
      <c r="F378" s="215">
        <v>898908</v>
      </c>
      <c r="G378" s="215">
        <f t="shared" si="157"/>
        <v>898908</v>
      </c>
      <c r="H378" s="215">
        <v>0</v>
      </c>
      <c r="I378" s="215">
        <v>0</v>
      </c>
      <c r="J378" s="215">
        <f t="shared" si="149"/>
        <v>898908</v>
      </c>
      <c r="K378" s="215">
        <v>0</v>
      </c>
      <c r="L378" s="215">
        <v>0</v>
      </c>
      <c r="M378" s="215">
        <f t="shared" si="150"/>
        <v>0</v>
      </c>
      <c r="N378" s="215">
        <v>0</v>
      </c>
      <c r="O378" s="215">
        <f t="shared" si="151"/>
        <v>0</v>
      </c>
      <c r="P378" s="215">
        <f t="shared" si="152"/>
        <v>898908</v>
      </c>
      <c r="Q378" s="215">
        <f t="shared" si="159"/>
        <v>0</v>
      </c>
      <c r="R378" s="219"/>
      <c r="S378" s="219"/>
      <c r="T378" s="219"/>
      <c r="V378" s="282">
        <v>898908</v>
      </c>
      <c r="AA378" s="289">
        <v>2350502</v>
      </c>
      <c r="AB378" s="289" t="s">
        <v>197</v>
      </c>
      <c r="AC378" s="291">
        <v>0</v>
      </c>
      <c r="AD378" s="291">
        <v>0</v>
      </c>
      <c r="AE378" s="291">
        <v>0</v>
      </c>
      <c r="AF378" s="291">
        <v>898908</v>
      </c>
      <c r="AG378" s="291">
        <v>898908</v>
      </c>
      <c r="AH378" s="291">
        <v>0</v>
      </c>
      <c r="AI378" s="291">
        <v>0</v>
      </c>
      <c r="AJ378" s="291">
        <v>898908</v>
      </c>
      <c r="AK378" s="291">
        <v>0</v>
      </c>
      <c r="AL378" s="291">
        <v>0</v>
      </c>
      <c r="AM378" s="291">
        <v>0</v>
      </c>
      <c r="AN378" s="291">
        <v>0</v>
      </c>
      <c r="AO378" s="291">
        <v>0</v>
      </c>
      <c r="AP378" s="291">
        <v>0</v>
      </c>
      <c r="AQ378" s="291">
        <v>0</v>
      </c>
      <c r="AR378" s="291">
        <v>0</v>
      </c>
      <c r="AS378" s="291">
        <v>0</v>
      </c>
      <c r="AT378" s="291">
        <v>898908</v>
      </c>
      <c r="BB378" s="312">
        <v>2350502</v>
      </c>
      <c r="BC378" s="312" t="s">
        <v>197</v>
      </c>
      <c r="BD378" s="314">
        <v>0</v>
      </c>
      <c r="BE378" s="314">
        <v>0</v>
      </c>
      <c r="BF378" s="314">
        <v>0</v>
      </c>
      <c r="BG378" s="314">
        <v>898908</v>
      </c>
      <c r="BH378" s="314">
        <v>898908</v>
      </c>
      <c r="BI378" s="314">
        <v>0</v>
      </c>
      <c r="BJ378" s="314">
        <v>0</v>
      </c>
      <c r="BK378" s="314">
        <v>898908</v>
      </c>
      <c r="BL378" s="314">
        <v>0</v>
      </c>
      <c r="BM378" s="314">
        <v>0</v>
      </c>
      <c r="BN378" s="314">
        <v>0</v>
      </c>
      <c r="BO378" s="314">
        <v>0</v>
      </c>
      <c r="BP378" s="314">
        <v>0</v>
      </c>
      <c r="BQ378" s="314">
        <v>0</v>
      </c>
      <c r="BR378" s="314">
        <v>898908</v>
      </c>
      <c r="BS378" s="314">
        <v>0</v>
      </c>
    </row>
    <row r="379" spans="1:71" ht="29" x14ac:dyDescent="0.35">
      <c r="A379" s="212">
        <v>2350503</v>
      </c>
      <c r="B379" s="210" t="s">
        <v>198</v>
      </c>
      <c r="C379" s="215">
        <v>0</v>
      </c>
      <c r="D379" s="215">
        <v>0</v>
      </c>
      <c r="E379" s="215">
        <v>0</v>
      </c>
      <c r="F379" s="215">
        <v>1181670</v>
      </c>
      <c r="G379" s="215">
        <f t="shared" si="157"/>
        <v>1181670</v>
      </c>
      <c r="H379" s="215">
        <v>0</v>
      </c>
      <c r="I379" s="215">
        <v>0</v>
      </c>
      <c r="J379" s="215">
        <f t="shared" si="149"/>
        <v>1181670</v>
      </c>
      <c r="K379" s="215">
        <v>0</v>
      </c>
      <c r="L379" s="215">
        <v>0</v>
      </c>
      <c r="M379" s="215">
        <f t="shared" si="150"/>
        <v>0</v>
      </c>
      <c r="N379" s="215">
        <v>0</v>
      </c>
      <c r="O379" s="215">
        <f t="shared" si="151"/>
        <v>0</v>
      </c>
      <c r="P379" s="215">
        <f t="shared" si="152"/>
        <v>1181670</v>
      </c>
      <c r="Q379" s="215">
        <f t="shared" si="159"/>
        <v>0</v>
      </c>
      <c r="V379" s="282">
        <v>1181670</v>
      </c>
      <c r="AA379" s="289">
        <v>2350503</v>
      </c>
      <c r="AB379" s="289" t="s">
        <v>198</v>
      </c>
      <c r="AC379" s="291">
        <v>0</v>
      </c>
      <c r="AD379" s="291">
        <v>0</v>
      </c>
      <c r="AE379" s="291">
        <v>0</v>
      </c>
      <c r="AF379" s="291">
        <v>1181670</v>
      </c>
      <c r="AG379" s="291">
        <v>1181670</v>
      </c>
      <c r="AH379" s="291">
        <v>0</v>
      </c>
      <c r="AI379" s="291">
        <v>0</v>
      </c>
      <c r="AJ379" s="291">
        <v>1181670</v>
      </c>
      <c r="AK379" s="291">
        <v>0</v>
      </c>
      <c r="AL379" s="291">
        <v>0</v>
      </c>
      <c r="AM379" s="291">
        <v>0</v>
      </c>
      <c r="AN379" s="291">
        <v>0</v>
      </c>
      <c r="AO379" s="291">
        <v>0</v>
      </c>
      <c r="AP379" s="291">
        <v>0</v>
      </c>
      <c r="AQ379" s="291">
        <v>0</v>
      </c>
      <c r="AR379" s="291">
        <v>0</v>
      </c>
      <c r="AS379" s="291">
        <v>0</v>
      </c>
      <c r="AT379" s="291">
        <v>1181670</v>
      </c>
      <c r="BB379" s="312">
        <v>2350503</v>
      </c>
      <c r="BC379" s="312" t="s">
        <v>198</v>
      </c>
      <c r="BD379" s="314">
        <v>0</v>
      </c>
      <c r="BE379" s="314">
        <v>0</v>
      </c>
      <c r="BF379" s="314">
        <v>0</v>
      </c>
      <c r="BG379" s="314">
        <v>1181670</v>
      </c>
      <c r="BH379" s="314">
        <v>1181670</v>
      </c>
      <c r="BI379" s="314">
        <v>0</v>
      </c>
      <c r="BJ379" s="314">
        <v>0</v>
      </c>
      <c r="BK379" s="314">
        <v>1181670</v>
      </c>
      <c r="BL379" s="314">
        <v>0</v>
      </c>
      <c r="BM379" s="314">
        <v>0</v>
      </c>
      <c r="BN379" s="314">
        <v>0</v>
      </c>
      <c r="BO379" s="314">
        <v>0</v>
      </c>
      <c r="BP379" s="314">
        <v>0</v>
      </c>
      <c r="BQ379" s="314">
        <v>0</v>
      </c>
      <c r="BR379" s="314">
        <v>1181670</v>
      </c>
      <c r="BS379" s="314">
        <v>0</v>
      </c>
    </row>
    <row r="380" spans="1:71" x14ac:dyDescent="0.35">
      <c r="A380" s="212">
        <v>2350504</v>
      </c>
      <c r="B380" s="210" t="s">
        <v>199</v>
      </c>
      <c r="C380" s="215">
        <v>0</v>
      </c>
      <c r="D380" s="215">
        <v>0</v>
      </c>
      <c r="E380" s="215">
        <v>0</v>
      </c>
      <c r="F380" s="215">
        <v>4180583</v>
      </c>
      <c r="G380" s="215">
        <f t="shared" si="157"/>
        <v>4180583</v>
      </c>
      <c r="H380" s="215">
        <v>0</v>
      </c>
      <c r="I380" s="215">
        <v>2082083</v>
      </c>
      <c r="J380" s="215">
        <f t="shared" si="149"/>
        <v>2098500</v>
      </c>
      <c r="K380" s="215">
        <v>2082083</v>
      </c>
      <c r="L380" s="215">
        <v>2082083</v>
      </c>
      <c r="M380" s="215">
        <f t="shared" si="150"/>
        <v>0</v>
      </c>
      <c r="N380" s="215">
        <v>2082083</v>
      </c>
      <c r="O380" s="215">
        <f t="shared" si="151"/>
        <v>0</v>
      </c>
      <c r="P380" s="215">
        <f t="shared" si="152"/>
        <v>2098500</v>
      </c>
      <c r="Q380" s="215">
        <f t="shared" si="159"/>
        <v>2082083</v>
      </c>
      <c r="V380" s="282">
        <v>2098500</v>
      </c>
      <c r="AA380" s="289">
        <v>2350504</v>
      </c>
      <c r="AB380" s="289" t="s">
        <v>199</v>
      </c>
      <c r="AC380" s="291">
        <v>0</v>
      </c>
      <c r="AD380" s="291">
        <v>0</v>
      </c>
      <c r="AE380" s="291">
        <v>0</v>
      </c>
      <c r="AF380" s="291">
        <v>4180583</v>
      </c>
      <c r="AG380" s="291">
        <v>4180583</v>
      </c>
      <c r="AH380" s="291">
        <v>0</v>
      </c>
      <c r="AI380" s="291">
        <v>2082083</v>
      </c>
      <c r="AJ380" s="291">
        <v>2098500</v>
      </c>
      <c r="AK380" s="291">
        <v>0</v>
      </c>
      <c r="AL380" s="291">
        <v>0</v>
      </c>
      <c r="AM380" s="291">
        <v>0</v>
      </c>
      <c r="AN380" s="291">
        <v>2082083</v>
      </c>
      <c r="AO380" s="291">
        <v>2098500</v>
      </c>
      <c r="AP380" s="291">
        <v>0</v>
      </c>
      <c r="AQ380" s="291">
        <v>4180583</v>
      </c>
      <c r="AR380" s="291">
        <v>2082083</v>
      </c>
      <c r="AS380" s="291">
        <v>0</v>
      </c>
      <c r="AT380" s="291">
        <v>2098500</v>
      </c>
      <c r="BB380" s="312">
        <v>2350504</v>
      </c>
      <c r="BC380" s="312" t="s">
        <v>199</v>
      </c>
      <c r="BD380" s="314">
        <v>0</v>
      </c>
      <c r="BE380" s="314">
        <v>0</v>
      </c>
      <c r="BF380" s="314">
        <v>0</v>
      </c>
      <c r="BG380" s="314">
        <v>4180583</v>
      </c>
      <c r="BH380" s="314">
        <v>4180583</v>
      </c>
      <c r="BI380" s="314">
        <v>0</v>
      </c>
      <c r="BJ380" s="314">
        <v>2082083</v>
      </c>
      <c r="BK380" s="314">
        <v>2098500</v>
      </c>
      <c r="BL380" s="314">
        <v>2082083</v>
      </c>
      <c r="BM380" s="314">
        <v>2082083</v>
      </c>
      <c r="BN380" s="314">
        <v>0</v>
      </c>
      <c r="BO380" s="314">
        <v>0</v>
      </c>
      <c r="BP380" s="314">
        <v>2082083</v>
      </c>
      <c r="BQ380" s="314">
        <v>0</v>
      </c>
      <c r="BR380" s="314">
        <v>2098500</v>
      </c>
      <c r="BS380" s="314">
        <v>2082083</v>
      </c>
    </row>
    <row r="381" spans="1:71" x14ac:dyDescent="0.35">
      <c r="A381" s="212">
        <v>2350505</v>
      </c>
      <c r="B381" s="210" t="s">
        <v>200</v>
      </c>
      <c r="C381" s="215">
        <v>0</v>
      </c>
      <c r="D381" s="215">
        <v>0</v>
      </c>
      <c r="E381" s="215">
        <v>0</v>
      </c>
      <c r="F381" s="215">
        <v>2074727</v>
      </c>
      <c r="G381" s="215">
        <f t="shared" si="157"/>
        <v>2074727</v>
      </c>
      <c r="H381" s="215">
        <v>0</v>
      </c>
      <c r="I381" s="215">
        <v>1500000</v>
      </c>
      <c r="J381" s="215">
        <f t="shared" si="149"/>
        <v>574727</v>
      </c>
      <c r="K381" s="215">
        <v>0</v>
      </c>
      <c r="L381" s="215">
        <v>1500000</v>
      </c>
      <c r="M381" s="215">
        <f t="shared" si="150"/>
        <v>0</v>
      </c>
      <c r="N381" s="215">
        <v>2074727</v>
      </c>
      <c r="O381" s="215">
        <f t="shared" si="151"/>
        <v>574727</v>
      </c>
      <c r="P381" s="215">
        <f t="shared" si="152"/>
        <v>0</v>
      </c>
      <c r="Q381" s="215">
        <f t="shared" si="159"/>
        <v>1500000</v>
      </c>
      <c r="V381" s="282">
        <v>0</v>
      </c>
      <c r="AA381" s="289">
        <v>2350505</v>
      </c>
      <c r="AB381" s="289" t="s">
        <v>200</v>
      </c>
      <c r="AC381" s="291">
        <v>0</v>
      </c>
      <c r="AD381" s="291">
        <v>0</v>
      </c>
      <c r="AE381" s="291">
        <v>0</v>
      </c>
      <c r="AF381" s="291">
        <v>2074727</v>
      </c>
      <c r="AG381" s="291">
        <v>2074727</v>
      </c>
      <c r="AH381" s="291">
        <v>0</v>
      </c>
      <c r="AI381" s="291">
        <v>1500000</v>
      </c>
      <c r="AJ381" s="291">
        <v>574727</v>
      </c>
      <c r="AK381" s="291">
        <v>0</v>
      </c>
      <c r="AL381" s="291">
        <v>0</v>
      </c>
      <c r="AM381" s="291">
        <v>1500000</v>
      </c>
      <c r="AN381" s="291">
        <v>0</v>
      </c>
      <c r="AO381" s="291">
        <v>0</v>
      </c>
      <c r="AP381" s="291">
        <v>0</v>
      </c>
      <c r="AQ381" s="291">
        <v>2074727</v>
      </c>
      <c r="AR381" s="291">
        <v>2074727</v>
      </c>
      <c r="AS381" s="291">
        <v>574727</v>
      </c>
      <c r="AT381" s="291">
        <v>0</v>
      </c>
      <c r="BB381" s="312">
        <v>2350505</v>
      </c>
      <c r="BC381" s="312" t="s">
        <v>200</v>
      </c>
      <c r="BD381" s="314">
        <v>0</v>
      </c>
      <c r="BE381" s="314">
        <v>0</v>
      </c>
      <c r="BF381" s="314">
        <v>0</v>
      </c>
      <c r="BG381" s="314">
        <v>2074727</v>
      </c>
      <c r="BH381" s="314">
        <v>2074727</v>
      </c>
      <c r="BI381" s="314">
        <v>0</v>
      </c>
      <c r="BJ381" s="314">
        <v>1500000</v>
      </c>
      <c r="BK381" s="314">
        <v>574727</v>
      </c>
      <c r="BL381" s="314">
        <v>0</v>
      </c>
      <c r="BM381" s="314">
        <v>1500000</v>
      </c>
      <c r="BN381" s="314">
        <v>0</v>
      </c>
      <c r="BO381" s="314">
        <v>0</v>
      </c>
      <c r="BP381" s="314">
        <v>2074727</v>
      </c>
      <c r="BQ381" s="314">
        <v>574727</v>
      </c>
      <c r="BR381" s="314">
        <v>0</v>
      </c>
      <c r="BS381" s="314">
        <v>1500000</v>
      </c>
    </row>
    <row r="382" spans="1:71" ht="29" x14ac:dyDescent="0.35">
      <c r="A382" s="212">
        <v>2350506</v>
      </c>
      <c r="B382" s="210" t="s">
        <v>201</v>
      </c>
      <c r="C382" s="215">
        <v>0</v>
      </c>
      <c r="D382" s="215">
        <v>0</v>
      </c>
      <c r="E382" s="215">
        <v>0</v>
      </c>
      <c r="F382" s="215">
        <v>49878207</v>
      </c>
      <c r="G382" s="215">
        <f t="shared" si="157"/>
        <v>49878207</v>
      </c>
      <c r="H382" s="215">
        <v>0</v>
      </c>
      <c r="I382" s="215">
        <v>49878207</v>
      </c>
      <c r="J382" s="215">
        <f t="shared" si="149"/>
        <v>0</v>
      </c>
      <c r="K382" s="215">
        <v>0</v>
      </c>
      <c r="L382" s="215">
        <v>49878207</v>
      </c>
      <c r="M382" s="215">
        <f t="shared" si="150"/>
        <v>0</v>
      </c>
      <c r="N382" s="215">
        <v>49878207</v>
      </c>
      <c r="O382" s="215">
        <f t="shared" si="151"/>
        <v>0</v>
      </c>
      <c r="P382" s="215">
        <f t="shared" si="152"/>
        <v>0</v>
      </c>
      <c r="Q382" s="215">
        <f t="shared" si="159"/>
        <v>49878207</v>
      </c>
      <c r="V382" s="282">
        <v>0</v>
      </c>
      <c r="AA382" s="289">
        <v>2350506</v>
      </c>
      <c r="AB382" s="289" t="s">
        <v>201</v>
      </c>
      <c r="AC382" s="291">
        <v>0</v>
      </c>
      <c r="AD382" s="291">
        <v>0</v>
      </c>
      <c r="AE382" s="291">
        <v>0</v>
      </c>
      <c r="AF382" s="291">
        <v>49878207</v>
      </c>
      <c r="AG382" s="291">
        <v>49878207</v>
      </c>
      <c r="AH382" s="291">
        <v>0</v>
      </c>
      <c r="AI382" s="291">
        <v>49878207</v>
      </c>
      <c r="AJ382" s="291">
        <v>0</v>
      </c>
      <c r="AK382" s="291">
        <v>0</v>
      </c>
      <c r="AL382" s="291">
        <v>0</v>
      </c>
      <c r="AM382" s="291">
        <v>49878207</v>
      </c>
      <c r="AN382" s="291">
        <v>0</v>
      </c>
      <c r="AO382" s="291">
        <v>0</v>
      </c>
      <c r="AP382" s="291">
        <v>0</v>
      </c>
      <c r="AQ382" s="291">
        <v>49878207</v>
      </c>
      <c r="AR382" s="291">
        <v>49878207</v>
      </c>
      <c r="AS382" s="291">
        <v>0</v>
      </c>
      <c r="AT382" s="291">
        <v>0</v>
      </c>
      <c r="BB382" s="312">
        <v>2350506</v>
      </c>
      <c r="BC382" s="312" t="s">
        <v>201</v>
      </c>
      <c r="BD382" s="314">
        <v>0</v>
      </c>
      <c r="BE382" s="314">
        <v>0</v>
      </c>
      <c r="BF382" s="314">
        <v>0</v>
      </c>
      <c r="BG382" s="314">
        <v>49878207</v>
      </c>
      <c r="BH382" s="314">
        <v>49878207</v>
      </c>
      <c r="BI382" s="314">
        <v>0</v>
      </c>
      <c r="BJ382" s="314">
        <v>49878207</v>
      </c>
      <c r="BK382" s="314">
        <v>0</v>
      </c>
      <c r="BL382" s="314">
        <v>0</v>
      </c>
      <c r="BM382" s="314">
        <v>49878207</v>
      </c>
      <c r="BN382" s="314">
        <v>0</v>
      </c>
      <c r="BO382" s="314">
        <v>0</v>
      </c>
      <c r="BP382" s="314">
        <v>49878207</v>
      </c>
      <c r="BQ382" s="314">
        <v>0</v>
      </c>
      <c r="BR382" s="314">
        <v>0</v>
      </c>
      <c r="BS382" s="314">
        <v>49878207</v>
      </c>
    </row>
    <row r="383" spans="1:71" ht="29" x14ac:dyDescent="0.35">
      <c r="A383" s="212">
        <v>2350507</v>
      </c>
      <c r="B383" s="210" t="s">
        <v>202</v>
      </c>
      <c r="C383" s="215">
        <v>0</v>
      </c>
      <c r="D383" s="215">
        <v>0</v>
      </c>
      <c r="E383" s="215">
        <v>0</v>
      </c>
      <c r="F383" s="215">
        <v>25812212</v>
      </c>
      <c r="G383" s="215">
        <f t="shared" si="157"/>
        <v>25812212</v>
      </c>
      <c r="H383" s="215">
        <v>6500000</v>
      </c>
      <c r="I383" s="215">
        <v>6500000</v>
      </c>
      <c r="J383" s="215">
        <f t="shared" si="149"/>
        <v>19312212</v>
      </c>
      <c r="K383" s="215">
        <v>0</v>
      </c>
      <c r="L383" s="215">
        <v>0</v>
      </c>
      <c r="M383" s="215">
        <f t="shared" si="150"/>
        <v>6500000</v>
      </c>
      <c r="N383" s="215">
        <v>8300000</v>
      </c>
      <c r="O383" s="215">
        <f t="shared" si="151"/>
        <v>1800000</v>
      </c>
      <c r="P383" s="215">
        <f t="shared" si="152"/>
        <v>17512212</v>
      </c>
      <c r="Q383" s="215">
        <f t="shared" si="159"/>
        <v>0</v>
      </c>
      <c r="V383" s="282">
        <v>25812212</v>
      </c>
      <c r="AA383" s="289">
        <v>2350507</v>
      </c>
      <c r="AB383" s="289" t="s">
        <v>202</v>
      </c>
      <c r="AC383" s="291">
        <v>0</v>
      </c>
      <c r="AD383" s="291">
        <v>0</v>
      </c>
      <c r="AE383" s="291">
        <v>0</v>
      </c>
      <c r="AF383" s="291">
        <v>25812212</v>
      </c>
      <c r="AG383" s="291">
        <v>25812212</v>
      </c>
      <c r="AH383" s="291">
        <v>0</v>
      </c>
      <c r="AI383" s="291">
        <v>0</v>
      </c>
      <c r="AJ383" s="291">
        <v>25812212</v>
      </c>
      <c r="AK383" s="291">
        <v>0</v>
      </c>
      <c r="AL383" s="291">
        <v>0</v>
      </c>
      <c r="AM383" s="291">
        <v>0</v>
      </c>
      <c r="AN383" s="291">
        <v>0</v>
      </c>
      <c r="AO383" s="291">
        <v>0</v>
      </c>
      <c r="AP383" s="291">
        <v>1800000</v>
      </c>
      <c r="AQ383" s="291">
        <v>1800000</v>
      </c>
      <c r="AR383" s="291">
        <v>1800000</v>
      </c>
      <c r="AS383" s="291">
        <v>1800000</v>
      </c>
      <c r="AT383" s="291">
        <v>24012212</v>
      </c>
      <c r="BB383" s="312">
        <v>2350507</v>
      </c>
      <c r="BC383" s="312" t="s">
        <v>202</v>
      </c>
      <c r="BD383" s="314">
        <v>0</v>
      </c>
      <c r="BE383" s="314">
        <v>0</v>
      </c>
      <c r="BF383" s="314">
        <v>0</v>
      </c>
      <c r="BG383" s="314">
        <v>25812212</v>
      </c>
      <c r="BH383" s="314">
        <v>25812212</v>
      </c>
      <c r="BI383" s="314">
        <v>6500000</v>
      </c>
      <c r="BJ383" s="314">
        <v>6500000</v>
      </c>
      <c r="BK383" s="314">
        <v>19312212</v>
      </c>
      <c r="BL383" s="314">
        <v>0</v>
      </c>
      <c r="BM383" s="314">
        <v>0</v>
      </c>
      <c r="BN383" s="314">
        <v>6500000</v>
      </c>
      <c r="BO383" s="314">
        <v>6500000</v>
      </c>
      <c r="BP383" s="314">
        <v>8300000</v>
      </c>
      <c r="BQ383" s="314">
        <v>1800000</v>
      </c>
      <c r="BR383" s="314">
        <v>17512212</v>
      </c>
      <c r="BS383" s="314">
        <v>0</v>
      </c>
    </row>
    <row r="384" spans="1:71" x14ac:dyDescent="0.35">
      <c r="A384" s="226">
        <v>23506</v>
      </c>
      <c r="B384" s="227" t="s">
        <v>203</v>
      </c>
      <c r="C384" s="228">
        <f>+C385</f>
        <v>0</v>
      </c>
      <c r="D384" s="228">
        <f t="shared" ref="D384:Q384" si="162">+D385</f>
        <v>0</v>
      </c>
      <c r="E384" s="228">
        <f t="shared" si="162"/>
        <v>0</v>
      </c>
      <c r="F384" s="228">
        <f t="shared" si="162"/>
        <v>81175164</v>
      </c>
      <c r="G384" s="228">
        <f t="shared" si="162"/>
        <v>81175164</v>
      </c>
      <c r="H384" s="228">
        <f t="shared" si="162"/>
        <v>4963630</v>
      </c>
      <c r="I384" s="228">
        <f t="shared" si="162"/>
        <v>64656443</v>
      </c>
      <c r="J384" s="228">
        <f t="shared" si="162"/>
        <v>16518721</v>
      </c>
      <c r="K384" s="228">
        <f t="shared" si="162"/>
        <v>21849290</v>
      </c>
      <c r="L384" s="228">
        <f t="shared" si="162"/>
        <v>63692820</v>
      </c>
      <c r="M384" s="228">
        <f t="shared" si="162"/>
        <v>963623</v>
      </c>
      <c r="N384" s="228">
        <f t="shared" si="162"/>
        <v>81175164</v>
      </c>
      <c r="O384" s="228">
        <f t="shared" si="162"/>
        <v>16518721</v>
      </c>
      <c r="P384" s="228">
        <f t="shared" si="162"/>
        <v>0</v>
      </c>
      <c r="Q384" s="228">
        <f t="shared" si="162"/>
        <v>63692820</v>
      </c>
      <c r="V384" s="282">
        <v>0</v>
      </c>
      <c r="AA384" s="289">
        <v>23506</v>
      </c>
      <c r="AB384" s="289" t="s">
        <v>203</v>
      </c>
      <c r="AC384" s="291">
        <v>0</v>
      </c>
      <c r="AD384" s="291">
        <v>0</v>
      </c>
      <c r="AE384" s="291">
        <v>0</v>
      </c>
      <c r="AF384" s="291">
        <v>81175164</v>
      </c>
      <c r="AG384" s="291">
        <v>81175164</v>
      </c>
      <c r="AH384" s="291">
        <v>17849283</v>
      </c>
      <c r="AI384" s="291">
        <v>59692813</v>
      </c>
      <c r="AJ384" s="291">
        <v>21482351</v>
      </c>
      <c r="AK384" s="291">
        <v>0</v>
      </c>
      <c r="AL384" s="291">
        <v>0</v>
      </c>
      <c r="AM384" s="291">
        <v>41843530</v>
      </c>
      <c r="AN384" s="291">
        <v>17849283</v>
      </c>
      <c r="AO384" s="291">
        <v>964250</v>
      </c>
      <c r="AP384" s="291">
        <v>964250</v>
      </c>
      <c r="AQ384" s="291">
        <v>82139414</v>
      </c>
      <c r="AR384" s="291">
        <v>81175164</v>
      </c>
      <c r="AS384" s="291">
        <v>21482351</v>
      </c>
      <c r="AT384" s="291">
        <v>0</v>
      </c>
      <c r="BB384" s="312">
        <v>23506</v>
      </c>
      <c r="BC384" s="312" t="s">
        <v>203</v>
      </c>
      <c r="BD384" s="314">
        <v>0</v>
      </c>
      <c r="BE384" s="314">
        <v>0</v>
      </c>
      <c r="BF384" s="314">
        <v>0</v>
      </c>
      <c r="BG384" s="314">
        <v>81175164</v>
      </c>
      <c r="BH384" s="314">
        <v>81175164</v>
      </c>
      <c r="BI384" s="314">
        <v>4963630</v>
      </c>
      <c r="BJ384" s="314">
        <v>64656443</v>
      </c>
      <c r="BK384" s="314">
        <v>16518721</v>
      </c>
      <c r="BL384" s="314">
        <v>21849290</v>
      </c>
      <c r="BM384" s="314">
        <v>63692820</v>
      </c>
      <c r="BN384" s="314">
        <v>963623</v>
      </c>
      <c r="BO384" s="314">
        <v>0</v>
      </c>
      <c r="BP384" s="314">
        <v>81175164</v>
      </c>
      <c r="BQ384" s="314">
        <v>16518721</v>
      </c>
      <c r="BR384" s="314">
        <v>0</v>
      </c>
      <c r="BS384" s="314">
        <v>63692820</v>
      </c>
    </row>
    <row r="385" spans="1:71" ht="29" x14ac:dyDescent="0.35">
      <c r="A385" s="212">
        <v>2350601</v>
      </c>
      <c r="B385" s="210" t="s">
        <v>204</v>
      </c>
      <c r="C385" s="215">
        <v>0</v>
      </c>
      <c r="D385" s="215">
        <v>0</v>
      </c>
      <c r="E385" s="215">
        <v>0</v>
      </c>
      <c r="F385" s="215">
        <v>81175164</v>
      </c>
      <c r="G385" s="215">
        <f t="shared" si="157"/>
        <v>81175164</v>
      </c>
      <c r="H385" s="215">
        <v>4963630</v>
      </c>
      <c r="I385" s="215">
        <v>64656443</v>
      </c>
      <c r="J385" s="215">
        <f t="shared" si="149"/>
        <v>16518721</v>
      </c>
      <c r="K385" s="215">
        <v>21849290</v>
      </c>
      <c r="L385" s="215">
        <v>63692820</v>
      </c>
      <c r="M385" s="215">
        <f t="shared" si="150"/>
        <v>963623</v>
      </c>
      <c r="N385" s="215">
        <v>81175164</v>
      </c>
      <c r="O385" s="215">
        <f t="shared" si="151"/>
        <v>16518721</v>
      </c>
      <c r="P385" s="215">
        <f t="shared" si="152"/>
        <v>0</v>
      </c>
      <c r="Q385" s="215">
        <f t="shared" si="159"/>
        <v>63692820</v>
      </c>
      <c r="V385" s="282">
        <v>0</v>
      </c>
      <c r="AA385" s="289">
        <v>2350601</v>
      </c>
      <c r="AB385" s="289" t="s">
        <v>204</v>
      </c>
      <c r="AC385" s="291">
        <v>0</v>
      </c>
      <c r="AD385" s="291">
        <v>0</v>
      </c>
      <c r="AE385" s="291">
        <v>0</v>
      </c>
      <c r="AF385" s="291">
        <v>81175164</v>
      </c>
      <c r="AG385" s="291">
        <v>81175164</v>
      </c>
      <c r="AH385" s="291">
        <v>17849283</v>
      </c>
      <c r="AI385" s="291">
        <v>59692813</v>
      </c>
      <c r="AJ385" s="291">
        <v>21482351</v>
      </c>
      <c r="AK385" s="291">
        <v>0</v>
      </c>
      <c r="AL385" s="291">
        <v>0</v>
      </c>
      <c r="AM385" s="291">
        <v>41843530</v>
      </c>
      <c r="AN385" s="291">
        <v>17849283</v>
      </c>
      <c r="AO385" s="291">
        <v>964250</v>
      </c>
      <c r="AP385" s="291">
        <v>964250</v>
      </c>
      <c r="AQ385" s="291">
        <v>82139414</v>
      </c>
      <c r="AR385" s="291">
        <v>81175164</v>
      </c>
      <c r="AS385" s="291">
        <v>21482351</v>
      </c>
      <c r="AT385" s="291">
        <v>0</v>
      </c>
      <c r="BB385" s="312">
        <v>2350601</v>
      </c>
      <c r="BC385" s="312" t="s">
        <v>204</v>
      </c>
      <c r="BD385" s="314">
        <v>0</v>
      </c>
      <c r="BE385" s="314">
        <v>0</v>
      </c>
      <c r="BF385" s="314">
        <v>0</v>
      </c>
      <c r="BG385" s="314">
        <v>81175164</v>
      </c>
      <c r="BH385" s="314">
        <v>81175164</v>
      </c>
      <c r="BI385" s="314">
        <v>4963630</v>
      </c>
      <c r="BJ385" s="314">
        <v>64656443</v>
      </c>
      <c r="BK385" s="314">
        <v>16518721</v>
      </c>
      <c r="BL385" s="314">
        <v>21849290</v>
      </c>
      <c r="BM385" s="314">
        <v>63692820</v>
      </c>
      <c r="BN385" s="314">
        <v>963623</v>
      </c>
      <c r="BO385" s="314">
        <v>0</v>
      </c>
      <c r="BP385" s="314">
        <v>81175164</v>
      </c>
      <c r="BQ385" s="314">
        <v>16518721</v>
      </c>
      <c r="BR385" s="314">
        <v>0</v>
      </c>
      <c r="BS385" s="314">
        <v>63692820</v>
      </c>
    </row>
    <row r="386" spans="1:71" ht="29" x14ac:dyDescent="0.35">
      <c r="A386" s="212">
        <v>23507</v>
      </c>
      <c r="B386" s="210" t="s">
        <v>205</v>
      </c>
      <c r="C386" s="215">
        <v>0</v>
      </c>
      <c r="D386" s="215">
        <v>0</v>
      </c>
      <c r="E386" s="215">
        <v>0</v>
      </c>
      <c r="F386" s="215">
        <v>605226612</v>
      </c>
      <c r="G386" s="215">
        <f t="shared" si="157"/>
        <v>605226612</v>
      </c>
      <c r="H386" s="215">
        <v>40716000</v>
      </c>
      <c r="I386" s="215">
        <v>174313541</v>
      </c>
      <c r="J386" s="215">
        <f t="shared" si="149"/>
        <v>430913071</v>
      </c>
      <c r="K386" s="215">
        <v>40716000</v>
      </c>
      <c r="L386" s="215">
        <v>40716000</v>
      </c>
      <c r="M386" s="215">
        <f t="shared" si="150"/>
        <v>133597541</v>
      </c>
      <c r="N386" s="215">
        <v>177013541</v>
      </c>
      <c r="O386" s="215">
        <f t="shared" si="151"/>
        <v>2700000</v>
      </c>
      <c r="P386" s="215">
        <f t="shared" si="152"/>
        <v>428213071</v>
      </c>
      <c r="Q386" s="215">
        <f t="shared" si="159"/>
        <v>40716000</v>
      </c>
      <c r="V386" s="282">
        <v>428213071</v>
      </c>
      <c r="AA386" s="289">
        <v>23507</v>
      </c>
      <c r="AB386" s="289" t="s">
        <v>205</v>
      </c>
      <c r="AC386" s="291">
        <v>0</v>
      </c>
      <c r="AD386" s="291">
        <v>0</v>
      </c>
      <c r="AE386" s="291">
        <v>0</v>
      </c>
      <c r="AF386" s="291">
        <v>605226612</v>
      </c>
      <c r="AG386" s="291">
        <v>605226612</v>
      </c>
      <c r="AH386" s="291">
        <v>0</v>
      </c>
      <c r="AI386" s="291">
        <v>133597541</v>
      </c>
      <c r="AJ386" s="291">
        <v>471629071</v>
      </c>
      <c r="AK386" s="291">
        <v>0</v>
      </c>
      <c r="AL386" s="291">
        <v>0</v>
      </c>
      <c r="AM386" s="291">
        <v>0</v>
      </c>
      <c r="AN386" s="291">
        <v>133597541</v>
      </c>
      <c r="AO386" s="291">
        <v>0</v>
      </c>
      <c r="AP386" s="291">
        <v>0</v>
      </c>
      <c r="AQ386" s="291">
        <v>177013541</v>
      </c>
      <c r="AR386" s="291">
        <v>177013541</v>
      </c>
      <c r="AS386" s="291">
        <v>43416000</v>
      </c>
      <c r="AT386" s="291">
        <v>428213071</v>
      </c>
      <c r="BB386" s="312">
        <v>23507</v>
      </c>
      <c r="BC386" s="312" t="s">
        <v>205</v>
      </c>
      <c r="BD386" s="314">
        <v>0</v>
      </c>
      <c r="BE386" s="314">
        <v>0</v>
      </c>
      <c r="BF386" s="314">
        <v>0</v>
      </c>
      <c r="BG386" s="314">
        <v>605226612</v>
      </c>
      <c r="BH386" s="314">
        <v>605226612</v>
      </c>
      <c r="BI386" s="314">
        <v>40716000</v>
      </c>
      <c r="BJ386" s="314">
        <v>174313541</v>
      </c>
      <c r="BK386" s="314">
        <v>430913071</v>
      </c>
      <c r="BL386" s="314">
        <v>40716000</v>
      </c>
      <c r="BM386" s="314">
        <v>40716000</v>
      </c>
      <c r="BN386" s="314">
        <v>133597541</v>
      </c>
      <c r="BO386" s="314">
        <v>0</v>
      </c>
      <c r="BP386" s="314">
        <v>177013541</v>
      </c>
      <c r="BQ386" s="314">
        <v>2700000</v>
      </c>
      <c r="BR386" s="314">
        <v>428213071</v>
      </c>
      <c r="BS386" s="314">
        <v>40716000</v>
      </c>
    </row>
    <row r="387" spans="1:71" ht="29" x14ac:dyDescent="0.35">
      <c r="A387" s="212">
        <v>23508</v>
      </c>
      <c r="B387" s="210" t="s">
        <v>206</v>
      </c>
      <c r="C387" s="215">
        <v>0</v>
      </c>
      <c r="D387" s="215">
        <v>0</v>
      </c>
      <c r="E387" s="215">
        <v>0</v>
      </c>
      <c r="F387" s="215">
        <v>658324932</v>
      </c>
      <c r="G387" s="215">
        <f t="shared" si="157"/>
        <v>658324932</v>
      </c>
      <c r="H387" s="215">
        <v>0</v>
      </c>
      <c r="I387" s="215">
        <v>119812595</v>
      </c>
      <c r="J387" s="215">
        <f t="shared" si="149"/>
        <v>538512337</v>
      </c>
      <c r="K387" s="215">
        <v>0</v>
      </c>
      <c r="L387" s="215">
        <v>36306357</v>
      </c>
      <c r="M387" s="215">
        <f t="shared" si="150"/>
        <v>83506238</v>
      </c>
      <c r="N387" s="215">
        <v>147043195</v>
      </c>
      <c r="O387" s="215">
        <f t="shared" si="151"/>
        <v>27230600</v>
      </c>
      <c r="P387" s="215">
        <f t="shared" si="152"/>
        <v>511281737</v>
      </c>
      <c r="Q387" s="215">
        <f t="shared" si="159"/>
        <v>36306357</v>
      </c>
      <c r="V387" s="282">
        <v>511281737</v>
      </c>
      <c r="AA387" s="289">
        <v>23508</v>
      </c>
      <c r="AB387" s="289" t="s">
        <v>206</v>
      </c>
      <c r="AC387" s="291">
        <v>0</v>
      </c>
      <c r="AD387" s="291">
        <v>0</v>
      </c>
      <c r="AE387" s="291">
        <v>0</v>
      </c>
      <c r="AF387" s="291">
        <v>658324932</v>
      </c>
      <c r="AG387" s="291">
        <v>658324932</v>
      </c>
      <c r="AH387" s="291">
        <v>0</v>
      </c>
      <c r="AI387" s="291">
        <v>119812595</v>
      </c>
      <c r="AJ387" s="291">
        <v>538512337</v>
      </c>
      <c r="AK387" s="291">
        <v>0</v>
      </c>
      <c r="AL387" s="291">
        <v>5266816</v>
      </c>
      <c r="AM387" s="291">
        <v>36306357</v>
      </c>
      <c r="AN387" s="291">
        <v>83506238</v>
      </c>
      <c r="AO387" s="291">
        <v>0</v>
      </c>
      <c r="AP387" s="291">
        <v>0</v>
      </c>
      <c r="AQ387" s="291">
        <v>147043195</v>
      </c>
      <c r="AR387" s="291">
        <v>147043195</v>
      </c>
      <c r="AS387" s="291">
        <v>27230600</v>
      </c>
      <c r="AT387" s="291">
        <v>511281737</v>
      </c>
      <c r="BB387" s="312">
        <v>23508</v>
      </c>
      <c r="BC387" s="312" t="s">
        <v>206</v>
      </c>
      <c r="BD387" s="314">
        <v>0</v>
      </c>
      <c r="BE387" s="314">
        <v>0</v>
      </c>
      <c r="BF387" s="314">
        <v>0</v>
      </c>
      <c r="BG387" s="314">
        <v>658324932</v>
      </c>
      <c r="BH387" s="314">
        <v>658324932</v>
      </c>
      <c r="BI387" s="314">
        <v>0</v>
      </c>
      <c r="BJ387" s="314">
        <v>119812595</v>
      </c>
      <c r="BK387" s="314">
        <v>538512337</v>
      </c>
      <c r="BL387" s="314">
        <v>0</v>
      </c>
      <c r="BM387" s="314">
        <v>36306357</v>
      </c>
      <c r="BN387" s="314">
        <v>83506238</v>
      </c>
      <c r="BO387" s="314">
        <v>0</v>
      </c>
      <c r="BP387" s="314">
        <v>147043195</v>
      </c>
      <c r="BQ387" s="314">
        <v>27230600</v>
      </c>
      <c r="BR387" s="314">
        <v>511281737</v>
      </c>
      <c r="BS387" s="314">
        <v>36306357</v>
      </c>
    </row>
    <row r="388" spans="1:71" x14ac:dyDescent="0.35">
      <c r="A388" s="212">
        <v>23509</v>
      </c>
      <c r="B388" s="210" t="s">
        <v>207</v>
      </c>
      <c r="C388" s="215">
        <v>0</v>
      </c>
      <c r="D388" s="215">
        <v>0</v>
      </c>
      <c r="E388" s="215">
        <v>0</v>
      </c>
      <c r="F388" s="215">
        <v>29204681</v>
      </c>
      <c r="G388" s="215">
        <f t="shared" si="157"/>
        <v>29204681</v>
      </c>
      <c r="H388" s="215">
        <v>0</v>
      </c>
      <c r="I388" s="215">
        <v>25652211</v>
      </c>
      <c r="J388" s="215">
        <f t="shared" si="149"/>
        <v>3552470</v>
      </c>
      <c r="K388" s="215">
        <v>0</v>
      </c>
      <c r="L388" s="215">
        <v>25652211</v>
      </c>
      <c r="M388" s="215">
        <f t="shared" si="150"/>
        <v>0</v>
      </c>
      <c r="N388" s="215">
        <v>25652215</v>
      </c>
      <c r="O388" s="215">
        <f t="shared" si="151"/>
        <v>4</v>
      </c>
      <c r="P388" s="215">
        <f t="shared" si="152"/>
        <v>3552466</v>
      </c>
      <c r="Q388" s="215">
        <f t="shared" si="159"/>
        <v>25652211</v>
      </c>
      <c r="V388" s="282">
        <v>3552466</v>
      </c>
      <c r="AA388" s="289">
        <v>23509</v>
      </c>
      <c r="AB388" s="289" t="s">
        <v>207</v>
      </c>
      <c r="AC388" s="291">
        <v>0</v>
      </c>
      <c r="AD388" s="291">
        <v>0</v>
      </c>
      <c r="AE388" s="291">
        <v>0</v>
      </c>
      <c r="AF388" s="291">
        <v>29204681</v>
      </c>
      <c r="AG388" s="291">
        <v>29204681</v>
      </c>
      <c r="AH388" s="291">
        <v>0</v>
      </c>
      <c r="AI388" s="291">
        <v>25652211</v>
      </c>
      <c r="AJ388" s="291">
        <v>3552470</v>
      </c>
      <c r="AK388" s="291">
        <v>0</v>
      </c>
      <c r="AL388" s="291">
        <v>0</v>
      </c>
      <c r="AM388" s="291">
        <v>25652211</v>
      </c>
      <c r="AN388" s="291">
        <v>0</v>
      </c>
      <c r="AO388" s="291">
        <v>0</v>
      </c>
      <c r="AP388" s="291">
        <v>0</v>
      </c>
      <c r="AQ388" s="291">
        <v>25652215</v>
      </c>
      <c r="AR388" s="291">
        <v>25652215</v>
      </c>
      <c r="AS388" s="291">
        <v>4</v>
      </c>
      <c r="AT388" s="291">
        <v>3552466</v>
      </c>
      <c r="BB388" s="312">
        <v>23509</v>
      </c>
      <c r="BC388" s="312" t="s">
        <v>207</v>
      </c>
      <c r="BD388" s="314">
        <v>0</v>
      </c>
      <c r="BE388" s="314">
        <v>0</v>
      </c>
      <c r="BF388" s="314">
        <v>0</v>
      </c>
      <c r="BG388" s="314">
        <v>29204681</v>
      </c>
      <c r="BH388" s="314">
        <v>29204681</v>
      </c>
      <c r="BI388" s="314">
        <v>0</v>
      </c>
      <c r="BJ388" s="314">
        <v>25652211</v>
      </c>
      <c r="BK388" s="314">
        <v>3552470</v>
      </c>
      <c r="BL388" s="314">
        <v>0</v>
      </c>
      <c r="BM388" s="314">
        <v>25652211</v>
      </c>
      <c r="BN388" s="314">
        <v>0</v>
      </c>
      <c r="BO388" s="314">
        <v>0</v>
      </c>
      <c r="BP388" s="314">
        <v>25652215</v>
      </c>
      <c r="BQ388" s="314">
        <v>4</v>
      </c>
      <c r="BR388" s="314">
        <v>3552466</v>
      </c>
      <c r="BS388" s="314">
        <v>25652211</v>
      </c>
    </row>
    <row r="389" spans="1:71" ht="29" x14ac:dyDescent="0.35">
      <c r="A389" s="212">
        <v>23510</v>
      </c>
      <c r="B389" s="210" t="s">
        <v>208</v>
      </c>
      <c r="C389" s="215">
        <v>0</v>
      </c>
      <c r="D389" s="215">
        <v>0</v>
      </c>
      <c r="E389" s="215">
        <v>0</v>
      </c>
      <c r="F389" s="215">
        <v>66900000</v>
      </c>
      <c r="G389" s="215">
        <f t="shared" si="157"/>
        <v>66900000</v>
      </c>
      <c r="H389" s="215">
        <v>0</v>
      </c>
      <c r="I389" s="215">
        <v>30527191</v>
      </c>
      <c r="J389" s="215">
        <f t="shared" si="149"/>
        <v>36372809</v>
      </c>
      <c r="K389" s="215">
        <v>13400000</v>
      </c>
      <c r="L389" s="215">
        <v>30527191</v>
      </c>
      <c r="M389" s="215">
        <f t="shared" si="150"/>
        <v>0</v>
      </c>
      <c r="N389" s="215">
        <v>30527191</v>
      </c>
      <c r="O389" s="215">
        <f t="shared" si="151"/>
        <v>0</v>
      </c>
      <c r="P389" s="215">
        <f t="shared" si="152"/>
        <v>36372809</v>
      </c>
      <c r="Q389" s="215">
        <f t="shared" si="159"/>
        <v>30527191</v>
      </c>
      <c r="V389" s="282">
        <v>8372809</v>
      </c>
      <c r="AA389" s="289">
        <v>23510</v>
      </c>
      <c r="AB389" s="289" t="s">
        <v>208</v>
      </c>
      <c r="AC389" s="291">
        <v>0</v>
      </c>
      <c r="AD389" s="291">
        <v>0</v>
      </c>
      <c r="AE389" s="291">
        <v>0</v>
      </c>
      <c r="AF389" s="291">
        <v>66900000</v>
      </c>
      <c r="AG389" s="291">
        <v>66900000</v>
      </c>
      <c r="AH389" s="291">
        <v>0</v>
      </c>
      <c r="AI389" s="291">
        <v>30527191</v>
      </c>
      <c r="AJ389" s="291">
        <v>36372809</v>
      </c>
      <c r="AK389" s="291">
        <v>0</v>
      </c>
      <c r="AL389" s="291">
        <v>6000000</v>
      </c>
      <c r="AM389" s="291">
        <v>17127191</v>
      </c>
      <c r="AN389" s="291">
        <v>13400000</v>
      </c>
      <c r="AO389" s="291">
        <v>0</v>
      </c>
      <c r="AP389" s="291">
        <v>0</v>
      </c>
      <c r="AQ389" s="291">
        <v>58527191</v>
      </c>
      <c r="AR389" s="291">
        <v>58527191</v>
      </c>
      <c r="AS389" s="291">
        <v>28000000</v>
      </c>
      <c r="AT389" s="291">
        <v>8372809</v>
      </c>
      <c r="BB389" s="312">
        <v>23510</v>
      </c>
      <c r="BC389" s="312" t="s">
        <v>208</v>
      </c>
      <c r="BD389" s="314">
        <v>0</v>
      </c>
      <c r="BE389" s="314">
        <v>0</v>
      </c>
      <c r="BF389" s="314">
        <v>0</v>
      </c>
      <c r="BG389" s="314">
        <v>66900000</v>
      </c>
      <c r="BH389" s="314">
        <v>66900000</v>
      </c>
      <c r="BI389" s="314">
        <v>0</v>
      </c>
      <c r="BJ389" s="314">
        <v>30527191</v>
      </c>
      <c r="BK389" s="314">
        <v>36372809</v>
      </c>
      <c r="BL389" s="314">
        <v>13400000</v>
      </c>
      <c r="BM389" s="314">
        <v>30527191</v>
      </c>
      <c r="BN389" s="314">
        <v>0</v>
      </c>
      <c r="BO389" s="314">
        <v>0</v>
      </c>
      <c r="BP389" s="314">
        <v>30527191</v>
      </c>
      <c r="BQ389" s="314">
        <v>0</v>
      </c>
      <c r="BR389" s="314">
        <v>36372809</v>
      </c>
      <c r="BS389" s="314">
        <v>30527191</v>
      </c>
    </row>
    <row r="390" spans="1:71" x14ac:dyDescent="0.35">
      <c r="A390" s="212">
        <v>23511</v>
      </c>
      <c r="B390" s="210" t="s">
        <v>209</v>
      </c>
      <c r="C390" s="215">
        <v>0</v>
      </c>
      <c r="D390" s="215">
        <v>0</v>
      </c>
      <c r="E390" s="215">
        <v>0</v>
      </c>
      <c r="F390" s="215">
        <v>264556855</v>
      </c>
      <c r="G390" s="215">
        <f t="shared" si="157"/>
        <v>264556855</v>
      </c>
      <c r="H390" s="215">
        <v>3815162</v>
      </c>
      <c r="I390" s="215">
        <v>262458584</v>
      </c>
      <c r="J390" s="215">
        <f t="shared" si="149"/>
        <v>2098271</v>
      </c>
      <c r="K390" s="215">
        <v>12141011</v>
      </c>
      <c r="L390" s="215">
        <v>218595884</v>
      </c>
      <c r="M390" s="215">
        <f t="shared" si="150"/>
        <v>43862700</v>
      </c>
      <c r="N390" s="215">
        <v>264556855</v>
      </c>
      <c r="O390" s="215">
        <f t="shared" si="151"/>
        <v>2098271</v>
      </c>
      <c r="P390" s="215">
        <f t="shared" si="152"/>
        <v>0</v>
      </c>
      <c r="Q390" s="215">
        <f t="shared" si="159"/>
        <v>218595884</v>
      </c>
      <c r="V390" s="282">
        <v>0</v>
      </c>
      <c r="AA390" s="289">
        <v>23511</v>
      </c>
      <c r="AB390" s="289" t="s">
        <v>209</v>
      </c>
      <c r="AC390" s="291">
        <v>0</v>
      </c>
      <c r="AD390" s="291">
        <v>0</v>
      </c>
      <c r="AE390" s="291">
        <v>0</v>
      </c>
      <c r="AF390" s="291">
        <v>264556855</v>
      </c>
      <c r="AG390" s="291">
        <v>264556855</v>
      </c>
      <c r="AH390" s="291">
        <v>1803042</v>
      </c>
      <c r="AI390" s="291">
        <v>258643422</v>
      </c>
      <c r="AJ390" s="291">
        <v>5913433</v>
      </c>
      <c r="AK390" s="291">
        <v>0</v>
      </c>
      <c r="AL390" s="291">
        <v>5545143</v>
      </c>
      <c r="AM390" s="291">
        <v>206454873</v>
      </c>
      <c r="AN390" s="291">
        <v>52188549</v>
      </c>
      <c r="AO390" s="291">
        <v>0</v>
      </c>
      <c r="AP390" s="291">
        <v>0</v>
      </c>
      <c r="AQ390" s="291">
        <v>264556855</v>
      </c>
      <c r="AR390" s="291">
        <v>264556855</v>
      </c>
      <c r="AS390" s="291">
        <v>5913433</v>
      </c>
      <c r="AT390" s="291">
        <v>0</v>
      </c>
      <c r="BB390" s="312">
        <v>23511</v>
      </c>
      <c r="BC390" s="312" t="s">
        <v>209</v>
      </c>
      <c r="BD390" s="314">
        <v>0</v>
      </c>
      <c r="BE390" s="314">
        <v>0</v>
      </c>
      <c r="BF390" s="314">
        <v>0</v>
      </c>
      <c r="BG390" s="314">
        <v>264556855</v>
      </c>
      <c r="BH390" s="314">
        <v>264556855</v>
      </c>
      <c r="BI390" s="314">
        <v>3815162</v>
      </c>
      <c r="BJ390" s="314">
        <v>262458584</v>
      </c>
      <c r="BK390" s="314">
        <v>2098271</v>
      </c>
      <c r="BL390" s="314">
        <v>12141011</v>
      </c>
      <c r="BM390" s="314">
        <v>218595884</v>
      </c>
      <c r="BN390" s="314">
        <v>43862700</v>
      </c>
      <c r="BO390" s="314">
        <v>0</v>
      </c>
      <c r="BP390" s="314">
        <v>264556855</v>
      </c>
      <c r="BQ390" s="314">
        <v>2098271</v>
      </c>
      <c r="BR390" s="314">
        <v>0</v>
      </c>
      <c r="BS390" s="314">
        <v>218595884</v>
      </c>
    </row>
    <row r="391" spans="1:71" ht="29" x14ac:dyDescent="0.35">
      <c r="A391" s="212">
        <v>23512</v>
      </c>
      <c r="B391" s="210" t="s">
        <v>210</v>
      </c>
      <c r="C391" s="215">
        <v>0</v>
      </c>
      <c r="D391" s="215">
        <v>0</v>
      </c>
      <c r="E391" s="215">
        <v>0</v>
      </c>
      <c r="F391" s="215">
        <v>33500000</v>
      </c>
      <c r="G391" s="215">
        <f t="shared" si="157"/>
        <v>33500000</v>
      </c>
      <c r="H391" s="215">
        <v>0</v>
      </c>
      <c r="I391" s="215">
        <v>0</v>
      </c>
      <c r="J391" s="215">
        <f t="shared" si="149"/>
        <v>33500000</v>
      </c>
      <c r="K391" s="215">
        <v>0</v>
      </c>
      <c r="L391" s="215">
        <v>0</v>
      </c>
      <c r="M391" s="215">
        <f t="shared" ref="M391:M408" si="163">+I391-L391</f>
        <v>0</v>
      </c>
      <c r="N391" s="215">
        <v>0</v>
      </c>
      <c r="O391" s="215">
        <f t="shared" ref="O391:O408" si="164">+N391-I391</f>
        <v>0</v>
      </c>
      <c r="P391" s="215">
        <f t="shared" si="152"/>
        <v>33500000</v>
      </c>
      <c r="Q391" s="215">
        <f t="shared" si="159"/>
        <v>0</v>
      </c>
      <c r="V391" s="282">
        <v>33500000</v>
      </c>
      <c r="AA391" s="289">
        <v>23512</v>
      </c>
      <c r="AB391" s="289" t="s">
        <v>210</v>
      </c>
      <c r="AC391" s="291">
        <v>0</v>
      </c>
      <c r="AD391" s="291">
        <v>0</v>
      </c>
      <c r="AE391" s="291">
        <v>0</v>
      </c>
      <c r="AF391" s="291">
        <v>33500000</v>
      </c>
      <c r="AG391" s="291">
        <v>33500000</v>
      </c>
      <c r="AH391" s="291">
        <v>0</v>
      </c>
      <c r="AI391" s="291">
        <v>0</v>
      </c>
      <c r="AJ391" s="291">
        <v>33500000</v>
      </c>
      <c r="AK391" s="291">
        <v>0</v>
      </c>
      <c r="AL391" s="291">
        <v>0</v>
      </c>
      <c r="AM391" s="291">
        <v>0</v>
      </c>
      <c r="AN391" s="291">
        <v>0</v>
      </c>
      <c r="AO391" s="291">
        <v>0</v>
      </c>
      <c r="AP391" s="291">
        <v>0</v>
      </c>
      <c r="AQ391" s="291">
        <v>0</v>
      </c>
      <c r="AR391" s="291">
        <v>0</v>
      </c>
      <c r="AS391" s="291">
        <v>0</v>
      </c>
      <c r="AT391" s="291">
        <v>33500000</v>
      </c>
      <c r="BB391" s="312">
        <v>23512</v>
      </c>
      <c r="BC391" s="312" t="s">
        <v>210</v>
      </c>
      <c r="BD391" s="314">
        <v>0</v>
      </c>
      <c r="BE391" s="314">
        <v>0</v>
      </c>
      <c r="BF391" s="314">
        <v>0</v>
      </c>
      <c r="BG391" s="314">
        <v>33500000</v>
      </c>
      <c r="BH391" s="314">
        <v>33500000</v>
      </c>
      <c r="BI391" s="314">
        <v>0</v>
      </c>
      <c r="BJ391" s="314">
        <v>0</v>
      </c>
      <c r="BK391" s="314">
        <v>33500000</v>
      </c>
      <c r="BL391" s="314">
        <v>0</v>
      </c>
      <c r="BM391" s="314">
        <v>0</v>
      </c>
      <c r="BN391" s="314">
        <v>0</v>
      </c>
      <c r="BO391" s="314">
        <v>0</v>
      </c>
      <c r="BP391" s="314">
        <v>0</v>
      </c>
      <c r="BQ391" s="314">
        <v>0</v>
      </c>
      <c r="BR391" s="314">
        <v>33500000</v>
      </c>
      <c r="BS391" s="314">
        <v>0</v>
      </c>
    </row>
    <row r="392" spans="1:71" x14ac:dyDescent="0.35">
      <c r="A392" s="212">
        <v>23513</v>
      </c>
      <c r="B392" s="210" t="s">
        <v>211</v>
      </c>
      <c r="C392" s="215">
        <v>0</v>
      </c>
      <c r="D392" s="215">
        <v>0</v>
      </c>
      <c r="E392" s="215">
        <v>0</v>
      </c>
      <c r="F392" s="215">
        <v>26965898</v>
      </c>
      <c r="G392" s="215">
        <f t="shared" si="157"/>
        <v>26965898</v>
      </c>
      <c r="H392" s="215">
        <v>0</v>
      </c>
      <c r="I392" s="215">
        <v>10465248</v>
      </c>
      <c r="J392" s="215">
        <f t="shared" si="149"/>
        <v>16500650</v>
      </c>
      <c r="K392" s="215">
        <v>0</v>
      </c>
      <c r="L392" s="215">
        <v>0</v>
      </c>
      <c r="M392" s="215">
        <f t="shared" si="163"/>
        <v>10465248</v>
      </c>
      <c r="N392" s="215">
        <v>10465248</v>
      </c>
      <c r="O392" s="215">
        <f t="shared" si="164"/>
        <v>0</v>
      </c>
      <c r="P392" s="215">
        <f t="shared" si="152"/>
        <v>16500650</v>
      </c>
      <c r="Q392" s="215">
        <f t="shared" si="159"/>
        <v>0</v>
      </c>
      <c r="V392" s="282">
        <v>16500650</v>
      </c>
      <c r="AA392" s="289">
        <v>23513</v>
      </c>
      <c r="AB392" s="289" t="s">
        <v>211</v>
      </c>
      <c r="AC392" s="291">
        <v>0</v>
      </c>
      <c r="AD392" s="291">
        <v>0</v>
      </c>
      <c r="AE392" s="291">
        <v>0</v>
      </c>
      <c r="AF392" s="291">
        <v>26965898</v>
      </c>
      <c r="AG392" s="291">
        <v>26965898</v>
      </c>
      <c r="AH392" s="291">
        <v>0</v>
      </c>
      <c r="AI392" s="291">
        <v>10465248</v>
      </c>
      <c r="AJ392" s="291">
        <v>16500650</v>
      </c>
      <c r="AK392" s="291">
        <v>0</v>
      </c>
      <c r="AL392" s="291">
        <v>0</v>
      </c>
      <c r="AM392" s="291">
        <v>0</v>
      </c>
      <c r="AN392" s="291">
        <v>10465248</v>
      </c>
      <c r="AO392" s="291">
        <v>0</v>
      </c>
      <c r="AP392" s="291">
        <v>0</v>
      </c>
      <c r="AQ392" s="291">
        <v>10465248</v>
      </c>
      <c r="AR392" s="291">
        <v>10465248</v>
      </c>
      <c r="AS392" s="291">
        <v>0</v>
      </c>
      <c r="AT392" s="291">
        <v>16500650</v>
      </c>
      <c r="BB392" s="312">
        <v>23513</v>
      </c>
      <c r="BC392" s="312" t="s">
        <v>211</v>
      </c>
      <c r="BD392" s="314">
        <v>0</v>
      </c>
      <c r="BE392" s="314">
        <v>0</v>
      </c>
      <c r="BF392" s="314">
        <v>0</v>
      </c>
      <c r="BG392" s="314">
        <v>26965898</v>
      </c>
      <c r="BH392" s="314">
        <v>26965898</v>
      </c>
      <c r="BI392" s="314">
        <v>0</v>
      </c>
      <c r="BJ392" s="314">
        <v>10465248</v>
      </c>
      <c r="BK392" s="314">
        <v>16500650</v>
      </c>
      <c r="BL392" s="314">
        <v>0</v>
      </c>
      <c r="BM392" s="314">
        <v>0</v>
      </c>
      <c r="BN392" s="314">
        <v>10465248</v>
      </c>
      <c r="BO392" s="314">
        <v>0</v>
      </c>
      <c r="BP392" s="314">
        <v>10465248</v>
      </c>
      <c r="BQ392" s="314">
        <v>0</v>
      </c>
      <c r="BR392" s="314">
        <v>16500650</v>
      </c>
      <c r="BS392" s="314">
        <v>0</v>
      </c>
    </row>
    <row r="393" spans="1:71" x14ac:dyDescent="0.35">
      <c r="A393" s="212">
        <v>23514</v>
      </c>
      <c r="B393" s="210" t="s">
        <v>1145</v>
      </c>
      <c r="C393" s="215"/>
      <c r="D393" s="215">
        <v>0</v>
      </c>
      <c r="E393" s="215">
        <v>0</v>
      </c>
      <c r="F393" s="215">
        <v>21144451</v>
      </c>
      <c r="G393" s="215">
        <f t="shared" si="157"/>
        <v>21144451</v>
      </c>
      <c r="H393" s="215">
        <v>0</v>
      </c>
      <c r="I393" s="215">
        <v>0</v>
      </c>
      <c r="J393" s="215">
        <f t="shared" si="149"/>
        <v>21144451</v>
      </c>
      <c r="K393" s="215">
        <v>0</v>
      </c>
      <c r="L393" s="215">
        <v>0</v>
      </c>
      <c r="M393" s="215">
        <f t="shared" si="163"/>
        <v>0</v>
      </c>
      <c r="N393" s="215">
        <v>0</v>
      </c>
      <c r="O393" s="215">
        <f t="shared" si="164"/>
        <v>0</v>
      </c>
      <c r="P393" s="215">
        <f t="shared" si="152"/>
        <v>21144451</v>
      </c>
      <c r="Q393" s="215"/>
      <c r="V393" s="282">
        <v>21144451</v>
      </c>
      <c r="AA393" s="289">
        <v>23514</v>
      </c>
      <c r="AB393" s="289" t="s">
        <v>1145</v>
      </c>
      <c r="AC393" s="291">
        <v>0</v>
      </c>
      <c r="AD393" s="291">
        <v>0</v>
      </c>
      <c r="AE393" s="291">
        <v>0</v>
      </c>
      <c r="AF393" s="291">
        <v>21144451</v>
      </c>
      <c r="AG393" s="291">
        <v>21144451</v>
      </c>
      <c r="AH393" s="291">
        <v>0</v>
      </c>
      <c r="AI393" s="291">
        <v>0</v>
      </c>
      <c r="AJ393" s="291">
        <v>21144451</v>
      </c>
      <c r="AK393" s="291">
        <v>0</v>
      </c>
      <c r="AL393" s="291">
        <v>0</v>
      </c>
      <c r="AM393" s="291">
        <v>0</v>
      </c>
      <c r="AN393" s="291">
        <v>0</v>
      </c>
      <c r="AO393" s="291">
        <v>0</v>
      </c>
      <c r="AP393" s="291">
        <v>0</v>
      </c>
      <c r="AQ393" s="291">
        <v>0</v>
      </c>
      <c r="AR393" s="291">
        <v>0</v>
      </c>
      <c r="AS393" s="291">
        <v>0</v>
      </c>
      <c r="AT393" s="291">
        <v>21144451</v>
      </c>
      <c r="BB393" s="312">
        <v>23514</v>
      </c>
      <c r="BC393" s="312" t="s">
        <v>1145</v>
      </c>
      <c r="BD393" s="314">
        <v>0</v>
      </c>
      <c r="BE393" s="314">
        <v>0</v>
      </c>
      <c r="BF393" s="314">
        <v>0</v>
      </c>
      <c r="BG393" s="314">
        <v>21144451</v>
      </c>
      <c r="BH393" s="314">
        <v>21144451</v>
      </c>
      <c r="BI393" s="314">
        <v>0</v>
      </c>
      <c r="BJ393" s="314">
        <v>0</v>
      </c>
      <c r="BK393" s="314">
        <v>21144451</v>
      </c>
      <c r="BL393" s="314">
        <v>0</v>
      </c>
      <c r="BM393" s="314">
        <v>0</v>
      </c>
      <c r="BN393" s="314">
        <v>0</v>
      </c>
      <c r="BO393" s="314">
        <v>0</v>
      </c>
      <c r="BP393" s="314">
        <v>0</v>
      </c>
      <c r="BQ393" s="314">
        <v>0</v>
      </c>
      <c r="BR393" s="314">
        <v>21144451</v>
      </c>
      <c r="BS393" s="314">
        <v>0</v>
      </c>
    </row>
    <row r="394" spans="1:71" x14ac:dyDescent="0.35">
      <c r="A394" s="212">
        <v>23517</v>
      </c>
      <c r="B394" s="210" t="s">
        <v>1155</v>
      </c>
      <c r="C394" s="215">
        <v>0</v>
      </c>
      <c r="D394" s="215">
        <v>821400131</v>
      </c>
      <c r="E394" s="215">
        <v>0</v>
      </c>
      <c r="F394" s="215">
        <v>0</v>
      </c>
      <c r="G394" s="215">
        <f t="shared" si="157"/>
        <v>821400131</v>
      </c>
      <c r="H394" s="215">
        <v>0</v>
      </c>
      <c r="I394" s="215">
        <v>0</v>
      </c>
      <c r="J394" s="215">
        <f t="shared" si="149"/>
        <v>821400131</v>
      </c>
      <c r="K394" s="215">
        <v>0</v>
      </c>
      <c r="L394" s="215">
        <v>0</v>
      </c>
      <c r="M394" s="215">
        <f t="shared" si="163"/>
        <v>0</v>
      </c>
      <c r="N394" s="215">
        <v>0</v>
      </c>
      <c r="O394" s="215">
        <f t="shared" si="164"/>
        <v>0</v>
      </c>
      <c r="P394" s="215">
        <f t="shared" si="152"/>
        <v>821400131</v>
      </c>
      <c r="Q394" s="215">
        <f t="shared" si="159"/>
        <v>0</v>
      </c>
      <c r="V394" s="282">
        <v>821400131</v>
      </c>
      <c r="X394" s="283"/>
      <c r="Y394" s="284"/>
      <c r="AA394" s="289">
        <v>23517</v>
      </c>
      <c r="AB394" s="289" t="s">
        <v>212</v>
      </c>
      <c r="AC394" s="291">
        <v>0</v>
      </c>
      <c r="AD394" s="291">
        <v>821400131</v>
      </c>
      <c r="AE394" s="291">
        <v>0</v>
      </c>
      <c r="AF394" s="291">
        <v>0</v>
      </c>
      <c r="AG394" s="291">
        <v>821400131</v>
      </c>
      <c r="AH394" s="291">
        <v>0</v>
      </c>
      <c r="AI394" s="291">
        <v>0</v>
      </c>
      <c r="AJ394" s="291">
        <v>821400131</v>
      </c>
      <c r="AK394" s="291">
        <v>0</v>
      </c>
      <c r="AL394" s="291">
        <v>0</v>
      </c>
      <c r="AM394" s="291">
        <v>0</v>
      </c>
      <c r="AN394" s="291">
        <v>0</v>
      </c>
      <c r="AO394" s="291">
        <v>0</v>
      </c>
      <c r="AP394" s="291">
        <v>0</v>
      </c>
      <c r="AQ394" s="291">
        <v>0</v>
      </c>
      <c r="AR394" s="291">
        <v>0</v>
      </c>
      <c r="AS394" s="291">
        <v>0</v>
      </c>
      <c r="AT394" s="291">
        <v>821400131</v>
      </c>
      <c r="BB394" s="312">
        <v>23517</v>
      </c>
      <c r="BC394" s="312" t="s">
        <v>212</v>
      </c>
      <c r="BD394" s="314">
        <v>0</v>
      </c>
      <c r="BE394" s="314">
        <v>821400131</v>
      </c>
      <c r="BF394" s="314">
        <v>0</v>
      </c>
      <c r="BG394" s="314">
        <v>0</v>
      </c>
      <c r="BH394" s="314">
        <v>821400131</v>
      </c>
      <c r="BI394" s="314">
        <v>0</v>
      </c>
      <c r="BJ394" s="314">
        <v>0</v>
      </c>
      <c r="BK394" s="314">
        <v>821400131</v>
      </c>
      <c r="BL394" s="314">
        <v>0</v>
      </c>
      <c r="BM394" s="314">
        <v>0</v>
      </c>
      <c r="BN394" s="314">
        <v>0</v>
      </c>
      <c r="BO394" s="314">
        <v>0</v>
      </c>
      <c r="BP394" s="314">
        <v>0</v>
      </c>
      <c r="BQ394" s="314">
        <v>0</v>
      </c>
      <c r="BR394" s="314">
        <v>821400131</v>
      </c>
      <c r="BS394" s="314">
        <v>0</v>
      </c>
    </row>
    <row r="395" spans="1:71" x14ac:dyDescent="0.35">
      <c r="A395" s="212">
        <v>23518</v>
      </c>
      <c r="B395" s="210" t="s">
        <v>1154</v>
      </c>
      <c r="C395" s="215">
        <v>0</v>
      </c>
      <c r="D395" s="215">
        <v>712412336.89999998</v>
      </c>
      <c r="E395" s="215">
        <v>0</v>
      </c>
      <c r="F395" s="215">
        <v>0</v>
      </c>
      <c r="G395" s="215">
        <f t="shared" si="157"/>
        <v>712412336.89999998</v>
      </c>
      <c r="H395" s="215">
        <v>0</v>
      </c>
      <c r="I395" s="215">
        <v>703757378</v>
      </c>
      <c r="J395" s="215">
        <f t="shared" si="149"/>
        <v>8654958.8999999762</v>
      </c>
      <c r="K395" s="215">
        <v>422427894</v>
      </c>
      <c r="L395" s="215">
        <v>660457422.29999995</v>
      </c>
      <c r="M395" s="215">
        <f t="shared" si="163"/>
        <v>43299955.700000048</v>
      </c>
      <c r="N395" s="215">
        <v>711325617</v>
      </c>
      <c r="O395" s="215">
        <f t="shared" si="164"/>
        <v>7568239</v>
      </c>
      <c r="P395" s="215">
        <f t="shared" si="152"/>
        <v>1086719.8999999762</v>
      </c>
      <c r="Q395" s="215">
        <f t="shared" si="159"/>
        <v>660457422.29999995</v>
      </c>
      <c r="V395" s="282">
        <v>1086719.8999999762</v>
      </c>
      <c r="X395" s="283"/>
      <c r="Y395" s="284"/>
      <c r="AA395" s="289">
        <v>23518</v>
      </c>
      <c r="AB395" s="289" t="s">
        <v>213</v>
      </c>
      <c r="AC395" s="291">
        <v>0</v>
      </c>
      <c r="AD395" s="291">
        <v>712412336.89999998</v>
      </c>
      <c r="AE395" s="291">
        <v>0</v>
      </c>
      <c r="AF395" s="291">
        <v>0</v>
      </c>
      <c r="AG395" s="291">
        <v>712412336.89999998</v>
      </c>
      <c r="AH395" s="291">
        <v>0</v>
      </c>
      <c r="AI395" s="291">
        <v>703757378</v>
      </c>
      <c r="AJ395" s="291">
        <v>8654958.8999999762</v>
      </c>
      <c r="AK395" s="291">
        <v>0</v>
      </c>
      <c r="AL395" s="291">
        <v>0</v>
      </c>
      <c r="AM395" s="291">
        <v>238029528.30000001</v>
      </c>
      <c r="AN395" s="291">
        <v>465727849.69999999</v>
      </c>
      <c r="AO395" s="291">
        <v>916300</v>
      </c>
      <c r="AP395" s="291">
        <v>0</v>
      </c>
      <c r="AQ395" s="291">
        <v>712241917</v>
      </c>
      <c r="AR395" s="291">
        <v>711325617</v>
      </c>
      <c r="AS395" s="291">
        <v>7568239</v>
      </c>
      <c r="AT395" s="291">
        <v>1086719.8999999762</v>
      </c>
      <c r="BB395" s="312">
        <v>23518</v>
      </c>
      <c r="BC395" s="312" t="s">
        <v>213</v>
      </c>
      <c r="BD395" s="314">
        <v>0</v>
      </c>
      <c r="BE395" s="314">
        <v>712412336.89999998</v>
      </c>
      <c r="BF395" s="314">
        <v>0</v>
      </c>
      <c r="BG395" s="314">
        <v>0</v>
      </c>
      <c r="BH395" s="314">
        <v>712412336.89999998</v>
      </c>
      <c r="BI395" s="314">
        <v>0</v>
      </c>
      <c r="BJ395" s="314">
        <v>703757378</v>
      </c>
      <c r="BK395" s="314">
        <v>8654958.8999999762</v>
      </c>
      <c r="BL395" s="314">
        <v>422427894</v>
      </c>
      <c r="BM395" s="314">
        <v>660457422.29999995</v>
      </c>
      <c r="BN395" s="314">
        <v>43299955.700000048</v>
      </c>
      <c r="BO395" s="314">
        <v>0</v>
      </c>
      <c r="BP395" s="314">
        <v>711325617</v>
      </c>
      <c r="BQ395" s="314">
        <v>7568239</v>
      </c>
      <c r="BR395" s="314">
        <v>1086719.8999999762</v>
      </c>
      <c r="BS395" s="314">
        <v>660457422.29999995</v>
      </c>
    </row>
    <row r="396" spans="1:71" x14ac:dyDescent="0.35">
      <c r="A396" s="212">
        <v>23519</v>
      </c>
      <c r="B396" s="210" t="s">
        <v>1156</v>
      </c>
      <c r="C396" s="215">
        <v>0</v>
      </c>
      <c r="D396" s="215">
        <v>200000000</v>
      </c>
      <c r="E396" s="215">
        <v>0</v>
      </c>
      <c r="F396" s="215">
        <v>0</v>
      </c>
      <c r="G396" s="215">
        <f t="shared" si="157"/>
        <v>200000000</v>
      </c>
      <c r="H396" s="215">
        <v>0</v>
      </c>
      <c r="I396" s="215">
        <v>200000000</v>
      </c>
      <c r="J396" s="215">
        <f t="shared" ref="J396:J408" si="165">+G396-I396</f>
        <v>0</v>
      </c>
      <c r="K396" s="215">
        <v>188800500</v>
      </c>
      <c r="L396" s="215">
        <v>192800500</v>
      </c>
      <c r="M396" s="215">
        <f t="shared" si="163"/>
        <v>7199500</v>
      </c>
      <c r="N396" s="215">
        <v>200000000</v>
      </c>
      <c r="O396" s="215">
        <f t="shared" si="164"/>
        <v>0</v>
      </c>
      <c r="P396" s="215">
        <f t="shared" ref="P396:P408" si="166">+G396-N396</f>
        <v>0</v>
      </c>
      <c r="Q396" s="215">
        <f t="shared" si="159"/>
        <v>192800500</v>
      </c>
      <c r="V396" s="282">
        <v>0</v>
      </c>
      <c r="X396" s="283"/>
      <c r="Y396" s="284"/>
      <c r="AA396" s="289">
        <v>23519</v>
      </c>
      <c r="AB396" s="289" t="s">
        <v>214</v>
      </c>
      <c r="AC396" s="291">
        <v>0</v>
      </c>
      <c r="AD396" s="291">
        <v>200000000</v>
      </c>
      <c r="AE396" s="291">
        <v>0</v>
      </c>
      <c r="AF396" s="291">
        <v>0</v>
      </c>
      <c r="AG396" s="291">
        <v>200000000</v>
      </c>
      <c r="AH396" s="291">
        <v>342159</v>
      </c>
      <c r="AI396" s="291">
        <v>200000000</v>
      </c>
      <c r="AJ396" s="291">
        <v>0</v>
      </c>
      <c r="AK396" s="291">
        <v>0</v>
      </c>
      <c r="AL396" s="291">
        <v>0</v>
      </c>
      <c r="AM396" s="291">
        <v>4000000</v>
      </c>
      <c r="AN396" s="291">
        <v>196000000</v>
      </c>
      <c r="AO396" s="291">
        <v>0</v>
      </c>
      <c r="AP396" s="291">
        <v>0</v>
      </c>
      <c r="AQ396" s="291">
        <v>200000000</v>
      </c>
      <c r="AR396" s="291">
        <v>200000000</v>
      </c>
      <c r="AS396" s="291">
        <v>0</v>
      </c>
      <c r="AT396" s="291">
        <v>0</v>
      </c>
      <c r="BB396" s="312">
        <v>23519</v>
      </c>
      <c r="BC396" s="312" t="s">
        <v>214</v>
      </c>
      <c r="BD396" s="314">
        <v>0</v>
      </c>
      <c r="BE396" s="314">
        <v>200000000</v>
      </c>
      <c r="BF396" s="314">
        <v>0</v>
      </c>
      <c r="BG396" s="314">
        <v>0</v>
      </c>
      <c r="BH396" s="314">
        <v>200000000</v>
      </c>
      <c r="BI396" s="314">
        <v>0</v>
      </c>
      <c r="BJ396" s="314">
        <v>200000000</v>
      </c>
      <c r="BK396" s="314">
        <v>0</v>
      </c>
      <c r="BL396" s="314">
        <v>188800500</v>
      </c>
      <c r="BM396" s="314">
        <v>192800500</v>
      </c>
      <c r="BN396" s="314">
        <v>7199500</v>
      </c>
      <c r="BO396" s="314">
        <v>0</v>
      </c>
      <c r="BP396" s="314">
        <v>200000000</v>
      </c>
      <c r="BQ396" s="314">
        <v>0</v>
      </c>
      <c r="BR396" s="314">
        <v>0</v>
      </c>
      <c r="BS396" s="314">
        <v>192800500</v>
      </c>
    </row>
    <row r="397" spans="1:71" x14ac:dyDescent="0.35">
      <c r="A397" s="212">
        <v>23520</v>
      </c>
      <c r="B397" s="210" t="s">
        <v>1157</v>
      </c>
      <c r="C397" s="215">
        <v>0</v>
      </c>
      <c r="D397" s="215">
        <v>48756553.100000001</v>
      </c>
      <c r="E397" s="215">
        <v>0</v>
      </c>
      <c r="F397" s="215">
        <v>0</v>
      </c>
      <c r="G397" s="215">
        <f t="shared" si="157"/>
        <v>48756553.100000001</v>
      </c>
      <c r="H397" s="215">
        <v>0</v>
      </c>
      <c r="I397" s="215">
        <v>48756553.100000001</v>
      </c>
      <c r="J397" s="215">
        <f t="shared" si="165"/>
        <v>0</v>
      </c>
      <c r="K397" s="215">
        <v>0</v>
      </c>
      <c r="L397" s="215">
        <v>48756553.100000001</v>
      </c>
      <c r="M397" s="215">
        <f t="shared" si="163"/>
        <v>0</v>
      </c>
      <c r="N397" s="215">
        <v>48756553.100000001</v>
      </c>
      <c r="O397" s="215">
        <f t="shared" si="164"/>
        <v>0</v>
      </c>
      <c r="P397" s="215">
        <f t="shared" si="166"/>
        <v>0</v>
      </c>
      <c r="Q397" s="215">
        <f t="shared" si="159"/>
        <v>48756553.100000001</v>
      </c>
      <c r="V397" s="282">
        <v>0</v>
      </c>
      <c r="X397" s="283"/>
      <c r="Y397" s="284"/>
      <c r="AA397" s="289">
        <v>23520</v>
      </c>
      <c r="AB397" s="289" t="s">
        <v>215</v>
      </c>
      <c r="AC397" s="291">
        <v>0</v>
      </c>
      <c r="AD397" s="291">
        <v>48756553.100000001</v>
      </c>
      <c r="AE397" s="291">
        <v>0</v>
      </c>
      <c r="AF397" s="291">
        <v>0</v>
      </c>
      <c r="AG397" s="291">
        <v>48756553.100000001</v>
      </c>
      <c r="AH397" s="291">
        <v>0</v>
      </c>
      <c r="AI397" s="291">
        <v>48756553.100000001</v>
      </c>
      <c r="AJ397" s="291">
        <v>0</v>
      </c>
      <c r="AK397" s="291">
        <v>0</v>
      </c>
      <c r="AL397" s="291">
        <v>0</v>
      </c>
      <c r="AM397" s="291">
        <v>48756553.100000001</v>
      </c>
      <c r="AN397" s="291">
        <v>0</v>
      </c>
      <c r="AO397" s="291">
        <v>0</v>
      </c>
      <c r="AP397" s="291">
        <v>0</v>
      </c>
      <c r="AQ397" s="291">
        <v>48756553.100000001</v>
      </c>
      <c r="AR397" s="291">
        <v>48756553.100000001</v>
      </c>
      <c r="AS397" s="291">
        <v>0</v>
      </c>
      <c r="AT397" s="291">
        <v>0</v>
      </c>
      <c r="BB397" s="312">
        <v>23520</v>
      </c>
      <c r="BC397" s="312" t="s">
        <v>215</v>
      </c>
      <c r="BD397" s="314">
        <v>0</v>
      </c>
      <c r="BE397" s="314">
        <v>48756553.100000001</v>
      </c>
      <c r="BF397" s="314">
        <v>0</v>
      </c>
      <c r="BG397" s="314">
        <v>0</v>
      </c>
      <c r="BH397" s="314">
        <v>48756553.100000001</v>
      </c>
      <c r="BI397" s="314">
        <v>0</v>
      </c>
      <c r="BJ397" s="314">
        <v>48756553.100000001</v>
      </c>
      <c r="BK397" s="314">
        <v>0</v>
      </c>
      <c r="BL397" s="314">
        <v>0</v>
      </c>
      <c r="BM397" s="314">
        <v>48756553.100000001</v>
      </c>
      <c r="BN397" s="314">
        <v>0</v>
      </c>
      <c r="BO397" s="314">
        <v>0</v>
      </c>
      <c r="BP397" s="314">
        <v>48756553.100000001</v>
      </c>
      <c r="BQ397" s="314">
        <v>0</v>
      </c>
      <c r="BR397" s="314">
        <v>0</v>
      </c>
      <c r="BS397" s="314">
        <v>48756553.100000001</v>
      </c>
    </row>
    <row r="398" spans="1:71" x14ac:dyDescent="0.35">
      <c r="A398" s="212">
        <v>23521</v>
      </c>
      <c r="B398" s="210" t="s">
        <v>1158</v>
      </c>
      <c r="C398" s="215">
        <v>0</v>
      </c>
      <c r="D398" s="215">
        <v>400000000</v>
      </c>
      <c r="E398" s="215">
        <v>0</v>
      </c>
      <c r="F398" s="215">
        <v>0</v>
      </c>
      <c r="G398" s="215">
        <f t="shared" si="157"/>
        <v>400000000</v>
      </c>
      <c r="H398" s="215">
        <v>0</v>
      </c>
      <c r="I398" s="215">
        <v>318998061.83999997</v>
      </c>
      <c r="J398" s="215">
        <f t="shared" si="165"/>
        <v>81001938.160000026</v>
      </c>
      <c r="K398" s="215">
        <v>0</v>
      </c>
      <c r="L398" s="215">
        <v>318998061.83999997</v>
      </c>
      <c r="M398" s="215">
        <f t="shared" si="163"/>
        <v>0</v>
      </c>
      <c r="N398" s="215">
        <v>400000000</v>
      </c>
      <c r="O398" s="215">
        <f t="shared" si="164"/>
        <v>81001938.160000026</v>
      </c>
      <c r="P398" s="215">
        <f t="shared" si="166"/>
        <v>0</v>
      </c>
      <c r="Q398" s="215">
        <f t="shared" si="159"/>
        <v>318998061.83999997</v>
      </c>
      <c r="V398" s="282">
        <v>0</v>
      </c>
      <c r="X398" s="283"/>
      <c r="Y398" s="284"/>
      <c r="AA398" s="289">
        <v>23521</v>
      </c>
      <c r="AB398" s="289" t="s">
        <v>216</v>
      </c>
      <c r="AC398" s="291">
        <v>0</v>
      </c>
      <c r="AD398" s="291">
        <v>400000000</v>
      </c>
      <c r="AE398" s="291">
        <v>0</v>
      </c>
      <c r="AF398" s="291">
        <v>0</v>
      </c>
      <c r="AG398" s="291">
        <v>400000000</v>
      </c>
      <c r="AH398" s="291">
        <v>0</v>
      </c>
      <c r="AI398" s="291">
        <v>318998061.83999997</v>
      </c>
      <c r="AJ398" s="291">
        <v>81001938.160000026</v>
      </c>
      <c r="AK398" s="291">
        <v>0</v>
      </c>
      <c r="AL398" s="291">
        <v>0</v>
      </c>
      <c r="AM398" s="291">
        <v>318998061.83999997</v>
      </c>
      <c r="AN398" s="291">
        <v>0</v>
      </c>
      <c r="AO398" s="291">
        <v>0</v>
      </c>
      <c r="AP398" s="291">
        <v>0</v>
      </c>
      <c r="AQ398" s="291">
        <v>400000000</v>
      </c>
      <c r="AR398" s="291">
        <v>400000000</v>
      </c>
      <c r="AS398" s="291">
        <v>81001938.160000026</v>
      </c>
      <c r="AT398" s="291">
        <v>0</v>
      </c>
      <c r="BB398" s="312">
        <v>23521</v>
      </c>
      <c r="BC398" s="312" t="s">
        <v>1158</v>
      </c>
      <c r="BD398" s="314">
        <v>0</v>
      </c>
      <c r="BE398" s="314">
        <v>400000000</v>
      </c>
      <c r="BF398" s="314">
        <v>0</v>
      </c>
      <c r="BG398" s="314">
        <v>0</v>
      </c>
      <c r="BH398" s="314">
        <v>400000000</v>
      </c>
      <c r="BI398" s="314">
        <v>0</v>
      </c>
      <c r="BJ398" s="314">
        <v>318998061.83999997</v>
      </c>
      <c r="BK398" s="314">
        <v>81001938.160000026</v>
      </c>
      <c r="BL398" s="314">
        <v>0</v>
      </c>
      <c r="BM398" s="314">
        <v>318998061.83999997</v>
      </c>
      <c r="BN398" s="314">
        <v>0</v>
      </c>
      <c r="BO398" s="314">
        <v>0</v>
      </c>
      <c r="BP398" s="314">
        <v>400000000</v>
      </c>
      <c r="BQ398" s="314">
        <v>81001938.160000026</v>
      </c>
      <c r="BR398" s="314">
        <v>0</v>
      </c>
      <c r="BS398" s="314">
        <v>318998061.83999997</v>
      </c>
    </row>
    <row r="399" spans="1:71" x14ac:dyDescent="0.35">
      <c r="A399" s="212">
        <v>23522</v>
      </c>
      <c r="B399" s="210" t="s">
        <v>1159</v>
      </c>
      <c r="C399" s="215">
        <v>0</v>
      </c>
      <c r="D399" s="215">
        <v>2505552556</v>
      </c>
      <c r="E399" s="215">
        <v>0</v>
      </c>
      <c r="F399" s="215">
        <v>0</v>
      </c>
      <c r="G399" s="215">
        <f t="shared" si="157"/>
        <v>2505552556</v>
      </c>
      <c r="H399" s="215">
        <v>0</v>
      </c>
      <c r="I399" s="215">
        <v>0</v>
      </c>
      <c r="J399" s="215">
        <f t="shared" si="165"/>
        <v>2505552556</v>
      </c>
      <c r="K399" s="215">
        <v>0</v>
      </c>
      <c r="L399" s="215">
        <v>0</v>
      </c>
      <c r="M399" s="215">
        <f t="shared" si="163"/>
        <v>0</v>
      </c>
      <c r="N399" s="215">
        <v>0</v>
      </c>
      <c r="O399" s="215">
        <f t="shared" si="164"/>
        <v>0</v>
      </c>
      <c r="P399" s="215">
        <f t="shared" si="166"/>
        <v>2505552556</v>
      </c>
      <c r="Q399" s="215">
        <f t="shared" si="159"/>
        <v>0</v>
      </c>
      <c r="V399" s="282">
        <v>2505552556</v>
      </c>
      <c r="X399" s="283"/>
      <c r="Y399" s="284"/>
      <c r="AA399" s="289">
        <v>23522</v>
      </c>
      <c r="AB399" s="289" t="s">
        <v>217</v>
      </c>
      <c r="AC399" s="291">
        <v>0</v>
      </c>
      <c r="AD399" s="291">
        <v>2505552556</v>
      </c>
      <c r="AE399" s="291">
        <v>0</v>
      </c>
      <c r="AF399" s="291">
        <v>0</v>
      </c>
      <c r="AG399" s="291">
        <v>2505552556</v>
      </c>
      <c r="AH399" s="291">
        <v>0</v>
      </c>
      <c r="AI399" s="291">
        <v>0</v>
      </c>
      <c r="AJ399" s="291">
        <v>2505552556</v>
      </c>
      <c r="AK399" s="291">
        <v>0</v>
      </c>
      <c r="AL399" s="291">
        <v>0</v>
      </c>
      <c r="AM399" s="291">
        <v>0</v>
      </c>
      <c r="AN399" s="291">
        <v>0</v>
      </c>
      <c r="AO399" s="291">
        <v>0</v>
      </c>
      <c r="AP399" s="291">
        <v>0</v>
      </c>
      <c r="AQ399" s="291">
        <v>0</v>
      </c>
      <c r="AR399" s="291">
        <v>0</v>
      </c>
      <c r="AS399" s="291">
        <v>0</v>
      </c>
      <c r="AT399" s="291">
        <v>2505552556</v>
      </c>
      <c r="BB399" s="312">
        <v>23522</v>
      </c>
      <c r="BC399" s="312" t="s">
        <v>217</v>
      </c>
      <c r="BD399" s="314">
        <v>0</v>
      </c>
      <c r="BE399" s="314">
        <v>2505552556</v>
      </c>
      <c r="BF399" s="314">
        <v>0</v>
      </c>
      <c r="BG399" s="314">
        <v>0</v>
      </c>
      <c r="BH399" s="314">
        <v>2505552556</v>
      </c>
      <c r="BI399" s="314">
        <v>0</v>
      </c>
      <c r="BJ399" s="314">
        <v>0</v>
      </c>
      <c r="BK399" s="314">
        <v>2505552556</v>
      </c>
      <c r="BL399" s="314">
        <v>0</v>
      </c>
      <c r="BM399" s="314">
        <v>0</v>
      </c>
      <c r="BN399" s="314">
        <v>0</v>
      </c>
      <c r="BO399" s="314">
        <v>0</v>
      </c>
      <c r="BP399" s="314">
        <v>0</v>
      </c>
      <c r="BQ399" s="314">
        <v>0</v>
      </c>
      <c r="BR399" s="314">
        <v>2505552556</v>
      </c>
      <c r="BS399" s="314">
        <v>0</v>
      </c>
    </row>
    <row r="400" spans="1:71" x14ac:dyDescent="0.35">
      <c r="A400" s="212">
        <v>23523</v>
      </c>
      <c r="B400" s="210" t="s">
        <v>1160</v>
      </c>
      <c r="C400" s="215">
        <v>0</v>
      </c>
      <c r="D400" s="215">
        <v>178599869</v>
      </c>
      <c r="E400" s="215">
        <v>0</v>
      </c>
      <c r="F400" s="215">
        <v>0</v>
      </c>
      <c r="G400" s="215">
        <f t="shared" si="157"/>
        <v>178599869</v>
      </c>
      <c r="H400" s="215">
        <v>0</v>
      </c>
      <c r="I400" s="215">
        <v>0</v>
      </c>
      <c r="J400" s="215">
        <f t="shared" si="165"/>
        <v>178599869</v>
      </c>
      <c r="K400" s="215">
        <v>0</v>
      </c>
      <c r="L400" s="215">
        <v>0</v>
      </c>
      <c r="M400" s="215">
        <f t="shared" si="163"/>
        <v>0</v>
      </c>
      <c r="N400" s="215">
        <v>0</v>
      </c>
      <c r="O400" s="215">
        <f t="shared" si="164"/>
        <v>0</v>
      </c>
      <c r="P400" s="215">
        <f t="shared" si="166"/>
        <v>178599869</v>
      </c>
      <c r="Q400" s="215">
        <f t="shared" si="159"/>
        <v>0</v>
      </c>
      <c r="V400" s="282">
        <v>178599869</v>
      </c>
      <c r="X400" s="283"/>
      <c r="Y400" s="284"/>
      <c r="AA400" s="289">
        <v>23523</v>
      </c>
      <c r="AB400" s="289" t="s">
        <v>218</v>
      </c>
      <c r="AC400" s="291">
        <v>0</v>
      </c>
      <c r="AD400" s="291">
        <v>178599869</v>
      </c>
      <c r="AE400" s="291">
        <v>0</v>
      </c>
      <c r="AF400" s="291">
        <v>0</v>
      </c>
      <c r="AG400" s="291">
        <v>178599869</v>
      </c>
      <c r="AH400" s="291">
        <v>0</v>
      </c>
      <c r="AI400" s="291">
        <v>0</v>
      </c>
      <c r="AJ400" s="291">
        <v>178599869</v>
      </c>
      <c r="AK400" s="291">
        <v>0</v>
      </c>
      <c r="AL400" s="291">
        <v>0</v>
      </c>
      <c r="AM400" s="291">
        <v>0</v>
      </c>
      <c r="AN400" s="291">
        <v>0</v>
      </c>
      <c r="AO400" s="291">
        <v>0</v>
      </c>
      <c r="AP400" s="291">
        <v>0</v>
      </c>
      <c r="AQ400" s="291">
        <v>0</v>
      </c>
      <c r="AR400" s="291">
        <v>0</v>
      </c>
      <c r="AS400" s="291">
        <v>0</v>
      </c>
      <c r="AT400" s="291">
        <v>178599869</v>
      </c>
      <c r="BB400" s="312">
        <v>23523</v>
      </c>
      <c r="BC400" s="312" t="s">
        <v>218</v>
      </c>
      <c r="BD400" s="314">
        <v>0</v>
      </c>
      <c r="BE400" s="314">
        <v>178599869</v>
      </c>
      <c r="BF400" s="314">
        <v>0</v>
      </c>
      <c r="BG400" s="314">
        <v>0</v>
      </c>
      <c r="BH400" s="314">
        <v>178599869</v>
      </c>
      <c r="BI400" s="314">
        <v>0</v>
      </c>
      <c r="BJ400" s="314">
        <v>0</v>
      </c>
      <c r="BK400" s="314">
        <v>178599869</v>
      </c>
      <c r="BL400" s="314">
        <v>0</v>
      </c>
      <c r="BM400" s="314">
        <v>0</v>
      </c>
      <c r="BN400" s="314">
        <v>0</v>
      </c>
      <c r="BO400" s="314">
        <v>0</v>
      </c>
      <c r="BP400" s="314">
        <v>0</v>
      </c>
      <c r="BQ400" s="314">
        <v>0</v>
      </c>
      <c r="BR400" s="314">
        <v>178599869</v>
      </c>
      <c r="BS400" s="314">
        <v>0</v>
      </c>
    </row>
    <row r="401" spans="1:71" ht="29" x14ac:dyDescent="0.35">
      <c r="A401" s="212">
        <v>23524</v>
      </c>
      <c r="B401" s="210" t="s">
        <v>1146</v>
      </c>
      <c r="C401" s="215"/>
      <c r="D401" s="215">
        <v>0</v>
      </c>
      <c r="E401" s="215">
        <v>0</v>
      </c>
      <c r="F401" s="215">
        <v>38594282.009999998</v>
      </c>
      <c r="G401" s="215">
        <f t="shared" si="157"/>
        <v>38594282.009999998</v>
      </c>
      <c r="H401" s="215">
        <v>0</v>
      </c>
      <c r="I401" s="215">
        <v>15000000</v>
      </c>
      <c r="J401" s="215">
        <f t="shared" si="165"/>
        <v>23594282.009999998</v>
      </c>
      <c r="K401" s="215">
        <v>0</v>
      </c>
      <c r="L401" s="215">
        <v>15000000</v>
      </c>
      <c r="M401" s="215">
        <f t="shared" si="163"/>
        <v>0</v>
      </c>
      <c r="N401" s="215">
        <v>15000000</v>
      </c>
      <c r="O401" s="215">
        <f t="shared" si="164"/>
        <v>0</v>
      </c>
      <c r="P401" s="215">
        <f t="shared" si="166"/>
        <v>23594282.009999998</v>
      </c>
      <c r="Q401" s="215"/>
      <c r="V401" s="282">
        <v>38594282.009999998</v>
      </c>
      <c r="AA401" s="289">
        <v>23524</v>
      </c>
      <c r="AB401" s="289" t="s">
        <v>1146</v>
      </c>
      <c r="AC401" s="291">
        <v>0</v>
      </c>
      <c r="AD401" s="291">
        <v>0</v>
      </c>
      <c r="AE401" s="291">
        <v>0</v>
      </c>
      <c r="AF401" s="291">
        <v>38594282.009999998</v>
      </c>
      <c r="AG401" s="291">
        <v>38594282.009999998</v>
      </c>
      <c r="AH401" s="291">
        <v>15000000</v>
      </c>
      <c r="AI401" s="291">
        <v>15000000</v>
      </c>
      <c r="AJ401" s="291">
        <v>23594282.009999998</v>
      </c>
      <c r="AK401" s="291">
        <v>0</v>
      </c>
      <c r="AL401" s="291">
        <v>15000000</v>
      </c>
      <c r="AM401" s="291">
        <v>15000000</v>
      </c>
      <c r="AN401" s="291">
        <v>0</v>
      </c>
      <c r="AO401" s="291">
        <v>0</v>
      </c>
      <c r="AP401" s="291">
        <v>15000000</v>
      </c>
      <c r="AQ401" s="291">
        <v>15000000</v>
      </c>
      <c r="AR401" s="291">
        <v>15000000</v>
      </c>
      <c r="AS401" s="291">
        <v>0</v>
      </c>
      <c r="AT401" s="291">
        <v>23594282.009999998</v>
      </c>
      <c r="BB401" s="312">
        <v>23524</v>
      </c>
      <c r="BC401" s="312" t="s">
        <v>1146</v>
      </c>
      <c r="BD401" s="314">
        <v>0</v>
      </c>
      <c r="BE401" s="314">
        <v>0</v>
      </c>
      <c r="BF401" s="314">
        <v>0</v>
      </c>
      <c r="BG401" s="314">
        <v>38594282.009999998</v>
      </c>
      <c r="BH401" s="314">
        <v>38594282.009999998</v>
      </c>
      <c r="BI401" s="314">
        <v>0</v>
      </c>
      <c r="BJ401" s="314">
        <v>15000000</v>
      </c>
      <c r="BK401" s="314">
        <v>23594282.009999998</v>
      </c>
      <c r="BL401" s="314">
        <v>0</v>
      </c>
      <c r="BM401" s="314">
        <v>15000000</v>
      </c>
      <c r="BN401" s="314">
        <v>0</v>
      </c>
      <c r="BO401" s="314">
        <v>0</v>
      </c>
      <c r="BP401" s="314">
        <v>15000000</v>
      </c>
      <c r="BQ401" s="314">
        <v>0</v>
      </c>
      <c r="BR401" s="314">
        <v>23594282.009999998</v>
      </c>
      <c r="BS401" s="314">
        <v>15000000</v>
      </c>
    </row>
    <row r="402" spans="1:71" x14ac:dyDescent="0.35">
      <c r="A402" s="212">
        <v>23525</v>
      </c>
      <c r="B402" s="210" t="s">
        <v>1147</v>
      </c>
      <c r="C402" s="215"/>
      <c r="D402" s="215">
        <v>0</v>
      </c>
      <c r="E402" s="215">
        <v>0</v>
      </c>
      <c r="F402" s="215">
        <v>118102197.2</v>
      </c>
      <c r="G402" s="215">
        <f t="shared" si="157"/>
        <v>118102197.2</v>
      </c>
      <c r="H402" s="215">
        <v>3802050</v>
      </c>
      <c r="I402" s="215">
        <v>7313050</v>
      </c>
      <c r="J402" s="215">
        <f t="shared" si="165"/>
        <v>110789147.2</v>
      </c>
      <c r="K402" s="215">
        <v>0</v>
      </c>
      <c r="L402" s="215">
        <v>3511000</v>
      </c>
      <c r="M402" s="215">
        <f t="shared" si="163"/>
        <v>3802050</v>
      </c>
      <c r="N402" s="215">
        <v>9011000</v>
      </c>
      <c r="O402" s="215">
        <f t="shared" si="164"/>
        <v>1697950</v>
      </c>
      <c r="P402" s="215">
        <f t="shared" si="166"/>
        <v>109091197.2</v>
      </c>
      <c r="Q402" s="215"/>
      <c r="V402" s="282">
        <v>109091197.2</v>
      </c>
      <c r="X402" s="283"/>
      <c r="Y402" s="284"/>
      <c r="AA402" s="289">
        <v>23525</v>
      </c>
      <c r="AB402" s="289" t="s">
        <v>1147</v>
      </c>
      <c r="AC402" s="291">
        <v>0</v>
      </c>
      <c r="AD402" s="291">
        <v>0</v>
      </c>
      <c r="AE402" s="291">
        <v>0</v>
      </c>
      <c r="AF402" s="291">
        <v>118102197.2</v>
      </c>
      <c r="AG402" s="291">
        <v>118102197.2</v>
      </c>
      <c r="AH402" s="291">
        <v>0</v>
      </c>
      <c r="AI402" s="291">
        <v>3511000</v>
      </c>
      <c r="AJ402" s="291">
        <v>114591197.2</v>
      </c>
      <c r="AK402" s="291">
        <v>0</v>
      </c>
      <c r="AL402" s="291">
        <v>0</v>
      </c>
      <c r="AM402" s="291">
        <v>3511000</v>
      </c>
      <c r="AN402" s="291">
        <v>0</v>
      </c>
      <c r="AO402" s="291">
        <v>0</v>
      </c>
      <c r="AP402" s="291">
        <v>0</v>
      </c>
      <c r="AQ402" s="291">
        <v>9011000</v>
      </c>
      <c r="AR402" s="291">
        <v>9011000</v>
      </c>
      <c r="AS402" s="291">
        <v>5500000</v>
      </c>
      <c r="AT402" s="291">
        <v>109091197.2</v>
      </c>
      <c r="BB402" s="312">
        <v>23525</v>
      </c>
      <c r="BC402" s="312" t="s">
        <v>1147</v>
      </c>
      <c r="BD402" s="314">
        <v>0</v>
      </c>
      <c r="BE402" s="314">
        <v>0</v>
      </c>
      <c r="BF402" s="314">
        <v>0</v>
      </c>
      <c r="BG402" s="314">
        <v>118102197.2</v>
      </c>
      <c r="BH402" s="314">
        <v>118102197.2</v>
      </c>
      <c r="BI402" s="314">
        <v>3802050</v>
      </c>
      <c r="BJ402" s="314">
        <v>7313050</v>
      </c>
      <c r="BK402" s="314">
        <v>110789147.2</v>
      </c>
      <c r="BL402" s="314">
        <v>0</v>
      </c>
      <c r="BM402" s="314">
        <v>3511000</v>
      </c>
      <c r="BN402" s="314">
        <v>3802050</v>
      </c>
      <c r="BO402" s="314">
        <v>0</v>
      </c>
      <c r="BP402" s="314">
        <v>9011000</v>
      </c>
      <c r="BQ402" s="314">
        <v>1697950</v>
      </c>
      <c r="BR402" s="314">
        <v>109091197.2</v>
      </c>
      <c r="BS402" s="314">
        <v>3511000</v>
      </c>
    </row>
    <row r="403" spans="1:71" x14ac:dyDescent="0.35">
      <c r="A403" s="212">
        <v>23526</v>
      </c>
      <c r="B403" s="210" t="s">
        <v>1148</v>
      </c>
      <c r="C403" s="215"/>
      <c r="D403" s="215">
        <v>0</v>
      </c>
      <c r="E403" s="215">
        <v>0</v>
      </c>
      <c r="F403" s="215">
        <v>41560320.609999999</v>
      </c>
      <c r="G403" s="215">
        <f t="shared" si="157"/>
        <v>41560320.609999999</v>
      </c>
      <c r="H403" s="215">
        <v>9000000</v>
      </c>
      <c r="I403" s="215">
        <v>36276158</v>
      </c>
      <c r="J403" s="215">
        <f t="shared" si="165"/>
        <v>5284162.6099999994</v>
      </c>
      <c r="K403" s="215">
        <v>17864658</v>
      </c>
      <c r="L403" s="215">
        <v>22276158</v>
      </c>
      <c r="M403" s="215">
        <f t="shared" si="163"/>
        <v>14000000</v>
      </c>
      <c r="N403" s="215">
        <v>40869240</v>
      </c>
      <c r="O403" s="215">
        <f t="shared" si="164"/>
        <v>4593082</v>
      </c>
      <c r="P403" s="215">
        <f t="shared" si="166"/>
        <v>691080.6099999994</v>
      </c>
      <c r="Q403" s="215"/>
      <c r="V403" s="282">
        <v>3461080.6099999994</v>
      </c>
      <c r="X403" s="283"/>
      <c r="Y403" s="284"/>
      <c r="AA403" s="289">
        <v>23526</v>
      </c>
      <c r="AB403" s="289" t="s">
        <v>1148</v>
      </c>
      <c r="AC403" s="291">
        <v>0</v>
      </c>
      <c r="AD403" s="291">
        <v>0</v>
      </c>
      <c r="AE403" s="291">
        <v>0</v>
      </c>
      <c r="AF403" s="291">
        <v>41560320.609999999</v>
      </c>
      <c r="AG403" s="291">
        <v>41560320.609999999</v>
      </c>
      <c r="AH403" s="291">
        <v>5000000</v>
      </c>
      <c r="AI403" s="291">
        <v>27276158</v>
      </c>
      <c r="AJ403" s="291">
        <v>14284162.609999999</v>
      </c>
      <c r="AK403" s="291">
        <v>0</v>
      </c>
      <c r="AL403" s="291">
        <v>0</v>
      </c>
      <c r="AM403" s="291">
        <v>4411500</v>
      </c>
      <c r="AN403" s="291">
        <v>22864658</v>
      </c>
      <c r="AO403" s="291">
        <v>0</v>
      </c>
      <c r="AP403" s="291">
        <v>2770000</v>
      </c>
      <c r="AQ403" s="291">
        <v>40869240</v>
      </c>
      <c r="AR403" s="291">
        <v>40869240</v>
      </c>
      <c r="AS403" s="291">
        <v>13593082</v>
      </c>
      <c r="AT403" s="291">
        <v>691080.6099999994</v>
      </c>
      <c r="BB403" s="312">
        <v>23526</v>
      </c>
      <c r="BC403" s="312" t="s">
        <v>1148</v>
      </c>
      <c r="BD403" s="314">
        <v>0</v>
      </c>
      <c r="BE403" s="314">
        <v>0</v>
      </c>
      <c r="BF403" s="314">
        <v>0</v>
      </c>
      <c r="BG403" s="314">
        <v>41560320.609999999</v>
      </c>
      <c r="BH403" s="314">
        <v>41560320.609999999</v>
      </c>
      <c r="BI403" s="314">
        <v>9000000</v>
      </c>
      <c r="BJ403" s="314">
        <v>36276158</v>
      </c>
      <c r="BK403" s="314">
        <v>5284162.6099999994</v>
      </c>
      <c r="BL403" s="314">
        <v>17864658</v>
      </c>
      <c r="BM403" s="314">
        <v>22276158</v>
      </c>
      <c r="BN403" s="314">
        <v>14000000</v>
      </c>
      <c r="BO403" s="314">
        <v>0</v>
      </c>
      <c r="BP403" s="314">
        <v>40869240</v>
      </c>
      <c r="BQ403" s="314">
        <v>4593082</v>
      </c>
      <c r="BR403" s="314">
        <v>691080.6099999994</v>
      </c>
      <c r="BS403" s="314">
        <v>22276158</v>
      </c>
    </row>
    <row r="404" spans="1:71" x14ac:dyDescent="0.35">
      <c r="A404" s="212">
        <v>23527</v>
      </c>
      <c r="B404" s="210" t="s">
        <v>1149</v>
      </c>
      <c r="C404" s="215"/>
      <c r="D404" s="215">
        <v>0</v>
      </c>
      <c r="E404" s="215">
        <v>0</v>
      </c>
      <c r="F404" s="215">
        <v>114572114.70999999</v>
      </c>
      <c r="G404" s="215">
        <f t="shared" si="157"/>
        <v>114572114.70999999</v>
      </c>
      <c r="H404" s="215">
        <v>0</v>
      </c>
      <c r="I404" s="215">
        <v>1525550</v>
      </c>
      <c r="J404" s="215">
        <f t="shared" si="165"/>
        <v>113046564.70999999</v>
      </c>
      <c r="K404" s="215">
        <v>0</v>
      </c>
      <c r="L404" s="215">
        <v>1525550</v>
      </c>
      <c r="M404" s="215">
        <f t="shared" si="163"/>
        <v>0</v>
      </c>
      <c r="N404" s="215">
        <v>88179650</v>
      </c>
      <c r="O404" s="215">
        <f t="shared" si="164"/>
        <v>86654100</v>
      </c>
      <c r="P404" s="215">
        <f t="shared" si="166"/>
        <v>26392464.709999993</v>
      </c>
      <c r="Q404" s="215"/>
      <c r="V404" s="282">
        <v>112992464.70999999</v>
      </c>
      <c r="X404" s="283"/>
      <c r="Y404" s="284"/>
      <c r="AA404" s="289">
        <v>23527</v>
      </c>
      <c r="AB404" s="289" t="s">
        <v>1149</v>
      </c>
      <c r="AC404" s="291">
        <v>0</v>
      </c>
      <c r="AD404" s="291">
        <v>0</v>
      </c>
      <c r="AE404" s="291">
        <v>0</v>
      </c>
      <c r="AF404" s="291">
        <v>114572114.70999999</v>
      </c>
      <c r="AG404" s="291">
        <v>114572114.70999999</v>
      </c>
      <c r="AH404" s="291">
        <v>0</v>
      </c>
      <c r="AI404" s="291">
        <v>1525550</v>
      </c>
      <c r="AJ404" s="291">
        <v>113046564.70999999</v>
      </c>
      <c r="AK404" s="291">
        <v>0</v>
      </c>
      <c r="AL404" s="291">
        <v>0</v>
      </c>
      <c r="AM404" s="291">
        <v>1525550</v>
      </c>
      <c r="AN404" s="291">
        <v>0</v>
      </c>
      <c r="AO404" s="291">
        <v>0</v>
      </c>
      <c r="AP404" s="291">
        <v>0</v>
      </c>
      <c r="AQ404" s="291">
        <v>1579650</v>
      </c>
      <c r="AR404" s="291">
        <v>1579650</v>
      </c>
      <c r="AS404" s="291">
        <v>54100</v>
      </c>
      <c r="AT404" s="291">
        <v>112992464.70999999</v>
      </c>
      <c r="AU404" s="219"/>
      <c r="BB404" s="312">
        <v>23527</v>
      </c>
      <c r="BC404" s="312" t="s">
        <v>1149</v>
      </c>
      <c r="BD404" s="314">
        <v>0</v>
      </c>
      <c r="BE404" s="314">
        <v>0</v>
      </c>
      <c r="BF404" s="314">
        <v>0</v>
      </c>
      <c r="BG404" s="314">
        <v>114572114.70999999</v>
      </c>
      <c r="BH404" s="314">
        <v>114572114.70999999</v>
      </c>
      <c r="BI404" s="314">
        <v>0</v>
      </c>
      <c r="BJ404" s="314">
        <v>1525550</v>
      </c>
      <c r="BK404" s="314">
        <v>113046564.70999999</v>
      </c>
      <c r="BL404" s="314">
        <v>0</v>
      </c>
      <c r="BM404" s="314">
        <v>1525550</v>
      </c>
      <c r="BN404" s="314">
        <v>0</v>
      </c>
      <c r="BO404" s="314">
        <v>86600000</v>
      </c>
      <c r="BP404" s="314">
        <v>88179650</v>
      </c>
      <c r="BQ404" s="314">
        <v>86654100</v>
      </c>
      <c r="BR404" s="314">
        <v>26392464.709999993</v>
      </c>
      <c r="BS404" s="314">
        <v>1525550</v>
      </c>
    </row>
    <row r="405" spans="1:71" x14ac:dyDescent="0.35">
      <c r="A405" s="212">
        <v>23528</v>
      </c>
      <c r="B405" s="210" t="s">
        <v>1150</v>
      </c>
      <c r="C405" s="215"/>
      <c r="D405" s="215">
        <v>0</v>
      </c>
      <c r="E405" s="215">
        <v>0</v>
      </c>
      <c r="F405" s="215">
        <v>132802785.45</v>
      </c>
      <c r="G405" s="215">
        <f t="shared" si="157"/>
        <v>132802785.45</v>
      </c>
      <c r="H405" s="215">
        <v>12485088</v>
      </c>
      <c r="I405" s="215">
        <v>102702137</v>
      </c>
      <c r="J405" s="215">
        <f t="shared" si="165"/>
        <v>30100648.450000003</v>
      </c>
      <c r="K405" s="215">
        <v>23351489</v>
      </c>
      <c r="L405" s="215">
        <v>45826979</v>
      </c>
      <c r="M405" s="215">
        <f t="shared" si="163"/>
        <v>56875158</v>
      </c>
      <c r="N405" s="215">
        <v>131307560</v>
      </c>
      <c r="O405" s="215">
        <f t="shared" si="164"/>
        <v>28605423</v>
      </c>
      <c r="P405" s="215">
        <f t="shared" si="166"/>
        <v>1495225.450000003</v>
      </c>
      <c r="Q405" s="215"/>
      <c r="V405" s="282">
        <v>4495225.450000003</v>
      </c>
      <c r="X405" s="283"/>
      <c r="Y405" s="284"/>
      <c r="AA405" s="289">
        <v>23528</v>
      </c>
      <c r="AB405" s="289" t="s">
        <v>1150</v>
      </c>
      <c r="AC405" s="291">
        <v>0</v>
      </c>
      <c r="AD405" s="291">
        <v>0</v>
      </c>
      <c r="AE405" s="291">
        <v>0</v>
      </c>
      <c r="AF405" s="291">
        <v>132802785.45</v>
      </c>
      <c r="AG405" s="291">
        <v>132802785.45</v>
      </c>
      <c r="AH405" s="291">
        <v>89741559</v>
      </c>
      <c r="AI405" s="291">
        <v>90217049</v>
      </c>
      <c r="AJ405" s="291">
        <v>42585736.450000003</v>
      </c>
      <c r="AK405" s="291">
        <v>0</v>
      </c>
      <c r="AL405" s="291">
        <v>22000000</v>
      </c>
      <c r="AM405" s="291">
        <v>22475490</v>
      </c>
      <c r="AN405" s="291">
        <v>67741559</v>
      </c>
      <c r="AO405" s="291">
        <v>215169</v>
      </c>
      <c r="AP405" s="291">
        <v>0</v>
      </c>
      <c r="AQ405" s="291">
        <v>128522729</v>
      </c>
      <c r="AR405" s="291">
        <v>128307560</v>
      </c>
      <c r="AS405" s="291">
        <v>38090511</v>
      </c>
      <c r="AT405" s="291">
        <v>4495225.450000003</v>
      </c>
      <c r="AV405" s="219"/>
      <c r="BB405" s="312">
        <v>23528</v>
      </c>
      <c r="BC405" s="312" t="s">
        <v>1150</v>
      </c>
      <c r="BD405" s="314">
        <v>0</v>
      </c>
      <c r="BE405" s="314">
        <v>0</v>
      </c>
      <c r="BF405" s="314">
        <v>0</v>
      </c>
      <c r="BG405" s="314">
        <v>132802785.45</v>
      </c>
      <c r="BH405" s="314">
        <v>132802785.45</v>
      </c>
      <c r="BI405" s="314">
        <v>12485088</v>
      </c>
      <c r="BJ405" s="314">
        <v>102702137</v>
      </c>
      <c r="BK405" s="314">
        <v>30100648.450000003</v>
      </c>
      <c r="BL405" s="314">
        <v>23351489</v>
      </c>
      <c r="BM405" s="314">
        <v>45826979</v>
      </c>
      <c r="BN405" s="314">
        <v>56875158</v>
      </c>
      <c r="BO405" s="314">
        <v>3000000</v>
      </c>
      <c r="BP405" s="314">
        <v>131307560</v>
      </c>
      <c r="BQ405" s="314">
        <v>28605423</v>
      </c>
      <c r="BR405" s="314">
        <v>1495225.450000003</v>
      </c>
      <c r="BS405" s="314">
        <v>45826979</v>
      </c>
    </row>
    <row r="406" spans="1:71" s="219" customFormat="1" x14ac:dyDescent="0.35">
      <c r="A406" s="212">
        <v>23529</v>
      </c>
      <c r="B406" s="210" t="s">
        <v>1151</v>
      </c>
      <c r="C406" s="215"/>
      <c r="D406" s="215">
        <v>0</v>
      </c>
      <c r="E406" s="215">
        <v>0</v>
      </c>
      <c r="F406" s="215">
        <v>430578182.44</v>
      </c>
      <c r="G406" s="215">
        <f t="shared" si="157"/>
        <v>430578182.44</v>
      </c>
      <c r="H406" s="215">
        <v>81483943</v>
      </c>
      <c r="I406" s="215">
        <v>259084088.71000001</v>
      </c>
      <c r="J406" s="215">
        <f t="shared" si="165"/>
        <v>171494093.72999999</v>
      </c>
      <c r="K406" s="215">
        <v>21626903</v>
      </c>
      <c r="L406" s="215">
        <v>122697535.98999999</v>
      </c>
      <c r="M406" s="215">
        <f t="shared" si="163"/>
        <v>136386552.72000003</v>
      </c>
      <c r="N406" s="215">
        <v>352325957</v>
      </c>
      <c r="O406" s="215">
        <f t="shared" si="164"/>
        <v>93241868.289999992</v>
      </c>
      <c r="P406" s="215">
        <f t="shared" si="166"/>
        <v>78252225.439999998</v>
      </c>
      <c r="Q406" s="215"/>
      <c r="R406" s="208"/>
      <c r="S406" s="208"/>
      <c r="T406" s="208"/>
      <c r="U406" s="208"/>
      <c r="V406" s="282">
        <v>165224026.44</v>
      </c>
      <c r="X406" s="283"/>
      <c r="Y406" s="284"/>
      <c r="AA406" s="289">
        <v>23529</v>
      </c>
      <c r="AB406" s="289" t="s">
        <v>1151</v>
      </c>
      <c r="AC406" s="291">
        <v>0</v>
      </c>
      <c r="AD406" s="291">
        <v>0</v>
      </c>
      <c r="AE406" s="291">
        <v>0</v>
      </c>
      <c r="AF406" s="291">
        <v>430578182.44</v>
      </c>
      <c r="AG406" s="291">
        <v>430578182.44</v>
      </c>
      <c r="AH406" s="291">
        <v>35346828</v>
      </c>
      <c r="AI406" s="291">
        <v>177600145.71000001</v>
      </c>
      <c r="AJ406" s="291">
        <v>252978036.72999999</v>
      </c>
      <c r="AK406" s="291">
        <v>0</v>
      </c>
      <c r="AL406" s="291">
        <v>3763995.99</v>
      </c>
      <c r="AM406" s="291">
        <v>101070632.98999999</v>
      </c>
      <c r="AN406" s="291">
        <v>76529512.720000014</v>
      </c>
      <c r="AO406" s="291">
        <v>4426002</v>
      </c>
      <c r="AP406" s="291">
        <v>25315158</v>
      </c>
      <c r="AQ406" s="291">
        <v>295402516</v>
      </c>
      <c r="AR406" s="291">
        <v>290976514</v>
      </c>
      <c r="AS406" s="291">
        <v>113376368.28999999</v>
      </c>
      <c r="AT406" s="291">
        <v>139601668.44</v>
      </c>
      <c r="AU406" s="208"/>
      <c r="AV406" s="208"/>
      <c r="BB406" s="312">
        <v>23529</v>
      </c>
      <c r="BC406" s="312" t="s">
        <v>1151</v>
      </c>
      <c r="BD406" s="314">
        <v>0</v>
      </c>
      <c r="BE406" s="314">
        <v>0</v>
      </c>
      <c r="BF406" s="314">
        <v>0</v>
      </c>
      <c r="BG406" s="314">
        <v>430578182.44</v>
      </c>
      <c r="BH406" s="314">
        <v>430578182.44</v>
      </c>
      <c r="BI406" s="314">
        <v>81483943</v>
      </c>
      <c r="BJ406" s="314">
        <v>259084088.71000001</v>
      </c>
      <c r="BK406" s="314">
        <v>171494093.72999999</v>
      </c>
      <c r="BL406" s="314">
        <v>21626903</v>
      </c>
      <c r="BM406" s="314">
        <v>122697535.98999999</v>
      </c>
      <c r="BN406" s="314">
        <v>136386552.72000003</v>
      </c>
      <c r="BO406" s="314">
        <v>61349443</v>
      </c>
      <c r="BP406" s="314">
        <v>352325957</v>
      </c>
      <c r="BQ406" s="314">
        <v>93241868.289999992</v>
      </c>
      <c r="BR406" s="314">
        <v>78252225.439999998</v>
      </c>
      <c r="BS406" s="314">
        <v>122697535.98999999</v>
      </c>
    </row>
    <row r="407" spans="1:71" x14ac:dyDescent="0.35">
      <c r="A407" s="212">
        <v>23530</v>
      </c>
      <c r="B407" s="210" t="s">
        <v>1152</v>
      </c>
      <c r="C407" s="215"/>
      <c r="D407" s="215">
        <v>0</v>
      </c>
      <c r="E407" s="215">
        <v>0</v>
      </c>
      <c r="F407" s="215">
        <v>177269391.56999999</v>
      </c>
      <c r="G407" s="215">
        <f t="shared" si="157"/>
        <v>177269391.56999999</v>
      </c>
      <c r="H407" s="215">
        <v>24508415</v>
      </c>
      <c r="I407" s="215">
        <v>24508415</v>
      </c>
      <c r="J407" s="215">
        <f t="shared" si="165"/>
        <v>152760976.56999999</v>
      </c>
      <c r="K407" s="215">
        <v>3898415</v>
      </c>
      <c r="L407" s="215">
        <v>3898415</v>
      </c>
      <c r="M407" s="215">
        <f t="shared" si="163"/>
        <v>20610000</v>
      </c>
      <c r="N407" s="215">
        <v>121412561</v>
      </c>
      <c r="O407" s="215">
        <f t="shared" si="164"/>
        <v>96904146</v>
      </c>
      <c r="P407" s="215">
        <f t="shared" si="166"/>
        <v>55856830.569999993</v>
      </c>
      <c r="Q407" s="215"/>
      <c r="V407" s="282">
        <v>172440391.56999999</v>
      </c>
      <c r="X407" s="283"/>
      <c r="Y407" s="284"/>
      <c r="AA407" s="289">
        <v>23530</v>
      </c>
      <c r="AB407" s="289" t="s">
        <v>1152</v>
      </c>
      <c r="AC407" s="291">
        <v>0</v>
      </c>
      <c r="AD407" s="291">
        <v>0</v>
      </c>
      <c r="AE407" s="291">
        <v>0</v>
      </c>
      <c r="AF407" s="291">
        <v>177269391.56999999</v>
      </c>
      <c r="AG407" s="291">
        <v>177269391.56999999</v>
      </c>
      <c r="AH407" s="291">
        <v>0</v>
      </c>
      <c r="AI407" s="291">
        <v>0</v>
      </c>
      <c r="AJ407" s="291">
        <v>177269391.56999999</v>
      </c>
      <c r="AK407" s="291">
        <v>0</v>
      </c>
      <c r="AL407" s="291">
        <v>0</v>
      </c>
      <c r="AM407" s="291">
        <v>0</v>
      </c>
      <c r="AN407" s="291">
        <v>0</v>
      </c>
      <c r="AO407" s="291">
        <v>0</v>
      </c>
      <c r="AP407" s="291">
        <v>0</v>
      </c>
      <c r="AQ407" s="291">
        <v>4829000</v>
      </c>
      <c r="AR407" s="291">
        <v>4829000</v>
      </c>
      <c r="AS407" s="291">
        <v>4829000</v>
      </c>
      <c r="AT407" s="291">
        <v>172440391.56999999</v>
      </c>
      <c r="BB407" s="312">
        <v>23530</v>
      </c>
      <c r="BC407" s="312" t="s">
        <v>1152</v>
      </c>
      <c r="BD407" s="314">
        <v>0</v>
      </c>
      <c r="BE407" s="314">
        <v>0</v>
      </c>
      <c r="BF407" s="314">
        <v>0</v>
      </c>
      <c r="BG407" s="314">
        <v>177269391.56999999</v>
      </c>
      <c r="BH407" s="314">
        <v>177269391.56999999</v>
      </c>
      <c r="BI407" s="314">
        <v>24508415</v>
      </c>
      <c r="BJ407" s="314">
        <v>24508415</v>
      </c>
      <c r="BK407" s="314">
        <v>152760976.56999999</v>
      </c>
      <c r="BL407" s="314">
        <v>3898415</v>
      </c>
      <c r="BM407" s="314">
        <v>3898415</v>
      </c>
      <c r="BN407" s="314">
        <v>20610000</v>
      </c>
      <c r="BO407" s="314">
        <v>116583561</v>
      </c>
      <c r="BP407" s="314">
        <v>121412561</v>
      </c>
      <c r="BQ407" s="314">
        <v>96904146</v>
      </c>
      <c r="BR407" s="314">
        <v>55856830.569999993</v>
      </c>
      <c r="BS407" s="314">
        <v>3898415</v>
      </c>
    </row>
    <row r="408" spans="1:71" ht="29" x14ac:dyDescent="0.35">
      <c r="A408" s="212">
        <v>23531</v>
      </c>
      <c r="B408" s="210" t="s">
        <v>1153</v>
      </c>
      <c r="C408" s="215"/>
      <c r="D408" s="215">
        <v>0</v>
      </c>
      <c r="E408" s="215">
        <v>0</v>
      </c>
      <c r="F408" s="215">
        <v>215142209.47999999</v>
      </c>
      <c r="G408" s="215">
        <f t="shared" si="157"/>
        <v>215142209.47999999</v>
      </c>
      <c r="H408" s="215">
        <v>0</v>
      </c>
      <c r="I408" s="215">
        <v>31974962</v>
      </c>
      <c r="J408" s="215">
        <f t="shared" si="165"/>
        <v>183167247.47999999</v>
      </c>
      <c r="K408" s="215">
        <v>11742723</v>
      </c>
      <c r="L408" s="215">
        <v>30811334.059999999</v>
      </c>
      <c r="M408" s="215">
        <f t="shared" si="163"/>
        <v>1163627.9400000013</v>
      </c>
      <c r="N408" s="215">
        <v>72674352</v>
      </c>
      <c r="O408" s="215">
        <f t="shared" si="164"/>
        <v>40699390</v>
      </c>
      <c r="P408" s="215">
        <f t="shared" si="166"/>
        <v>142467857.47999999</v>
      </c>
      <c r="Q408" s="215"/>
      <c r="V408" s="282">
        <v>167585559.47999999</v>
      </c>
      <c r="X408" s="283"/>
      <c r="Y408" s="284"/>
      <c r="AA408" s="289">
        <v>23531</v>
      </c>
      <c r="AB408" s="289" t="s">
        <v>1153</v>
      </c>
      <c r="AC408" s="291">
        <v>0</v>
      </c>
      <c r="AD408" s="291">
        <v>0</v>
      </c>
      <c r="AE408" s="291">
        <v>0</v>
      </c>
      <c r="AF408" s="291">
        <v>215142209.47999999</v>
      </c>
      <c r="AG408" s="291">
        <v>215142209.47999999</v>
      </c>
      <c r="AH408" s="291">
        <v>12641952</v>
      </c>
      <c r="AI408" s="291">
        <v>31933145</v>
      </c>
      <c r="AJ408" s="291">
        <v>183209064.47999999</v>
      </c>
      <c r="AK408" s="291">
        <v>0</v>
      </c>
      <c r="AL408" s="291">
        <v>4786211.0599999996</v>
      </c>
      <c r="AM408" s="291">
        <v>19068611.059999999</v>
      </c>
      <c r="AN408" s="291">
        <v>12864533.940000001</v>
      </c>
      <c r="AO408" s="291">
        <v>0</v>
      </c>
      <c r="AP408" s="291">
        <v>0</v>
      </c>
      <c r="AQ408" s="291">
        <v>47556650</v>
      </c>
      <c r="AR408" s="291">
        <v>47556650</v>
      </c>
      <c r="AS408" s="291">
        <v>15623505</v>
      </c>
      <c r="AT408" s="291">
        <v>167585559.47999999</v>
      </c>
      <c r="BB408" s="312">
        <v>23531</v>
      </c>
      <c r="BC408" s="312" t="s">
        <v>1153</v>
      </c>
      <c r="BD408" s="314">
        <v>0</v>
      </c>
      <c r="BE408" s="314">
        <v>0</v>
      </c>
      <c r="BF408" s="314">
        <v>0</v>
      </c>
      <c r="BG408" s="314">
        <v>215142209.47999999</v>
      </c>
      <c r="BH408" s="314">
        <v>215142209.47999999</v>
      </c>
      <c r="BI408" s="314">
        <v>0</v>
      </c>
      <c r="BJ408" s="314">
        <v>31974962</v>
      </c>
      <c r="BK408" s="314">
        <v>183167247.47999999</v>
      </c>
      <c r="BL408" s="314">
        <v>11742723</v>
      </c>
      <c r="BM408" s="314">
        <v>30811334.059999999</v>
      </c>
      <c r="BN408" s="314">
        <v>1163627.9400000013</v>
      </c>
      <c r="BO408" s="314">
        <v>25117702</v>
      </c>
      <c r="BP408" s="314">
        <v>72674352</v>
      </c>
      <c r="BQ408" s="314">
        <v>40699390</v>
      </c>
      <c r="BR408" s="314">
        <v>142467857.47999999</v>
      </c>
      <c r="BS408" s="314">
        <v>30811334.059999999</v>
      </c>
    </row>
    <row r="409" spans="1:71" x14ac:dyDescent="0.35">
      <c r="U409" s="219"/>
      <c r="X409" s="283"/>
      <c r="Y409" s="284"/>
    </row>
    <row r="410" spans="1:71" x14ac:dyDescent="0.35">
      <c r="C410" s="213" t="e">
        <f>+#REF!</f>
        <v>#REF!</v>
      </c>
      <c r="F410" s="213" t="e">
        <f>+#REF!</f>
        <v>#REF!</v>
      </c>
      <c r="G410" s="213" t="e">
        <f>+#REF!</f>
        <v>#REF!</v>
      </c>
      <c r="X410" s="283"/>
      <c r="Y410" s="284"/>
    </row>
    <row r="411" spans="1:71" x14ac:dyDescent="0.35">
      <c r="C411" s="213">
        <f>+C6</f>
        <v>128545687388</v>
      </c>
      <c r="F411" s="213">
        <f>+F6</f>
        <v>26179341960.239998</v>
      </c>
      <c r="G411" s="213">
        <f>+G6</f>
        <v>154725029348.23999</v>
      </c>
      <c r="X411" s="283"/>
      <c r="Y411" s="284"/>
    </row>
    <row r="412" spans="1:71" x14ac:dyDescent="0.35">
      <c r="C412" s="213" t="e">
        <f>+C411-C410</f>
        <v>#REF!</v>
      </c>
      <c r="F412" s="213" t="e">
        <f>+F411-F410</f>
        <v>#REF!</v>
      </c>
      <c r="G412" s="213" t="e">
        <f>+G411-G410</f>
        <v>#REF!</v>
      </c>
      <c r="X412" s="283"/>
      <c r="Y412" s="284"/>
    </row>
    <row r="413" spans="1:71" x14ac:dyDescent="0.35">
      <c r="X413" s="283"/>
      <c r="Y413" s="284"/>
    </row>
    <row r="414" spans="1:71" x14ac:dyDescent="0.35">
      <c r="X414" s="283"/>
      <c r="Y414" s="284"/>
    </row>
    <row r="415" spans="1:71" x14ac:dyDescent="0.35">
      <c r="X415" s="283"/>
      <c r="Y415" s="284"/>
    </row>
    <row r="416" spans="1:71" x14ac:dyDescent="0.35">
      <c r="X416" s="283"/>
      <c r="Y416" s="284"/>
    </row>
    <row r="417" spans="24:25" x14ac:dyDescent="0.35">
      <c r="X417" s="283"/>
      <c r="Y417" s="284"/>
    </row>
    <row r="418" spans="24:25" x14ac:dyDescent="0.35">
      <c r="X418" s="283"/>
      <c r="Y418" s="284"/>
    </row>
    <row r="419" spans="24:25" x14ac:dyDescent="0.35">
      <c r="X419" s="283"/>
      <c r="Y419" s="284"/>
    </row>
    <row r="420" spans="24:25" x14ac:dyDescent="0.35">
      <c r="X420" s="283"/>
      <c r="Y420" s="284"/>
    </row>
    <row r="421" spans="24:25" x14ac:dyDescent="0.35">
      <c r="X421" s="283"/>
      <c r="Y421" s="284"/>
    </row>
    <row r="422" spans="24:25" x14ac:dyDescent="0.35">
      <c r="X422" s="283"/>
      <c r="Y422" s="284"/>
    </row>
    <row r="423" spans="24:25" x14ac:dyDescent="0.35">
      <c r="X423" s="283"/>
      <c r="Y423" s="284"/>
    </row>
    <row r="424" spans="24:25" x14ac:dyDescent="0.35">
      <c r="X424" s="20"/>
      <c r="Y424" s="284"/>
    </row>
    <row r="425" spans="24:25" x14ac:dyDescent="0.35">
      <c r="X425" s="20"/>
      <c r="Y425" s="284"/>
    </row>
    <row r="426" spans="24:25" x14ac:dyDescent="0.35">
      <c r="X426" s="20"/>
      <c r="Y426" s="284"/>
    </row>
    <row r="427" spans="24:25" x14ac:dyDescent="0.35">
      <c r="X427" s="20"/>
      <c r="Y427" s="284"/>
    </row>
    <row r="428" spans="24:25" x14ac:dyDescent="0.35">
      <c r="X428" s="20"/>
      <c r="Y428" s="284"/>
    </row>
    <row r="429" spans="24:25" x14ac:dyDescent="0.35">
      <c r="X429" s="20"/>
      <c r="Y429" s="284"/>
    </row>
    <row r="430" spans="24:25" x14ac:dyDescent="0.35">
      <c r="X430" s="20"/>
      <c r="Y430" s="284"/>
    </row>
    <row r="431" spans="24:25" x14ac:dyDescent="0.35">
      <c r="X431" s="20"/>
      <c r="Y431" s="284"/>
    </row>
    <row r="432" spans="24:25" x14ac:dyDescent="0.35">
      <c r="X432" s="20"/>
      <c r="Y432" s="284"/>
    </row>
    <row r="433" spans="24:25" x14ac:dyDescent="0.35">
      <c r="X433" s="20"/>
      <c r="Y433" s="284"/>
    </row>
    <row r="434" spans="24:25" x14ac:dyDescent="0.35">
      <c r="X434" s="20"/>
      <c r="Y434" s="284"/>
    </row>
    <row r="435" spans="24:25" x14ac:dyDescent="0.35">
      <c r="X435" s="20"/>
      <c r="Y435" s="284"/>
    </row>
    <row r="436" spans="24:25" x14ac:dyDescent="0.35">
      <c r="X436" s="20"/>
      <c r="Y436" s="284"/>
    </row>
    <row r="437" spans="24:25" x14ac:dyDescent="0.35">
      <c r="X437" s="20"/>
      <c r="Y437" s="284"/>
    </row>
    <row r="438" spans="24:25" x14ac:dyDescent="0.35">
      <c r="X438" s="20"/>
      <c r="Y438" s="284"/>
    </row>
    <row r="439" spans="24:25" x14ac:dyDescent="0.35">
      <c r="X439" s="20"/>
      <c r="Y439" s="284"/>
    </row>
    <row r="440" spans="24:25" x14ac:dyDescent="0.35">
      <c r="X440" s="20"/>
      <c r="Y440" s="284"/>
    </row>
    <row r="441" spans="24:25" x14ac:dyDescent="0.35">
      <c r="X441" s="20"/>
      <c r="Y441" s="284"/>
    </row>
    <row r="442" spans="24:25" x14ac:dyDescent="0.35">
      <c r="X442" s="20"/>
      <c r="Y442" s="284"/>
    </row>
    <row r="443" spans="24:25" x14ac:dyDescent="0.35">
      <c r="X443" s="20"/>
      <c r="Y443" s="284"/>
    </row>
    <row r="444" spans="24:25" x14ac:dyDescent="0.35">
      <c r="X444" s="20"/>
      <c r="Y444" s="284"/>
    </row>
    <row r="445" spans="24:25" x14ac:dyDescent="0.35">
      <c r="X445" s="20"/>
      <c r="Y445" s="284"/>
    </row>
    <row r="446" spans="24:25" x14ac:dyDescent="0.35">
      <c r="X446" s="20"/>
      <c r="Y446" s="284"/>
    </row>
    <row r="447" spans="24:25" x14ac:dyDescent="0.35">
      <c r="X447" s="20"/>
      <c r="Y447" s="284"/>
    </row>
    <row r="448" spans="24:25" x14ac:dyDescent="0.35">
      <c r="X448" s="20"/>
      <c r="Y448" s="284"/>
    </row>
    <row r="449" spans="24:25" x14ac:dyDescent="0.35">
      <c r="X449" s="219"/>
      <c r="Y449" s="283"/>
    </row>
    <row r="450" spans="24:25" x14ac:dyDescent="0.35">
      <c r="X450" s="283"/>
      <c r="Y450" s="284"/>
    </row>
    <row r="451" spans="24:25" x14ac:dyDescent="0.35">
      <c r="X451" s="283"/>
      <c r="Y451" s="284"/>
    </row>
    <row r="452" spans="24:25" x14ac:dyDescent="0.35">
      <c r="X452" s="283"/>
      <c r="Y452" s="284"/>
    </row>
    <row r="453" spans="24:25" x14ac:dyDescent="0.35">
      <c r="X453" s="283"/>
      <c r="Y453" s="284"/>
    </row>
    <row r="454" spans="24:25" x14ac:dyDescent="0.35">
      <c r="X454" s="283"/>
      <c r="Y454" s="284"/>
    </row>
    <row r="455" spans="24:25" x14ac:dyDescent="0.35">
      <c r="X455" s="283"/>
      <c r="Y455" s="284"/>
    </row>
    <row r="456" spans="24:25" x14ac:dyDescent="0.35">
      <c r="X456" s="283"/>
      <c r="Y456" s="284"/>
    </row>
    <row r="457" spans="24:25" x14ac:dyDescent="0.35">
      <c r="X457" s="283"/>
      <c r="Y457" s="284"/>
    </row>
    <row r="459" spans="24:25" x14ac:dyDescent="0.35">
      <c r="X459" s="283"/>
      <c r="Y459" s="284"/>
    </row>
    <row r="460" spans="24:25" x14ac:dyDescent="0.35">
      <c r="X460" s="283"/>
      <c r="Y460" s="284"/>
    </row>
    <row r="461" spans="24:25" x14ac:dyDescent="0.35">
      <c r="X461" s="283"/>
      <c r="Y461" s="284"/>
    </row>
    <row r="462" spans="24:25" x14ac:dyDescent="0.35">
      <c r="X462" s="283"/>
      <c r="Y462" s="284"/>
    </row>
    <row r="463" spans="24:25" x14ac:dyDescent="0.35">
      <c r="X463" s="283"/>
      <c r="Y463" s="284"/>
    </row>
    <row r="464" spans="24:25" x14ac:dyDescent="0.35">
      <c r="X464" s="283"/>
      <c r="Y464" s="284"/>
    </row>
    <row r="465" spans="24:25" x14ac:dyDescent="0.35">
      <c r="X465" s="283"/>
      <c r="Y465" s="284"/>
    </row>
    <row r="466" spans="24:25" x14ac:dyDescent="0.35">
      <c r="X466" s="283"/>
      <c r="Y466" s="284"/>
    </row>
    <row r="467" spans="24:25" x14ac:dyDescent="0.35">
      <c r="X467" s="283"/>
      <c r="Y467" s="284"/>
    </row>
    <row r="468" spans="24:25" x14ac:dyDescent="0.35">
      <c r="X468" s="283"/>
      <c r="Y468" s="284"/>
    </row>
    <row r="469" spans="24:25" x14ac:dyDescent="0.35">
      <c r="X469" s="283"/>
      <c r="Y469" s="284"/>
    </row>
    <row r="470" spans="24:25" x14ac:dyDescent="0.35">
      <c r="X470" s="283"/>
      <c r="Y470" s="284"/>
    </row>
    <row r="471" spans="24:25" x14ac:dyDescent="0.35">
      <c r="X471" s="283"/>
      <c r="Y471" s="284"/>
    </row>
    <row r="472" spans="24:25" x14ac:dyDescent="0.35">
      <c r="X472" s="283"/>
      <c r="Y472" s="284"/>
    </row>
    <row r="473" spans="24:25" x14ac:dyDescent="0.35">
      <c r="X473" s="283"/>
      <c r="Y473" s="284"/>
    </row>
    <row r="474" spans="24:25" x14ac:dyDescent="0.35">
      <c r="X474" s="283"/>
      <c r="Y474" s="284"/>
    </row>
    <row r="475" spans="24:25" x14ac:dyDescent="0.35">
      <c r="X475" s="283"/>
      <c r="Y475" s="284"/>
    </row>
    <row r="476" spans="24:25" x14ac:dyDescent="0.35">
      <c r="X476" s="283"/>
      <c r="Y476" s="284"/>
    </row>
    <row r="477" spans="24:25" x14ac:dyDescent="0.35">
      <c r="X477" s="283"/>
      <c r="Y477" s="284"/>
    </row>
    <row r="478" spans="24:25" x14ac:dyDescent="0.35">
      <c r="X478" s="283"/>
      <c r="Y478" s="284"/>
    </row>
    <row r="479" spans="24:25" x14ac:dyDescent="0.35">
      <c r="X479" s="283"/>
      <c r="Y479" s="284"/>
    </row>
    <row r="480" spans="24:25" x14ac:dyDescent="0.35">
      <c r="X480" s="283"/>
      <c r="Y480" s="284"/>
    </row>
    <row r="481" spans="24:25" x14ac:dyDescent="0.35">
      <c r="X481" s="283"/>
      <c r="Y481" s="284"/>
    </row>
    <row r="482" spans="24:25" x14ac:dyDescent="0.35">
      <c r="X482" s="283"/>
      <c r="Y482" s="284"/>
    </row>
    <row r="483" spans="24:25" x14ac:dyDescent="0.35">
      <c r="X483" s="283"/>
      <c r="Y483" s="284"/>
    </row>
    <row r="484" spans="24:25" x14ac:dyDescent="0.35">
      <c r="X484" s="283"/>
      <c r="Y484" s="284"/>
    </row>
    <row r="485" spans="24:25" x14ac:dyDescent="0.35">
      <c r="X485" s="283"/>
      <c r="Y485" s="284"/>
    </row>
    <row r="486" spans="24:25" x14ac:dyDescent="0.35">
      <c r="X486" s="283"/>
      <c r="Y486" s="284"/>
    </row>
    <row r="487" spans="24:25" x14ac:dyDescent="0.35">
      <c r="X487" s="283"/>
      <c r="Y487" s="284"/>
    </row>
    <row r="488" spans="24:25" x14ac:dyDescent="0.35">
      <c r="X488" s="283"/>
      <c r="Y488" s="284"/>
    </row>
    <row r="489" spans="24:25" x14ac:dyDescent="0.35">
      <c r="X489" s="283"/>
      <c r="Y489" s="284"/>
    </row>
    <row r="490" spans="24:25" x14ac:dyDescent="0.35">
      <c r="X490" s="283"/>
      <c r="Y490" s="284"/>
    </row>
    <row r="491" spans="24:25" x14ac:dyDescent="0.35">
      <c r="X491" s="283"/>
      <c r="Y491" s="284"/>
    </row>
    <row r="492" spans="24:25" x14ac:dyDescent="0.35">
      <c r="X492" s="283"/>
      <c r="Y492" s="284"/>
    </row>
    <row r="493" spans="24:25" x14ac:dyDescent="0.35">
      <c r="X493" s="283"/>
      <c r="Y493" s="284"/>
    </row>
    <row r="494" spans="24:25" x14ac:dyDescent="0.35">
      <c r="X494" s="283"/>
      <c r="Y494" s="284"/>
    </row>
    <row r="495" spans="24:25" x14ac:dyDescent="0.35">
      <c r="X495" s="283"/>
      <c r="Y495" s="284"/>
    </row>
    <row r="496" spans="24:25" x14ac:dyDescent="0.35">
      <c r="X496" s="283"/>
      <c r="Y496" s="284"/>
    </row>
    <row r="497" spans="24:25" x14ac:dyDescent="0.35">
      <c r="X497" s="283"/>
      <c r="Y497" s="284"/>
    </row>
    <row r="498" spans="24:25" x14ac:dyDescent="0.35">
      <c r="X498" s="283"/>
      <c r="Y498" s="284"/>
    </row>
    <row r="499" spans="24:25" x14ac:dyDescent="0.35">
      <c r="X499" s="283"/>
      <c r="Y499" s="284"/>
    </row>
    <row r="500" spans="24:25" x14ac:dyDescent="0.35">
      <c r="X500" s="283"/>
      <c r="Y500" s="284"/>
    </row>
    <row r="501" spans="24:25" x14ac:dyDescent="0.35">
      <c r="X501" s="283"/>
      <c r="Y501" s="284"/>
    </row>
    <row r="502" spans="24:25" x14ac:dyDescent="0.35">
      <c r="X502" s="283"/>
      <c r="Y502" s="284"/>
    </row>
    <row r="503" spans="24:25" x14ac:dyDescent="0.35">
      <c r="X503" s="283"/>
      <c r="Y503" s="284"/>
    </row>
    <row r="504" spans="24:25" x14ac:dyDescent="0.35">
      <c r="X504" s="283"/>
      <c r="Y504" s="284"/>
    </row>
    <row r="505" spans="24:25" x14ac:dyDescent="0.35">
      <c r="X505" s="283"/>
      <c r="Y505" s="284"/>
    </row>
    <row r="506" spans="24:25" x14ac:dyDescent="0.35">
      <c r="X506" s="283"/>
      <c r="Y506" s="284"/>
    </row>
    <row r="507" spans="24:25" x14ac:dyDescent="0.35">
      <c r="X507" s="283"/>
      <c r="Y507" s="284"/>
    </row>
    <row r="508" spans="24:25" x14ac:dyDescent="0.35">
      <c r="X508" s="283"/>
      <c r="Y508" s="284"/>
    </row>
    <row r="509" spans="24:25" x14ac:dyDescent="0.35">
      <c r="X509" s="283"/>
      <c r="Y509" s="284"/>
    </row>
    <row r="510" spans="24:25" x14ac:dyDescent="0.35">
      <c r="X510" s="283"/>
      <c r="Y510" s="284"/>
    </row>
    <row r="511" spans="24:25" x14ac:dyDescent="0.35">
      <c r="X511" s="283"/>
      <c r="Y511" s="284"/>
    </row>
    <row r="512" spans="24:25" x14ac:dyDescent="0.35">
      <c r="X512" s="283"/>
      <c r="Y512" s="284"/>
    </row>
    <row r="513" spans="24:25" x14ac:dyDescent="0.35">
      <c r="X513" s="283"/>
      <c r="Y513" s="284"/>
    </row>
    <row r="514" spans="24:25" x14ac:dyDescent="0.35">
      <c r="X514" s="283"/>
      <c r="Y514" s="284"/>
    </row>
    <row r="515" spans="24:25" x14ac:dyDescent="0.35">
      <c r="X515" s="283"/>
      <c r="Y515" s="284"/>
    </row>
    <row r="516" spans="24:25" x14ac:dyDescent="0.35">
      <c r="X516" s="283"/>
      <c r="Y516" s="284"/>
    </row>
    <row r="517" spans="24:25" x14ac:dyDescent="0.35">
      <c r="X517" s="283"/>
      <c r="Y517" s="284"/>
    </row>
    <row r="518" spans="24:25" x14ac:dyDescent="0.35">
      <c r="X518" s="283"/>
      <c r="Y518" s="284"/>
    </row>
    <row r="519" spans="24:25" x14ac:dyDescent="0.35">
      <c r="X519" s="283"/>
      <c r="Y519" s="284"/>
    </row>
    <row r="520" spans="24:25" x14ac:dyDescent="0.35">
      <c r="X520" s="283"/>
      <c r="Y520" s="284"/>
    </row>
    <row r="521" spans="24:25" x14ac:dyDescent="0.35">
      <c r="X521" s="283"/>
      <c r="Y521" s="284"/>
    </row>
    <row r="522" spans="24:25" x14ac:dyDescent="0.35">
      <c r="X522" s="283"/>
      <c r="Y522" s="284"/>
    </row>
    <row r="523" spans="24:25" x14ac:dyDescent="0.35">
      <c r="X523" s="283"/>
      <c r="Y523" s="284"/>
    </row>
    <row r="524" spans="24:25" x14ac:dyDescent="0.35">
      <c r="X524" s="283"/>
      <c r="Y524" s="284"/>
    </row>
    <row r="525" spans="24:25" x14ac:dyDescent="0.35">
      <c r="X525" s="283"/>
      <c r="Y525" s="284"/>
    </row>
    <row r="526" spans="24:25" x14ac:dyDescent="0.35">
      <c r="X526" s="283"/>
      <c r="Y526" s="284"/>
    </row>
    <row r="527" spans="24:25" x14ac:dyDescent="0.35">
      <c r="X527" s="283"/>
      <c r="Y527" s="284"/>
    </row>
    <row r="528" spans="24:25" x14ac:dyDescent="0.35">
      <c r="X528" s="283"/>
      <c r="Y528" s="284"/>
    </row>
    <row r="529" spans="24:25" x14ac:dyDescent="0.35">
      <c r="X529" s="283"/>
      <c r="Y529" s="284"/>
    </row>
    <row r="530" spans="24:25" x14ac:dyDescent="0.35">
      <c r="X530" s="283"/>
      <c r="Y530" s="284"/>
    </row>
    <row r="531" spans="24:25" x14ac:dyDescent="0.35">
      <c r="X531" s="283"/>
      <c r="Y531" s="284"/>
    </row>
    <row r="532" spans="24:25" x14ac:dyDescent="0.35">
      <c r="X532" s="283"/>
      <c r="Y532" s="284"/>
    </row>
    <row r="533" spans="24:25" x14ac:dyDescent="0.35">
      <c r="X533" s="283"/>
      <c r="Y533" s="284"/>
    </row>
    <row r="534" spans="24:25" x14ac:dyDescent="0.35">
      <c r="X534" s="283"/>
      <c r="Y534" s="284"/>
    </row>
    <row r="535" spans="24:25" x14ac:dyDescent="0.35">
      <c r="X535" s="283"/>
      <c r="Y535" s="284"/>
    </row>
    <row r="536" spans="24:25" x14ac:dyDescent="0.35">
      <c r="X536" s="283"/>
      <c r="Y536" s="284"/>
    </row>
    <row r="537" spans="24:25" x14ac:dyDescent="0.35">
      <c r="X537" s="283"/>
      <c r="Y537" s="284"/>
    </row>
    <row r="538" spans="24:25" x14ac:dyDescent="0.35">
      <c r="X538" s="283"/>
      <c r="Y538" s="284"/>
    </row>
    <row r="539" spans="24:25" x14ac:dyDescent="0.35">
      <c r="X539" s="20"/>
      <c r="Y539" s="231"/>
    </row>
    <row r="540" spans="24:25" x14ac:dyDescent="0.35">
      <c r="X540" s="283"/>
      <c r="Y540" s="284"/>
    </row>
    <row r="541" spans="24:25" x14ac:dyDescent="0.35">
      <c r="X541" s="283"/>
      <c r="Y541" s="284"/>
    </row>
    <row r="542" spans="24:25" x14ac:dyDescent="0.35">
      <c r="X542" s="283"/>
      <c r="Y542" s="284"/>
    </row>
    <row r="543" spans="24:25" x14ac:dyDescent="0.35">
      <c r="X543" s="283"/>
      <c r="Y543" s="284"/>
    </row>
    <row r="544" spans="24:25" x14ac:dyDescent="0.35">
      <c r="X544" s="283"/>
      <c r="Y544" s="284"/>
    </row>
    <row r="545" spans="24:25" x14ac:dyDescent="0.35">
      <c r="X545" s="283"/>
      <c r="Y545" s="284"/>
    </row>
    <row r="546" spans="24:25" x14ac:dyDescent="0.35">
      <c r="X546" s="283"/>
      <c r="Y546" s="284"/>
    </row>
    <row r="547" spans="24:25" x14ac:dyDescent="0.35">
      <c r="X547" s="283"/>
      <c r="Y547" s="284"/>
    </row>
    <row r="548" spans="24:25" x14ac:dyDescent="0.35">
      <c r="X548" s="283"/>
      <c r="Y548" s="284"/>
    </row>
    <row r="549" spans="24:25" x14ac:dyDescent="0.35">
      <c r="X549" s="283"/>
      <c r="Y549" s="284"/>
    </row>
    <row r="550" spans="24:25" x14ac:dyDescent="0.35">
      <c r="X550" s="283"/>
      <c r="Y550" s="284"/>
    </row>
    <row r="551" spans="24:25" x14ac:dyDescent="0.35">
      <c r="X551" s="283"/>
      <c r="Y551" s="284"/>
    </row>
    <row r="552" spans="24:25" x14ac:dyDescent="0.35">
      <c r="X552" s="283"/>
      <c r="Y552" s="284"/>
    </row>
    <row r="553" spans="24:25" x14ac:dyDescent="0.35">
      <c r="X553" s="283"/>
      <c r="Y553" s="284"/>
    </row>
    <row r="554" spans="24:25" x14ac:dyDescent="0.35">
      <c r="X554" s="283"/>
      <c r="Y554" s="284"/>
    </row>
    <row r="555" spans="24:25" x14ac:dyDescent="0.35">
      <c r="X555" s="283"/>
      <c r="Y555" s="284"/>
    </row>
    <row r="556" spans="24:25" x14ac:dyDescent="0.35">
      <c r="X556" s="283"/>
      <c r="Y556" s="284"/>
    </row>
    <row r="557" spans="24:25" x14ac:dyDescent="0.35">
      <c r="X557" s="283"/>
      <c r="Y557" s="284"/>
    </row>
    <row r="558" spans="24:25" x14ac:dyDescent="0.35">
      <c r="X558" s="283"/>
      <c r="Y558" s="284"/>
    </row>
    <row r="559" spans="24:25" x14ac:dyDescent="0.35">
      <c r="X559" s="283"/>
      <c r="Y559" s="284"/>
    </row>
    <row r="560" spans="24:25" x14ac:dyDescent="0.35">
      <c r="X560" s="283"/>
      <c r="Y560" s="284"/>
    </row>
    <row r="561" spans="24:25" x14ac:dyDescent="0.35">
      <c r="X561" s="283"/>
      <c r="Y561" s="284"/>
    </row>
    <row r="562" spans="24:25" x14ac:dyDescent="0.35">
      <c r="X562" s="283"/>
      <c r="Y562" s="284"/>
    </row>
    <row r="563" spans="24:25" x14ac:dyDescent="0.35">
      <c r="X563" s="283"/>
      <c r="Y563" s="284"/>
    </row>
    <row r="564" spans="24:25" x14ac:dyDescent="0.35">
      <c r="X564" s="283"/>
      <c r="Y564" s="284"/>
    </row>
    <row r="565" spans="24:25" x14ac:dyDescent="0.35">
      <c r="X565" s="283"/>
      <c r="Y565" s="284"/>
    </row>
    <row r="566" spans="24:25" x14ac:dyDescent="0.35">
      <c r="X566" s="283"/>
      <c r="Y566" s="284"/>
    </row>
    <row r="567" spans="24:25" x14ac:dyDescent="0.35">
      <c r="X567" s="283"/>
      <c r="Y567" s="284"/>
    </row>
    <row r="568" spans="24:25" x14ac:dyDescent="0.35">
      <c r="X568" s="283"/>
      <c r="Y568" s="284"/>
    </row>
    <row r="569" spans="24:25" x14ac:dyDescent="0.35">
      <c r="X569" s="283"/>
      <c r="Y569" s="284"/>
    </row>
    <row r="570" spans="24:25" x14ac:dyDescent="0.35">
      <c r="X570" s="283"/>
      <c r="Y570" s="284"/>
    </row>
    <row r="571" spans="24:25" x14ac:dyDescent="0.35">
      <c r="X571" s="283"/>
      <c r="Y571" s="284"/>
    </row>
    <row r="572" spans="24:25" x14ac:dyDescent="0.35">
      <c r="X572" s="283"/>
      <c r="Y572" s="284"/>
    </row>
    <row r="573" spans="24:25" x14ac:dyDescent="0.35">
      <c r="X573" s="283"/>
      <c r="Y573" s="284"/>
    </row>
    <row r="574" spans="24:25" x14ac:dyDescent="0.35">
      <c r="X574" s="283"/>
      <c r="Y574" s="284"/>
    </row>
    <row r="575" spans="24:25" x14ac:dyDescent="0.35">
      <c r="X575" s="283"/>
      <c r="Y575" s="284"/>
    </row>
    <row r="576" spans="24:25" x14ac:dyDescent="0.35">
      <c r="X576" s="283"/>
      <c r="Y576" s="284"/>
    </row>
    <row r="577" spans="24:25" x14ac:dyDescent="0.35">
      <c r="X577" s="283"/>
      <c r="Y577" s="284"/>
    </row>
    <row r="578" spans="24:25" x14ac:dyDescent="0.35">
      <c r="X578" s="283"/>
      <c r="Y578" s="284"/>
    </row>
    <row r="579" spans="24:25" x14ac:dyDescent="0.35">
      <c r="X579" s="283"/>
      <c r="Y579" s="284"/>
    </row>
    <row r="580" spans="24:25" x14ac:dyDescent="0.35">
      <c r="X580" s="283"/>
      <c r="Y580" s="284"/>
    </row>
    <row r="581" spans="24:25" x14ac:dyDescent="0.35">
      <c r="X581" s="283"/>
      <c r="Y581" s="284"/>
    </row>
    <row r="582" spans="24:25" x14ac:dyDescent="0.35">
      <c r="X582" s="283"/>
      <c r="Y582" s="284"/>
    </row>
    <row r="583" spans="24:25" x14ac:dyDescent="0.35">
      <c r="X583" s="283"/>
      <c r="Y583" s="284"/>
    </row>
    <row r="584" spans="24:25" x14ac:dyDescent="0.35">
      <c r="X584" s="283"/>
      <c r="Y584" s="284"/>
    </row>
    <row r="585" spans="24:25" x14ac:dyDescent="0.35">
      <c r="X585" s="283"/>
      <c r="Y585" s="284"/>
    </row>
    <row r="586" spans="24:25" x14ac:dyDescent="0.35">
      <c r="X586" s="283"/>
      <c r="Y586" s="284"/>
    </row>
    <row r="587" spans="24:25" x14ac:dyDescent="0.35">
      <c r="X587" s="285"/>
      <c r="Y587" s="286"/>
    </row>
    <row r="588" spans="24:25" x14ac:dyDescent="0.35">
      <c r="X588" s="283"/>
      <c r="Y588" s="284"/>
    </row>
    <row r="589" spans="24:25" x14ac:dyDescent="0.35">
      <c r="X589" s="283"/>
      <c r="Y589" s="284"/>
    </row>
    <row r="590" spans="24:25" x14ac:dyDescent="0.35">
      <c r="X590" s="283"/>
      <c r="Y590" s="284"/>
    </row>
    <row r="591" spans="24:25" x14ac:dyDescent="0.35">
      <c r="X591" s="283"/>
      <c r="Y591" s="284"/>
    </row>
    <row r="592" spans="24:25" x14ac:dyDescent="0.35">
      <c r="X592" s="283"/>
      <c r="Y592" s="284"/>
    </row>
    <row r="593" spans="24:25" x14ac:dyDescent="0.35">
      <c r="X593" s="283"/>
      <c r="Y593" s="284"/>
    </row>
    <row r="594" spans="24:25" x14ac:dyDescent="0.35">
      <c r="X594" s="283"/>
      <c r="Y594" s="284"/>
    </row>
    <row r="595" spans="24:25" x14ac:dyDescent="0.35">
      <c r="X595" s="283"/>
      <c r="Y595" s="284"/>
    </row>
    <row r="596" spans="24:25" x14ac:dyDescent="0.35">
      <c r="X596" s="283"/>
      <c r="Y596" s="284"/>
    </row>
    <row r="597" spans="24:25" x14ac:dyDescent="0.35">
      <c r="X597" s="283"/>
      <c r="Y597" s="284"/>
    </row>
    <row r="598" spans="24:25" x14ac:dyDescent="0.35">
      <c r="X598" s="283"/>
      <c r="Y598" s="284"/>
    </row>
    <row r="599" spans="24:25" x14ac:dyDescent="0.35">
      <c r="X599" s="283"/>
      <c r="Y599" s="284"/>
    </row>
    <row r="600" spans="24:25" x14ac:dyDescent="0.35">
      <c r="X600" s="283"/>
      <c r="Y600" s="284"/>
    </row>
    <row r="601" spans="24:25" x14ac:dyDescent="0.35">
      <c r="X601" s="283"/>
      <c r="Y601" s="284"/>
    </row>
    <row r="602" spans="24:25" x14ac:dyDescent="0.35">
      <c r="X602" s="283"/>
      <c r="Y602" s="284"/>
    </row>
    <row r="603" spans="24:25" x14ac:dyDescent="0.35">
      <c r="X603" s="283"/>
      <c r="Y603" s="284"/>
    </row>
    <row r="604" spans="24:25" x14ac:dyDescent="0.35">
      <c r="X604" s="283"/>
      <c r="Y604" s="284"/>
    </row>
    <row r="605" spans="24:25" x14ac:dyDescent="0.35">
      <c r="X605" s="283"/>
      <c r="Y605" s="284"/>
    </row>
    <row r="606" spans="24:25" x14ac:dyDescent="0.35">
      <c r="X606" s="283"/>
      <c r="Y606" s="284"/>
    </row>
    <row r="607" spans="24:25" x14ac:dyDescent="0.35">
      <c r="X607" s="283"/>
      <c r="Y607" s="284"/>
    </row>
    <row r="608" spans="24:25" x14ac:dyDescent="0.35">
      <c r="X608" s="283"/>
      <c r="Y608" s="284"/>
    </row>
    <row r="609" spans="24:25" x14ac:dyDescent="0.35">
      <c r="X609" s="283"/>
      <c r="Y609" s="284"/>
    </row>
    <row r="610" spans="24:25" x14ac:dyDescent="0.35">
      <c r="X610" s="283"/>
      <c r="Y610" s="284"/>
    </row>
    <row r="611" spans="24:25" x14ac:dyDescent="0.35">
      <c r="X611" s="283"/>
      <c r="Y611" s="284"/>
    </row>
    <row r="612" spans="24:25" x14ac:dyDescent="0.35">
      <c r="X612" s="283"/>
      <c r="Y612" s="284"/>
    </row>
    <row r="613" spans="24:25" x14ac:dyDescent="0.35">
      <c r="X613" s="283"/>
      <c r="Y613" s="284"/>
    </row>
    <row r="614" spans="24:25" x14ac:dyDescent="0.35">
      <c r="X614" s="283"/>
      <c r="Y614" s="284"/>
    </row>
    <row r="615" spans="24:25" x14ac:dyDescent="0.35">
      <c r="X615" s="283"/>
      <c r="Y615" s="284"/>
    </row>
    <row r="616" spans="24:25" x14ac:dyDescent="0.35">
      <c r="X616" s="283"/>
      <c r="Y616" s="284"/>
    </row>
    <row r="617" spans="24:25" x14ac:dyDescent="0.35">
      <c r="X617" s="283"/>
      <c r="Y617" s="284"/>
    </row>
    <row r="618" spans="24:25" x14ac:dyDescent="0.35">
      <c r="X618" s="283"/>
      <c r="Y618" s="284"/>
    </row>
    <row r="619" spans="24:25" x14ac:dyDescent="0.35">
      <c r="X619" s="283"/>
      <c r="Y619" s="284"/>
    </row>
    <row r="620" spans="24:25" x14ac:dyDescent="0.35">
      <c r="X620" s="283"/>
      <c r="Y620" s="284"/>
    </row>
    <row r="621" spans="24:25" x14ac:dyDescent="0.35">
      <c r="X621" s="283"/>
      <c r="Y621" s="284"/>
    </row>
    <row r="622" spans="24:25" x14ac:dyDescent="0.35">
      <c r="X622" s="283"/>
      <c r="Y622" s="284"/>
    </row>
    <row r="623" spans="24:25" x14ac:dyDescent="0.35">
      <c r="X623" s="283"/>
      <c r="Y623" s="284"/>
    </row>
    <row r="624" spans="24:25" x14ac:dyDescent="0.35">
      <c r="X624" s="283"/>
      <c r="Y624" s="284"/>
    </row>
    <row r="625" spans="24:25" x14ac:dyDescent="0.35">
      <c r="X625" s="283"/>
      <c r="Y625" s="284"/>
    </row>
    <row r="626" spans="24:25" x14ac:dyDescent="0.35">
      <c r="X626" s="283"/>
      <c r="Y626" s="284"/>
    </row>
    <row r="627" spans="24:25" x14ac:dyDescent="0.35">
      <c r="X627" s="283"/>
      <c r="Y627" s="284"/>
    </row>
    <row r="628" spans="24:25" x14ac:dyDescent="0.35">
      <c r="X628" s="283"/>
      <c r="Y628" s="284"/>
    </row>
    <row r="629" spans="24:25" x14ac:dyDescent="0.35">
      <c r="X629" s="283"/>
      <c r="Y629" s="284"/>
    </row>
    <row r="630" spans="24:25" x14ac:dyDescent="0.35">
      <c r="X630" s="285"/>
      <c r="Y630" s="286"/>
    </row>
    <row r="631" spans="24:25" x14ac:dyDescent="0.35">
      <c r="X631" s="283"/>
      <c r="Y631" s="284"/>
    </row>
    <row r="632" spans="24:25" x14ac:dyDescent="0.35">
      <c r="X632" s="283"/>
      <c r="Y632" s="284"/>
    </row>
    <row r="633" spans="24:25" x14ac:dyDescent="0.35">
      <c r="X633" s="283"/>
      <c r="Y633" s="284"/>
    </row>
    <row r="634" spans="24:25" x14ac:dyDescent="0.35">
      <c r="X634" s="285"/>
      <c r="Y634" s="286"/>
    </row>
    <row r="635" spans="24:25" x14ac:dyDescent="0.35">
      <c r="X635" s="283"/>
      <c r="Y635" s="284"/>
    </row>
    <row r="636" spans="24:25" x14ac:dyDescent="0.35">
      <c r="X636" s="283"/>
      <c r="Y636" s="284"/>
    </row>
    <row r="637" spans="24:25" x14ac:dyDescent="0.35">
      <c r="X637" s="283"/>
      <c r="Y637" s="284"/>
    </row>
    <row r="638" spans="24:25" x14ac:dyDescent="0.35">
      <c r="X638" s="283"/>
      <c r="Y638" s="284"/>
    </row>
    <row r="639" spans="24:25" x14ac:dyDescent="0.35">
      <c r="X639" s="285"/>
      <c r="Y639" s="286"/>
    </row>
    <row r="640" spans="24:25" x14ac:dyDescent="0.35">
      <c r="X640" s="283"/>
      <c r="Y640" s="284"/>
    </row>
    <row r="641" spans="24:25" x14ac:dyDescent="0.35">
      <c r="X641" s="283"/>
      <c r="Y641" s="284"/>
    </row>
    <row r="642" spans="24:25" x14ac:dyDescent="0.35">
      <c r="X642" s="283"/>
      <c r="Y642" s="284"/>
    </row>
    <row r="643" spans="24:25" x14ac:dyDescent="0.35">
      <c r="X643" s="283"/>
      <c r="Y643" s="284"/>
    </row>
    <row r="644" spans="24:25" x14ac:dyDescent="0.35">
      <c r="X644" s="283"/>
      <c r="Y644" s="284"/>
    </row>
    <row r="645" spans="24:25" x14ac:dyDescent="0.35">
      <c r="X645" s="283"/>
      <c r="Y645" s="284"/>
    </row>
    <row r="646" spans="24:25" x14ac:dyDescent="0.35">
      <c r="X646" s="283"/>
      <c r="Y646" s="284"/>
    </row>
    <row r="647" spans="24:25" x14ac:dyDescent="0.35">
      <c r="X647" s="283"/>
      <c r="Y647" s="284"/>
    </row>
    <row r="648" spans="24:25" x14ac:dyDescent="0.35">
      <c r="X648" s="283"/>
      <c r="Y648" s="284"/>
    </row>
    <row r="649" spans="24:25" x14ac:dyDescent="0.35">
      <c r="X649" s="283"/>
      <c r="Y649" s="284"/>
    </row>
    <row r="650" spans="24:25" x14ac:dyDescent="0.35">
      <c r="X650" s="283"/>
      <c r="Y650" s="284"/>
    </row>
    <row r="651" spans="24:25" x14ac:dyDescent="0.35">
      <c r="X651" s="283"/>
      <c r="Y651" s="284"/>
    </row>
    <row r="652" spans="24:25" x14ac:dyDescent="0.35">
      <c r="X652" s="283"/>
      <c r="Y652" s="284"/>
    </row>
    <row r="653" spans="24:25" x14ac:dyDescent="0.35">
      <c r="X653" s="283"/>
      <c r="Y653" s="284"/>
    </row>
    <row r="654" spans="24:25" x14ac:dyDescent="0.35">
      <c r="X654" s="283"/>
      <c r="Y654" s="284"/>
    </row>
    <row r="655" spans="24:25" x14ac:dyDescent="0.35">
      <c r="X655" s="283"/>
      <c r="Y655" s="284"/>
    </row>
    <row r="656" spans="24:25" x14ac:dyDescent="0.35">
      <c r="X656" s="283"/>
      <c r="Y656" s="284"/>
    </row>
    <row r="657" spans="24:25" x14ac:dyDescent="0.35">
      <c r="X657" s="283"/>
      <c r="Y657" s="284"/>
    </row>
    <row r="658" spans="24:25" x14ac:dyDescent="0.35">
      <c r="X658" s="283"/>
      <c r="Y658" s="284"/>
    </row>
    <row r="659" spans="24:25" x14ac:dyDescent="0.35">
      <c r="X659" s="283"/>
      <c r="Y659" s="284"/>
    </row>
    <row r="660" spans="24:25" x14ac:dyDescent="0.35">
      <c r="X660" s="283"/>
      <c r="Y660" s="284"/>
    </row>
    <row r="661" spans="24:25" x14ac:dyDescent="0.35">
      <c r="X661" s="283"/>
      <c r="Y661" s="284"/>
    </row>
    <row r="662" spans="24:25" x14ac:dyDescent="0.35">
      <c r="X662" s="283"/>
      <c r="Y662" s="284"/>
    </row>
    <row r="663" spans="24:25" x14ac:dyDescent="0.35">
      <c r="X663" s="283"/>
      <c r="Y663" s="284"/>
    </row>
    <row r="664" spans="24:25" x14ac:dyDescent="0.35">
      <c r="X664" s="283"/>
      <c r="Y664" s="284"/>
    </row>
    <row r="665" spans="24:25" x14ac:dyDescent="0.35">
      <c r="X665" s="283"/>
      <c r="Y665" s="284"/>
    </row>
    <row r="666" spans="24:25" x14ac:dyDescent="0.35">
      <c r="X666" s="283"/>
      <c r="Y666" s="284"/>
    </row>
    <row r="667" spans="24:25" x14ac:dyDescent="0.35">
      <c r="X667" s="283"/>
      <c r="Y667" s="284"/>
    </row>
    <row r="668" spans="24:25" x14ac:dyDescent="0.35">
      <c r="X668" s="283"/>
      <c r="Y668" s="284"/>
    </row>
    <row r="669" spans="24:25" x14ac:dyDescent="0.35">
      <c r="X669" s="283"/>
      <c r="Y669" s="284"/>
    </row>
    <row r="670" spans="24:25" x14ac:dyDescent="0.35">
      <c r="X670" s="283"/>
      <c r="Y670" s="284"/>
    </row>
    <row r="671" spans="24:25" x14ac:dyDescent="0.35">
      <c r="X671" s="283"/>
      <c r="Y671" s="284"/>
    </row>
    <row r="672" spans="24:25" x14ac:dyDescent="0.35">
      <c r="X672" s="283"/>
      <c r="Y672" s="284"/>
    </row>
    <row r="673" spans="24:25" x14ac:dyDescent="0.35">
      <c r="X673" s="283"/>
      <c r="Y673" s="284"/>
    </row>
    <row r="674" spans="24:25" x14ac:dyDescent="0.35">
      <c r="X674" s="283"/>
      <c r="Y674" s="284"/>
    </row>
    <row r="675" spans="24:25" x14ac:dyDescent="0.35">
      <c r="X675" s="283"/>
      <c r="Y675" s="284"/>
    </row>
    <row r="676" spans="24:25" x14ac:dyDescent="0.35">
      <c r="X676" s="283"/>
      <c r="Y676" s="284"/>
    </row>
    <row r="677" spans="24:25" x14ac:dyDescent="0.35">
      <c r="X677" s="283"/>
      <c r="Y677" s="284"/>
    </row>
    <row r="678" spans="24:25" x14ac:dyDescent="0.35">
      <c r="X678" s="283"/>
      <c r="Y678" s="284"/>
    </row>
    <row r="679" spans="24:25" x14ac:dyDescent="0.35">
      <c r="X679" s="285"/>
      <c r="Y679" s="286"/>
    </row>
    <row r="680" spans="24:25" x14ac:dyDescent="0.35">
      <c r="X680" s="219"/>
      <c r="Y680" s="219"/>
    </row>
    <row r="681" spans="24:25" x14ac:dyDescent="0.35">
      <c r="X681" s="283"/>
      <c r="Y681" s="284"/>
    </row>
    <row r="682" spans="24:25" x14ac:dyDescent="0.35">
      <c r="X682" s="283"/>
      <c r="Y682" s="284"/>
    </row>
    <row r="683" spans="24:25" x14ac:dyDescent="0.35">
      <c r="X683" s="283"/>
      <c r="Y683" s="284"/>
    </row>
    <row r="684" spans="24:25" x14ac:dyDescent="0.35">
      <c r="X684" s="283"/>
      <c r="Y684" s="284"/>
    </row>
    <row r="685" spans="24:25" x14ac:dyDescent="0.35">
      <c r="X685" s="283"/>
      <c r="Y685" s="284"/>
    </row>
    <row r="686" spans="24:25" x14ac:dyDescent="0.35">
      <c r="X686" s="283"/>
      <c r="Y686" s="284"/>
    </row>
    <row r="687" spans="24:25" x14ac:dyDescent="0.35">
      <c r="X687" s="285"/>
      <c r="Y687" s="286"/>
    </row>
    <row r="688" spans="24:25" x14ac:dyDescent="0.35">
      <c r="X688" s="283"/>
      <c r="Y688" s="284"/>
    </row>
    <row r="689" spans="24:25" x14ac:dyDescent="0.35">
      <c r="X689" s="283"/>
      <c r="Y689" s="284"/>
    </row>
    <row r="690" spans="24:25" x14ac:dyDescent="0.35">
      <c r="X690" s="283"/>
      <c r="Y690" s="284"/>
    </row>
    <row r="691" spans="24:25" x14ac:dyDescent="0.35">
      <c r="X691" s="283"/>
      <c r="Y691" s="284"/>
    </row>
    <row r="692" spans="24:25" x14ac:dyDescent="0.35">
      <c r="X692" s="283"/>
      <c r="Y692" s="284"/>
    </row>
    <row r="693" spans="24:25" x14ac:dyDescent="0.35">
      <c r="X693" s="283"/>
      <c r="Y693" s="284"/>
    </row>
    <row r="694" spans="24:25" x14ac:dyDescent="0.35">
      <c r="X694" s="283"/>
      <c r="Y694" s="284"/>
    </row>
    <row r="695" spans="24:25" x14ac:dyDescent="0.35">
      <c r="X695" s="283"/>
      <c r="Y695" s="284"/>
    </row>
    <row r="696" spans="24:25" x14ac:dyDescent="0.35">
      <c r="X696" s="283"/>
      <c r="Y696" s="284"/>
    </row>
    <row r="697" spans="24:25" x14ac:dyDescent="0.35">
      <c r="X697" s="219"/>
      <c r="Y697" s="219"/>
    </row>
    <row r="703" spans="24:25" x14ac:dyDescent="0.35">
      <c r="X703" s="283"/>
      <c r="Y703" s="284"/>
    </row>
    <row r="706" spans="24:25" x14ac:dyDescent="0.35">
      <c r="X706" s="219"/>
      <c r="Y706" s="219"/>
    </row>
    <row r="708" spans="24:25" x14ac:dyDescent="0.35">
      <c r="X708" s="219"/>
      <c r="Y708" s="219"/>
    </row>
    <row r="711" spans="24:25" x14ac:dyDescent="0.35">
      <c r="X711" s="219"/>
      <c r="Y711" s="219"/>
    </row>
    <row r="716" spans="24:25" x14ac:dyDescent="0.35">
      <c r="X716" s="219"/>
      <c r="Y716" s="219"/>
    </row>
    <row r="722" spans="24:25" x14ac:dyDescent="0.35">
      <c r="X722" s="219"/>
      <c r="Y722" s="219"/>
    </row>
    <row r="724" spans="24:25" x14ac:dyDescent="0.35">
      <c r="X724" s="219"/>
      <c r="Y724" s="219"/>
    </row>
    <row r="731" spans="24:25" x14ac:dyDescent="0.35">
      <c r="X731" s="219"/>
      <c r="Y731" s="219"/>
    </row>
    <row r="735" spans="24:25" x14ac:dyDescent="0.35">
      <c r="X735" s="219"/>
      <c r="Y735" s="219"/>
    </row>
    <row r="742" spans="24:25" x14ac:dyDescent="0.35">
      <c r="X742" s="219"/>
      <c r="Y742" s="219"/>
    </row>
    <row r="743" spans="24:25" x14ac:dyDescent="0.35">
      <c r="X743" s="219"/>
      <c r="Y743" s="219"/>
    </row>
    <row r="744" spans="24:25" x14ac:dyDescent="0.35">
      <c r="X744" s="219"/>
      <c r="Y744" s="219"/>
    </row>
    <row r="745" spans="24:25" x14ac:dyDescent="0.35">
      <c r="X745" s="219"/>
      <c r="Y745" s="219"/>
    </row>
    <row r="746" spans="24:25" x14ac:dyDescent="0.35">
      <c r="X746" s="219"/>
      <c r="Y746" s="219"/>
    </row>
    <row r="749" spans="24:25" x14ac:dyDescent="0.35">
      <c r="X749" s="219"/>
      <c r="Y749" s="219"/>
    </row>
    <row r="750" spans="24:25" x14ac:dyDescent="0.35">
      <c r="X750" s="219"/>
      <c r="Y750" s="219"/>
    </row>
    <row r="751" spans="24:25" x14ac:dyDescent="0.35">
      <c r="X751" s="219"/>
      <c r="Y751" s="219"/>
    </row>
    <row r="753" spans="24:25" x14ac:dyDescent="0.35">
      <c r="X753" s="219"/>
      <c r="Y753" s="219"/>
    </row>
    <row r="757" spans="24:25" x14ac:dyDescent="0.35">
      <c r="X757" s="219"/>
      <c r="Y757" s="219"/>
    </row>
    <row r="760" spans="24:25" x14ac:dyDescent="0.35">
      <c r="X760" s="219"/>
      <c r="Y760" s="219"/>
    </row>
    <row r="766" spans="24:25" x14ac:dyDescent="0.35">
      <c r="X766" s="219"/>
      <c r="Y766" s="219"/>
    </row>
    <row r="770" spans="24:25" x14ac:dyDescent="0.35">
      <c r="X770" s="219"/>
      <c r="Y770" s="219"/>
    </row>
    <row r="772" spans="24:25" x14ac:dyDescent="0.35">
      <c r="X772" s="219"/>
      <c r="Y772" s="219"/>
    </row>
    <row r="774" spans="24:25" x14ac:dyDescent="0.35">
      <c r="X774" s="219"/>
      <c r="Y774" s="219"/>
    </row>
    <row r="775" spans="24:25" x14ac:dyDescent="0.35">
      <c r="X775" s="219"/>
      <c r="Y775" s="219"/>
    </row>
    <row r="777" spans="24:25" x14ac:dyDescent="0.35">
      <c r="X777" s="219"/>
      <c r="Y777" s="219"/>
    </row>
    <row r="779" spans="24:25" x14ac:dyDescent="0.35">
      <c r="X779" s="219"/>
      <c r="Y779" s="219"/>
    </row>
    <row r="780" spans="24:25" x14ac:dyDescent="0.35">
      <c r="X780" s="219"/>
      <c r="Y780" s="219"/>
    </row>
    <row r="781" spans="24:25" x14ac:dyDescent="0.35">
      <c r="X781" s="219"/>
      <c r="Y781" s="219"/>
    </row>
    <row r="785" spans="24:25" x14ac:dyDescent="0.35">
      <c r="X785" s="219"/>
      <c r="Y785" s="219"/>
    </row>
    <row r="787" spans="24:25" x14ac:dyDescent="0.35">
      <c r="X787" s="219"/>
      <c r="Y787" s="219"/>
    </row>
    <row r="788" spans="24:25" x14ac:dyDescent="0.35">
      <c r="X788" s="219"/>
      <c r="Y788" s="219"/>
    </row>
    <row r="789" spans="24:25" x14ac:dyDescent="0.35">
      <c r="X789" s="219"/>
      <c r="Y789" s="219"/>
    </row>
    <row r="790" spans="24:25" x14ac:dyDescent="0.35">
      <c r="X790" s="219"/>
      <c r="Y790" s="219"/>
    </row>
    <row r="796" spans="24:25" x14ac:dyDescent="0.35">
      <c r="X796" s="219"/>
      <c r="Y796" s="219"/>
    </row>
    <row r="805" spans="24:25" x14ac:dyDescent="0.35">
      <c r="X805" s="219"/>
      <c r="Y805" s="219"/>
    </row>
    <row r="806" spans="24:25" x14ac:dyDescent="0.35">
      <c r="X806" s="219"/>
      <c r="Y806" s="219"/>
    </row>
    <row r="809" spans="24:25" x14ac:dyDescent="0.35">
      <c r="X809" s="219"/>
      <c r="Y809" s="219"/>
    </row>
    <row r="810" spans="24:25" x14ac:dyDescent="0.35">
      <c r="X810" s="219"/>
      <c r="Y810" s="219"/>
    </row>
    <row r="814" spans="24:25" x14ac:dyDescent="0.35">
      <c r="X814" s="219"/>
      <c r="Y814" s="219"/>
    </row>
    <row r="816" spans="24:25" x14ac:dyDescent="0.35">
      <c r="X816" s="219"/>
      <c r="Y816" s="219"/>
    </row>
    <row r="817" spans="24:25" x14ac:dyDescent="0.35">
      <c r="X817" s="219"/>
      <c r="Y817" s="219"/>
    </row>
    <row r="825" spans="24:25" x14ac:dyDescent="0.35">
      <c r="X825" s="219"/>
      <c r="Y825" s="219"/>
    </row>
    <row r="827" spans="24:25" x14ac:dyDescent="0.35">
      <c r="X827" s="219"/>
      <c r="Y827" s="219"/>
    </row>
    <row r="832" spans="24:25" x14ac:dyDescent="0.35">
      <c r="X832" s="219"/>
      <c r="Y832" s="219"/>
    </row>
    <row r="835" spans="24:25" x14ac:dyDescent="0.35">
      <c r="X835" s="219"/>
      <c r="Y835" s="219"/>
    </row>
    <row r="838" spans="24:25" x14ac:dyDescent="0.35">
      <c r="X838" s="219"/>
      <c r="Y838" s="219"/>
    </row>
    <row r="841" spans="24:25" x14ac:dyDescent="0.35">
      <c r="X841" s="219"/>
      <c r="Y841" s="219"/>
    </row>
    <row r="842" spans="24:25" x14ac:dyDescent="0.35">
      <c r="X842" s="219"/>
      <c r="Y842" s="219"/>
    </row>
    <row r="844" spans="24:25" x14ac:dyDescent="0.35">
      <c r="X844" s="219"/>
      <c r="Y844" s="219"/>
    </row>
    <row r="847" spans="24:25" x14ac:dyDescent="0.35">
      <c r="X847" s="219"/>
      <c r="Y847" s="219"/>
    </row>
    <row r="848" spans="24:25" x14ac:dyDescent="0.35">
      <c r="X848" s="219"/>
      <c r="Y848" s="219"/>
    </row>
    <row r="854" spans="24:25" x14ac:dyDescent="0.35">
      <c r="X854" s="219"/>
      <c r="Y854" s="219"/>
    </row>
    <row r="855" spans="24:25" x14ac:dyDescent="0.35">
      <c r="X855" s="219"/>
      <c r="Y855" s="219"/>
    </row>
    <row r="856" spans="24:25" x14ac:dyDescent="0.35">
      <c r="X856" s="219"/>
      <c r="Y856" s="219"/>
    </row>
    <row r="858" spans="24:25" x14ac:dyDescent="0.35">
      <c r="X858" s="219"/>
      <c r="Y858" s="219"/>
    </row>
    <row r="860" spans="24:25" x14ac:dyDescent="0.35">
      <c r="X860" s="219"/>
      <c r="Y860" s="219"/>
    </row>
    <row r="863" spans="24:25" x14ac:dyDescent="0.35">
      <c r="X863" s="219"/>
      <c r="Y863" s="219"/>
    </row>
    <row r="864" spans="24:25" x14ac:dyDescent="0.35">
      <c r="X864" s="219"/>
      <c r="Y864" s="219"/>
    </row>
    <row r="866" spans="24:25" x14ac:dyDescent="0.35">
      <c r="X866" s="219"/>
      <c r="Y866" s="219"/>
    </row>
    <row r="869" spans="24:25" x14ac:dyDescent="0.35">
      <c r="X869" s="219"/>
      <c r="Y869" s="219"/>
    </row>
    <row r="870" spans="24:25" x14ac:dyDescent="0.35">
      <c r="X870" s="219"/>
      <c r="Y870" s="219"/>
    </row>
    <row r="872" spans="24:25" x14ac:dyDescent="0.35">
      <c r="X872" s="219"/>
      <c r="Y872" s="219"/>
    </row>
    <row r="873" spans="24:25" x14ac:dyDescent="0.35">
      <c r="X873" s="219"/>
      <c r="Y873" s="219"/>
    </row>
    <row r="878" spans="24:25" x14ac:dyDescent="0.35">
      <c r="X878" s="219"/>
      <c r="Y878" s="219"/>
    </row>
    <row r="882" spans="24:25" x14ac:dyDescent="0.35">
      <c r="X882" s="219"/>
      <c r="Y882" s="219"/>
    </row>
    <row r="884" spans="24:25" x14ac:dyDescent="0.35">
      <c r="X884" s="219"/>
      <c r="Y884" s="219"/>
    </row>
    <row r="885" spans="24:25" x14ac:dyDescent="0.35">
      <c r="X885" s="219"/>
      <c r="Y885" s="219"/>
    </row>
    <row r="886" spans="24:25" x14ac:dyDescent="0.35">
      <c r="X886" s="219"/>
      <c r="Y886" s="219"/>
    </row>
    <row r="887" spans="24:25" x14ac:dyDescent="0.35">
      <c r="X887" s="219"/>
      <c r="Y887" s="219"/>
    </row>
    <row r="888" spans="24:25" x14ac:dyDescent="0.35">
      <c r="X888" s="219"/>
      <c r="Y888" s="219"/>
    </row>
    <row r="889" spans="24:25" x14ac:dyDescent="0.35">
      <c r="X889" s="219"/>
      <c r="Y889" s="219"/>
    </row>
    <row r="891" spans="24:25" x14ac:dyDescent="0.35">
      <c r="X891" s="219"/>
      <c r="Y891" s="219"/>
    </row>
    <row r="892" spans="24:25" x14ac:dyDescent="0.35">
      <c r="X892" s="219"/>
      <c r="Y892" s="219"/>
    </row>
    <row r="896" spans="24:25" x14ac:dyDescent="0.35">
      <c r="X896" s="219"/>
      <c r="Y896" s="219"/>
    </row>
    <row r="898" spans="24:25" x14ac:dyDescent="0.35">
      <c r="X898" s="219"/>
      <c r="Y898" s="219"/>
    </row>
    <row r="899" spans="24:25" x14ac:dyDescent="0.35">
      <c r="X899" s="219"/>
      <c r="Y899" s="219"/>
    </row>
    <row r="902" spans="24:25" x14ac:dyDescent="0.35">
      <c r="X902" s="219"/>
      <c r="Y902" s="219"/>
    </row>
    <row r="905" spans="24:25" x14ac:dyDescent="0.35">
      <c r="X905" s="219"/>
      <c r="Y905" s="219"/>
    </row>
    <row r="908" spans="24:25" x14ac:dyDescent="0.35">
      <c r="X908" s="219"/>
      <c r="Y908" s="219"/>
    </row>
    <row r="913" spans="24:25" x14ac:dyDescent="0.35">
      <c r="X913" s="219"/>
      <c r="Y913" s="219"/>
    </row>
    <row r="914" spans="24:25" x14ac:dyDescent="0.35">
      <c r="X914" s="219"/>
      <c r="Y914" s="219"/>
    </row>
    <row r="915" spans="24:25" x14ac:dyDescent="0.35">
      <c r="X915" s="219"/>
      <c r="Y915" s="219"/>
    </row>
    <row r="917" spans="24:25" x14ac:dyDescent="0.35">
      <c r="X917" s="219"/>
      <c r="Y917" s="219"/>
    </row>
    <row r="919" spans="24:25" x14ac:dyDescent="0.35">
      <c r="X919" s="219"/>
      <c r="Y919" s="219"/>
    </row>
    <row r="920" spans="24:25" x14ac:dyDescent="0.35">
      <c r="X920" s="219"/>
      <c r="Y920" s="219"/>
    </row>
    <row r="921" spans="24:25" x14ac:dyDescent="0.35">
      <c r="X921" s="219"/>
      <c r="Y921" s="219"/>
    </row>
    <row r="923" spans="24:25" x14ac:dyDescent="0.35">
      <c r="X923" s="219"/>
      <c r="Y923" s="219"/>
    </row>
    <row r="926" spans="24:25" x14ac:dyDescent="0.35">
      <c r="X926" s="219"/>
      <c r="Y926" s="219"/>
    </row>
    <row r="927" spans="24:25" x14ac:dyDescent="0.35">
      <c r="X927" s="219"/>
      <c r="Y927" s="219"/>
    </row>
    <row r="928" spans="24:25" x14ac:dyDescent="0.35">
      <c r="X928" s="219"/>
      <c r="Y928" s="219"/>
    </row>
    <row r="931" spans="24:25" x14ac:dyDescent="0.35">
      <c r="X931" s="219"/>
      <c r="Y931" s="219"/>
    </row>
    <row r="932" spans="24:25" x14ac:dyDescent="0.35">
      <c r="X932" s="219"/>
      <c r="Y932" s="219"/>
    </row>
    <row r="935" spans="24:25" x14ac:dyDescent="0.35">
      <c r="X935" s="219"/>
      <c r="Y935" s="219"/>
    </row>
    <row r="936" spans="24:25" x14ac:dyDescent="0.35">
      <c r="X936" s="219"/>
      <c r="Y936" s="219"/>
    </row>
    <row r="951" spans="24:25" x14ac:dyDescent="0.35">
      <c r="X951" s="219"/>
      <c r="Y951" s="219"/>
    </row>
    <row r="952" spans="24:25" x14ac:dyDescent="0.35">
      <c r="X952" s="219"/>
      <c r="Y952" s="219"/>
    </row>
    <row r="954" spans="24:25" x14ac:dyDescent="0.35">
      <c r="X954" s="219"/>
      <c r="Y954" s="219"/>
    </row>
    <row r="956" spans="24:25" x14ac:dyDescent="0.35">
      <c r="X956" s="219"/>
      <c r="Y956" s="219"/>
    </row>
    <row r="957" spans="24:25" x14ac:dyDescent="0.35">
      <c r="X957" s="219"/>
      <c r="Y957" s="219"/>
    </row>
    <row r="958" spans="24:25" x14ac:dyDescent="0.35">
      <c r="X958" s="219"/>
      <c r="Y958" s="219"/>
    </row>
    <row r="971" spans="24:25" x14ac:dyDescent="0.35">
      <c r="X971" s="219"/>
      <c r="Y971" s="219"/>
    </row>
    <row r="975" spans="24:25" x14ac:dyDescent="0.35">
      <c r="X975" s="219"/>
      <c r="Y975" s="219"/>
    </row>
    <row r="980" spans="24:25" x14ac:dyDescent="0.35">
      <c r="X980" s="219"/>
      <c r="Y980" s="219"/>
    </row>
    <row r="985" spans="24:25" x14ac:dyDescent="0.35">
      <c r="X985" s="219"/>
      <c r="Y985" s="219"/>
    </row>
    <row r="988" spans="24:25" x14ac:dyDescent="0.35">
      <c r="X988" s="219"/>
      <c r="Y988" s="219"/>
    </row>
    <row r="990" spans="24:25" x14ac:dyDescent="0.35">
      <c r="X990" s="219"/>
      <c r="Y990" s="219"/>
    </row>
    <row r="991" spans="24:25" x14ac:dyDescent="0.35">
      <c r="X991" s="219"/>
      <c r="Y991" s="219"/>
    </row>
    <row r="992" spans="24:25" x14ac:dyDescent="0.35">
      <c r="X992" s="219"/>
      <c r="Y992" s="219"/>
    </row>
    <row r="993" spans="24:25" x14ac:dyDescent="0.35">
      <c r="X993" s="219"/>
      <c r="Y993" s="219"/>
    </row>
    <row r="995" spans="24:25" x14ac:dyDescent="0.35">
      <c r="X995" s="219"/>
      <c r="Y995" s="219"/>
    </row>
    <row r="996" spans="24:25" x14ac:dyDescent="0.35">
      <c r="X996" s="219"/>
      <c r="Y996" s="219"/>
    </row>
    <row r="1001" spans="24:25" x14ac:dyDescent="0.35">
      <c r="X1001" s="219"/>
      <c r="Y1001" s="219"/>
    </row>
    <row r="1002" spans="24:25" x14ac:dyDescent="0.35">
      <c r="X1002" s="219"/>
      <c r="Y1002" s="219"/>
    </row>
    <row r="1003" spans="24:25" x14ac:dyDescent="0.35">
      <c r="X1003" s="219"/>
      <c r="Y1003" s="219"/>
    </row>
    <row r="1004" spans="24:25" x14ac:dyDescent="0.35">
      <c r="X1004" s="219"/>
      <c r="Y1004" s="219"/>
    </row>
    <row r="1016" spans="24:25" x14ac:dyDescent="0.35">
      <c r="X1016" s="219"/>
      <c r="Y1016" s="219"/>
    </row>
    <row r="1021" spans="24:25" x14ac:dyDescent="0.35">
      <c r="X1021" s="219"/>
      <c r="Y1021" s="219"/>
    </row>
    <row r="1033" spans="24:25" x14ac:dyDescent="0.35">
      <c r="X1033" s="219"/>
      <c r="Y1033" s="219"/>
    </row>
    <row r="1045" spans="24:25" x14ac:dyDescent="0.35">
      <c r="X1045" s="219"/>
      <c r="Y1045" s="219"/>
    </row>
    <row r="1053" spans="24:25" x14ac:dyDescent="0.35">
      <c r="X1053" s="219"/>
      <c r="Y1053" s="219"/>
    </row>
    <row r="1085" spans="24:25" x14ac:dyDescent="0.35">
      <c r="X1085" s="219"/>
      <c r="Y1085" s="219"/>
    </row>
  </sheetData>
  <autoFilter ref="A5:Q408"/>
  <pageMargins left="0.7" right="0.25" top="0.4" bottom="0.75" header="0.3" footer="0.3"/>
  <pageSetup paperSize="506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1"/>
    </sheetView>
  </sheetViews>
  <sheetFormatPr baseColWidth="10" defaultRowHeight="14.5" x14ac:dyDescent="0.35"/>
  <cols>
    <col min="1" max="1" width="64" bestFit="1" customWidth="1"/>
    <col min="2" max="2" width="21.7265625" bestFit="1" customWidth="1"/>
    <col min="3" max="3" width="16.81640625" bestFit="1" customWidth="1"/>
  </cols>
  <sheetData>
    <row r="1" spans="1:3" ht="15.5" x14ac:dyDescent="0.35">
      <c r="A1" s="318" t="s">
        <v>1245</v>
      </c>
      <c r="B1" s="318"/>
      <c r="C1" s="318"/>
    </row>
    <row r="2" spans="1:3" ht="29" x14ac:dyDescent="0.35">
      <c r="A2" s="299" t="s">
        <v>1251</v>
      </c>
      <c r="B2" s="300" t="s">
        <v>1252</v>
      </c>
      <c r="C2" s="301" t="s">
        <v>1086</v>
      </c>
    </row>
    <row r="3" spans="1:3" s="298" customFormat="1" x14ac:dyDescent="0.35">
      <c r="A3" s="302" t="s">
        <v>7</v>
      </c>
      <c r="B3" s="302"/>
      <c r="C3" s="303">
        <f>+C4</f>
        <v>2122262</v>
      </c>
    </row>
    <row r="4" spans="1:3" x14ac:dyDescent="0.35">
      <c r="A4" s="296" t="s">
        <v>1247</v>
      </c>
      <c r="B4" s="296" t="s">
        <v>1248</v>
      </c>
      <c r="C4" s="297">
        <f>+'Gastos Septiembre 2020'!BB173</f>
        <v>2122262</v>
      </c>
    </row>
    <row r="5" spans="1:3" s="298" customFormat="1" x14ac:dyDescent="0.35">
      <c r="A5" s="302" t="s">
        <v>1246</v>
      </c>
      <c r="B5" s="302"/>
      <c r="C5" s="303">
        <f>SUM(C6:C10)</f>
        <v>-8864863.1300000008</v>
      </c>
    </row>
    <row r="6" spans="1:3" x14ac:dyDescent="0.35">
      <c r="A6" s="296" t="s">
        <v>109</v>
      </c>
      <c r="B6" s="296" t="s">
        <v>1248</v>
      </c>
      <c r="C6" s="297">
        <f>+'Gastos Septiembre 2020'!BB256</f>
        <v>231221</v>
      </c>
    </row>
    <row r="7" spans="1:3" x14ac:dyDescent="0.35">
      <c r="A7" s="296" t="s">
        <v>124</v>
      </c>
      <c r="B7" s="296" t="s">
        <v>1248</v>
      </c>
      <c r="C7" s="297">
        <f>+'Gastos Septiembre 2020'!BB284</f>
        <v>2321103</v>
      </c>
    </row>
    <row r="8" spans="1:3" x14ac:dyDescent="0.35">
      <c r="A8" s="296" t="s">
        <v>133</v>
      </c>
      <c r="B8" s="296" t="s">
        <v>1248</v>
      </c>
      <c r="C8" s="297">
        <f>+'Gastos Septiembre 2020'!BB293-13761746.13</f>
        <v>-11440633.130000001</v>
      </c>
    </row>
    <row r="9" spans="1:3" x14ac:dyDescent="0.35">
      <c r="A9" s="296" t="s">
        <v>1249</v>
      </c>
      <c r="B9" s="296" t="s">
        <v>1248</v>
      </c>
      <c r="C9" s="297">
        <f>+'Gastos Septiembre 2020'!BB298</f>
        <v>23213</v>
      </c>
    </row>
    <row r="10" spans="1:3" x14ac:dyDescent="0.35">
      <c r="A10" s="296" t="s">
        <v>1250</v>
      </c>
      <c r="B10" s="296" t="s">
        <v>1248</v>
      </c>
      <c r="C10" s="297">
        <f>+'Gastos Septiembre 2020'!BB317</f>
        <v>233</v>
      </c>
    </row>
    <row r="11" spans="1:3" s="306" customFormat="1" x14ac:dyDescent="0.35">
      <c r="A11" s="304" t="s">
        <v>666</v>
      </c>
      <c r="B11" s="304"/>
      <c r="C11" s="305">
        <f>+C3+C5</f>
        <v>-6742601.1300000008</v>
      </c>
    </row>
    <row r="12" spans="1:3" x14ac:dyDescent="0.35">
      <c r="C12" s="165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showGridLines="0" workbookViewId="0">
      <selection sqref="A1:XFD1048576"/>
    </sheetView>
  </sheetViews>
  <sheetFormatPr baseColWidth="10" defaultRowHeight="14.5" x14ac:dyDescent="0.35"/>
  <cols>
    <col min="1" max="1" width="3.26953125" customWidth="1"/>
    <col min="2" max="2" width="26.7265625" bestFit="1" customWidth="1"/>
    <col min="3" max="5" width="15.7265625" bestFit="1" customWidth="1"/>
    <col min="6" max="6" width="16.453125" customWidth="1"/>
    <col min="7" max="7" width="17.54296875" customWidth="1"/>
    <col min="8" max="8" width="16.81640625" customWidth="1"/>
  </cols>
  <sheetData>
    <row r="3" spans="2:8" x14ac:dyDescent="0.35">
      <c r="C3" s="320" t="s">
        <v>1220</v>
      </c>
      <c r="D3" s="320"/>
      <c r="E3" s="320"/>
      <c r="F3" s="319" t="s">
        <v>1221</v>
      </c>
      <c r="G3" s="319"/>
      <c r="H3" s="319"/>
    </row>
    <row r="4" spans="2:8" ht="43.5" x14ac:dyDescent="0.35">
      <c r="B4" s="278" t="s">
        <v>1225</v>
      </c>
      <c r="C4" s="277" t="s">
        <v>1218</v>
      </c>
      <c r="D4" s="277" t="s">
        <v>222</v>
      </c>
      <c r="E4" s="277" t="s">
        <v>1219</v>
      </c>
      <c r="F4" s="276" t="s">
        <v>1218</v>
      </c>
      <c r="G4" s="276" t="s">
        <v>1223</v>
      </c>
      <c r="H4" s="276" t="s">
        <v>1224</v>
      </c>
    </row>
    <row r="5" spans="2:8" x14ac:dyDescent="0.35">
      <c r="B5" s="274" t="s">
        <v>7</v>
      </c>
      <c r="C5" s="275">
        <f>+'[3]Ejecucion Gastos Dic-2019'!$D$7+'[3]Ejecucion Gastos Dic-2019'!$D$451+'[3]Ejecucion Gastos Dic-2019'!$D$82+'[3]Ejecucion Gastos Dic-2019'!$D$116</f>
        <v>111106395967</v>
      </c>
      <c r="D5" s="275">
        <f>+'[3]Ejecucion Gastos Dic-2019'!$J$7+'[3]Ejecucion Gastos Dic-2019'!$J$451+'[3]Ejecucion Gastos Dic-2019'!$J$82+'[3]Ejecucion Gastos Dic-2019'!$J$116</f>
        <v>115288008244</v>
      </c>
      <c r="E5" s="275">
        <f>+'[3]Ejecucion Gastos Dic-2019'!$K$7+'[3]Ejecucion Gastos Dic-2019'!$K$451+'[3]Ejecucion Gastos Dic-2019'!$K$82+'[3]Ejecucion Gastos Dic-2019'!$K$116</f>
        <v>114311558427.98</v>
      </c>
      <c r="F5" s="279">
        <f>+'[4]Gastos 2020'!$C$7</f>
        <v>117594878148</v>
      </c>
      <c r="G5" s="279">
        <f>+'[5]Gastos Mayo 2020'!$G$7</f>
        <v>121455797459.73</v>
      </c>
      <c r="H5" s="279">
        <f>+'[5]Gastos Mayo 2020'!$I$7</f>
        <v>53301382928.380005</v>
      </c>
    </row>
    <row r="6" spans="2:8" x14ac:dyDescent="0.35">
      <c r="B6" s="274" t="s">
        <v>1222</v>
      </c>
      <c r="C6" s="275">
        <f>+'[3]Ejecucion Gastos Dic-2019'!$D$118+'[3]Ejecucion Gastos Dic-2019'!$D$312+'[3]Ejecucion Gastos Dic-2019'!$D$331+'[3]Ejecucion Gastos Dic-2019'!$D$439+'[3]Ejecucion Gastos Dic-2019'!$D$443</f>
        <v>4509664118</v>
      </c>
      <c r="D6" s="275">
        <f>+'[3]Ejecucion Gastos Dic-2019'!$J$118+'[3]Ejecucion Gastos Dic-2019'!$J$312+'[3]Ejecucion Gastos Dic-2019'!$J$331+'[3]Ejecucion Gastos Dic-2019'!$J$439+'[3]Ejecucion Gastos Dic-2019'!$J$443</f>
        <v>84228556110.25</v>
      </c>
      <c r="E6" s="275">
        <f>+'[3]Ejecucion Gastos Dic-2019'!$K$118+'[3]Ejecucion Gastos Dic-2019'!$K$312+'[3]Ejecucion Gastos Dic-2019'!$K$331+'[3]Ejecucion Gastos Dic-2019'!$K$439+'[3]Ejecucion Gastos Dic-2019'!$K$443</f>
        <v>55359146882.090004</v>
      </c>
      <c r="F6" s="279">
        <f>+'[4]Gastos 2020'!$C$229</f>
        <v>10950809240</v>
      </c>
      <c r="G6" s="279">
        <f>+'[5]Gastos Mayo 2020'!$G$249</f>
        <v>31459850098.510002</v>
      </c>
      <c r="H6" s="279">
        <f>+'[5]Gastos Mayo 2020'!$I$249</f>
        <v>6115103883.8299999</v>
      </c>
    </row>
    <row r="7" spans="2:8" x14ac:dyDescent="0.35">
      <c r="B7" s="274" t="s">
        <v>1226</v>
      </c>
      <c r="C7" s="275">
        <f t="shared" ref="C7:H7" si="0">SUM(C5:C6)</f>
        <v>115616060085</v>
      </c>
      <c r="D7" s="275">
        <f t="shared" si="0"/>
        <v>199516564354.25</v>
      </c>
      <c r="E7" s="275">
        <f t="shared" si="0"/>
        <v>169670705310.07001</v>
      </c>
      <c r="F7" s="275">
        <f t="shared" si="0"/>
        <v>128545687388</v>
      </c>
      <c r="G7" s="275">
        <f t="shared" si="0"/>
        <v>152915647558.23999</v>
      </c>
      <c r="H7" s="275">
        <f t="shared" si="0"/>
        <v>59416486812.210007</v>
      </c>
    </row>
    <row r="8" spans="2:8" x14ac:dyDescent="0.35">
      <c r="C8" s="273"/>
      <c r="D8" s="273"/>
      <c r="E8" s="273"/>
      <c r="F8" s="280"/>
      <c r="G8" s="280"/>
      <c r="H8" s="280"/>
    </row>
  </sheetData>
  <mergeCells count="2">
    <mergeCell ref="F3:H3"/>
    <mergeCell ref="C3:E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9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Y6" sqref="Y6"/>
    </sheetView>
  </sheetViews>
  <sheetFormatPr baseColWidth="10" defaultRowHeight="14.5" x14ac:dyDescent="0.35"/>
  <cols>
    <col min="1" max="1" width="13.81640625" bestFit="1" customWidth="1"/>
    <col min="2" max="2" width="38.7265625" customWidth="1"/>
    <col min="3" max="3" width="18.453125" bestFit="1" customWidth="1"/>
    <col min="4" max="4" width="17.453125" bestFit="1" customWidth="1"/>
    <col min="5" max="5" width="10.81640625" bestFit="1" customWidth="1"/>
    <col min="6" max="6" width="18.453125" bestFit="1" customWidth="1"/>
    <col min="7" max="10" width="17.453125" bestFit="1" customWidth="1"/>
    <col min="11" max="11" width="4.54296875" customWidth="1"/>
    <col min="12" max="13" width="17.453125" bestFit="1" customWidth="1"/>
    <col min="14" max="14" width="16.453125" bestFit="1" customWidth="1"/>
    <col min="15" max="15" width="17.453125" bestFit="1" customWidth="1"/>
    <col min="16" max="23" width="0" hidden="1" customWidth="1"/>
    <col min="24" max="25" width="17.26953125" bestFit="1" customWidth="1"/>
    <col min="29" max="29" width="17.453125" bestFit="1" customWidth="1"/>
  </cols>
  <sheetData>
    <row r="1" spans="1:29" ht="43.5" x14ac:dyDescent="0.35">
      <c r="A1" s="9" t="s">
        <v>0</v>
      </c>
      <c r="B1" s="10" t="s">
        <v>1</v>
      </c>
      <c r="C1" s="10" t="s">
        <v>220</v>
      </c>
      <c r="D1" s="10" t="s">
        <v>5</v>
      </c>
      <c r="E1" s="10" t="s">
        <v>221</v>
      </c>
      <c r="F1" s="10" t="s">
        <v>222</v>
      </c>
      <c r="G1" s="10" t="s">
        <v>223</v>
      </c>
      <c r="H1" s="10" t="s">
        <v>224</v>
      </c>
      <c r="I1" s="10" t="s">
        <v>225</v>
      </c>
      <c r="J1" s="10" t="s">
        <v>226</v>
      </c>
      <c r="L1" s="246" t="s">
        <v>1191</v>
      </c>
      <c r="M1" s="246" t="s">
        <v>1192</v>
      </c>
      <c r="N1" s="246" t="s">
        <v>1193</v>
      </c>
      <c r="O1" s="246" t="s">
        <v>1194</v>
      </c>
      <c r="P1" s="246" t="s">
        <v>1195</v>
      </c>
      <c r="Q1" s="246" t="s">
        <v>1196</v>
      </c>
      <c r="R1" s="246" t="s">
        <v>1197</v>
      </c>
      <c r="S1" s="246" t="s">
        <v>1198</v>
      </c>
      <c r="T1" s="246" t="s">
        <v>1199</v>
      </c>
      <c r="U1" s="246" t="s">
        <v>1200</v>
      </c>
      <c r="V1" s="246" t="s">
        <v>1201</v>
      </c>
      <c r="W1" s="246" t="s">
        <v>1202</v>
      </c>
      <c r="X1" s="246" t="s">
        <v>1203</v>
      </c>
      <c r="AA1" s="9" t="s">
        <v>0</v>
      </c>
      <c r="AB1" s="10" t="s">
        <v>1</v>
      </c>
      <c r="AC1" s="10" t="s">
        <v>224</v>
      </c>
    </row>
    <row r="2" spans="1:29" x14ac:dyDescent="0.35">
      <c r="A2" s="12">
        <v>1</v>
      </c>
      <c r="B2" s="13" t="s">
        <v>228</v>
      </c>
      <c r="C2" s="14">
        <v>128545687388</v>
      </c>
      <c r="D2" s="235">
        <v>24051471204.77</v>
      </c>
      <c r="E2" s="14">
        <v>0</v>
      </c>
      <c r="F2" s="14">
        <v>152597158592.76999</v>
      </c>
      <c r="G2" s="14">
        <v>63449319455.259995</v>
      </c>
      <c r="H2" s="14">
        <v>10095303650.73</v>
      </c>
      <c r="I2" s="14">
        <v>63449319455.259995</v>
      </c>
      <c r="J2" s="14">
        <v>88052574835.399994</v>
      </c>
      <c r="L2" s="235">
        <f>+L3+L156</f>
        <v>26108965505.259998</v>
      </c>
      <c r="M2" s="235">
        <f>+M3+M156</f>
        <v>18056635583.450001</v>
      </c>
      <c r="N2" s="235">
        <f>+N3+N156</f>
        <v>9331760949.6500015</v>
      </c>
      <c r="O2" s="14">
        <v>10095303650.73</v>
      </c>
      <c r="X2" s="258">
        <f>+O2+N2+M2+L2</f>
        <v>63592665689.089996</v>
      </c>
      <c r="Y2" s="258">
        <f>+I2-X2</f>
        <v>-143346233.83000183</v>
      </c>
      <c r="AA2" s="247">
        <v>1</v>
      </c>
      <c r="AB2" s="248" t="s">
        <v>228</v>
      </c>
      <c r="AC2" s="235">
        <f>+AC3+AC156</f>
        <v>6011134181.4700003</v>
      </c>
    </row>
    <row r="3" spans="1:29" x14ac:dyDescent="0.35">
      <c r="A3" s="12" t="s">
        <v>229</v>
      </c>
      <c r="B3" s="13" t="s">
        <v>230</v>
      </c>
      <c r="C3" s="14">
        <v>128185121191</v>
      </c>
      <c r="D3" s="235">
        <v>970651021</v>
      </c>
      <c r="E3" s="14">
        <v>0</v>
      </c>
      <c r="F3" s="14">
        <v>129155772212</v>
      </c>
      <c r="G3" s="14">
        <v>41504340516.169998</v>
      </c>
      <c r="H3" s="14">
        <v>9744666681</v>
      </c>
      <c r="I3" s="14">
        <v>41504340516.169998</v>
      </c>
      <c r="J3" s="14">
        <v>86556167453.25</v>
      </c>
      <c r="L3" s="235">
        <f>+L4</f>
        <v>5945413754.6100006</v>
      </c>
      <c r="M3" s="235">
        <f>+M4</f>
        <v>16748763148.360001</v>
      </c>
      <c r="N3" s="235">
        <f>+N4</f>
        <v>9225202799.7000008</v>
      </c>
      <c r="O3" s="14">
        <v>9744666681</v>
      </c>
      <c r="X3" s="258">
        <f t="shared" ref="X3:X66" si="0">+O3+N3+M3+L3</f>
        <v>41664046383.669998</v>
      </c>
      <c r="Y3" s="258">
        <f t="shared" ref="Y3:Y66" si="1">+I3-X3</f>
        <v>-159705867.5</v>
      </c>
      <c r="AA3" s="247" t="s">
        <v>229</v>
      </c>
      <c r="AB3" s="248" t="s">
        <v>230</v>
      </c>
      <c r="AC3" s="235">
        <f>+AC4</f>
        <v>5964838976.6100006</v>
      </c>
    </row>
    <row r="4" spans="1:29" x14ac:dyDescent="0.35">
      <c r="A4" s="12" t="s">
        <v>231</v>
      </c>
      <c r="B4" s="13" t="s">
        <v>232</v>
      </c>
      <c r="C4" s="14">
        <v>128185121191</v>
      </c>
      <c r="D4" s="235">
        <v>970651021</v>
      </c>
      <c r="E4" s="14">
        <v>0</v>
      </c>
      <c r="F4" s="14">
        <v>129155772212</v>
      </c>
      <c r="G4" s="14">
        <v>41504340516.169998</v>
      </c>
      <c r="H4" s="14">
        <v>9744666681</v>
      </c>
      <c r="I4" s="14">
        <v>41504340516.169998</v>
      </c>
      <c r="J4" s="14">
        <v>86556167453.25</v>
      </c>
      <c r="L4" s="235">
        <f>+L5+L123</f>
        <v>5945413754.6100006</v>
      </c>
      <c r="M4" s="235">
        <f>+M5+M123</f>
        <v>16748763148.360001</v>
      </c>
      <c r="N4" s="235">
        <f>+N5+N123</f>
        <v>9225202799.7000008</v>
      </c>
      <c r="O4" s="14">
        <v>9744666681</v>
      </c>
      <c r="X4" s="258">
        <f t="shared" si="0"/>
        <v>41664046383.669998</v>
      </c>
      <c r="Y4" s="258">
        <f t="shared" si="1"/>
        <v>-159705867.5</v>
      </c>
      <c r="AA4" s="247" t="s">
        <v>231</v>
      </c>
      <c r="AB4" s="248" t="s">
        <v>232</v>
      </c>
      <c r="AC4" s="235">
        <f>+AC5+AC123</f>
        <v>5964838976.6100006</v>
      </c>
    </row>
    <row r="5" spans="1:29" x14ac:dyDescent="0.35">
      <c r="A5" s="12" t="s">
        <v>233</v>
      </c>
      <c r="B5" s="13" t="s">
        <v>234</v>
      </c>
      <c r="C5" s="14">
        <v>46439868581</v>
      </c>
      <c r="D5" s="235">
        <v>0</v>
      </c>
      <c r="E5" s="14">
        <v>0</v>
      </c>
      <c r="F5" s="14">
        <v>46439868581</v>
      </c>
      <c r="G5" s="14">
        <v>15312121271.75</v>
      </c>
      <c r="H5" s="14">
        <v>743676825</v>
      </c>
      <c r="I5" s="14">
        <v>15312121271.75</v>
      </c>
      <c r="J5" s="14">
        <v>31127747309.25</v>
      </c>
      <c r="L5" s="235">
        <f>+L6+L81</f>
        <v>1669609562.6100001</v>
      </c>
      <c r="M5" s="235">
        <f>+M6+M81</f>
        <v>8200260986.3600006</v>
      </c>
      <c r="N5" s="235">
        <f>+N6+N81</f>
        <v>4858279765.2800007</v>
      </c>
      <c r="O5" s="14">
        <v>743676825</v>
      </c>
      <c r="X5" s="258">
        <f t="shared" si="0"/>
        <v>15471827139.250002</v>
      </c>
      <c r="Y5" s="258">
        <f t="shared" si="1"/>
        <v>-159705867.50000191</v>
      </c>
      <c r="AA5" s="247" t="s">
        <v>233</v>
      </c>
      <c r="AB5" s="248" t="s">
        <v>234</v>
      </c>
      <c r="AC5" s="235">
        <f>+AC6+AC81</f>
        <v>1689034784.6100001</v>
      </c>
    </row>
    <row r="6" spans="1:29" x14ac:dyDescent="0.35">
      <c r="A6" s="16" t="s">
        <v>235</v>
      </c>
      <c r="B6" s="17" t="s">
        <v>236</v>
      </c>
      <c r="C6" s="18">
        <v>44746571785</v>
      </c>
      <c r="D6" s="236">
        <v>0</v>
      </c>
      <c r="E6" s="18">
        <v>0</v>
      </c>
      <c r="F6" s="18">
        <v>44746571785</v>
      </c>
      <c r="G6" s="18">
        <v>14882113402.75</v>
      </c>
      <c r="H6" s="18">
        <v>650154866</v>
      </c>
      <c r="I6" s="18">
        <v>14882113402.75</v>
      </c>
      <c r="J6" s="18">
        <v>29864458382.25</v>
      </c>
      <c r="L6" s="236">
        <f>+L7+L78</f>
        <v>1481982277.6100001</v>
      </c>
      <c r="M6" s="236">
        <f>+M7+M78</f>
        <v>8123175905.3600006</v>
      </c>
      <c r="N6" s="236">
        <f>+N7+N78</f>
        <v>4669800603.2800007</v>
      </c>
      <c r="O6" s="18">
        <v>650154866</v>
      </c>
      <c r="X6" s="258">
        <f t="shared" si="0"/>
        <v>14925113652.250002</v>
      </c>
      <c r="Y6" s="258">
        <f t="shared" si="1"/>
        <v>-43000249.500001907</v>
      </c>
      <c r="AA6" s="249" t="s">
        <v>235</v>
      </c>
      <c r="AB6" s="250" t="s">
        <v>236</v>
      </c>
      <c r="AC6" s="236">
        <f>+AC7+AC78</f>
        <v>1492930739.6100001</v>
      </c>
    </row>
    <row r="7" spans="1:29" x14ac:dyDescent="0.35">
      <c r="A7" s="16" t="s">
        <v>237</v>
      </c>
      <c r="B7" s="17" t="s">
        <v>238</v>
      </c>
      <c r="C7" s="18">
        <v>44516571785</v>
      </c>
      <c r="D7" s="236">
        <v>0</v>
      </c>
      <c r="E7" s="18">
        <v>0</v>
      </c>
      <c r="F7" s="18">
        <v>44516571785</v>
      </c>
      <c r="G7" s="18">
        <v>14842179342.75</v>
      </c>
      <c r="H7" s="18">
        <v>650154866</v>
      </c>
      <c r="I7" s="18">
        <v>14842179342.75</v>
      </c>
      <c r="J7" s="18">
        <v>29674392442.25</v>
      </c>
      <c r="L7" s="236">
        <f t="shared" ref="L7:N8" si="2">+L8</f>
        <v>1473846577.6100001</v>
      </c>
      <c r="M7" s="236">
        <f t="shared" si="2"/>
        <v>8098874545.3600006</v>
      </c>
      <c r="N7" s="236">
        <f t="shared" si="2"/>
        <v>4662303603.2800007</v>
      </c>
      <c r="O7" s="18">
        <v>650154866</v>
      </c>
      <c r="X7" s="258">
        <f t="shared" si="0"/>
        <v>14885179592.250002</v>
      </c>
      <c r="Y7" s="258">
        <f t="shared" si="1"/>
        <v>-43000249.500001907</v>
      </c>
      <c r="AA7" s="249" t="s">
        <v>237</v>
      </c>
      <c r="AB7" s="250" t="s">
        <v>238</v>
      </c>
      <c r="AC7" s="236">
        <f>+AC8</f>
        <v>1484795039.6100001</v>
      </c>
    </row>
    <row r="8" spans="1:29" x14ac:dyDescent="0.35">
      <c r="A8" s="16" t="s">
        <v>239</v>
      </c>
      <c r="B8" s="17" t="s">
        <v>240</v>
      </c>
      <c r="C8" s="18">
        <v>44516571785</v>
      </c>
      <c r="D8" s="236">
        <v>0</v>
      </c>
      <c r="E8" s="18">
        <v>0</v>
      </c>
      <c r="F8" s="18">
        <v>44516571785</v>
      </c>
      <c r="G8" s="18">
        <v>14842179342.75</v>
      </c>
      <c r="H8" s="18">
        <v>650154866</v>
      </c>
      <c r="I8" s="18">
        <v>14842179342.75</v>
      </c>
      <c r="J8" s="18">
        <v>29674392442.25</v>
      </c>
      <c r="L8" s="236">
        <f t="shared" si="2"/>
        <v>1473846577.6100001</v>
      </c>
      <c r="M8" s="236">
        <f t="shared" si="2"/>
        <v>8098874545.3600006</v>
      </c>
      <c r="N8" s="236">
        <f t="shared" si="2"/>
        <v>4662303603.2800007</v>
      </c>
      <c r="O8" s="18">
        <v>650154866</v>
      </c>
      <c r="X8" s="258">
        <f t="shared" si="0"/>
        <v>14885179592.250002</v>
      </c>
      <c r="Y8" s="258">
        <f t="shared" si="1"/>
        <v>-43000249.500001907</v>
      </c>
      <c r="AA8" s="249" t="s">
        <v>239</v>
      </c>
      <c r="AB8" s="250" t="s">
        <v>240</v>
      </c>
      <c r="AC8" s="236">
        <f>+AC9</f>
        <v>1484795039.6100001</v>
      </c>
    </row>
    <row r="9" spans="1:29" x14ac:dyDescent="0.35">
      <c r="A9" s="16" t="s">
        <v>241</v>
      </c>
      <c r="B9" s="17" t="s">
        <v>242</v>
      </c>
      <c r="C9" s="18">
        <v>44516571785</v>
      </c>
      <c r="D9" s="236">
        <v>0</v>
      </c>
      <c r="E9" s="18">
        <v>0</v>
      </c>
      <c r="F9" s="18">
        <v>44516571785</v>
      </c>
      <c r="G9" s="18">
        <v>14842179342.75</v>
      </c>
      <c r="H9" s="18">
        <v>650154866</v>
      </c>
      <c r="I9" s="18">
        <v>14842179342.75</v>
      </c>
      <c r="J9" s="18">
        <v>29674392442.25</v>
      </c>
      <c r="L9" s="236">
        <f>+L10+L24+L42</f>
        <v>1473846577.6100001</v>
      </c>
      <c r="M9" s="236">
        <f>+M10+M24+M42</f>
        <v>8098874545.3600006</v>
      </c>
      <c r="N9" s="236">
        <f>+N10+N24+N42</f>
        <v>4662303603.2800007</v>
      </c>
      <c r="O9" s="18">
        <v>650154866</v>
      </c>
      <c r="X9" s="258">
        <f t="shared" si="0"/>
        <v>14885179592.250002</v>
      </c>
      <c r="Y9" s="258">
        <f t="shared" si="1"/>
        <v>-43000249.500001907</v>
      </c>
      <c r="AA9" s="249" t="s">
        <v>241</v>
      </c>
      <c r="AB9" s="250" t="s">
        <v>242</v>
      </c>
      <c r="AC9" s="236">
        <f>+AC10+AC24+AC42</f>
        <v>1484795039.6100001</v>
      </c>
    </row>
    <row r="10" spans="1:29" x14ac:dyDescent="0.35">
      <c r="A10" s="16" t="s">
        <v>243</v>
      </c>
      <c r="B10" s="17" t="s">
        <v>244</v>
      </c>
      <c r="C10" s="18">
        <v>32250745169</v>
      </c>
      <c r="D10" s="236">
        <v>0</v>
      </c>
      <c r="E10" s="18">
        <v>0</v>
      </c>
      <c r="F10" s="18">
        <v>32250745169</v>
      </c>
      <c r="G10" s="18">
        <v>9986587434.2800007</v>
      </c>
      <c r="H10" s="18">
        <v>386674318</v>
      </c>
      <c r="I10" s="18">
        <v>9986587434.2800007</v>
      </c>
      <c r="J10" s="18">
        <v>22264157734.720001</v>
      </c>
      <c r="L10" s="236">
        <f>SUM(L11)</f>
        <v>1082273920.5500002</v>
      </c>
      <c r="M10" s="236">
        <f>SUM(M11)</f>
        <v>5500313819.8900003</v>
      </c>
      <c r="N10" s="236">
        <f>SUM(N11)</f>
        <v>3017325375.2800002</v>
      </c>
      <c r="O10" s="18">
        <v>386674318</v>
      </c>
      <c r="X10" s="258">
        <f t="shared" si="0"/>
        <v>9986587433.7200012</v>
      </c>
      <c r="Y10" s="258">
        <f t="shared" si="1"/>
        <v>0.55999946594238281</v>
      </c>
      <c r="AA10" s="249" t="s">
        <v>243</v>
      </c>
      <c r="AB10" s="250" t="s">
        <v>244</v>
      </c>
      <c r="AC10" s="236">
        <f>SUM(AC11)</f>
        <v>1093222382.5500002</v>
      </c>
    </row>
    <row r="11" spans="1:29" x14ac:dyDescent="0.35">
      <c r="A11" s="21" t="s">
        <v>245</v>
      </c>
      <c r="B11" s="22" t="s">
        <v>246</v>
      </c>
      <c r="C11" s="23">
        <v>32250745169</v>
      </c>
      <c r="D11" s="237">
        <v>0</v>
      </c>
      <c r="E11" s="23">
        <v>0</v>
      </c>
      <c r="F11" s="23">
        <v>32250745169</v>
      </c>
      <c r="G11" s="23">
        <v>9986587434.2800007</v>
      </c>
      <c r="H11" s="23">
        <v>386674318</v>
      </c>
      <c r="I11" s="23">
        <v>9986587434.2800007</v>
      </c>
      <c r="J11" s="23">
        <v>22264157734.720001</v>
      </c>
      <c r="L11" s="237">
        <f>SUM(L12:L23)</f>
        <v>1082273920.5500002</v>
      </c>
      <c r="M11" s="237">
        <f>SUM(M12:M23)</f>
        <v>5500313819.8900003</v>
      </c>
      <c r="N11" s="237">
        <f>SUM(N12:N23)</f>
        <v>3017325375.2800002</v>
      </c>
      <c r="O11" s="23">
        <v>386674318</v>
      </c>
      <c r="X11" s="258">
        <f t="shared" si="0"/>
        <v>9986587433.7200012</v>
      </c>
      <c r="Y11" s="258">
        <f t="shared" si="1"/>
        <v>0.55999946594238281</v>
      </c>
      <c r="AA11" s="251" t="s">
        <v>245</v>
      </c>
      <c r="AB11" s="252" t="s">
        <v>246</v>
      </c>
      <c r="AC11" s="237">
        <f>SUM(AC12:AC23)</f>
        <v>1093222382.5500002</v>
      </c>
    </row>
    <row r="12" spans="1:29" x14ac:dyDescent="0.35">
      <c r="A12" s="25" t="s">
        <v>247</v>
      </c>
      <c r="B12" s="26" t="s">
        <v>248</v>
      </c>
      <c r="C12" s="27">
        <v>1755025978</v>
      </c>
      <c r="D12" s="238"/>
      <c r="E12" s="28"/>
      <c r="F12" s="29">
        <v>1755025978</v>
      </c>
      <c r="G12" s="30">
        <v>0</v>
      </c>
      <c r="H12" s="27"/>
      <c r="I12" s="30">
        <v>0</v>
      </c>
      <c r="J12" s="31">
        <v>1755025978</v>
      </c>
      <c r="L12" s="239"/>
      <c r="M12" s="239"/>
      <c r="N12" s="239"/>
      <c r="O12" s="27"/>
      <c r="X12" s="258">
        <f t="shared" si="0"/>
        <v>0</v>
      </c>
      <c r="Y12" s="258">
        <f t="shared" si="1"/>
        <v>0</v>
      </c>
      <c r="AA12" s="253" t="s">
        <v>247</v>
      </c>
      <c r="AB12" s="254" t="s">
        <v>248</v>
      </c>
      <c r="AC12" s="239"/>
    </row>
    <row r="13" spans="1:29" x14ac:dyDescent="0.35">
      <c r="A13" s="25" t="s">
        <v>249</v>
      </c>
      <c r="B13" s="26" t="s">
        <v>250</v>
      </c>
      <c r="C13" s="27">
        <v>27484600657</v>
      </c>
      <c r="D13" s="239"/>
      <c r="E13" s="33"/>
      <c r="F13" s="29">
        <v>27484600657</v>
      </c>
      <c r="G13" s="30">
        <v>9262324565.2800007</v>
      </c>
      <c r="H13" s="27">
        <v>355507925</v>
      </c>
      <c r="I13" s="30">
        <v>9262324565.2800007</v>
      </c>
      <c r="J13" s="31">
        <v>18222276091.720001</v>
      </c>
      <c r="L13" s="239">
        <v>713224763</v>
      </c>
      <c r="M13" s="239">
        <v>5239574930.8900003</v>
      </c>
      <c r="N13" s="239">
        <v>2954016946.2800002</v>
      </c>
      <c r="O13" s="27">
        <v>355507925</v>
      </c>
      <c r="X13" s="258">
        <f t="shared" si="0"/>
        <v>9262324565.1700001</v>
      </c>
      <c r="Y13" s="258">
        <f t="shared" si="1"/>
        <v>0.1100006103515625</v>
      </c>
      <c r="AA13" s="253" t="s">
        <v>249</v>
      </c>
      <c r="AB13" s="254" t="s">
        <v>250</v>
      </c>
      <c r="AC13" s="239">
        <v>713224763</v>
      </c>
    </row>
    <row r="14" spans="1:29" x14ac:dyDescent="0.35">
      <c r="A14" s="25" t="s">
        <v>251</v>
      </c>
      <c r="B14" s="26" t="s">
        <v>252</v>
      </c>
      <c r="C14" s="27">
        <v>10000764</v>
      </c>
      <c r="D14" s="239"/>
      <c r="E14" s="33"/>
      <c r="F14" s="29">
        <v>10000764</v>
      </c>
      <c r="G14" s="30"/>
      <c r="H14" s="27"/>
      <c r="I14" s="30"/>
      <c r="J14" s="31">
        <v>10000764</v>
      </c>
      <c r="L14" s="239"/>
      <c r="M14" s="239"/>
      <c r="N14" s="239"/>
      <c r="O14" s="27"/>
      <c r="X14" s="258">
        <f t="shared" si="0"/>
        <v>0</v>
      </c>
      <c r="Y14" s="258">
        <f t="shared" si="1"/>
        <v>0</v>
      </c>
      <c r="AA14" s="253" t="s">
        <v>251</v>
      </c>
      <c r="AB14" s="254" t="s">
        <v>252</v>
      </c>
      <c r="AC14" s="239">
        <v>10948462</v>
      </c>
    </row>
    <row r="15" spans="1:29" x14ac:dyDescent="0.35">
      <c r="A15" s="25" t="s">
        <v>253</v>
      </c>
      <c r="B15" s="26" t="s">
        <v>254</v>
      </c>
      <c r="C15" s="27">
        <v>1796956253</v>
      </c>
      <c r="D15" s="239"/>
      <c r="E15" s="33"/>
      <c r="F15" s="29">
        <v>1796956253</v>
      </c>
      <c r="G15" s="30">
        <v>409384153</v>
      </c>
      <c r="H15" s="27">
        <v>25265269</v>
      </c>
      <c r="I15" s="30">
        <v>409384153</v>
      </c>
      <c r="J15" s="31">
        <v>1387572100</v>
      </c>
      <c r="L15" s="239">
        <v>211301558.96000001</v>
      </c>
      <c r="M15" s="239">
        <v>144485525</v>
      </c>
      <c r="N15" s="239">
        <v>28331800</v>
      </c>
      <c r="O15" s="27">
        <v>25265269</v>
      </c>
      <c r="X15" s="258">
        <f t="shared" si="0"/>
        <v>409384152.96000004</v>
      </c>
      <c r="Y15" s="258">
        <f t="shared" si="1"/>
        <v>3.9999961853027344E-2</v>
      </c>
      <c r="AA15" s="253" t="s">
        <v>253</v>
      </c>
      <c r="AB15" s="254" t="s">
        <v>254</v>
      </c>
      <c r="AC15" s="239">
        <v>211301558.96000001</v>
      </c>
    </row>
    <row r="16" spans="1:29" x14ac:dyDescent="0.35">
      <c r="A16" s="25" t="s">
        <v>255</v>
      </c>
      <c r="B16" s="26" t="s">
        <v>256</v>
      </c>
      <c r="C16" s="27">
        <v>5182800</v>
      </c>
      <c r="D16" s="239"/>
      <c r="E16" s="28"/>
      <c r="F16" s="29">
        <v>5182800</v>
      </c>
      <c r="G16" s="30">
        <v>1020000</v>
      </c>
      <c r="H16" s="27"/>
      <c r="I16" s="30">
        <v>1020000</v>
      </c>
      <c r="J16" s="31">
        <v>4162800</v>
      </c>
      <c r="L16" s="239">
        <v>180000</v>
      </c>
      <c r="M16" s="239">
        <v>570000</v>
      </c>
      <c r="N16" s="239">
        <v>270000</v>
      </c>
      <c r="O16" s="27"/>
      <c r="X16" s="258">
        <f t="shared" si="0"/>
        <v>1020000</v>
      </c>
      <c r="Y16" s="258">
        <f t="shared" si="1"/>
        <v>0</v>
      </c>
      <c r="AA16" s="253" t="s">
        <v>255</v>
      </c>
      <c r="AB16" s="254" t="s">
        <v>256</v>
      </c>
      <c r="AC16" s="239">
        <v>180000</v>
      </c>
    </row>
    <row r="17" spans="1:29" x14ac:dyDescent="0.35">
      <c r="A17" s="25" t="s">
        <v>257</v>
      </c>
      <c r="B17" s="26" t="s">
        <v>258</v>
      </c>
      <c r="C17" s="27">
        <v>87550000</v>
      </c>
      <c r="D17" s="239"/>
      <c r="E17" s="33"/>
      <c r="F17" s="29">
        <v>87550000</v>
      </c>
      <c r="G17" s="30">
        <v>44245654</v>
      </c>
      <c r="H17" s="27">
        <v>4243024</v>
      </c>
      <c r="I17" s="30">
        <v>44245654</v>
      </c>
      <c r="J17" s="31">
        <v>43304346</v>
      </c>
      <c r="L17" s="239">
        <v>16700979.59</v>
      </c>
      <c r="M17" s="239">
        <v>11037050</v>
      </c>
      <c r="N17" s="239">
        <v>12264600</v>
      </c>
      <c r="O17" s="27">
        <v>4243024</v>
      </c>
      <c r="X17" s="258">
        <f t="shared" si="0"/>
        <v>44245653.590000004</v>
      </c>
      <c r="Y17" s="258">
        <f t="shared" si="1"/>
        <v>0.40999999642372131</v>
      </c>
      <c r="AA17" s="253" t="s">
        <v>257</v>
      </c>
      <c r="AB17" s="254" t="s">
        <v>258</v>
      </c>
      <c r="AC17" s="239">
        <v>16700979.59</v>
      </c>
    </row>
    <row r="18" spans="1:29" x14ac:dyDescent="0.35">
      <c r="A18" s="25" t="s">
        <v>259</v>
      </c>
      <c r="B18" s="26" t="s">
        <v>260</v>
      </c>
      <c r="C18" s="27">
        <v>13081000</v>
      </c>
      <c r="D18" s="239"/>
      <c r="E18" s="33"/>
      <c r="F18" s="29">
        <v>13081000</v>
      </c>
      <c r="G18" s="30">
        <v>824000</v>
      </c>
      <c r="H18" s="27">
        <v>40000</v>
      </c>
      <c r="I18" s="30">
        <v>824000</v>
      </c>
      <c r="J18" s="31">
        <v>12257000</v>
      </c>
      <c r="L18" s="239">
        <v>249000</v>
      </c>
      <c r="M18" s="239">
        <v>294000</v>
      </c>
      <c r="N18" s="239">
        <v>241000</v>
      </c>
      <c r="O18" s="27">
        <v>40000</v>
      </c>
      <c r="X18" s="258">
        <f t="shared" si="0"/>
        <v>824000</v>
      </c>
      <c r="Y18" s="258">
        <f t="shared" si="1"/>
        <v>0</v>
      </c>
      <c r="AA18" s="253" t="s">
        <v>259</v>
      </c>
      <c r="AB18" s="254" t="s">
        <v>260</v>
      </c>
      <c r="AC18" s="239">
        <v>249000</v>
      </c>
    </row>
    <row r="19" spans="1:29" x14ac:dyDescent="0.35">
      <c r="A19" s="25" t="s">
        <v>261</v>
      </c>
      <c r="B19" s="26" t="s">
        <v>262</v>
      </c>
      <c r="C19" s="27">
        <v>61800000</v>
      </c>
      <c r="D19" s="239"/>
      <c r="E19" s="33"/>
      <c r="F19" s="29">
        <v>61800000</v>
      </c>
      <c r="G19" s="30">
        <v>30602346</v>
      </c>
      <c r="H19" s="27">
        <v>47000</v>
      </c>
      <c r="I19" s="30">
        <v>30602346</v>
      </c>
      <c r="J19" s="31">
        <v>31197654</v>
      </c>
      <c r="L19" s="239">
        <v>17114300</v>
      </c>
      <c r="M19" s="239">
        <v>9889846</v>
      </c>
      <c r="N19" s="239">
        <v>3551200</v>
      </c>
      <c r="O19" s="27">
        <v>47000</v>
      </c>
      <c r="X19" s="258">
        <f t="shared" si="0"/>
        <v>30602346</v>
      </c>
      <c r="Y19" s="258">
        <f t="shared" si="1"/>
        <v>0</v>
      </c>
      <c r="AA19" s="253" t="s">
        <v>261</v>
      </c>
      <c r="AB19" s="254" t="s">
        <v>262</v>
      </c>
      <c r="AC19" s="239">
        <v>17114300</v>
      </c>
    </row>
    <row r="20" spans="1:29" x14ac:dyDescent="0.35">
      <c r="A20" s="25" t="s">
        <v>263</v>
      </c>
      <c r="B20" s="26" t="s">
        <v>264</v>
      </c>
      <c r="C20" s="27">
        <v>7004000</v>
      </c>
      <c r="D20" s="239"/>
      <c r="E20" s="33"/>
      <c r="F20" s="29">
        <v>7004000</v>
      </c>
      <c r="G20" s="30">
        <v>1575500</v>
      </c>
      <c r="H20" s="27"/>
      <c r="I20" s="30">
        <v>1575500</v>
      </c>
      <c r="J20" s="31">
        <v>5428500</v>
      </c>
      <c r="L20" s="239">
        <v>150000</v>
      </c>
      <c r="M20" s="239">
        <v>1109500</v>
      </c>
      <c r="N20" s="239">
        <v>316000</v>
      </c>
      <c r="O20" s="27"/>
      <c r="X20" s="258">
        <f t="shared" si="0"/>
        <v>1575500</v>
      </c>
      <c r="Y20" s="258">
        <f t="shared" si="1"/>
        <v>0</v>
      </c>
      <c r="AA20" s="253" t="s">
        <v>263</v>
      </c>
      <c r="AB20" s="254" t="s">
        <v>264</v>
      </c>
      <c r="AC20" s="239">
        <v>150000</v>
      </c>
    </row>
    <row r="21" spans="1:29" x14ac:dyDescent="0.35">
      <c r="A21" s="25" t="s">
        <v>265</v>
      </c>
      <c r="B21" s="26" t="s">
        <v>266</v>
      </c>
      <c r="C21" s="27">
        <v>15000000</v>
      </c>
      <c r="D21" s="239"/>
      <c r="E21" s="33"/>
      <c r="F21" s="29">
        <v>15000000</v>
      </c>
      <c r="G21" s="30">
        <v>15619200</v>
      </c>
      <c r="H21" s="27">
        <v>1571100</v>
      </c>
      <c r="I21" s="30">
        <v>15619200</v>
      </c>
      <c r="J21" s="31">
        <v>-619200</v>
      </c>
      <c r="L21" s="239"/>
      <c r="M21" s="239">
        <v>6800500</v>
      </c>
      <c r="N21" s="239">
        <v>7247600</v>
      </c>
      <c r="O21" s="27">
        <v>1571100</v>
      </c>
      <c r="X21" s="258">
        <f t="shared" si="0"/>
        <v>15619200</v>
      </c>
      <c r="Y21" s="258">
        <f t="shared" si="1"/>
        <v>0</v>
      </c>
      <c r="AA21" s="253" t="s">
        <v>265</v>
      </c>
      <c r="AB21" s="254" t="s">
        <v>266</v>
      </c>
      <c r="AC21" s="239"/>
    </row>
    <row r="22" spans="1:29" x14ac:dyDescent="0.35">
      <c r="A22" s="25" t="s">
        <v>267</v>
      </c>
      <c r="B22" s="26" t="s">
        <v>268</v>
      </c>
      <c r="C22" s="27">
        <v>940383717</v>
      </c>
      <c r="D22" s="239"/>
      <c r="E22" s="33"/>
      <c r="F22" s="29">
        <v>940383717</v>
      </c>
      <c r="G22" s="30">
        <v>216319066</v>
      </c>
      <c r="H22" s="27"/>
      <c r="I22" s="30">
        <v>216319066</v>
      </c>
      <c r="J22" s="31">
        <v>724064651</v>
      </c>
      <c r="L22" s="239">
        <v>122964869</v>
      </c>
      <c r="M22" s="239">
        <v>84575668</v>
      </c>
      <c r="N22" s="239">
        <v>8778529</v>
      </c>
      <c r="O22" s="27"/>
      <c r="X22" s="258">
        <f t="shared" si="0"/>
        <v>216319066</v>
      </c>
      <c r="Y22" s="258">
        <f t="shared" si="1"/>
        <v>0</v>
      </c>
      <c r="AA22" s="253" t="s">
        <v>267</v>
      </c>
      <c r="AB22" s="254" t="s">
        <v>268</v>
      </c>
      <c r="AC22" s="239">
        <v>122964869</v>
      </c>
    </row>
    <row r="23" spans="1:29" x14ac:dyDescent="0.35">
      <c r="A23" s="25" t="s">
        <v>269</v>
      </c>
      <c r="B23" s="26" t="s">
        <v>270</v>
      </c>
      <c r="C23" s="27">
        <v>74160000</v>
      </c>
      <c r="D23" s="239"/>
      <c r="E23" s="33"/>
      <c r="F23" s="29">
        <v>74160000</v>
      </c>
      <c r="G23" s="30">
        <v>4672950</v>
      </c>
      <c r="H23" s="27"/>
      <c r="I23" s="30">
        <v>4672950</v>
      </c>
      <c r="J23" s="31">
        <v>69487050</v>
      </c>
      <c r="L23" s="239">
        <v>388450</v>
      </c>
      <c r="M23" s="239">
        <v>1976800</v>
      </c>
      <c r="N23" s="239">
        <v>2307700</v>
      </c>
      <c r="O23" s="27"/>
      <c r="X23" s="258">
        <f t="shared" si="0"/>
        <v>4672950</v>
      </c>
      <c r="Y23" s="258">
        <f t="shared" si="1"/>
        <v>0</v>
      </c>
      <c r="AA23" s="253" t="s">
        <v>269</v>
      </c>
      <c r="AB23" s="254" t="s">
        <v>270</v>
      </c>
      <c r="AC23" s="239">
        <v>388450</v>
      </c>
    </row>
    <row r="24" spans="1:29" x14ac:dyDescent="0.35">
      <c r="A24" s="16" t="s">
        <v>271</v>
      </c>
      <c r="B24" s="17" t="s">
        <v>272</v>
      </c>
      <c r="C24" s="18">
        <v>9796488332</v>
      </c>
      <c r="D24" s="236">
        <v>0</v>
      </c>
      <c r="E24" s="18">
        <v>0</v>
      </c>
      <c r="F24" s="18">
        <v>9796488332</v>
      </c>
      <c r="G24" s="18">
        <v>3890179628</v>
      </c>
      <c r="H24" s="18">
        <v>221801620</v>
      </c>
      <c r="I24" s="18">
        <v>3890179628</v>
      </c>
      <c r="J24" s="18">
        <v>5906308704</v>
      </c>
      <c r="L24" s="236">
        <f>+L25+L31+L36</f>
        <v>216274029</v>
      </c>
      <c r="M24" s="236">
        <f>+M25+M31+M36</f>
        <v>2061273760</v>
      </c>
      <c r="N24" s="236">
        <v>1473830469</v>
      </c>
      <c r="O24" s="18">
        <v>221801620</v>
      </c>
      <c r="X24" s="258">
        <f t="shared" si="0"/>
        <v>3973179878</v>
      </c>
      <c r="Y24" s="258">
        <f t="shared" si="1"/>
        <v>-83000250</v>
      </c>
      <c r="AA24" s="249" t="s">
        <v>271</v>
      </c>
      <c r="AB24" s="250" t="s">
        <v>272</v>
      </c>
      <c r="AC24" s="236">
        <f>+AC25+AC31+AC36</f>
        <v>216274029</v>
      </c>
    </row>
    <row r="25" spans="1:29" x14ac:dyDescent="0.35">
      <c r="A25" s="21" t="s">
        <v>273</v>
      </c>
      <c r="B25" s="22" t="s">
        <v>274</v>
      </c>
      <c r="C25" s="23">
        <v>4983476830</v>
      </c>
      <c r="D25" s="237">
        <v>0</v>
      </c>
      <c r="E25" s="23">
        <v>0</v>
      </c>
      <c r="F25" s="23">
        <v>4983476830</v>
      </c>
      <c r="G25" s="23">
        <v>1957195816</v>
      </c>
      <c r="H25" s="23">
        <v>13613684</v>
      </c>
      <c r="I25" s="23">
        <v>1957195816</v>
      </c>
      <c r="J25" s="23">
        <v>3026281014</v>
      </c>
      <c r="L25" s="237">
        <f>SUM(L26:L30)</f>
        <v>165580105</v>
      </c>
      <c r="M25" s="237">
        <f>SUM(M26:M30)</f>
        <v>1189579316</v>
      </c>
      <c r="N25" s="237">
        <v>588422711</v>
      </c>
      <c r="O25" s="23">
        <v>13613684</v>
      </c>
      <c r="X25" s="258">
        <f t="shared" si="0"/>
        <v>1957195816</v>
      </c>
      <c r="Y25" s="258">
        <f t="shared" si="1"/>
        <v>0</v>
      </c>
      <c r="AA25" s="251" t="s">
        <v>273</v>
      </c>
      <c r="AB25" s="252" t="s">
        <v>274</v>
      </c>
      <c r="AC25" s="237">
        <f>SUM(AC26:AC30)</f>
        <v>165580105</v>
      </c>
    </row>
    <row r="26" spans="1:29" x14ac:dyDescent="0.35">
      <c r="A26" s="25" t="s">
        <v>275</v>
      </c>
      <c r="B26" s="26" t="s">
        <v>248</v>
      </c>
      <c r="C26" s="27">
        <v>176410005</v>
      </c>
      <c r="D26" s="239"/>
      <c r="E26" s="33"/>
      <c r="F26" s="29">
        <v>176410005</v>
      </c>
      <c r="G26" s="30">
        <v>41052000</v>
      </c>
      <c r="H26" s="27"/>
      <c r="I26" s="30">
        <v>41052000</v>
      </c>
      <c r="J26" s="31">
        <v>135358005</v>
      </c>
      <c r="L26" s="239">
        <v>41052000</v>
      </c>
      <c r="M26" s="239"/>
      <c r="N26" s="239"/>
      <c r="O26" s="27"/>
      <c r="X26" s="258">
        <f t="shared" si="0"/>
        <v>41052000</v>
      </c>
      <c r="Y26" s="258">
        <f t="shared" si="1"/>
        <v>0</v>
      </c>
      <c r="AA26" s="253" t="s">
        <v>275</v>
      </c>
      <c r="AB26" s="254" t="s">
        <v>248</v>
      </c>
      <c r="AC26" s="239">
        <v>41052000</v>
      </c>
    </row>
    <row r="27" spans="1:29" x14ac:dyDescent="0.35">
      <c r="A27" s="25" t="s">
        <v>276</v>
      </c>
      <c r="B27" s="26" t="s">
        <v>250</v>
      </c>
      <c r="C27" s="27">
        <v>4000596877</v>
      </c>
      <c r="D27" s="239"/>
      <c r="E27" s="33"/>
      <c r="F27" s="29">
        <v>4000596877</v>
      </c>
      <c r="G27" s="30">
        <v>1786332178</v>
      </c>
      <c r="H27" s="27">
        <v>13611084</v>
      </c>
      <c r="I27" s="30">
        <v>1786332178</v>
      </c>
      <c r="J27" s="31">
        <v>2214264699</v>
      </c>
      <c r="L27" s="239">
        <v>15642733</v>
      </c>
      <c r="M27" s="239">
        <v>1168655650</v>
      </c>
      <c r="N27" s="239">
        <v>588422711</v>
      </c>
      <c r="O27" s="27">
        <v>13611084</v>
      </c>
      <c r="X27" s="258">
        <f t="shared" si="0"/>
        <v>1786332178</v>
      </c>
      <c r="Y27" s="258">
        <f t="shared" si="1"/>
        <v>0</v>
      </c>
      <c r="AA27" s="253" t="s">
        <v>276</v>
      </c>
      <c r="AB27" s="254" t="s">
        <v>250</v>
      </c>
      <c r="AC27" s="239">
        <v>15642733</v>
      </c>
    </row>
    <row r="28" spans="1:29" x14ac:dyDescent="0.35">
      <c r="A28" s="25" t="s">
        <v>277</v>
      </c>
      <c r="B28" s="26" t="s">
        <v>278</v>
      </c>
      <c r="C28" s="27">
        <v>594153640</v>
      </c>
      <c r="D28" s="239"/>
      <c r="E28" s="33"/>
      <c r="F28" s="29">
        <v>594153640</v>
      </c>
      <c r="G28" s="30">
        <v>128199638</v>
      </c>
      <c r="H28" s="27">
        <v>2600</v>
      </c>
      <c r="I28" s="30">
        <v>128199638</v>
      </c>
      <c r="J28" s="31">
        <v>465954002</v>
      </c>
      <c r="L28" s="239">
        <v>108885372</v>
      </c>
      <c r="M28" s="239">
        <v>19311666</v>
      </c>
      <c r="N28" s="239"/>
      <c r="O28" s="27">
        <v>2600</v>
      </c>
      <c r="X28" s="258">
        <f t="shared" si="0"/>
        <v>128199638</v>
      </c>
      <c r="Y28" s="258">
        <f t="shared" si="1"/>
        <v>0</v>
      </c>
      <c r="AA28" s="253" t="s">
        <v>277</v>
      </c>
      <c r="AB28" s="254" t="s">
        <v>278</v>
      </c>
      <c r="AC28" s="239">
        <v>108885372</v>
      </c>
    </row>
    <row r="29" spans="1:29" x14ac:dyDescent="0.35">
      <c r="A29" s="25" t="s">
        <v>279</v>
      </c>
      <c r="B29" s="26" t="s">
        <v>280</v>
      </c>
      <c r="C29" s="27">
        <v>44607920</v>
      </c>
      <c r="D29" s="239"/>
      <c r="E29" s="33"/>
      <c r="F29" s="29">
        <v>44607920</v>
      </c>
      <c r="G29" s="30">
        <v>0</v>
      </c>
      <c r="H29" s="27"/>
      <c r="I29" s="30">
        <v>0</v>
      </c>
      <c r="J29" s="31">
        <v>44607920</v>
      </c>
      <c r="L29" s="239"/>
      <c r="M29" s="239"/>
      <c r="N29" s="239"/>
      <c r="O29" s="27"/>
      <c r="X29" s="258">
        <f t="shared" si="0"/>
        <v>0</v>
      </c>
      <c r="Y29" s="258">
        <f t="shared" si="1"/>
        <v>0</v>
      </c>
      <c r="AA29" s="253" t="s">
        <v>279</v>
      </c>
      <c r="AB29" s="254" t="s">
        <v>280</v>
      </c>
      <c r="AC29" s="239"/>
    </row>
    <row r="30" spans="1:29" x14ac:dyDescent="0.35">
      <c r="A30" s="25" t="s">
        <v>281</v>
      </c>
      <c r="B30" s="26" t="s">
        <v>254</v>
      </c>
      <c r="C30" s="27">
        <v>167708388</v>
      </c>
      <c r="D30" s="239"/>
      <c r="E30" s="33"/>
      <c r="F30" s="29">
        <v>167708388</v>
      </c>
      <c r="G30" s="30">
        <v>1612000</v>
      </c>
      <c r="H30" s="27"/>
      <c r="I30" s="30">
        <v>1612000</v>
      </c>
      <c r="J30" s="31">
        <v>166096388</v>
      </c>
      <c r="L30" s="239"/>
      <c r="M30" s="239">
        <v>1612000</v>
      </c>
      <c r="N30" s="239"/>
      <c r="O30" s="27"/>
      <c r="X30" s="258">
        <f t="shared" si="0"/>
        <v>1612000</v>
      </c>
      <c r="Y30" s="258">
        <f t="shared" si="1"/>
        <v>0</v>
      </c>
      <c r="AA30" s="253" t="s">
        <v>281</v>
      </c>
      <c r="AB30" s="254" t="s">
        <v>254</v>
      </c>
      <c r="AC30" s="239"/>
    </row>
    <row r="31" spans="1:29" x14ac:dyDescent="0.35">
      <c r="A31" s="21" t="s">
        <v>282</v>
      </c>
      <c r="B31" s="22" t="s">
        <v>283</v>
      </c>
      <c r="C31" s="23">
        <v>3817074480</v>
      </c>
      <c r="D31" s="237">
        <v>0</v>
      </c>
      <c r="E31" s="23">
        <v>0</v>
      </c>
      <c r="F31" s="23">
        <v>3817074480</v>
      </c>
      <c r="G31" s="23">
        <v>1637321453</v>
      </c>
      <c r="H31" s="23">
        <v>125187686</v>
      </c>
      <c r="I31" s="23">
        <v>1637321453</v>
      </c>
      <c r="J31" s="23">
        <v>2179753027</v>
      </c>
      <c r="L31" s="237">
        <f>SUM(L32:L35)</f>
        <v>45318234</v>
      </c>
      <c r="M31" s="237">
        <f>SUM(M32:M35)</f>
        <v>664408025</v>
      </c>
      <c r="N31" s="237">
        <v>802407508</v>
      </c>
      <c r="O31" s="23">
        <v>125187686</v>
      </c>
      <c r="X31" s="258">
        <f t="shared" si="0"/>
        <v>1637321453</v>
      </c>
      <c r="Y31" s="258">
        <f t="shared" si="1"/>
        <v>0</v>
      </c>
      <c r="AA31" s="251" t="s">
        <v>282</v>
      </c>
      <c r="AB31" s="252" t="s">
        <v>283</v>
      </c>
      <c r="AC31" s="237">
        <f>SUM(AC32:AC35)</f>
        <v>45318234</v>
      </c>
    </row>
    <row r="32" spans="1:29" x14ac:dyDescent="0.35">
      <c r="A32" s="25" t="s">
        <v>284</v>
      </c>
      <c r="B32" s="26" t="s">
        <v>248</v>
      </c>
      <c r="C32" s="27">
        <v>73640621</v>
      </c>
      <c r="D32" s="239"/>
      <c r="E32" s="33"/>
      <c r="F32" s="29">
        <v>73640621</v>
      </c>
      <c r="G32" s="30">
        <v>11119600</v>
      </c>
      <c r="H32" s="27"/>
      <c r="I32" s="30">
        <v>11119600</v>
      </c>
      <c r="J32" s="31">
        <v>62521021</v>
      </c>
      <c r="L32" s="239">
        <v>11119600</v>
      </c>
      <c r="M32" s="239"/>
      <c r="N32" s="239"/>
      <c r="O32" s="27"/>
      <c r="X32" s="258">
        <f t="shared" si="0"/>
        <v>11119600</v>
      </c>
      <c r="Y32" s="258">
        <f t="shared" si="1"/>
        <v>0</v>
      </c>
      <c r="AA32" s="253" t="s">
        <v>284</v>
      </c>
      <c r="AB32" s="254" t="s">
        <v>248</v>
      </c>
      <c r="AC32" s="239">
        <v>11119600</v>
      </c>
    </row>
    <row r="33" spans="1:29" x14ac:dyDescent="0.35">
      <c r="A33" s="25" t="s">
        <v>285</v>
      </c>
      <c r="B33" s="26" t="s">
        <v>250</v>
      </c>
      <c r="C33" s="27">
        <v>3469054021</v>
      </c>
      <c r="D33" s="239"/>
      <c r="E33" s="33"/>
      <c r="F33" s="29">
        <v>3469054021</v>
      </c>
      <c r="G33" s="30">
        <v>1626201853</v>
      </c>
      <c r="H33" s="27">
        <v>125187686</v>
      </c>
      <c r="I33" s="30">
        <v>1626201853</v>
      </c>
      <c r="J33" s="31">
        <v>1842852168</v>
      </c>
      <c r="L33" s="239">
        <v>34198634</v>
      </c>
      <c r="M33" s="239">
        <v>664408025</v>
      </c>
      <c r="N33" s="239">
        <v>802407508</v>
      </c>
      <c r="O33" s="27">
        <v>125187686</v>
      </c>
      <c r="X33" s="258">
        <f t="shared" si="0"/>
        <v>1626201853</v>
      </c>
      <c r="Y33" s="258">
        <f t="shared" si="1"/>
        <v>0</v>
      </c>
      <c r="AA33" s="253" t="s">
        <v>285</v>
      </c>
      <c r="AB33" s="254" t="s">
        <v>250</v>
      </c>
      <c r="AC33" s="239">
        <v>34198634</v>
      </c>
    </row>
    <row r="34" spans="1:29" x14ac:dyDescent="0.35">
      <c r="A34" s="25" t="s">
        <v>286</v>
      </c>
      <c r="B34" s="26" t="s">
        <v>278</v>
      </c>
      <c r="C34" s="27">
        <v>266109890</v>
      </c>
      <c r="D34" s="239"/>
      <c r="E34" s="33"/>
      <c r="F34" s="29">
        <v>266109890</v>
      </c>
      <c r="G34" s="30"/>
      <c r="H34" s="27"/>
      <c r="I34" s="30"/>
      <c r="J34" s="31">
        <v>266109890</v>
      </c>
      <c r="L34" s="239"/>
      <c r="M34" s="239"/>
      <c r="N34" s="239"/>
      <c r="O34" s="27"/>
      <c r="X34" s="258">
        <f t="shared" si="0"/>
        <v>0</v>
      </c>
      <c r="Y34" s="258">
        <f t="shared" si="1"/>
        <v>0</v>
      </c>
      <c r="AA34" s="253" t="s">
        <v>286</v>
      </c>
      <c r="AB34" s="254" t="s">
        <v>278</v>
      </c>
      <c r="AC34" s="239"/>
    </row>
    <row r="35" spans="1:29" x14ac:dyDescent="0.35">
      <c r="A35" s="25" t="s">
        <v>287</v>
      </c>
      <c r="B35" s="26" t="s">
        <v>280</v>
      </c>
      <c r="C35" s="27">
        <v>8269948</v>
      </c>
      <c r="D35" s="239"/>
      <c r="E35" s="33"/>
      <c r="F35" s="29">
        <v>8269948</v>
      </c>
      <c r="G35" s="30">
        <v>0</v>
      </c>
      <c r="H35" s="27"/>
      <c r="I35" s="30">
        <v>0</v>
      </c>
      <c r="J35" s="31">
        <v>8269948</v>
      </c>
      <c r="L35" s="239"/>
      <c r="M35" s="239"/>
      <c r="N35" s="239"/>
      <c r="O35" s="27"/>
      <c r="X35" s="258">
        <f t="shared" si="0"/>
        <v>0</v>
      </c>
      <c r="Y35" s="258">
        <f t="shared" si="1"/>
        <v>0</v>
      </c>
      <c r="AA35" s="253" t="s">
        <v>287</v>
      </c>
      <c r="AB35" s="254" t="s">
        <v>280</v>
      </c>
      <c r="AC35" s="239"/>
    </row>
    <row r="36" spans="1:29" x14ac:dyDescent="0.35">
      <c r="A36" s="21" t="s">
        <v>288</v>
      </c>
      <c r="B36" s="22" t="s">
        <v>289</v>
      </c>
      <c r="C36" s="23">
        <v>995937022</v>
      </c>
      <c r="D36" s="237">
        <v>0</v>
      </c>
      <c r="E36" s="23">
        <v>0</v>
      </c>
      <c r="F36" s="23">
        <v>995937022</v>
      </c>
      <c r="G36" s="23">
        <v>295662359</v>
      </c>
      <c r="H36" s="23">
        <v>83000250</v>
      </c>
      <c r="I36" s="23">
        <v>295662359</v>
      </c>
      <c r="J36" s="23">
        <v>700274663</v>
      </c>
      <c r="L36" s="237">
        <f>SUM(L37:L41)</f>
        <v>5375690</v>
      </c>
      <c r="M36" s="237">
        <f>SUM(M37:M41)</f>
        <v>207286419</v>
      </c>
      <c r="N36" s="237"/>
      <c r="O36" s="23">
        <v>83000250</v>
      </c>
      <c r="X36" s="258">
        <f t="shared" si="0"/>
        <v>295662359</v>
      </c>
      <c r="Y36" s="258">
        <f t="shared" si="1"/>
        <v>0</v>
      </c>
      <c r="AA36" s="251" t="s">
        <v>288</v>
      </c>
      <c r="AB36" s="252" t="s">
        <v>289</v>
      </c>
      <c r="AC36" s="237">
        <f>SUM(AC37:AC41)</f>
        <v>5375690</v>
      </c>
    </row>
    <row r="37" spans="1:29" x14ac:dyDescent="0.35">
      <c r="A37" s="25" t="s">
        <v>290</v>
      </c>
      <c r="B37" s="26" t="s">
        <v>291</v>
      </c>
      <c r="C37" s="27">
        <v>123593826</v>
      </c>
      <c r="D37" s="239"/>
      <c r="E37" s="33"/>
      <c r="F37" s="29">
        <v>123593826</v>
      </c>
      <c r="G37" s="30">
        <v>64397395</v>
      </c>
      <c r="H37" s="27">
        <v>11762560</v>
      </c>
      <c r="I37" s="30">
        <v>64397395</v>
      </c>
      <c r="J37" s="31">
        <v>59196431</v>
      </c>
      <c r="L37" s="239">
        <v>2687845</v>
      </c>
      <c r="M37" s="239">
        <v>49946990</v>
      </c>
      <c r="N37" s="239"/>
      <c r="O37" s="27">
        <v>11762560</v>
      </c>
      <c r="X37" s="258">
        <f t="shared" si="0"/>
        <v>64397395</v>
      </c>
      <c r="Y37" s="258">
        <f t="shared" si="1"/>
        <v>0</v>
      </c>
      <c r="AA37" s="253" t="s">
        <v>290</v>
      </c>
      <c r="AB37" s="254" t="s">
        <v>291</v>
      </c>
      <c r="AC37" s="239">
        <v>2687845</v>
      </c>
    </row>
    <row r="38" spans="1:29" x14ac:dyDescent="0.35">
      <c r="A38" s="25" t="s">
        <v>292</v>
      </c>
      <c r="B38" s="26" t="s">
        <v>293</v>
      </c>
      <c r="C38" s="27">
        <v>436733306</v>
      </c>
      <c r="D38" s="239"/>
      <c r="E38" s="33"/>
      <c r="F38" s="29">
        <v>436733306</v>
      </c>
      <c r="G38" s="30">
        <v>92333472</v>
      </c>
      <c r="H38" s="27">
        <v>37826968</v>
      </c>
      <c r="I38" s="30">
        <v>92333472</v>
      </c>
      <c r="J38" s="31">
        <v>344399834</v>
      </c>
      <c r="L38" s="239"/>
      <c r="M38" s="239">
        <v>54506504</v>
      </c>
      <c r="N38" s="239"/>
      <c r="O38" s="27">
        <v>37826968</v>
      </c>
      <c r="X38" s="258">
        <f t="shared" si="0"/>
        <v>92333472</v>
      </c>
      <c r="Y38" s="258">
        <f t="shared" si="1"/>
        <v>0</v>
      </c>
      <c r="AA38" s="253" t="s">
        <v>292</v>
      </c>
      <c r="AB38" s="254" t="s">
        <v>293</v>
      </c>
      <c r="AC38" s="239"/>
    </row>
    <row r="39" spans="1:29" x14ac:dyDescent="0.35">
      <c r="A39" s="25" t="s">
        <v>294</v>
      </c>
      <c r="B39" s="26" t="s">
        <v>295</v>
      </c>
      <c r="C39" s="27">
        <v>93285640</v>
      </c>
      <c r="D39" s="239"/>
      <c r="E39" s="33"/>
      <c r="F39" s="29">
        <v>93285640</v>
      </c>
      <c r="G39" s="30">
        <v>26732570</v>
      </c>
      <c r="H39" s="27">
        <v>13256364</v>
      </c>
      <c r="I39" s="30">
        <v>26732570</v>
      </c>
      <c r="J39" s="31">
        <v>66553070</v>
      </c>
      <c r="L39" s="239">
        <v>840955</v>
      </c>
      <c r="M39" s="239">
        <v>12635251</v>
      </c>
      <c r="N39" s="239"/>
      <c r="O39" s="27">
        <v>13256364</v>
      </c>
      <c r="X39" s="258">
        <f t="shared" si="0"/>
        <v>26732570</v>
      </c>
      <c r="Y39" s="258">
        <f t="shared" si="1"/>
        <v>0</v>
      </c>
      <c r="AA39" s="253" t="s">
        <v>294</v>
      </c>
      <c r="AB39" s="254" t="s">
        <v>295</v>
      </c>
      <c r="AC39" s="239">
        <v>840955</v>
      </c>
    </row>
    <row r="40" spans="1:29" x14ac:dyDescent="0.35">
      <c r="A40" s="25" t="s">
        <v>296</v>
      </c>
      <c r="B40" s="26" t="s">
        <v>297</v>
      </c>
      <c r="C40" s="27">
        <v>262129868</v>
      </c>
      <c r="D40" s="239"/>
      <c r="E40" s="33"/>
      <c r="F40" s="29">
        <v>262129868</v>
      </c>
      <c r="G40" s="30">
        <v>68889980</v>
      </c>
      <c r="H40" s="27">
        <v>13834176</v>
      </c>
      <c r="I40" s="30">
        <v>68889980</v>
      </c>
      <c r="J40" s="31">
        <v>193239888</v>
      </c>
      <c r="L40" s="239"/>
      <c r="M40" s="239">
        <v>55055804</v>
      </c>
      <c r="N40" s="239"/>
      <c r="O40" s="27">
        <v>13834176</v>
      </c>
      <c r="X40" s="258">
        <f t="shared" si="0"/>
        <v>68889980</v>
      </c>
      <c r="Y40" s="258">
        <f t="shared" si="1"/>
        <v>0</v>
      </c>
      <c r="AA40" s="253" t="s">
        <v>296</v>
      </c>
      <c r="AB40" s="254" t="s">
        <v>297</v>
      </c>
      <c r="AC40" s="239"/>
    </row>
    <row r="41" spans="1:29" x14ac:dyDescent="0.35">
      <c r="A41" s="25" t="s">
        <v>298</v>
      </c>
      <c r="B41" s="26" t="s">
        <v>299</v>
      </c>
      <c r="C41" s="27">
        <v>80194382</v>
      </c>
      <c r="D41" s="239"/>
      <c r="E41" s="33"/>
      <c r="F41" s="29">
        <v>80194382</v>
      </c>
      <c r="G41" s="30">
        <v>43308942</v>
      </c>
      <c r="H41" s="27">
        <v>6320182</v>
      </c>
      <c r="I41" s="30">
        <v>43308942</v>
      </c>
      <c r="J41" s="31">
        <v>36885440</v>
      </c>
      <c r="L41" s="239">
        <v>1846890</v>
      </c>
      <c r="M41" s="239">
        <v>35141870</v>
      </c>
      <c r="N41" s="239"/>
      <c r="O41" s="27">
        <v>6320182</v>
      </c>
      <c r="X41" s="258">
        <f t="shared" si="0"/>
        <v>43308942</v>
      </c>
      <c r="Y41" s="258">
        <f t="shared" si="1"/>
        <v>0</v>
      </c>
      <c r="AA41" s="253" t="s">
        <v>298</v>
      </c>
      <c r="AB41" s="254" t="s">
        <v>299</v>
      </c>
      <c r="AC41" s="239">
        <v>1846890</v>
      </c>
    </row>
    <row r="42" spans="1:29" x14ac:dyDescent="0.35">
      <c r="A42" s="21" t="s">
        <v>300</v>
      </c>
      <c r="B42" s="22" t="s">
        <v>301</v>
      </c>
      <c r="C42" s="23">
        <v>2469338284</v>
      </c>
      <c r="D42" s="237">
        <v>0</v>
      </c>
      <c r="E42" s="23">
        <v>0</v>
      </c>
      <c r="F42" s="23">
        <v>2469338284</v>
      </c>
      <c r="G42" s="23">
        <v>965412280.47000003</v>
      </c>
      <c r="H42" s="23">
        <v>41678928</v>
      </c>
      <c r="I42" s="23">
        <v>965412280.47000003</v>
      </c>
      <c r="J42" s="23">
        <v>1503926003.53</v>
      </c>
      <c r="L42" s="23">
        <f>SUM(L43:L77)</f>
        <v>175298628.06</v>
      </c>
      <c r="M42" s="23">
        <f>SUM(M43:M77)</f>
        <v>537286965.47000003</v>
      </c>
      <c r="N42" s="23">
        <f>SUM(N43:N77)</f>
        <v>171147759</v>
      </c>
      <c r="O42" s="23">
        <f>SUM(O43:O77)</f>
        <v>81678928</v>
      </c>
      <c r="X42" s="258">
        <f t="shared" si="0"/>
        <v>965412280.52999997</v>
      </c>
      <c r="Y42" s="258">
        <f t="shared" si="1"/>
        <v>-5.9999942779541016E-2</v>
      </c>
      <c r="AA42" s="251" t="s">
        <v>300</v>
      </c>
      <c r="AB42" s="252" t="s">
        <v>301</v>
      </c>
      <c r="AC42" s="237">
        <f>SUM(AC43:AC77)</f>
        <v>175298628.06</v>
      </c>
    </row>
    <row r="43" spans="1:29" x14ac:dyDescent="0.35">
      <c r="A43" s="25" t="s">
        <v>302</v>
      </c>
      <c r="B43" s="26" t="s">
        <v>303</v>
      </c>
      <c r="C43" s="27">
        <v>30000000</v>
      </c>
      <c r="D43" s="239"/>
      <c r="E43" s="33"/>
      <c r="F43" s="29">
        <v>30000000</v>
      </c>
      <c r="G43" s="30"/>
      <c r="H43" s="27"/>
      <c r="I43" s="30"/>
      <c r="J43" s="31">
        <v>30000000</v>
      </c>
      <c r="L43" s="239"/>
      <c r="M43" s="239"/>
      <c r="N43" s="239"/>
      <c r="O43" s="27"/>
      <c r="X43" s="258">
        <f t="shared" si="0"/>
        <v>0</v>
      </c>
      <c r="Y43" s="258">
        <f t="shared" si="1"/>
        <v>0</v>
      </c>
      <c r="AA43" s="253" t="s">
        <v>302</v>
      </c>
      <c r="AB43" s="254" t="s">
        <v>303</v>
      </c>
      <c r="AC43" s="239"/>
    </row>
    <row r="44" spans="1:29" x14ac:dyDescent="0.35">
      <c r="A44" s="25">
        <v>11251101132</v>
      </c>
      <c r="B44" s="26" t="s">
        <v>304</v>
      </c>
      <c r="C44" s="27">
        <v>4500000</v>
      </c>
      <c r="D44" s="239"/>
      <c r="E44" s="33"/>
      <c r="F44" s="29">
        <v>4500000</v>
      </c>
      <c r="G44" s="30"/>
      <c r="H44" s="27"/>
      <c r="I44" s="30"/>
      <c r="J44" s="31">
        <v>4500000</v>
      </c>
      <c r="L44" s="239"/>
      <c r="M44" s="239"/>
      <c r="N44" s="239"/>
      <c r="O44" s="27"/>
      <c r="X44" s="258">
        <f t="shared" si="0"/>
        <v>0</v>
      </c>
      <c r="Y44" s="258">
        <f t="shared" si="1"/>
        <v>0</v>
      </c>
      <c r="AA44" s="253">
        <v>11251101132</v>
      </c>
      <c r="AB44" s="254" t="s">
        <v>304</v>
      </c>
      <c r="AC44" s="239"/>
    </row>
    <row r="45" spans="1:29" x14ac:dyDescent="0.35">
      <c r="A45" s="25">
        <v>11251101133</v>
      </c>
      <c r="B45" s="26" t="s">
        <v>305</v>
      </c>
      <c r="C45" s="27">
        <v>22000000</v>
      </c>
      <c r="D45" s="239"/>
      <c r="E45" s="33"/>
      <c r="F45" s="29">
        <v>22000000</v>
      </c>
      <c r="G45" s="30">
        <v>280800</v>
      </c>
      <c r="H45" s="27"/>
      <c r="I45" s="30">
        <v>280800</v>
      </c>
      <c r="J45" s="31">
        <v>21719200</v>
      </c>
      <c r="L45" s="239"/>
      <c r="M45" s="239">
        <v>280800</v>
      </c>
      <c r="N45" s="239"/>
      <c r="O45" s="27"/>
      <c r="X45" s="258">
        <f t="shared" si="0"/>
        <v>280800</v>
      </c>
      <c r="Y45" s="258">
        <f t="shared" si="1"/>
        <v>0</v>
      </c>
      <c r="AA45" s="253">
        <v>11251101133</v>
      </c>
      <c r="AB45" s="254" t="s">
        <v>305</v>
      </c>
      <c r="AC45" s="239"/>
    </row>
    <row r="46" spans="1:29" x14ac:dyDescent="0.35">
      <c r="A46" s="25">
        <v>11251101134</v>
      </c>
      <c r="B46" s="26" t="s">
        <v>306</v>
      </c>
      <c r="C46" s="27">
        <v>18000000</v>
      </c>
      <c r="D46" s="239"/>
      <c r="E46" s="33"/>
      <c r="F46" s="29">
        <v>18000000</v>
      </c>
      <c r="G46" s="30"/>
      <c r="H46" s="27"/>
      <c r="I46" s="30"/>
      <c r="J46" s="31">
        <v>18000000</v>
      </c>
      <c r="L46" s="239"/>
      <c r="M46" s="239"/>
      <c r="N46" s="239"/>
      <c r="O46" s="27"/>
      <c r="X46" s="258">
        <f t="shared" si="0"/>
        <v>0</v>
      </c>
      <c r="Y46" s="258">
        <f t="shared" si="1"/>
        <v>0</v>
      </c>
      <c r="AA46" s="253">
        <v>11251101134</v>
      </c>
      <c r="AB46" s="254" t="s">
        <v>306</v>
      </c>
      <c r="AC46" s="239"/>
    </row>
    <row r="47" spans="1:29" x14ac:dyDescent="0.35">
      <c r="A47" s="25">
        <v>11251101135</v>
      </c>
      <c r="B47" s="26" t="s">
        <v>307</v>
      </c>
      <c r="C47" s="27"/>
      <c r="D47" s="239"/>
      <c r="E47" s="33"/>
      <c r="F47" s="29">
        <v>0</v>
      </c>
      <c r="G47" s="30">
        <v>6066172</v>
      </c>
      <c r="H47" s="27"/>
      <c r="I47" s="30">
        <v>6066172</v>
      </c>
      <c r="J47" s="31">
        <v>-6066172</v>
      </c>
      <c r="L47" s="239"/>
      <c r="M47" s="239">
        <v>1533697</v>
      </c>
      <c r="N47" s="239">
        <v>4532475</v>
      </c>
      <c r="O47" s="27"/>
      <c r="X47" s="258">
        <f t="shared" si="0"/>
        <v>6066172</v>
      </c>
      <c r="Y47" s="258">
        <f t="shared" si="1"/>
        <v>0</v>
      </c>
      <c r="AA47" s="253">
        <v>11251101135</v>
      </c>
      <c r="AB47" s="254" t="s">
        <v>307</v>
      </c>
      <c r="AC47" s="239"/>
    </row>
    <row r="48" spans="1:29" x14ac:dyDescent="0.35">
      <c r="A48" s="25">
        <v>11251101136</v>
      </c>
      <c r="B48" s="26" t="s">
        <v>308</v>
      </c>
      <c r="C48" s="27">
        <v>33682873</v>
      </c>
      <c r="D48" s="239"/>
      <c r="E48" s="33"/>
      <c r="F48" s="29">
        <v>33682873</v>
      </c>
      <c r="G48" s="30">
        <v>40000</v>
      </c>
      <c r="H48" s="27"/>
      <c r="I48" s="30">
        <v>40000</v>
      </c>
      <c r="J48" s="31">
        <v>33642873</v>
      </c>
      <c r="L48" s="239"/>
      <c r="M48" s="239">
        <v>40000</v>
      </c>
      <c r="N48" s="239"/>
      <c r="O48" s="27"/>
      <c r="X48" s="258">
        <f t="shared" si="0"/>
        <v>40000</v>
      </c>
      <c r="Y48" s="258">
        <f t="shared" si="1"/>
        <v>0</v>
      </c>
      <c r="AA48" s="253">
        <v>11251101136</v>
      </c>
      <c r="AB48" s="254" t="s">
        <v>308</v>
      </c>
      <c r="AC48" s="239"/>
    </row>
    <row r="49" spans="1:29" x14ac:dyDescent="0.35">
      <c r="A49" s="25">
        <v>11251101137</v>
      </c>
      <c r="B49" s="26" t="s">
        <v>309</v>
      </c>
      <c r="C49" s="27">
        <v>32920000</v>
      </c>
      <c r="D49" s="239"/>
      <c r="E49" s="33"/>
      <c r="F49" s="29">
        <v>32920000</v>
      </c>
      <c r="G49" s="30">
        <v>7419600</v>
      </c>
      <c r="H49" s="27"/>
      <c r="I49" s="30">
        <v>7419600</v>
      </c>
      <c r="J49" s="31">
        <v>25500400</v>
      </c>
      <c r="L49" s="239">
        <v>7200000</v>
      </c>
      <c r="M49" s="239">
        <v>219600</v>
      </c>
      <c r="N49" s="239"/>
      <c r="O49" s="27"/>
      <c r="X49" s="258">
        <f t="shared" si="0"/>
        <v>7419600</v>
      </c>
      <c r="Y49" s="258">
        <f t="shared" si="1"/>
        <v>0</v>
      </c>
      <c r="AA49" s="253">
        <v>11251101137</v>
      </c>
      <c r="AB49" s="254" t="s">
        <v>309</v>
      </c>
      <c r="AC49" s="239">
        <v>7200000</v>
      </c>
    </row>
    <row r="50" spans="1:29" x14ac:dyDescent="0.35">
      <c r="A50" s="25">
        <v>11251101138</v>
      </c>
      <c r="B50" s="26" t="s">
        <v>310</v>
      </c>
      <c r="C50" s="27">
        <v>320000000</v>
      </c>
      <c r="D50" s="239"/>
      <c r="E50" s="33"/>
      <c r="F50" s="29">
        <v>320000000</v>
      </c>
      <c r="G50" s="30">
        <v>254828420</v>
      </c>
      <c r="H50" s="27"/>
      <c r="I50" s="30">
        <v>254828420</v>
      </c>
      <c r="J50" s="31">
        <v>65171580</v>
      </c>
      <c r="L50" s="239">
        <v>2460000</v>
      </c>
      <c r="M50" s="239">
        <v>250173912</v>
      </c>
      <c r="N50" s="239">
        <v>2194508</v>
      </c>
      <c r="O50" s="27"/>
      <c r="X50" s="258">
        <f t="shared" si="0"/>
        <v>254828420</v>
      </c>
      <c r="Y50" s="258">
        <f t="shared" si="1"/>
        <v>0</v>
      </c>
      <c r="AA50" s="253">
        <v>11251101138</v>
      </c>
      <c r="AB50" s="254" t="s">
        <v>310</v>
      </c>
      <c r="AC50" s="239">
        <v>2460000</v>
      </c>
    </row>
    <row r="51" spans="1:29" x14ac:dyDescent="0.35">
      <c r="A51" s="25">
        <v>11251101139</v>
      </c>
      <c r="B51" s="26" t="s">
        <v>311</v>
      </c>
      <c r="C51" s="27">
        <v>140000000</v>
      </c>
      <c r="D51" s="239"/>
      <c r="E51" s="33"/>
      <c r="F51" s="29">
        <v>140000000</v>
      </c>
      <c r="G51" s="30">
        <v>7115400</v>
      </c>
      <c r="H51" s="27">
        <v>331400</v>
      </c>
      <c r="I51" s="30">
        <v>7115400</v>
      </c>
      <c r="J51" s="31">
        <v>132884600</v>
      </c>
      <c r="L51" s="239">
        <v>2323600</v>
      </c>
      <c r="M51" s="239"/>
      <c r="N51" s="239">
        <v>4460400</v>
      </c>
      <c r="O51" s="27">
        <v>331400</v>
      </c>
      <c r="X51" s="258">
        <f t="shared" si="0"/>
        <v>7115400</v>
      </c>
      <c r="Y51" s="258">
        <f t="shared" si="1"/>
        <v>0</v>
      </c>
      <c r="AA51" s="253">
        <v>11251101139</v>
      </c>
      <c r="AB51" s="254" t="s">
        <v>311</v>
      </c>
      <c r="AC51" s="239">
        <v>2323600</v>
      </c>
    </row>
    <row r="52" spans="1:29" x14ac:dyDescent="0.35">
      <c r="A52" s="25" t="s">
        <v>312</v>
      </c>
      <c r="B52" s="26" t="s">
        <v>313</v>
      </c>
      <c r="C52" s="27">
        <v>240000000</v>
      </c>
      <c r="D52" s="239"/>
      <c r="E52" s="33"/>
      <c r="F52" s="29">
        <v>240000000</v>
      </c>
      <c r="G52" s="30"/>
      <c r="H52" s="27"/>
      <c r="I52" s="30"/>
      <c r="J52" s="31">
        <v>240000000</v>
      </c>
      <c r="L52" s="239"/>
      <c r="M52" s="239"/>
      <c r="N52" s="239"/>
      <c r="O52" s="27"/>
      <c r="X52" s="258">
        <f t="shared" si="0"/>
        <v>0</v>
      </c>
      <c r="Y52" s="258">
        <f t="shared" si="1"/>
        <v>0</v>
      </c>
      <c r="AA52" s="253" t="s">
        <v>312</v>
      </c>
      <c r="AB52" s="254" t="s">
        <v>313</v>
      </c>
      <c r="AC52" s="239"/>
    </row>
    <row r="53" spans="1:29" x14ac:dyDescent="0.35">
      <c r="A53" s="25" t="s">
        <v>314</v>
      </c>
      <c r="B53" s="26" t="s">
        <v>315</v>
      </c>
      <c r="C53" s="27">
        <v>22000000</v>
      </c>
      <c r="D53" s="239"/>
      <c r="E53" s="33"/>
      <c r="F53" s="29">
        <v>22000000</v>
      </c>
      <c r="G53" s="30">
        <v>12390977.470000001</v>
      </c>
      <c r="H53" s="27">
        <v>1685462</v>
      </c>
      <c r="I53" s="30">
        <v>12390977.470000001</v>
      </c>
      <c r="J53" s="31">
        <v>9609022.5299999993</v>
      </c>
      <c r="L53" s="239"/>
      <c r="M53" s="239">
        <v>10593156.470000001</v>
      </c>
      <c r="N53" s="239">
        <v>112359</v>
      </c>
      <c r="O53" s="27">
        <v>1685462</v>
      </c>
      <c r="X53" s="258">
        <f t="shared" si="0"/>
        <v>12390977.470000001</v>
      </c>
      <c r="Y53" s="258">
        <f t="shared" si="1"/>
        <v>0</v>
      </c>
      <c r="AA53" s="253" t="s">
        <v>314</v>
      </c>
      <c r="AB53" s="254" t="s">
        <v>315</v>
      </c>
      <c r="AC53" s="239"/>
    </row>
    <row r="54" spans="1:29" x14ac:dyDescent="0.35">
      <c r="A54" s="25" t="s">
        <v>316</v>
      </c>
      <c r="B54" s="26" t="s">
        <v>317</v>
      </c>
      <c r="C54" s="27">
        <v>13060960</v>
      </c>
      <c r="D54" s="239"/>
      <c r="E54" s="33"/>
      <c r="F54" s="29">
        <v>13060960</v>
      </c>
      <c r="G54" s="30">
        <v>154900</v>
      </c>
      <c r="H54" s="27"/>
      <c r="I54" s="30">
        <v>154900</v>
      </c>
      <c r="J54" s="31">
        <v>12906060</v>
      </c>
      <c r="L54" s="239">
        <v>154900</v>
      </c>
      <c r="M54" s="239"/>
      <c r="N54" s="239"/>
      <c r="O54" s="27"/>
      <c r="X54" s="258">
        <f t="shared" si="0"/>
        <v>154900</v>
      </c>
      <c r="Y54" s="258">
        <f t="shared" si="1"/>
        <v>0</v>
      </c>
      <c r="AA54" s="253" t="s">
        <v>316</v>
      </c>
      <c r="AB54" s="254" t="s">
        <v>317</v>
      </c>
      <c r="AC54" s="239">
        <v>154900</v>
      </c>
    </row>
    <row r="55" spans="1:29" x14ac:dyDescent="0.35">
      <c r="A55" s="25" t="s">
        <v>318</v>
      </c>
      <c r="B55" s="26" t="s">
        <v>319</v>
      </c>
      <c r="C55" s="27"/>
      <c r="D55" s="239"/>
      <c r="E55" s="33"/>
      <c r="F55" s="29">
        <v>0</v>
      </c>
      <c r="G55" s="30">
        <v>98379913</v>
      </c>
      <c r="H55" s="27">
        <v>7418300</v>
      </c>
      <c r="I55" s="30">
        <v>98379913</v>
      </c>
      <c r="J55" s="31">
        <v>-98379913</v>
      </c>
      <c r="L55" s="239">
        <v>10162463</v>
      </c>
      <c r="M55" s="239">
        <v>13868400</v>
      </c>
      <c r="N55" s="239">
        <v>66930750</v>
      </c>
      <c r="O55" s="27">
        <v>7418300</v>
      </c>
      <c r="X55" s="258">
        <f t="shared" si="0"/>
        <v>98379913</v>
      </c>
      <c r="Y55" s="258">
        <f t="shared" si="1"/>
        <v>0</v>
      </c>
      <c r="AA55" s="253" t="s">
        <v>318</v>
      </c>
      <c r="AB55" s="254" t="s">
        <v>319</v>
      </c>
      <c r="AC55" s="239">
        <v>10162463</v>
      </c>
    </row>
    <row r="56" spans="1:29" x14ac:dyDescent="0.35">
      <c r="A56" s="25" t="s">
        <v>320</v>
      </c>
      <c r="B56" s="26" t="s">
        <v>321</v>
      </c>
      <c r="C56" s="27">
        <v>80000000</v>
      </c>
      <c r="D56" s="239"/>
      <c r="E56" s="33"/>
      <c r="F56" s="29">
        <v>80000000</v>
      </c>
      <c r="G56" s="30">
        <v>6654890</v>
      </c>
      <c r="H56" s="27"/>
      <c r="I56" s="30">
        <v>6654890</v>
      </c>
      <c r="J56" s="31">
        <v>73345110</v>
      </c>
      <c r="L56" s="239"/>
      <c r="M56" s="239">
        <v>6654890</v>
      </c>
      <c r="N56" s="239"/>
      <c r="O56" s="27"/>
      <c r="X56" s="258">
        <f t="shared" si="0"/>
        <v>6654890</v>
      </c>
      <c r="Y56" s="258">
        <f t="shared" si="1"/>
        <v>0</v>
      </c>
      <c r="AA56" s="253" t="s">
        <v>320</v>
      </c>
      <c r="AB56" s="254" t="s">
        <v>321</v>
      </c>
      <c r="AC56" s="239"/>
    </row>
    <row r="57" spans="1:29" x14ac:dyDescent="0.35">
      <c r="A57" s="25" t="s">
        <v>322</v>
      </c>
      <c r="B57" s="26" t="s">
        <v>323</v>
      </c>
      <c r="C57" s="27">
        <v>100000000</v>
      </c>
      <c r="D57" s="239"/>
      <c r="E57" s="33"/>
      <c r="F57" s="29">
        <v>100000000</v>
      </c>
      <c r="G57" s="30"/>
      <c r="H57" s="27"/>
      <c r="I57" s="30"/>
      <c r="J57" s="31">
        <v>100000000</v>
      </c>
      <c r="L57" s="239"/>
      <c r="M57" s="239"/>
      <c r="N57" s="239"/>
      <c r="O57" s="27"/>
      <c r="X57" s="258">
        <f t="shared" si="0"/>
        <v>0</v>
      </c>
      <c r="Y57" s="258">
        <f t="shared" si="1"/>
        <v>0</v>
      </c>
      <c r="AA57" s="253" t="s">
        <v>322</v>
      </c>
      <c r="AB57" s="254" t="s">
        <v>323</v>
      </c>
      <c r="AC57" s="239"/>
    </row>
    <row r="58" spans="1:29" x14ac:dyDescent="0.35">
      <c r="A58" s="25" t="s">
        <v>324</v>
      </c>
      <c r="B58" s="26" t="s">
        <v>325</v>
      </c>
      <c r="C58" s="27">
        <v>205500000</v>
      </c>
      <c r="D58" s="239"/>
      <c r="E58" s="33"/>
      <c r="F58" s="29">
        <v>205500000</v>
      </c>
      <c r="G58" s="30">
        <v>71528329</v>
      </c>
      <c r="H58" s="27">
        <v>22999629</v>
      </c>
      <c r="I58" s="30">
        <v>71528329</v>
      </c>
      <c r="J58" s="31">
        <v>133971671</v>
      </c>
      <c r="L58" s="239"/>
      <c r="M58" s="239">
        <v>3134000</v>
      </c>
      <c r="N58" s="239">
        <v>45394700</v>
      </c>
      <c r="O58" s="27">
        <v>22999629</v>
      </c>
      <c r="X58" s="258">
        <f t="shared" si="0"/>
        <v>71528329</v>
      </c>
      <c r="Y58" s="258">
        <f t="shared" si="1"/>
        <v>0</v>
      </c>
      <c r="AA58" s="253" t="s">
        <v>324</v>
      </c>
      <c r="AB58" s="254" t="s">
        <v>325</v>
      </c>
      <c r="AC58" s="239"/>
    </row>
    <row r="59" spans="1:29" x14ac:dyDescent="0.35">
      <c r="A59" s="25" t="s">
        <v>326</v>
      </c>
      <c r="B59" s="26" t="s">
        <v>327</v>
      </c>
      <c r="C59" s="27">
        <v>120000000</v>
      </c>
      <c r="D59" s="239"/>
      <c r="E59" s="33"/>
      <c r="F59" s="29">
        <v>120000000</v>
      </c>
      <c r="G59" s="30"/>
      <c r="H59" s="27"/>
      <c r="I59" s="30"/>
      <c r="J59" s="31">
        <v>120000000</v>
      </c>
      <c r="L59" s="239"/>
      <c r="M59" s="239"/>
      <c r="N59" s="239"/>
      <c r="O59" s="27"/>
      <c r="X59" s="258">
        <f t="shared" si="0"/>
        <v>0</v>
      </c>
      <c r="Y59" s="258">
        <f t="shared" si="1"/>
        <v>0</v>
      </c>
      <c r="AA59" s="253" t="s">
        <v>326</v>
      </c>
      <c r="AB59" s="254" t="s">
        <v>327</v>
      </c>
      <c r="AC59" s="239"/>
    </row>
    <row r="60" spans="1:29" x14ac:dyDescent="0.35">
      <c r="A60" s="25" t="s">
        <v>328</v>
      </c>
      <c r="B60" s="26" t="s">
        <v>329</v>
      </c>
      <c r="C60" s="27">
        <v>150724000</v>
      </c>
      <c r="D60" s="239"/>
      <c r="E60" s="33"/>
      <c r="F60" s="29">
        <v>150724000</v>
      </c>
      <c r="G60" s="30">
        <v>158566000</v>
      </c>
      <c r="H60" s="27"/>
      <c r="I60" s="30">
        <v>158566000</v>
      </c>
      <c r="J60" s="31">
        <v>-7842000</v>
      </c>
      <c r="L60" s="239">
        <v>14301000</v>
      </c>
      <c r="M60" s="239">
        <v>101389000</v>
      </c>
      <c r="N60" s="239">
        <v>2876000</v>
      </c>
      <c r="O60" s="27">
        <v>40000000</v>
      </c>
      <c r="X60" s="258">
        <f t="shared" si="0"/>
        <v>158566000</v>
      </c>
      <c r="Y60" s="258">
        <f t="shared" si="1"/>
        <v>0</v>
      </c>
      <c r="AA60" s="253" t="s">
        <v>328</v>
      </c>
      <c r="AB60" s="254" t="s">
        <v>329</v>
      </c>
      <c r="AC60" s="239">
        <v>14301000</v>
      </c>
    </row>
    <row r="61" spans="1:29" x14ac:dyDescent="0.35">
      <c r="A61" s="25" t="s">
        <v>330</v>
      </c>
      <c r="B61" s="26" t="s">
        <v>331</v>
      </c>
      <c r="C61" s="27">
        <v>239891264</v>
      </c>
      <c r="D61" s="239"/>
      <c r="E61" s="33"/>
      <c r="F61" s="29">
        <v>239891264</v>
      </c>
      <c r="G61" s="30">
        <v>120047121</v>
      </c>
      <c r="H61" s="27">
        <v>2376000</v>
      </c>
      <c r="I61" s="30">
        <v>120047121</v>
      </c>
      <c r="J61" s="31">
        <v>119844143</v>
      </c>
      <c r="L61" s="239">
        <v>654600</v>
      </c>
      <c r="M61" s="239">
        <v>91119400</v>
      </c>
      <c r="N61" s="239">
        <v>25897121</v>
      </c>
      <c r="O61" s="27">
        <v>2376000</v>
      </c>
      <c r="X61" s="258">
        <f t="shared" si="0"/>
        <v>120047121</v>
      </c>
      <c r="Y61" s="258">
        <f t="shared" si="1"/>
        <v>0</v>
      </c>
      <c r="AA61" s="253" t="s">
        <v>330</v>
      </c>
      <c r="AB61" s="254" t="s">
        <v>331</v>
      </c>
      <c r="AC61" s="239">
        <v>654600</v>
      </c>
    </row>
    <row r="62" spans="1:29" x14ac:dyDescent="0.35">
      <c r="A62" s="25" t="s">
        <v>332</v>
      </c>
      <c r="B62" s="26" t="s">
        <v>333</v>
      </c>
      <c r="C62" s="27">
        <v>34200000</v>
      </c>
      <c r="D62" s="239"/>
      <c r="E62" s="33"/>
      <c r="F62" s="29">
        <v>34200000</v>
      </c>
      <c r="G62" s="30"/>
      <c r="H62" s="27"/>
      <c r="I62" s="30"/>
      <c r="J62" s="31">
        <v>34200000</v>
      </c>
      <c r="L62" s="239"/>
      <c r="M62" s="239"/>
      <c r="N62" s="239"/>
      <c r="O62" s="27"/>
      <c r="X62" s="258">
        <f t="shared" si="0"/>
        <v>0</v>
      </c>
      <c r="Y62" s="258">
        <f t="shared" si="1"/>
        <v>0</v>
      </c>
      <c r="AA62" s="253" t="s">
        <v>332</v>
      </c>
      <c r="AB62" s="254" t="s">
        <v>333</v>
      </c>
      <c r="AC62" s="239"/>
    </row>
    <row r="63" spans="1:29" x14ac:dyDescent="0.35">
      <c r="A63" s="25" t="s">
        <v>334</v>
      </c>
      <c r="B63" s="26" t="s">
        <v>335</v>
      </c>
      <c r="C63" s="27">
        <v>48000000</v>
      </c>
      <c r="D63" s="239"/>
      <c r="E63" s="33"/>
      <c r="F63" s="29">
        <v>48000000</v>
      </c>
      <c r="G63" s="30">
        <v>116640000</v>
      </c>
      <c r="H63" s="27"/>
      <c r="I63" s="30">
        <v>116640000</v>
      </c>
      <c r="J63" s="31">
        <v>-68640000</v>
      </c>
      <c r="L63" s="239">
        <v>77760000</v>
      </c>
      <c r="M63" s="239">
        <v>38880000</v>
      </c>
      <c r="N63" s="239"/>
      <c r="O63" s="27"/>
      <c r="X63" s="258">
        <f t="shared" si="0"/>
        <v>116640000</v>
      </c>
      <c r="Y63" s="258">
        <f t="shared" si="1"/>
        <v>0</v>
      </c>
      <c r="AA63" s="253" t="s">
        <v>334</v>
      </c>
      <c r="AB63" s="254" t="s">
        <v>335</v>
      </c>
      <c r="AC63" s="239">
        <v>77760000</v>
      </c>
    </row>
    <row r="64" spans="1:29" x14ac:dyDescent="0.35">
      <c r="A64" s="25" t="s">
        <v>336</v>
      </c>
      <c r="B64" s="26" t="s">
        <v>337</v>
      </c>
      <c r="C64" s="27">
        <v>172025580</v>
      </c>
      <c r="D64" s="239"/>
      <c r="E64" s="33"/>
      <c r="F64" s="29">
        <v>172025580</v>
      </c>
      <c r="G64" s="30">
        <v>43630809</v>
      </c>
      <c r="H64" s="27"/>
      <c r="I64" s="30">
        <v>43630809</v>
      </c>
      <c r="J64" s="31">
        <v>128394771</v>
      </c>
      <c r="L64" s="239">
        <v>26935367.059999999</v>
      </c>
      <c r="M64" s="239">
        <v>11428530</v>
      </c>
      <c r="N64" s="239">
        <v>5266912</v>
      </c>
      <c r="O64" s="27"/>
      <c r="X64" s="258">
        <f t="shared" si="0"/>
        <v>43630809.060000002</v>
      </c>
      <c r="Y64" s="258">
        <f t="shared" si="1"/>
        <v>-6.0000002384185791E-2</v>
      </c>
      <c r="AA64" s="253" t="s">
        <v>336</v>
      </c>
      <c r="AB64" s="254" t="s">
        <v>337</v>
      </c>
      <c r="AC64" s="239">
        <v>26935367.059999999</v>
      </c>
    </row>
    <row r="65" spans="1:29" x14ac:dyDescent="0.35">
      <c r="A65" s="25" t="s">
        <v>338</v>
      </c>
      <c r="B65" s="26" t="s">
        <v>339</v>
      </c>
      <c r="C65" s="27">
        <v>51082000</v>
      </c>
      <c r="D65" s="239"/>
      <c r="E65" s="33"/>
      <c r="F65" s="29">
        <v>51082000</v>
      </c>
      <c r="G65" s="30"/>
      <c r="H65" s="27"/>
      <c r="I65" s="30"/>
      <c r="J65" s="31">
        <v>51082000</v>
      </c>
      <c r="L65" s="239"/>
      <c r="M65" s="239"/>
      <c r="N65" s="239"/>
      <c r="O65" s="27"/>
      <c r="X65" s="258">
        <f t="shared" si="0"/>
        <v>0</v>
      </c>
      <c r="Y65" s="258">
        <f t="shared" si="1"/>
        <v>0</v>
      </c>
      <c r="AA65" s="253" t="s">
        <v>338</v>
      </c>
      <c r="AB65" s="254" t="s">
        <v>339</v>
      </c>
      <c r="AC65" s="239"/>
    </row>
    <row r="66" spans="1:29" x14ac:dyDescent="0.35">
      <c r="A66" s="25" t="s">
        <v>340</v>
      </c>
      <c r="B66" s="26" t="s">
        <v>341</v>
      </c>
      <c r="C66" s="27">
        <v>3750000</v>
      </c>
      <c r="D66" s="239"/>
      <c r="E66" s="33"/>
      <c r="F66" s="29">
        <v>3750000</v>
      </c>
      <c r="G66" s="30">
        <v>719100</v>
      </c>
      <c r="H66" s="27"/>
      <c r="I66" s="30">
        <v>719100</v>
      </c>
      <c r="J66" s="31">
        <v>3030900</v>
      </c>
      <c r="L66" s="239"/>
      <c r="M66" s="239">
        <v>719100</v>
      </c>
      <c r="N66" s="239"/>
      <c r="O66" s="27"/>
      <c r="X66" s="258">
        <f t="shared" si="0"/>
        <v>719100</v>
      </c>
      <c r="Y66" s="258">
        <f t="shared" si="1"/>
        <v>0</v>
      </c>
      <c r="AA66" s="253" t="s">
        <v>340</v>
      </c>
      <c r="AB66" s="254" t="s">
        <v>341</v>
      </c>
      <c r="AC66" s="239"/>
    </row>
    <row r="67" spans="1:29" x14ac:dyDescent="0.35">
      <c r="A67" s="25" t="s">
        <v>342</v>
      </c>
      <c r="B67" s="26" t="s">
        <v>343</v>
      </c>
      <c r="C67" s="27">
        <v>85445009</v>
      </c>
      <c r="D67" s="239"/>
      <c r="E67" s="33"/>
      <c r="F67" s="29">
        <v>85445009</v>
      </c>
      <c r="G67" s="30">
        <v>439000</v>
      </c>
      <c r="H67" s="27"/>
      <c r="I67" s="30">
        <v>439000</v>
      </c>
      <c r="J67" s="31">
        <v>85006009</v>
      </c>
      <c r="L67" s="239"/>
      <c r="M67" s="239"/>
      <c r="N67" s="239">
        <v>439000</v>
      </c>
      <c r="O67" s="27"/>
      <c r="X67" s="258">
        <f t="shared" ref="X67:X130" si="3">+O67+N67+M67+L67</f>
        <v>439000</v>
      </c>
      <c r="Y67" s="258">
        <f t="shared" ref="Y67:Y130" si="4">+I67-X67</f>
        <v>0</v>
      </c>
      <c r="AA67" s="253" t="s">
        <v>342</v>
      </c>
      <c r="AB67" s="254" t="s">
        <v>343</v>
      </c>
      <c r="AC67" s="239"/>
    </row>
    <row r="68" spans="1:29" x14ac:dyDescent="0.35">
      <c r="A68" s="25" t="s">
        <v>344</v>
      </c>
      <c r="B68" s="26" t="s">
        <v>345</v>
      </c>
      <c r="C68" s="27">
        <v>24200000</v>
      </c>
      <c r="D68" s="239"/>
      <c r="E68" s="33"/>
      <c r="F68" s="29">
        <v>24200000</v>
      </c>
      <c r="G68" s="30"/>
      <c r="H68" s="27"/>
      <c r="I68" s="30"/>
      <c r="J68" s="31">
        <v>24200000</v>
      </c>
      <c r="L68" s="239"/>
      <c r="M68" s="239"/>
      <c r="N68" s="239"/>
      <c r="O68" s="27"/>
      <c r="X68" s="258">
        <f t="shared" si="3"/>
        <v>0</v>
      </c>
      <c r="Y68" s="258">
        <f t="shared" si="4"/>
        <v>0</v>
      </c>
      <c r="AA68" s="253" t="s">
        <v>344</v>
      </c>
      <c r="AB68" s="254" t="s">
        <v>345</v>
      </c>
      <c r="AC68" s="239"/>
    </row>
    <row r="69" spans="1:29" x14ac:dyDescent="0.35">
      <c r="A69" s="25" t="s">
        <v>346</v>
      </c>
      <c r="B69" s="26" t="s">
        <v>347</v>
      </c>
      <c r="C69" s="27">
        <v>108984085</v>
      </c>
      <c r="D69" s="239"/>
      <c r="E69" s="33"/>
      <c r="F69" s="29">
        <v>108984085</v>
      </c>
      <c r="G69" s="30">
        <v>19600021</v>
      </c>
      <c r="H69" s="27">
        <v>6868137</v>
      </c>
      <c r="I69" s="30">
        <v>19600021</v>
      </c>
      <c r="J69" s="31">
        <v>89384064</v>
      </c>
      <c r="L69" s="239">
        <v>2873100</v>
      </c>
      <c r="M69" s="239">
        <v>5596250</v>
      </c>
      <c r="N69" s="239">
        <v>4262534</v>
      </c>
      <c r="O69" s="27">
        <v>6868137</v>
      </c>
      <c r="X69" s="258">
        <f t="shared" si="3"/>
        <v>19600021</v>
      </c>
      <c r="Y69" s="258">
        <f t="shared" si="4"/>
        <v>0</v>
      </c>
      <c r="AA69" s="253" t="s">
        <v>346</v>
      </c>
      <c r="AB69" s="254" t="s">
        <v>347</v>
      </c>
      <c r="AC69" s="239">
        <v>2873100</v>
      </c>
    </row>
    <row r="70" spans="1:29" x14ac:dyDescent="0.35">
      <c r="A70" s="25" t="s">
        <v>348</v>
      </c>
      <c r="B70" s="26" t="s">
        <v>349</v>
      </c>
      <c r="C70" s="27">
        <v>40000000</v>
      </c>
      <c r="D70" s="239"/>
      <c r="E70" s="33"/>
      <c r="F70" s="29">
        <v>40000000</v>
      </c>
      <c r="G70" s="30"/>
      <c r="H70" s="27"/>
      <c r="I70" s="30"/>
      <c r="J70" s="31">
        <v>40000000</v>
      </c>
      <c r="L70" s="239"/>
      <c r="M70" s="239"/>
      <c r="N70" s="239"/>
      <c r="O70" s="27"/>
      <c r="X70" s="258">
        <f t="shared" si="3"/>
        <v>0</v>
      </c>
      <c r="Y70" s="258">
        <f t="shared" si="4"/>
        <v>0</v>
      </c>
      <c r="AA70" s="253" t="s">
        <v>348</v>
      </c>
      <c r="AB70" s="254" t="s">
        <v>349</v>
      </c>
      <c r="AC70" s="239"/>
    </row>
    <row r="71" spans="1:29" x14ac:dyDescent="0.35">
      <c r="A71" s="25" t="s">
        <v>350</v>
      </c>
      <c r="B71" s="26" t="s">
        <v>351</v>
      </c>
      <c r="C71" s="27">
        <v>600000</v>
      </c>
      <c r="D71" s="239"/>
      <c r="E71" s="33"/>
      <c r="F71" s="29">
        <v>600000</v>
      </c>
      <c r="G71" s="30"/>
      <c r="H71" s="27"/>
      <c r="I71" s="30"/>
      <c r="J71" s="31">
        <v>600000</v>
      </c>
      <c r="L71" s="239"/>
      <c r="M71" s="239"/>
      <c r="N71" s="239"/>
      <c r="O71" s="27"/>
      <c r="X71" s="258">
        <f t="shared" si="3"/>
        <v>0</v>
      </c>
      <c r="Y71" s="258">
        <f t="shared" si="4"/>
        <v>0</v>
      </c>
      <c r="AA71" s="253" t="s">
        <v>350</v>
      </c>
      <c r="AB71" s="254" t="s">
        <v>351</v>
      </c>
      <c r="AC71" s="239"/>
    </row>
    <row r="72" spans="1:29" x14ac:dyDescent="0.35">
      <c r="A72" s="25" t="s">
        <v>352</v>
      </c>
      <c r="B72" s="26" t="s">
        <v>353</v>
      </c>
      <c r="C72" s="27">
        <v>200000</v>
      </c>
      <c r="D72" s="239"/>
      <c r="E72" s="33"/>
      <c r="F72" s="29">
        <v>200000</v>
      </c>
      <c r="G72" s="30"/>
      <c r="H72" s="27"/>
      <c r="I72" s="30"/>
      <c r="J72" s="31">
        <v>200000</v>
      </c>
      <c r="L72" s="239"/>
      <c r="M72" s="239"/>
      <c r="N72" s="239"/>
      <c r="O72" s="27"/>
      <c r="X72" s="258">
        <f t="shared" si="3"/>
        <v>0</v>
      </c>
      <c r="Y72" s="258">
        <f t="shared" si="4"/>
        <v>0</v>
      </c>
      <c r="AA72" s="253" t="s">
        <v>352</v>
      </c>
      <c r="AB72" s="254" t="s">
        <v>353</v>
      </c>
      <c r="AC72" s="239"/>
    </row>
    <row r="73" spans="1:29" x14ac:dyDescent="0.35">
      <c r="A73" s="25" t="s">
        <v>354</v>
      </c>
      <c r="B73" s="26" t="s">
        <v>355</v>
      </c>
      <c r="C73" s="27">
        <v>400000</v>
      </c>
      <c r="D73" s="239"/>
      <c r="E73" s="33"/>
      <c r="F73" s="29">
        <v>400000</v>
      </c>
      <c r="G73" s="30">
        <v>13220</v>
      </c>
      <c r="H73" s="27"/>
      <c r="I73" s="30">
        <v>13220</v>
      </c>
      <c r="J73" s="31">
        <v>386780</v>
      </c>
      <c r="L73" s="239">
        <v>13220</v>
      </c>
      <c r="M73" s="239"/>
      <c r="N73" s="239"/>
      <c r="O73" s="27"/>
      <c r="X73" s="258">
        <f t="shared" si="3"/>
        <v>13220</v>
      </c>
      <c r="Y73" s="258">
        <f t="shared" si="4"/>
        <v>0</v>
      </c>
      <c r="AA73" s="253" t="s">
        <v>354</v>
      </c>
      <c r="AB73" s="254" t="s">
        <v>355</v>
      </c>
      <c r="AC73" s="239">
        <v>13220</v>
      </c>
    </row>
    <row r="74" spans="1:29" x14ac:dyDescent="0.35">
      <c r="A74" s="25" t="s">
        <v>356</v>
      </c>
      <c r="B74" s="26" t="s">
        <v>357</v>
      </c>
      <c r="C74" s="27">
        <v>5000</v>
      </c>
      <c r="D74" s="239"/>
      <c r="E74" s="33"/>
      <c r="F74" s="29">
        <v>5000</v>
      </c>
      <c r="G74" s="30"/>
      <c r="H74" s="27"/>
      <c r="I74" s="30"/>
      <c r="J74" s="31">
        <v>5000</v>
      </c>
      <c r="L74" s="239"/>
      <c r="M74" s="239"/>
      <c r="N74" s="239"/>
      <c r="O74" s="27"/>
      <c r="X74" s="258">
        <f t="shared" si="3"/>
        <v>0</v>
      </c>
      <c r="Y74" s="258">
        <f t="shared" si="4"/>
        <v>0</v>
      </c>
      <c r="AA74" s="253" t="s">
        <v>356</v>
      </c>
      <c r="AB74" s="254" t="s">
        <v>357</v>
      </c>
      <c r="AC74" s="239"/>
    </row>
    <row r="75" spans="1:29" x14ac:dyDescent="0.35">
      <c r="A75" s="25" t="s">
        <v>358</v>
      </c>
      <c r="B75" s="26" t="s">
        <v>359</v>
      </c>
      <c r="C75" s="27"/>
      <c r="D75" s="239"/>
      <c r="E75" s="33"/>
      <c r="F75" s="29">
        <v>0</v>
      </c>
      <c r="G75" s="30">
        <v>3271055</v>
      </c>
      <c r="H75" s="27"/>
      <c r="I75" s="30">
        <v>3271055</v>
      </c>
      <c r="J75" s="31">
        <v>-3271055</v>
      </c>
      <c r="L75" s="239">
        <v>1614825</v>
      </c>
      <c r="M75" s="239">
        <v>1656230</v>
      </c>
      <c r="N75" s="239"/>
      <c r="O75" s="27"/>
      <c r="X75" s="258">
        <f t="shared" si="3"/>
        <v>3271055</v>
      </c>
      <c r="Y75" s="258">
        <f t="shared" si="4"/>
        <v>0</v>
      </c>
      <c r="AA75" s="253" t="s">
        <v>358</v>
      </c>
      <c r="AB75" s="254" t="s">
        <v>359</v>
      </c>
      <c r="AC75" s="239">
        <v>1614825</v>
      </c>
    </row>
    <row r="76" spans="1:29" x14ac:dyDescent="0.35">
      <c r="A76" s="25" t="s">
        <v>360</v>
      </c>
      <c r="B76" s="26" t="s">
        <v>361</v>
      </c>
      <c r="C76" s="27"/>
      <c r="D76" s="239"/>
      <c r="E76" s="33"/>
      <c r="F76" s="29">
        <v>0</v>
      </c>
      <c r="G76" s="30">
        <v>505153</v>
      </c>
      <c r="H76" s="27"/>
      <c r="I76" s="30">
        <v>505153</v>
      </c>
      <c r="J76" s="31">
        <v>-505153</v>
      </c>
      <c r="L76" s="239">
        <v>505153</v>
      </c>
      <c r="M76" s="239"/>
      <c r="N76" s="239"/>
      <c r="O76" s="27"/>
      <c r="X76" s="258">
        <f t="shared" si="3"/>
        <v>505153</v>
      </c>
      <c r="Y76" s="258">
        <f t="shared" si="4"/>
        <v>0</v>
      </c>
      <c r="AA76" s="253" t="s">
        <v>360</v>
      </c>
      <c r="AB76" s="254" t="s">
        <v>361</v>
      </c>
      <c r="AC76" s="239">
        <v>505153</v>
      </c>
    </row>
    <row r="77" spans="1:29" x14ac:dyDescent="0.35">
      <c r="A77" s="25" t="s">
        <v>362</v>
      </c>
      <c r="B77" s="26" t="s">
        <v>363</v>
      </c>
      <c r="C77" s="27">
        <v>128167513</v>
      </c>
      <c r="D77" s="239"/>
      <c r="E77" s="33"/>
      <c r="F77" s="29">
        <v>128167513</v>
      </c>
      <c r="G77" s="30">
        <v>37121400</v>
      </c>
      <c r="H77" s="27"/>
      <c r="I77" s="30">
        <v>37121400</v>
      </c>
      <c r="J77" s="31">
        <v>91046113</v>
      </c>
      <c r="L77" s="239">
        <v>28340400</v>
      </c>
      <c r="M77" s="239"/>
      <c r="N77" s="239">
        <v>8781000</v>
      </c>
      <c r="O77" s="27"/>
      <c r="X77" s="258">
        <f t="shared" si="3"/>
        <v>37121400</v>
      </c>
      <c r="Y77" s="258">
        <f t="shared" si="4"/>
        <v>0</v>
      </c>
      <c r="AA77" s="253" t="s">
        <v>362</v>
      </c>
      <c r="AB77" s="254" t="s">
        <v>363</v>
      </c>
      <c r="AC77" s="239">
        <v>28340400</v>
      </c>
    </row>
    <row r="78" spans="1:29" x14ac:dyDescent="0.35">
      <c r="A78" s="16" t="s">
        <v>364</v>
      </c>
      <c r="B78" s="17" t="s">
        <v>365</v>
      </c>
      <c r="C78" s="18">
        <v>230000000</v>
      </c>
      <c r="D78" s="236">
        <v>0</v>
      </c>
      <c r="E78" s="18">
        <v>0</v>
      </c>
      <c r="F78" s="18">
        <v>230000000</v>
      </c>
      <c r="G78" s="18">
        <v>39934060</v>
      </c>
      <c r="H78" s="18">
        <v>0</v>
      </c>
      <c r="I78" s="18">
        <v>39934060</v>
      </c>
      <c r="J78" s="18">
        <v>190065940</v>
      </c>
      <c r="L78" s="236">
        <f>SUM(L79)</f>
        <v>8135700</v>
      </c>
      <c r="M78" s="236">
        <f>SUM(M79)</f>
        <v>24301360</v>
      </c>
      <c r="N78" s="236">
        <v>7497000</v>
      </c>
      <c r="O78" s="18">
        <v>0</v>
      </c>
      <c r="X78" s="258">
        <f t="shared" si="3"/>
        <v>39934060</v>
      </c>
      <c r="Y78" s="258">
        <f t="shared" si="4"/>
        <v>0</v>
      </c>
      <c r="AA78" s="249" t="s">
        <v>364</v>
      </c>
      <c r="AB78" s="250" t="s">
        <v>365</v>
      </c>
      <c r="AC78" s="236">
        <f>SUM(AC79)</f>
        <v>8135700</v>
      </c>
    </row>
    <row r="79" spans="1:29" x14ac:dyDescent="0.35">
      <c r="A79" s="21" t="s">
        <v>366</v>
      </c>
      <c r="B79" s="22" t="s">
        <v>367</v>
      </c>
      <c r="C79" s="23">
        <v>230000000</v>
      </c>
      <c r="D79" s="237">
        <v>0</v>
      </c>
      <c r="E79" s="23">
        <v>0</v>
      </c>
      <c r="F79" s="23">
        <v>230000000</v>
      </c>
      <c r="G79" s="23">
        <v>39934060</v>
      </c>
      <c r="H79" s="23">
        <v>0</v>
      </c>
      <c r="I79" s="23">
        <v>39934060</v>
      </c>
      <c r="J79" s="23">
        <v>190065940</v>
      </c>
      <c r="L79" s="237">
        <f>SUM(L80)</f>
        <v>8135700</v>
      </c>
      <c r="M79" s="237">
        <f>SUM(M80)</f>
        <v>24301360</v>
      </c>
      <c r="N79" s="237">
        <v>7497000</v>
      </c>
      <c r="O79" s="23">
        <v>0</v>
      </c>
      <c r="X79" s="258">
        <f t="shared" si="3"/>
        <v>39934060</v>
      </c>
      <c r="Y79" s="258">
        <f t="shared" si="4"/>
        <v>0</v>
      </c>
      <c r="AA79" s="251" t="s">
        <v>366</v>
      </c>
      <c r="AB79" s="252" t="s">
        <v>367</v>
      </c>
      <c r="AC79" s="237">
        <f>SUM(AC80)</f>
        <v>8135700</v>
      </c>
    </row>
    <row r="80" spans="1:29" x14ac:dyDescent="0.35">
      <c r="A80" s="25" t="s">
        <v>368</v>
      </c>
      <c r="B80" s="26" t="s">
        <v>369</v>
      </c>
      <c r="C80" s="27">
        <v>230000000</v>
      </c>
      <c r="D80" s="239"/>
      <c r="E80" s="33"/>
      <c r="F80" s="29">
        <v>230000000</v>
      </c>
      <c r="G80" s="30">
        <v>39934060</v>
      </c>
      <c r="H80" s="27"/>
      <c r="I80" s="30">
        <v>39934060</v>
      </c>
      <c r="J80" s="31">
        <v>190065940</v>
      </c>
      <c r="L80" s="239">
        <f>7335700+800000</f>
        <v>8135700</v>
      </c>
      <c r="M80" s="239">
        <v>24301360</v>
      </c>
      <c r="N80" s="239">
        <f>7587000-90000</f>
        <v>7497000</v>
      </c>
      <c r="O80" s="27"/>
      <c r="X80" s="258">
        <f t="shared" si="3"/>
        <v>39934060</v>
      </c>
      <c r="Y80" s="258">
        <f t="shared" si="4"/>
        <v>0</v>
      </c>
      <c r="AA80" s="253" t="s">
        <v>368</v>
      </c>
      <c r="AB80" s="254" t="s">
        <v>369</v>
      </c>
      <c r="AC80" s="239">
        <f>7335700+800000</f>
        <v>8135700</v>
      </c>
    </row>
    <row r="81" spans="1:29" x14ac:dyDescent="0.35">
      <c r="A81" s="16" t="s">
        <v>370</v>
      </c>
      <c r="B81" s="17" t="s">
        <v>371</v>
      </c>
      <c r="C81" s="18">
        <v>1693296796</v>
      </c>
      <c r="D81" s="236">
        <v>0</v>
      </c>
      <c r="E81" s="18">
        <v>0</v>
      </c>
      <c r="F81" s="18">
        <v>1693296796</v>
      </c>
      <c r="G81" s="18">
        <v>430007869</v>
      </c>
      <c r="H81" s="18">
        <v>93521959</v>
      </c>
      <c r="I81" s="18">
        <v>430007869</v>
      </c>
      <c r="J81" s="18">
        <v>1263288927</v>
      </c>
      <c r="L81" s="18">
        <f>+L82+L84+L100+L102+L104</f>
        <v>187627285</v>
      </c>
      <c r="M81" s="18">
        <f>+M82+M84+M100+M102+M104</f>
        <v>77085081</v>
      </c>
      <c r="N81" s="18">
        <f>+N82+N84+N100+N102+N104</f>
        <v>188479162</v>
      </c>
      <c r="O81" s="18">
        <f>+O82+O84+O100+O102+O104</f>
        <v>71051768</v>
      </c>
      <c r="X81" s="258">
        <f t="shared" si="3"/>
        <v>524243296</v>
      </c>
      <c r="Y81" s="258">
        <f t="shared" si="4"/>
        <v>-94235427</v>
      </c>
      <c r="AA81" s="249" t="s">
        <v>370</v>
      </c>
      <c r="AB81" s="250" t="s">
        <v>371</v>
      </c>
      <c r="AC81" s="236">
        <f>SUM(AC84+AC102+AC107)</f>
        <v>196104045</v>
      </c>
    </row>
    <row r="82" spans="1:29" x14ac:dyDescent="0.35">
      <c r="A82" s="16">
        <v>1125202</v>
      </c>
      <c r="B82" s="17" t="s">
        <v>1184</v>
      </c>
      <c r="C82" s="18">
        <v>0</v>
      </c>
      <c r="D82" s="236">
        <v>0</v>
      </c>
      <c r="E82" s="18">
        <v>0</v>
      </c>
      <c r="F82" s="18">
        <v>0</v>
      </c>
      <c r="G82" s="18">
        <v>10869600</v>
      </c>
      <c r="H82" s="18">
        <v>0</v>
      </c>
      <c r="I82" s="18">
        <v>10869600</v>
      </c>
      <c r="J82" s="18">
        <v>0</v>
      </c>
      <c r="L82" s="236"/>
      <c r="M82" s="236"/>
      <c r="N82" s="236"/>
      <c r="O82" s="18">
        <f>+O83</f>
        <v>10869600</v>
      </c>
      <c r="X82" s="258">
        <f t="shared" si="3"/>
        <v>10869600</v>
      </c>
      <c r="Y82" s="258">
        <f t="shared" si="4"/>
        <v>0</v>
      </c>
      <c r="AA82" s="249"/>
      <c r="AB82" s="250"/>
      <c r="AC82" s="236"/>
    </row>
    <row r="83" spans="1:29" x14ac:dyDescent="0.35">
      <c r="A83" s="232">
        <v>112520201</v>
      </c>
      <c r="B83" s="233" t="s">
        <v>1185</v>
      </c>
      <c r="C83" s="18"/>
      <c r="D83" s="236"/>
      <c r="E83" s="18"/>
      <c r="F83" s="18">
        <v>0</v>
      </c>
      <c r="G83" s="18">
        <v>10869600</v>
      </c>
      <c r="H83" s="18"/>
      <c r="I83" s="18">
        <v>10869600</v>
      </c>
      <c r="J83" s="18"/>
      <c r="L83" s="236"/>
      <c r="M83" s="236"/>
      <c r="N83" s="236"/>
      <c r="O83" s="18">
        <v>10869600</v>
      </c>
      <c r="X83" s="258">
        <f t="shared" si="3"/>
        <v>10869600</v>
      </c>
      <c r="Y83" s="258">
        <f t="shared" si="4"/>
        <v>0</v>
      </c>
      <c r="AA83" s="249"/>
      <c r="AB83" s="250"/>
      <c r="AC83" s="236"/>
    </row>
    <row r="84" spans="1:29" x14ac:dyDescent="0.35">
      <c r="A84" s="16" t="s">
        <v>372</v>
      </c>
      <c r="B84" s="17" t="s">
        <v>373</v>
      </c>
      <c r="C84" s="18">
        <v>346400000</v>
      </c>
      <c r="D84" s="236">
        <v>0</v>
      </c>
      <c r="E84" s="18">
        <v>0</v>
      </c>
      <c r="F84" s="18">
        <v>346400000</v>
      </c>
      <c r="G84" s="18">
        <v>167162146</v>
      </c>
      <c r="H84" s="18">
        <v>55656123</v>
      </c>
      <c r="I84" s="18">
        <v>167162146</v>
      </c>
      <c r="J84" s="18">
        <v>179237854</v>
      </c>
      <c r="L84" s="18">
        <f>+L85+L91</f>
        <v>127622146</v>
      </c>
      <c r="M84" s="18">
        <f>+M85+M91</f>
        <v>6124900</v>
      </c>
      <c r="N84" s="18">
        <f>+N85+N91</f>
        <v>10389600</v>
      </c>
      <c r="O84" s="18">
        <f>+O85+O91</f>
        <v>23025500</v>
      </c>
      <c r="X84" s="258">
        <f t="shared" si="3"/>
        <v>167162146</v>
      </c>
      <c r="Y84" s="258">
        <f t="shared" si="4"/>
        <v>0</v>
      </c>
      <c r="AA84" s="249" t="s">
        <v>372</v>
      </c>
      <c r="AB84" s="250" t="s">
        <v>373</v>
      </c>
      <c r="AC84" s="236">
        <f>SUM(AC91+AC85)</f>
        <v>127622146</v>
      </c>
    </row>
    <row r="85" spans="1:29" x14ac:dyDescent="0.35">
      <c r="A85" s="21" t="s">
        <v>374</v>
      </c>
      <c r="B85" s="22" t="s">
        <v>46</v>
      </c>
      <c r="C85" s="23">
        <v>180600000</v>
      </c>
      <c r="D85" s="237">
        <v>0</v>
      </c>
      <c r="E85" s="23">
        <v>0</v>
      </c>
      <c r="F85" s="23">
        <v>180600000</v>
      </c>
      <c r="G85" s="23">
        <v>114012546</v>
      </c>
      <c r="H85" s="23">
        <v>36262523</v>
      </c>
      <c r="I85" s="23">
        <v>114012546</v>
      </c>
      <c r="J85" s="23">
        <v>66587454</v>
      </c>
      <c r="L85" s="23">
        <f>SUM(L86:L90)</f>
        <v>107936146</v>
      </c>
      <c r="M85" s="23">
        <f>SUM(M86:M90)</f>
        <v>2240400</v>
      </c>
      <c r="N85" s="23">
        <f>SUM(N86:N90)</f>
        <v>204100</v>
      </c>
      <c r="O85" s="23">
        <f>SUM(O86:O90)</f>
        <v>3631900</v>
      </c>
      <c r="X85" s="258">
        <f t="shared" si="3"/>
        <v>114012546</v>
      </c>
      <c r="Y85" s="258">
        <f t="shared" si="4"/>
        <v>0</v>
      </c>
      <c r="AA85" s="251" t="s">
        <v>374</v>
      </c>
      <c r="AB85" s="252" t="s">
        <v>46</v>
      </c>
      <c r="AC85" s="237">
        <f>SUM(AC86:AC90)</f>
        <v>107936146</v>
      </c>
    </row>
    <row r="86" spans="1:29" x14ac:dyDescent="0.35">
      <c r="A86" s="25" t="s">
        <v>375</v>
      </c>
      <c r="B86" s="26" t="s">
        <v>47</v>
      </c>
      <c r="C86" s="27">
        <v>169000000</v>
      </c>
      <c r="D86" s="239"/>
      <c r="E86" s="33"/>
      <c r="F86" s="29">
        <v>169000000</v>
      </c>
      <c r="G86" s="30">
        <v>106095046</v>
      </c>
      <c r="H86" s="27">
        <v>32630623</v>
      </c>
      <c r="I86" s="30">
        <v>106095046</v>
      </c>
      <c r="J86" s="31">
        <v>62904954</v>
      </c>
      <c r="L86" s="239">
        <v>106095046</v>
      </c>
      <c r="M86" s="239"/>
      <c r="N86" s="239"/>
      <c r="O86" s="27"/>
      <c r="X86" s="258">
        <f t="shared" si="3"/>
        <v>106095046</v>
      </c>
      <c r="Y86" s="258">
        <f t="shared" si="4"/>
        <v>0</v>
      </c>
      <c r="AA86" s="253" t="s">
        <v>375</v>
      </c>
      <c r="AB86" s="254" t="s">
        <v>47</v>
      </c>
      <c r="AC86" s="239">
        <v>106095046</v>
      </c>
    </row>
    <row r="87" spans="1:29" x14ac:dyDescent="0.35">
      <c r="A87" s="25" t="s">
        <v>376</v>
      </c>
      <c r="B87" s="26" t="s">
        <v>48</v>
      </c>
      <c r="C87" s="27">
        <v>200000</v>
      </c>
      <c r="D87" s="239"/>
      <c r="E87" s="33"/>
      <c r="F87" s="29">
        <v>200000</v>
      </c>
      <c r="G87" s="30"/>
      <c r="H87" s="27"/>
      <c r="I87" s="30"/>
      <c r="J87" s="31">
        <v>200000</v>
      </c>
      <c r="L87" s="239"/>
      <c r="M87" s="239"/>
      <c r="N87" s="239"/>
      <c r="O87" s="27"/>
      <c r="X87" s="258">
        <f t="shared" si="3"/>
        <v>0</v>
      </c>
      <c r="Y87" s="258">
        <f t="shared" si="4"/>
        <v>0</v>
      </c>
      <c r="AA87" s="253" t="s">
        <v>376</v>
      </c>
      <c r="AB87" s="254" t="s">
        <v>48</v>
      </c>
      <c r="AC87" s="239"/>
    </row>
    <row r="88" spans="1:29" x14ac:dyDescent="0.35">
      <c r="A88" s="25" t="s">
        <v>377</v>
      </c>
      <c r="B88" s="26" t="s">
        <v>49</v>
      </c>
      <c r="C88" s="27">
        <v>200000</v>
      </c>
      <c r="D88" s="239"/>
      <c r="E88" s="33"/>
      <c r="F88" s="29">
        <v>200000</v>
      </c>
      <c r="G88" s="30">
        <v>1491000</v>
      </c>
      <c r="H88" s="27"/>
      <c r="I88" s="30">
        <v>1491000</v>
      </c>
      <c r="J88" s="31">
        <v>-1291000</v>
      </c>
      <c r="L88" s="239">
        <v>1122100</v>
      </c>
      <c r="M88" s="239">
        <v>348500</v>
      </c>
      <c r="N88" s="239">
        <v>20400</v>
      </c>
      <c r="O88" s="27"/>
      <c r="X88" s="258">
        <f t="shared" si="3"/>
        <v>1491000</v>
      </c>
      <c r="Y88" s="258">
        <f t="shared" si="4"/>
        <v>0</v>
      </c>
      <c r="AA88" s="253" t="s">
        <v>377</v>
      </c>
      <c r="AB88" s="254" t="s">
        <v>49</v>
      </c>
      <c r="AC88" s="239">
        <v>1122100</v>
      </c>
    </row>
    <row r="89" spans="1:29" x14ac:dyDescent="0.35">
      <c r="A89" s="25" t="s">
        <v>378</v>
      </c>
      <c r="B89" s="26" t="s">
        <v>50</v>
      </c>
      <c r="C89" s="27">
        <v>10000000</v>
      </c>
      <c r="D89" s="239"/>
      <c r="E89" s="33"/>
      <c r="F89" s="29">
        <v>10000000</v>
      </c>
      <c r="G89" s="30">
        <v>5772500</v>
      </c>
      <c r="H89" s="27">
        <v>3631900</v>
      </c>
      <c r="I89" s="30">
        <v>5772500</v>
      </c>
      <c r="J89" s="31">
        <v>4227500</v>
      </c>
      <c r="L89" s="239">
        <v>80000</v>
      </c>
      <c r="M89" s="239">
        <v>1891900</v>
      </c>
      <c r="N89" s="239">
        <v>168700</v>
      </c>
      <c r="O89" s="27">
        <v>3631900</v>
      </c>
      <c r="X89" s="258">
        <f t="shared" si="3"/>
        <v>5772500</v>
      </c>
      <c r="Y89" s="258">
        <f t="shared" si="4"/>
        <v>0</v>
      </c>
      <c r="AA89" s="253" t="s">
        <v>378</v>
      </c>
      <c r="AB89" s="254" t="s">
        <v>50</v>
      </c>
      <c r="AC89" s="239">
        <v>80000</v>
      </c>
    </row>
    <row r="90" spans="1:29" x14ac:dyDescent="0.35">
      <c r="A90" s="25" t="s">
        <v>379</v>
      </c>
      <c r="B90" s="26" t="s">
        <v>51</v>
      </c>
      <c r="C90" s="27">
        <v>1200000</v>
      </c>
      <c r="D90" s="239"/>
      <c r="E90" s="33"/>
      <c r="F90" s="29">
        <v>1200000</v>
      </c>
      <c r="G90" s="30">
        <v>654000</v>
      </c>
      <c r="H90" s="27"/>
      <c r="I90" s="30">
        <v>654000</v>
      </c>
      <c r="J90" s="31">
        <v>546000</v>
      </c>
      <c r="L90" s="239">
        <v>639000</v>
      </c>
      <c r="M90" s="239"/>
      <c r="N90" s="239">
        <v>15000</v>
      </c>
      <c r="O90" s="27"/>
      <c r="X90" s="258">
        <f t="shared" si="3"/>
        <v>654000</v>
      </c>
      <c r="Y90" s="258">
        <f t="shared" si="4"/>
        <v>0</v>
      </c>
      <c r="AA90" s="253" t="s">
        <v>379</v>
      </c>
      <c r="AB90" s="254" t="s">
        <v>51</v>
      </c>
      <c r="AC90" s="239">
        <v>639000</v>
      </c>
    </row>
    <row r="91" spans="1:29" x14ac:dyDescent="0.35">
      <c r="A91" s="16" t="s">
        <v>380</v>
      </c>
      <c r="B91" s="17" t="s">
        <v>52</v>
      </c>
      <c r="C91" s="18">
        <v>165800000</v>
      </c>
      <c r="D91" s="236">
        <v>0</v>
      </c>
      <c r="E91" s="18">
        <v>0</v>
      </c>
      <c r="F91" s="18">
        <v>165800000</v>
      </c>
      <c r="G91" s="18">
        <v>53149600</v>
      </c>
      <c r="H91" s="18">
        <v>19393600</v>
      </c>
      <c r="I91" s="18">
        <v>53149600</v>
      </c>
      <c r="J91" s="18">
        <v>112650400</v>
      </c>
      <c r="L91" s="236">
        <f>SUM(L92)</f>
        <v>19686000</v>
      </c>
      <c r="M91" s="236">
        <f>SUM(M92)</f>
        <v>3884500</v>
      </c>
      <c r="N91" s="236">
        <f>+N92</f>
        <v>10185500</v>
      </c>
      <c r="O91" s="18">
        <v>19393600</v>
      </c>
      <c r="X91" s="258">
        <f t="shared" si="3"/>
        <v>53149600</v>
      </c>
      <c r="Y91" s="258">
        <f t="shared" si="4"/>
        <v>0</v>
      </c>
      <c r="AA91" s="249" t="s">
        <v>380</v>
      </c>
      <c r="AB91" s="250" t="s">
        <v>52</v>
      </c>
      <c r="AC91" s="236">
        <f>SUM(AC92)</f>
        <v>19686000</v>
      </c>
    </row>
    <row r="92" spans="1:29" x14ac:dyDescent="0.35">
      <c r="A92" s="21" t="s">
        <v>381</v>
      </c>
      <c r="B92" s="22" t="s">
        <v>53</v>
      </c>
      <c r="C92" s="23">
        <v>165800000</v>
      </c>
      <c r="D92" s="237">
        <v>0</v>
      </c>
      <c r="E92" s="23">
        <v>0</v>
      </c>
      <c r="F92" s="23">
        <v>165800000</v>
      </c>
      <c r="G92" s="23">
        <v>53149600</v>
      </c>
      <c r="H92" s="23">
        <v>19393600</v>
      </c>
      <c r="I92" s="23">
        <v>53149600</v>
      </c>
      <c r="J92" s="23">
        <v>112650400</v>
      </c>
      <c r="L92" s="237">
        <f>SUM(L93:L99)</f>
        <v>19686000</v>
      </c>
      <c r="M92" s="237">
        <f>SUM(M93:M99)</f>
        <v>3884500</v>
      </c>
      <c r="N92" s="237">
        <f>SUM(N93:N99)</f>
        <v>10185500</v>
      </c>
      <c r="O92" s="23">
        <v>19393600</v>
      </c>
      <c r="X92" s="258">
        <f t="shared" si="3"/>
        <v>53149600</v>
      </c>
      <c r="Y92" s="258">
        <f t="shared" si="4"/>
        <v>0</v>
      </c>
      <c r="AA92" s="251" t="s">
        <v>381</v>
      </c>
      <c r="AB92" s="252" t="s">
        <v>53</v>
      </c>
      <c r="AC92" s="237">
        <f>SUM(AC93:AC99)</f>
        <v>19686000</v>
      </c>
    </row>
    <row r="93" spans="1:29" x14ac:dyDescent="0.35">
      <c r="A93" s="25" t="s">
        <v>382</v>
      </c>
      <c r="B93" s="26" t="s">
        <v>54</v>
      </c>
      <c r="C93" s="27">
        <v>24000000</v>
      </c>
      <c r="D93" s="239"/>
      <c r="E93" s="33"/>
      <c r="F93" s="29">
        <v>24000000</v>
      </c>
      <c r="G93" s="30">
        <v>500000</v>
      </c>
      <c r="H93" s="27"/>
      <c r="I93" s="30">
        <v>500000</v>
      </c>
      <c r="J93" s="31">
        <v>23500000</v>
      </c>
      <c r="L93" s="239">
        <v>500000</v>
      </c>
      <c r="M93" s="239"/>
      <c r="N93" s="239"/>
      <c r="O93" s="27"/>
      <c r="X93" s="258">
        <f t="shared" si="3"/>
        <v>500000</v>
      </c>
      <c r="Y93" s="258">
        <f t="shared" si="4"/>
        <v>0</v>
      </c>
      <c r="AA93" s="253" t="s">
        <v>382</v>
      </c>
      <c r="AB93" s="254" t="s">
        <v>54</v>
      </c>
      <c r="AC93" s="239">
        <v>500000</v>
      </c>
    </row>
    <row r="94" spans="1:29" x14ac:dyDescent="0.35">
      <c r="A94" s="25" t="s">
        <v>383</v>
      </c>
      <c r="B94" s="26" t="s">
        <v>55</v>
      </c>
      <c r="C94" s="27">
        <v>1200000</v>
      </c>
      <c r="D94" s="239"/>
      <c r="E94" s="33"/>
      <c r="F94" s="29">
        <v>1200000</v>
      </c>
      <c r="G94" s="30">
        <v>190000</v>
      </c>
      <c r="H94" s="27"/>
      <c r="I94" s="30">
        <v>190000</v>
      </c>
      <c r="J94" s="31">
        <v>1010000</v>
      </c>
      <c r="L94" s="239">
        <v>100000</v>
      </c>
      <c r="M94" s="239">
        <v>90000</v>
      </c>
      <c r="N94" s="239"/>
      <c r="O94" s="27"/>
      <c r="X94" s="258">
        <f t="shared" si="3"/>
        <v>190000</v>
      </c>
      <c r="Y94" s="258">
        <f t="shared" si="4"/>
        <v>0</v>
      </c>
      <c r="AA94" s="253" t="s">
        <v>383</v>
      </c>
      <c r="AB94" s="254" t="s">
        <v>55</v>
      </c>
      <c r="AC94" s="239">
        <v>100000</v>
      </c>
    </row>
    <row r="95" spans="1:29" x14ac:dyDescent="0.35">
      <c r="A95" s="25" t="s">
        <v>384</v>
      </c>
      <c r="B95" s="26" t="s">
        <v>56</v>
      </c>
      <c r="C95" s="27">
        <v>600000</v>
      </c>
      <c r="D95" s="239"/>
      <c r="E95" s="33"/>
      <c r="F95" s="29">
        <v>600000</v>
      </c>
      <c r="G95" s="30"/>
      <c r="H95" s="27"/>
      <c r="I95" s="30"/>
      <c r="J95" s="31">
        <v>600000</v>
      </c>
      <c r="L95" s="239"/>
      <c r="M95" s="239"/>
      <c r="N95" s="239"/>
      <c r="O95" s="27"/>
      <c r="X95" s="258">
        <f t="shared" si="3"/>
        <v>0</v>
      </c>
      <c r="Y95" s="258">
        <f t="shared" si="4"/>
        <v>0</v>
      </c>
      <c r="AA95" s="253" t="s">
        <v>384</v>
      </c>
      <c r="AB95" s="254" t="s">
        <v>56</v>
      </c>
      <c r="AC95" s="239"/>
    </row>
    <row r="96" spans="1:29" x14ac:dyDescent="0.35">
      <c r="A96" s="25" t="s">
        <v>385</v>
      </c>
      <c r="B96" s="26" t="s">
        <v>57</v>
      </c>
      <c r="C96" s="27">
        <v>28000000</v>
      </c>
      <c r="D96" s="239"/>
      <c r="E96" s="33"/>
      <c r="F96" s="29">
        <v>28000000</v>
      </c>
      <c r="G96" s="30">
        <v>9844600</v>
      </c>
      <c r="H96" s="27">
        <v>4416600</v>
      </c>
      <c r="I96" s="30">
        <v>9844600</v>
      </c>
      <c r="J96" s="31">
        <v>18155400</v>
      </c>
      <c r="L96" s="239">
        <v>4526000</v>
      </c>
      <c r="M96" s="239">
        <v>902000</v>
      </c>
      <c r="N96" s="239"/>
      <c r="O96" s="27">
        <v>4416600</v>
      </c>
      <c r="X96" s="258">
        <f t="shared" si="3"/>
        <v>9844600</v>
      </c>
      <c r="Y96" s="258">
        <f t="shared" si="4"/>
        <v>0</v>
      </c>
      <c r="AA96" s="253" t="s">
        <v>385</v>
      </c>
      <c r="AB96" s="254" t="s">
        <v>57</v>
      </c>
      <c r="AC96" s="239">
        <v>4526000</v>
      </c>
    </row>
    <row r="97" spans="1:29" x14ac:dyDescent="0.35">
      <c r="A97" s="25" t="s">
        <v>386</v>
      </c>
      <c r="B97" s="26" t="s">
        <v>58</v>
      </c>
      <c r="C97" s="27">
        <v>40000000</v>
      </c>
      <c r="D97" s="239"/>
      <c r="E97" s="33"/>
      <c r="F97" s="29">
        <v>40000000</v>
      </c>
      <c r="G97" s="30">
        <v>4682000</v>
      </c>
      <c r="H97" s="27"/>
      <c r="I97" s="30">
        <v>4682000</v>
      </c>
      <c r="J97" s="31">
        <v>35318000</v>
      </c>
      <c r="L97" s="239">
        <v>1430000</v>
      </c>
      <c r="M97" s="239">
        <v>2000000</v>
      </c>
      <c r="N97" s="239">
        <v>1252000</v>
      </c>
      <c r="O97" s="27"/>
      <c r="X97" s="258">
        <f t="shared" si="3"/>
        <v>4682000</v>
      </c>
      <c r="Y97" s="258">
        <f t="shared" si="4"/>
        <v>0</v>
      </c>
      <c r="AA97" s="253" t="s">
        <v>386</v>
      </c>
      <c r="AB97" s="254" t="s">
        <v>58</v>
      </c>
      <c r="AC97" s="239">
        <v>1430000</v>
      </c>
    </row>
    <row r="98" spans="1:29" x14ac:dyDescent="0.35">
      <c r="A98" s="25" t="s">
        <v>387</v>
      </c>
      <c r="B98" s="26" t="s">
        <v>59</v>
      </c>
      <c r="C98" s="27">
        <v>12000000</v>
      </c>
      <c r="D98" s="239"/>
      <c r="E98" s="33"/>
      <c r="F98" s="29">
        <v>12000000</v>
      </c>
      <c r="G98" s="30">
        <v>4878000</v>
      </c>
      <c r="H98" s="27">
        <v>934500</v>
      </c>
      <c r="I98" s="30">
        <v>4878000</v>
      </c>
      <c r="J98" s="31">
        <v>7122000</v>
      </c>
      <c r="L98" s="239">
        <v>1946000</v>
      </c>
      <c r="M98" s="239">
        <v>892500</v>
      </c>
      <c r="N98" s="239">
        <v>1105000</v>
      </c>
      <c r="O98" s="27">
        <v>934500</v>
      </c>
      <c r="X98" s="258">
        <f t="shared" si="3"/>
        <v>4878000</v>
      </c>
      <c r="Y98" s="258">
        <f t="shared" si="4"/>
        <v>0</v>
      </c>
      <c r="AA98" s="253" t="s">
        <v>387</v>
      </c>
      <c r="AB98" s="254" t="s">
        <v>59</v>
      </c>
      <c r="AC98" s="239">
        <v>1946000</v>
      </c>
    </row>
    <row r="99" spans="1:29" x14ac:dyDescent="0.35">
      <c r="A99" s="25" t="s">
        <v>388</v>
      </c>
      <c r="B99" s="26" t="s">
        <v>60</v>
      </c>
      <c r="C99" s="27">
        <v>60000000</v>
      </c>
      <c r="D99" s="239"/>
      <c r="E99" s="33"/>
      <c r="F99" s="29">
        <v>60000000</v>
      </c>
      <c r="G99" s="30">
        <v>33055000</v>
      </c>
      <c r="H99" s="27">
        <v>14042500</v>
      </c>
      <c r="I99" s="30">
        <v>33055000</v>
      </c>
      <c r="J99" s="31">
        <v>26945000</v>
      </c>
      <c r="L99" s="239">
        <v>11184000</v>
      </c>
      <c r="M99" s="239"/>
      <c r="N99" s="239">
        <v>7828500</v>
      </c>
      <c r="O99" s="27">
        <v>14042500</v>
      </c>
      <c r="X99" s="258">
        <f t="shared" si="3"/>
        <v>33055000</v>
      </c>
      <c r="Y99" s="258">
        <f t="shared" si="4"/>
        <v>0</v>
      </c>
      <c r="AA99" s="253" t="s">
        <v>388</v>
      </c>
      <c r="AB99" s="254" t="s">
        <v>60</v>
      </c>
      <c r="AC99" s="239">
        <v>11184000</v>
      </c>
    </row>
    <row r="100" spans="1:29" x14ac:dyDescent="0.35">
      <c r="A100" s="21">
        <v>11255</v>
      </c>
      <c r="B100" s="22" t="s">
        <v>1179</v>
      </c>
      <c r="C100" s="23">
        <v>0</v>
      </c>
      <c r="D100" s="237">
        <v>0</v>
      </c>
      <c r="E100" s="23">
        <v>0</v>
      </c>
      <c r="F100" s="23">
        <v>0</v>
      </c>
      <c r="G100" s="23">
        <v>10854800</v>
      </c>
      <c r="H100" s="23">
        <v>0</v>
      </c>
      <c r="I100" s="23">
        <v>10854800</v>
      </c>
      <c r="J100" s="23">
        <v>0</v>
      </c>
      <c r="L100" s="239"/>
      <c r="M100" s="239"/>
      <c r="N100" s="237">
        <f>+N101</f>
        <v>10854800</v>
      </c>
      <c r="O100" s="23">
        <v>0</v>
      </c>
      <c r="X100" s="258">
        <f t="shared" si="3"/>
        <v>10854800</v>
      </c>
      <c r="Y100" s="258">
        <f t="shared" si="4"/>
        <v>0</v>
      </c>
      <c r="AA100" s="253"/>
      <c r="AB100" s="254"/>
      <c r="AC100" s="239"/>
    </row>
    <row r="101" spans="1:29" x14ac:dyDescent="0.35">
      <c r="A101" s="25">
        <v>1125501</v>
      </c>
      <c r="B101" s="26" t="s">
        <v>1178</v>
      </c>
      <c r="C101" s="27"/>
      <c r="D101" s="239"/>
      <c r="E101" s="33"/>
      <c r="F101" s="29">
        <v>0</v>
      </c>
      <c r="G101" s="30">
        <v>10854800</v>
      </c>
      <c r="H101" s="27"/>
      <c r="I101" s="30">
        <v>10854800</v>
      </c>
      <c r="J101" s="31"/>
      <c r="L101" s="239"/>
      <c r="M101" s="239"/>
      <c r="N101" s="239">
        <v>10854800</v>
      </c>
      <c r="O101" s="27"/>
      <c r="X101" s="258">
        <f t="shared" si="3"/>
        <v>10854800</v>
      </c>
      <c r="Y101" s="258">
        <f t="shared" si="4"/>
        <v>0</v>
      </c>
      <c r="AA101" s="253"/>
      <c r="AB101" s="254"/>
      <c r="AC101" s="239"/>
    </row>
    <row r="102" spans="1:29" x14ac:dyDescent="0.35">
      <c r="A102" s="21" t="s">
        <v>389</v>
      </c>
      <c r="B102" s="22" t="s">
        <v>390</v>
      </c>
      <c r="C102" s="23">
        <v>94000000</v>
      </c>
      <c r="D102" s="237">
        <v>0</v>
      </c>
      <c r="E102" s="23">
        <v>0</v>
      </c>
      <c r="F102" s="23">
        <v>94000000</v>
      </c>
      <c r="G102" s="23">
        <v>51201854</v>
      </c>
      <c r="H102" s="23">
        <v>2209168</v>
      </c>
      <c r="I102" s="23">
        <v>51201854</v>
      </c>
      <c r="J102" s="23">
        <v>42798146</v>
      </c>
      <c r="L102" s="237">
        <f>SUM(L103)</f>
        <v>0</v>
      </c>
      <c r="M102" s="237">
        <f>SUM(M103)</f>
        <v>17557916</v>
      </c>
      <c r="N102" s="237">
        <f>SUM(N103)</f>
        <v>33643938</v>
      </c>
      <c r="O102" s="237">
        <f>SUM(O103)</f>
        <v>0</v>
      </c>
      <c r="X102" s="258">
        <f t="shared" si="3"/>
        <v>51201854</v>
      </c>
      <c r="Y102" s="258">
        <f t="shared" si="4"/>
        <v>0</v>
      </c>
      <c r="AA102" s="251" t="s">
        <v>389</v>
      </c>
      <c r="AB102" s="252" t="s">
        <v>390</v>
      </c>
      <c r="AC102" s="237">
        <f>SUM(AC103)</f>
        <v>8376760</v>
      </c>
    </row>
    <row r="103" spans="1:29" x14ac:dyDescent="0.35">
      <c r="A103" s="25" t="s">
        <v>391</v>
      </c>
      <c r="B103" s="26" t="s">
        <v>392</v>
      </c>
      <c r="C103" s="27">
        <v>94000000</v>
      </c>
      <c r="D103" s="239"/>
      <c r="E103" s="33"/>
      <c r="F103" s="29">
        <v>94000000</v>
      </c>
      <c r="G103" s="30">
        <v>51201854</v>
      </c>
      <c r="H103" s="27">
        <v>2209168</v>
      </c>
      <c r="I103" s="30">
        <v>51201854</v>
      </c>
      <c r="J103" s="31">
        <v>42798146</v>
      </c>
      <c r="L103" s="239"/>
      <c r="M103" s="239">
        <v>17557916</v>
      </c>
      <c r="N103" s="239">
        <v>33643938</v>
      </c>
      <c r="O103" s="239"/>
      <c r="X103" s="258">
        <f>+O103+N103+M103+L103</f>
        <v>51201854</v>
      </c>
      <c r="Y103" s="258">
        <f>+I103-X103</f>
        <v>0</v>
      </c>
      <c r="AA103" s="253" t="s">
        <v>391</v>
      </c>
      <c r="AB103" s="254" t="s">
        <v>392</v>
      </c>
      <c r="AC103" s="239">
        <v>8376760</v>
      </c>
    </row>
    <row r="104" spans="1:29" x14ac:dyDescent="0.35">
      <c r="A104" s="16" t="s">
        <v>393</v>
      </c>
      <c r="B104" s="17" t="s">
        <v>394</v>
      </c>
      <c r="C104" s="18">
        <v>1252896796</v>
      </c>
      <c r="D104" s="236">
        <v>0</v>
      </c>
      <c r="E104" s="18">
        <v>0</v>
      </c>
      <c r="F104" s="18">
        <v>1252896796</v>
      </c>
      <c r="G104" s="18">
        <v>284154896</v>
      </c>
      <c r="H104" s="18">
        <v>37156668</v>
      </c>
      <c r="I104" s="18">
        <v>284154896</v>
      </c>
      <c r="J104" s="18">
        <v>1041252927</v>
      </c>
      <c r="L104" s="236">
        <f>+L105+L106</f>
        <v>60005139</v>
      </c>
      <c r="M104" s="236">
        <f>+M105+M106</f>
        <v>53402265</v>
      </c>
      <c r="N104" s="236">
        <f>+N105+N106</f>
        <v>133590824</v>
      </c>
      <c r="O104" s="236">
        <f>+O105+O106</f>
        <v>37156668</v>
      </c>
      <c r="X104" s="258">
        <f t="shared" si="3"/>
        <v>284154896</v>
      </c>
      <c r="Y104" s="258">
        <f t="shared" si="4"/>
        <v>0</v>
      </c>
      <c r="AA104" s="249" t="s">
        <v>393</v>
      </c>
      <c r="AB104" s="250" t="s">
        <v>394</v>
      </c>
      <c r="AC104" s="236">
        <f>+AC105+AC106</f>
        <v>60105139</v>
      </c>
    </row>
    <row r="105" spans="1:29" x14ac:dyDescent="0.35">
      <c r="A105" s="16" t="s">
        <v>395</v>
      </c>
      <c r="B105" s="17" t="s">
        <v>396</v>
      </c>
      <c r="C105" s="18"/>
      <c r="D105" s="236"/>
      <c r="E105" s="18"/>
      <c r="F105" s="18">
        <v>0</v>
      </c>
      <c r="G105" s="18">
        <v>72511027</v>
      </c>
      <c r="H105" s="18">
        <v>1500000</v>
      </c>
      <c r="I105" s="18">
        <v>72511027</v>
      </c>
      <c r="J105" s="18"/>
      <c r="L105" s="236"/>
      <c r="M105" s="236"/>
      <c r="N105" s="236">
        <v>71011027</v>
      </c>
      <c r="O105" s="18">
        <v>1500000</v>
      </c>
      <c r="X105" s="258">
        <f t="shared" si="3"/>
        <v>72511027</v>
      </c>
      <c r="Y105" s="258">
        <f t="shared" si="4"/>
        <v>0</v>
      </c>
      <c r="AA105" s="249" t="s">
        <v>395</v>
      </c>
      <c r="AB105" s="250" t="s">
        <v>396</v>
      </c>
      <c r="AC105" s="236"/>
    </row>
    <row r="106" spans="1:29" x14ac:dyDescent="0.35">
      <c r="A106" s="16" t="s">
        <v>397</v>
      </c>
      <c r="B106" s="17" t="s">
        <v>398</v>
      </c>
      <c r="C106" s="18">
        <v>1252896796</v>
      </c>
      <c r="D106" s="236">
        <v>0</v>
      </c>
      <c r="E106" s="18">
        <v>0</v>
      </c>
      <c r="F106" s="18">
        <v>1252896796</v>
      </c>
      <c r="G106" s="18">
        <v>211643869</v>
      </c>
      <c r="H106" s="18">
        <v>35656668</v>
      </c>
      <c r="I106" s="18">
        <v>211643869</v>
      </c>
      <c r="J106" s="18">
        <v>1041252927</v>
      </c>
      <c r="L106" s="236">
        <f>+L107</f>
        <v>60005139</v>
      </c>
      <c r="M106" s="236">
        <f>+M107</f>
        <v>53402265</v>
      </c>
      <c r="N106" s="236">
        <f>+N107</f>
        <v>62579797</v>
      </c>
      <c r="O106" s="236">
        <f>+O107</f>
        <v>35656668</v>
      </c>
      <c r="X106" s="258">
        <f t="shared" si="3"/>
        <v>211643869</v>
      </c>
      <c r="Y106" s="258">
        <f t="shared" si="4"/>
        <v>0</v>
      </c>
      <c r="AA106" s="249" t="s">
        <v>397</v>
      </c>
      <c r="AB106" s="250" t="s">
        <v>398</v>
      </c>
      <c r="AC106" s="236">
        <f>+AC107</f>
        <v>60105139</v>
      </c>
    </row>
    <row r="107" spans="1:29" x14ac:dyDescent="0.35">
      <c r="A107" s="21" t="s">
        <v>399</v>
      </c>
      <c r="B107" s="22" t="s">
        <v>400</v>
      </c>
      <c r="C107" s="23">
        <v>1252896796</v>
      </c>
      <c r="D107" s="237">
        <v>0</v>
      </c>
      <c r="E107" s="23">
        <v>0</v>
      </c>
      <c r="F107" s="23">
        <v>1252896796</v>
      </c>
      <c r="G107" s="23">
        <v>211643869</v>
      </c>
      <c r="H107" s="23">
        <v>35656668</v>
      </c>
      <c r="I107" s="23">
        <v>211643869</v>
      </c>
      <c r="J107" s="23">
        <v>1041252927</v>
      </c>
      <c r="L107" s="237">
        <f>+L108+L109+L122</f>
        <v>60005139</v>
      </c>
      <c r="M107" s="237">
        <f>+M108+M109+M122</f>
        <v>53402265</v>
      </c>
      <c r="N107" s="237">
        <f>+N108+N109+N122</f>
        <v>62579797</v>
      </c>
      <c r="O107" s="237">
        <f>+O108+O109+O122</f>
        <v>35656668</v>
      </c>
      <c r="X107" s="258">
        <f t="shared" si="3"/>
        <v>211643869</v>
      </c>
      <c r="Y107" s="258">
        <f t="shared" si="4"/>
        <v>0</v>
      </c>
      <c r="AA107" s="251" t="s">
        <v>399</v>
      </c>
      <c r="AB107" s="252" t="s">
        <v>400</v>
      </c>
      <c r="AC107" s="237">
        <f>+AC108+AC109+AC122</f>
        <v>60105139</v>
      </c>
    </row>
    <row r="108" spans="1:29" x14ac:dyDescent="0.35">
      <c r="A108" s="25" t="s">
        <v>401</v>
      </c>
      <c r="B108" s="26" t="s">
        <v>402</v>
      </c>
      <c r="C108" s="27">
        <v>60000000</v>
      </c>
      <c r="D108" s="239"/>
      <c r="E108" s="33"/>
      <c r="F108" s="29">
        <v>60000000</v>
      </c>
      <c r="G108" s="30">
        <v>771000</v>
      </c>
      <c r="H108" s="27">
        <v>771000</v>
      </c>
      <c r="I108" s="30">
        <v>771000</v>
      </c>
      <c r="J108" s="31">
        <v>59229000</v>
      </c>
      <c r="L108" s="239"/>
      <c r="M108" s="239"/>
      <c r="N108" s="239"/>
      <c r="O108" s="27">
        <v>771000</v>
      </c>
      <c r="X108" s="258">
        <f t="shared" si="3"/>
        <v>771000</v>
      </c>
      <c r="Y108" s="258">
        <f t="shared" si="4"/>
        <v>0</v>
      </c>
      <c r="AA108" s="253" t="s">
        <v>401</v>
      </c>
      <c r="AB108" s="254" t="s">
        <v>402</v>
      </c>
      <c r="AC108" s="239"/>
    </row>
    <row r="109" spans="1:29" x14ac:dyDescent="0.35">
      <c r="A109" s="21" t="s">
        <v>403</v>
      </c>
      <c r="B109" s="22" t="s">
        <v>404</v>
      </c>
      <c r="C109" s="23">
        <v>1192896796</v>
      </c>
      <c r="D109" s="237">
        <v>0</v>
      </c>
      <c r="E109" s="23">
        <v>0</v>
      </c>
      <c r="F109" s="23">
        <v>1192896796</v>
      </c>
      <c r="G109" s="23">
        <v>198695091</v>
      </c>
      <c r="H109" s="23">
        <v>32803457</v>
      </c>
      <c r="I109" s="23">
        <v>198695091</v>
      </c>
      <c r="J109" s="23">
        <v>994201705</v>
      </c>
      <c r="L109" s="237">
        <f>+L110+L111+L112+L116+L117+L118+L119+L120+L121+L113+L114+L115</f>
        <v>56633054</v>
      </c>
      <c r="M109" s="237">
        <f>+M110+M111+M112+M116+M117+M118+M119+M120+M121+M113+M114+M115</f>
        <v>49689377</v>
      </c>
      <c r="N109" s="237">
        <f>+N110+N111+N112+N116+N117+N118+N119+N120+N121+N113+N114+N115</f>
        <v>59569203</v>
      </c>
      <c r="O109" s="237">
        <f>+O110+O111+O112+O116+O117+O118+O119+O120+O121+O113+O114+O115</f>
        <v>32803457</v>
      </c>
      <c r="X109" s="258">
        <f t="shared" si="3"/>
        <v>198695091</v>
      </c>
      <c r="Y109" s="258">
        <f t="shared" si="4"/>
        <v>0</v>
      </c>
      <c r="AA109" s="251" t="s">
        <v>403</v>
      </c>
      <c r="AB109" s="252" t="s">
        <v>404</v>
      </c>
      <c r="AC109" s="237">
        <f>SUM(AC110:AC121)</f>
        <v>56733054</v>
      </c>
    </row>
    <row r="110" spans="1:29" x14ac:dyDescent="0.35">
      <c r="A110" s="25" t="s">
        <v>405</v>
      </c>
      <c r="B110" s="26" t="s">
        <v>406</v>
      </c>
      <c r="C110" s="27">
        <v>63999996</v>
      </c>
      <c r="D110" s="239"/>
      <c r="E110" s="33"/>
      <c r="F110" s="29">
        <v>63999996</v>
      </c>
      <c r="G110" s="30">
        <v>44677232</v>
      </c>
      <c r="H110" s="27">
        <v>10220736</v>
      </c>
      <c r="I110" s="30">
        <v>44677232</v>
      </c>
      <c r="J110" s="31">
        <v>19322764</v>
      </c>
      <c r="L110" s="239"/>
      <c r="M110" s="239">
        <v>17967769</v>
      </c>
      <c r="N110" s="239">
        <v>16488727</v>
      </c>
      <c r="O110" s="27">
        <v>10220736</v>
      </c>
      <c r="X110" s="258">
        <f t="shared" si="3"/>
        <v>44677232</v>
      </c>
      <c r="Y110" s="258">
        <f t="shared" si="4"/>
        <v>0</v>
      </c>
      <c r="AA110" s="253" t="s">
        <v>405</v>
      </c>
      <c r="AB110" s="254" t="s">
        <v>406</v>
      </c>
      <c r="AC110" s="239"/>
    </row>
    <row r="111" spans="1:29" x14ac:dyDescent="0.35">
      <c r="A111" s="25" t="s">
        <v>407</v>
      </c>
      <c r="B111" s="26" t="s">
        <v>408</v>
      </c>
      <c r="C111" s="27">
        <v>164736000</v>
      </c>
      <c r="D111" s="239"/>
      <c r="E111" s="33"/>
      <c r="F111" s="29">
        <v>164736000</v>
      </c>
      <c r="G111" s="30">
        <v>47866984</v>
      </c>
      <c r="H111" s="27">
        <v>6082965</v>
      </c>
      <c r="I111" s="30">
        <v>47866984</v>
      </c>
      <c r="J111" s="31">
        <v>116869016</v>
      </c>
      <c r="L111" s="239">
        <v>10842496</v>
      </c>
      <c r="M111" s="239">
        <v>8419302</v>
      </c>
      <c r="N111" s="239">
        <v>22522221</v>
      </c>
      <c r="O111" s="27">
        <v>6082965</v>
      </c>
      <c r="X111" s="258">
        <f t="shared" si="3"/>
        <v>47866984</v>
      </c>
      <c r="Y111" s="258">
        <f t="shared" si="4"/>
        <v>0</v>
      </c>
      <c r="AA111" s="253" t="s">
        <v>407</v>
      </c>
      <c r="AB111" s="254" t="s">
        <v>408</v>
      </c>
      <c r="AC111" s="239">
        <v>10842496</v>
      </c>
    </row>
    <row r="112" spans="1:29" x14ac:dyDescent="0.35">
      <c r="A112" s="25" t="s">
        <v>409</v>
      </c>
      <c r="B112" s="26" t="s">
        <v>410</v>
      </c>
      <c r="C112" s="27">
        <v>47712000</v>
      </c>
      <c r="D112" s="239"/>
      <c r="E112" s="33"/>
      <c r="F112" s="29">
        <v>47712000</v>
      </c>
      <c r="G112" s="30">
        <v>26063183</v>
      </c>
      <c r="H112" s="27">
        <v>5170202</v>
      </c>
      <c r="I112" s="30">
        <v>26063183</v>
      </c>
      <c r="J112" s="31">
        <v>21648817</v>
      </c>
      <c r="L112" s="239">
        <v>8569672</v>
      </c>
      <c r="M112" s="239">
        <v>6834345</v>
      </c>
      <c r="N112" s="239">
        <v>5488964</v>
      </c>
      <c r="O112" s="27">
        <v>5170202</v>
      </c>
      <c r="X112" s="258">
        <f t="shared" si="3"/>
        <v>26063183</v>
      </c>
      <c r="Y112" s="258">
        <f t="shared" si="4"/>
        <v>0</v>
      </c>
      <c r="AA112" s="253" t="s">
        <v>409</v>
      </c>
      <c r="AB112" s="254" t="s">
        <v>410</v>
      </c>
      <c r="AC112" s="239">
        <v>8569672</v>
      </c>
    </row>
    <row r="113" spans="1:29" x14ac:dyDescent="0.35">
      <c r="A113" s="25" t="s">
        <v>411</v>
      </c>
      <c r="B113" s="26" t="s">
        <v>412</v>
      </c>
      <c r="C113" s="27">
        <v>48000000</v>
      </c>
      <c r="D113" s="239"/>
      <c r="E113" s="33"/>
      <c r="F113" s="29">
        <v>48000000</v>
      </c>
      <c r="G113" s="30">
        <v>5625847</v>
      </c>
      <c r="H113" s="27">
        <v>720960</v>
      </c>
      <c r="I113" s="30">
        <v>5625847</v>
      </c>
      <c r="J113" s="31">
        <v>42374153</v>
      </c>
      <c r="L113" s="239">
        <v>1060797</v>
      </c>
      <c r="M113" s="239">
        <v>1999821</v>
      </c>
      <c r="N113" s="239">
        <v>1844269</v>
      </c>
      <c r="O113" s="27">
        <v>720960</v>
      </c>
      <c r="X113" s="258">
        <f t="shared" si="3"/>
        <v>5625847</v>
      </c>
      <c r="Y113" s="258">
        <f t="shared" si="4"/>
        <v>0</v>
      </c>
      <c r="AA113" s="253" t="s">
        <v>411</v>
      </c>
      <c r="AB113" s="254" t="s">
        <v>412</v>
      </c>
      <c r="AC113" s="239">
        <v>1060797</v>
      </c>
    </row>
    <row r="114" spans="1:29" x14ac:dyDescent="0.35">
      <c r="A114" s="25" t="s">
        <v>413</v>
      </c>
      <c r="B114" s="26" t="s">
        <v>414</v>
      </c>
      <c r="C114" s="27">
        <v>132099996</v>
      </c>
      <c r="D114" s="239"/>
      <c r="E114" s="33"/>
      <c r="F114" s="29">
        <v>132099996</v>
      </c>
      <c r="G114" s="30">
        <v>33843987</v>
      </c>
      <c r="H114" s="27">
        <v>5931617</v>
      </c>
      <c r="I114" s="30">
        <v>33843987</v>
      </c>
      <c r="J114" s="31">
        <v>98256009</v>
      </c>
      <c r="L114" s="239">
        <v>11733612</v>
      </c>
      <c r="M114" s="239">
        <v>8895527</v>
      </c>
      <c r="N114" s="239">
        <f>7293231-10000</f>
        <v>7283231</v>
      </c>
      <c r="O114" s="27">
        <v>5931617</v>
      </c>
      <c r="X114" s="258">
        <f t="shared" si="3"/>
        <v>33843987</v>
      </c>
      <c r="Y114" s="258">
        <f t="shared" si="4"/>
        <v>0</v>
      </c>
      <c r="AA114" s="253" t="s">
        <v>413</v>
      </c>
      <c r="AB114" s="254" t="s">
        <v>414</v>
      </c>
      <c r="AC114" s="239">
        <v>11733612</v>
      </c>
    </row>
    <row r="115" spans="1:29" x14ac:dyDescent="0.35">
      <c r="A115" s="25" t="s">
        <v>415</v>
      </c>
      <c r="B115" s="26" t="s">
        <v>416</v>
      </c>
      <c r="C115" s="27">
        <v>168000000</v>
      </c>
      <c r="D115" s="239"/>
      <c r="E115" s="33"/>
      <c r="F115" s="29">
        <v>168000000</v>
      </c>
      <c r="G115" s="30">
        <v>19707403</v>
      </c>
      <c r="H115" s="27">
        <v>4676977</v>
      </c>
      <c r="I115" s="30">
        <v>19707403</v>
      </c>
      <c r="J115" s="31">
        <v>148292597</v>
      </c>
      <c r="L115" s="239">
        <v>6180786</v>
      </c>
      <c r="M115" s="239">
        <v>5474616</v>
      </c>
      <c r="N115" s="239">
        <v>3375024</v>
      </c>
      <c r="O115" s="27">
        <v>4676977</v>
      </c>
      <c r="X115" s="258">
        <f t="shared" si="3"/>
        <v>19707403</v>
      </c>
      <c r="Y115" s="258">
        <f t="shared" si="4"/>
        <v>0</v>
      </c>
      <c r="AA115" s="253" t="s">
        <v>415</v>
      </c>
      <c r="AB115" s="254" t="s">
        <v>416</v>
      </c>
      <c r="AC115" s="239">
        <v>6180786</v>
      </c>
    </row>
    <row r="116" spans="1:29" x14ac:dyDescent="0.35">
      <c r="A116" s="25" t="s">
        <v>417</v>
      </c>
      <c r="B116" s="26" t="s">
        <v>418</v>
      </c>
      <c r="C116" s="27">
        <v>99840000</v>
      </c>
      <c r="D116" s="239"/>
      <c r="E116" s="33"/>
      <c r="F116" s="29">
        <v>99840000</v>
      </c>
      <c r="G116" s="30"/>
      <c r="H116" s="27"/>
      <c r="I116" s="30"/>
      <c r="J116" s="31">
        <v>99840000</v>
      </c>
      <c r="L116" s="239"/>
      <c r="M116" s="239"/>
      <c r="N116" s="239"/>
      <c r="O116" s="27"/>
      <c r="X116" s="258">
        <f t="shared" si="3"/>
        <v>0</v>
      </c>
      <c r="Y116" s="258">
        <f t="shared" si="4"/>
        <v>0</v>
      </c>
      <c r="AA116" s="253" t="s">
        <v>417</v>
      </c>
      <c r="AB116" s="254" t="s">
        <v>418</v>
      </c>
      <c r="AC116" s="239"/>
    </row>
    <row r="117" spans="1:29" x14ac:dyDescent="0.35">
      <c r="A117" s="25" t="s">
        <v>419</v>
      </c>
      <c r="B117" s="26" t="s">
        <v>420</v>
      </c>
      <c r="C117" s="27">
        <v>50400000</v>
      </c>
      <c r="D117" s="239"/>
      <c r="E117" s="33"/>
      <c r="F117" s="29">
        <v>50400000</v>
      </c>
      <c r="G117" s="30"/>
      <c r="H117" s="27"/>
      <c r="I117" s="30"/>
      <c r="J117" s="31">
        <v>50400000</v>
      </c>
      <c r="L117" s="239"/>
      <c r="M117" s="239"/>
      <c r="N117" s="239"/>
      <c r="O117" s="27"/>
      <c r="X117" s="258">
        <f t="shared" si="3"/>
        <v>0</v>
      </c>
      <c r="Y117" s="258">
        <f t="shared" si="4"/>
        <v>0</v>
      </c>
      <c r="AA117" s="253" t="s">
        <v>419</v>
      </c>
      <c r="AB117" s="254" t="s">
        <v>420</v>
      </c>
      <c r="AC117" s="239"/>
    </row>
    <row r="118" spans="1:29" x14ac:dyDescent="0.35">
      <c r="A118" s="25" t="s">
        <v>421</v>
      </c>
      <c r="B118" s="26" t="s">
        <v>422</v>
      </c>
      <c r="C118" s="27">
        <v>36108804</v>
      </c>
      <c r="D118" s="239"/>
      <c r="E118" s="33"/>
      <c r="F118" s="29">
        <v>36108804</v>
      </c>
      <c r="G118" s="30">
        <v>144245</v>
      </c>
      <c r="H118" s="27"/>
      <c r="I118" s="30">
        <v>144245</v>
      </c>
      <c r="J118" s="31">
        <v>35964559</v>
      </c>
      <c r="L118" s="239">
        <v>22451</v>
      </c>
      <c r="M118" s="239">
        <v>97997</v>
      </c>
      <c r="N118" s="239">
        <v>23797</v>
      </c>
      <c r="O118" s="27"/>
      <c r="X118" s="258">
        <f t="shared" si="3"/>
        <v>144245</v>
      </c>
      <c r="Y118" s="258">
        <f t="shared" si="4"/>
        <v>0</v>
      </c>
      <c r="AA118" s="253" t="s">
        <v>421</v>
      </c>
      <c r="AB118" s="254" t="s">
        <v>422</v>
      </c>
      <c r="AC118" s="239">
        <v>22451</v>
      </c>
    </row>
    <row r="119" spans="1:29" x14ac:dyDescent="0.35">
      <c r="A119" s="25" t="s">
        <v>423</v>
      </c>
      <c r="B119" s="26" t="s">
        <v>424</v>
      </c>
      <c r="C119" s="27">
        <v>220000000</v>
      </c>
      <c r="D119" s="239"/>
      <c r="E119" s="33"/>
      <c r="F119" s="29">
        <v>220000000</v>
      </c>
      <c r="G119" s="30">
        <v>20766210</v>
      </c>
      <c r="H119" s="27"/>
      <c r="I119" s="30">
        <v>20766210</v>
      </c>
      <c r="J119" s="31">
        <v>199233790</v>
      </c>
      <c r="L119" s="239">
        <f>18323240-100000</f>
        <v>18223240</v>
      </c>
      <c r="M119" s="239"/>
      <c r="N119" s="239">
        <v>2542970</v>
      </c>
      <c r="O119" s="27"/>
      <c r="X119" s="258">
        <f t="shared" si="3"/>
        <v>20766210</v>
      </c>
      <c r="Y119" s="258">
        <f t="shared" si="4"/>
        <v>0</v>
      </c>
      <c r="AA119" s="253" t="s">
        <v>423</v>
      </c>
      <c r="AB119" s="254" t="s">
        <v>424</v>
      </c>
      <c r="AC119" s="239">
        <v>18323240</v>
      </c>
    </row>
    <row r="120" spans="1:29" x14ac:dyDescent="0.35">
      <c r="A120" s="25" t="s">
        <v>425</v>
      </c>
      <c r="B120" s="26" t="s">
        <v>426</v>
      </c>
      <c r="C120" s="27">
        <v>12000000</v>
      </c>
      <c r="D120" s="239"/>
      <c r="E120" s="33"/>
      <c r="F120" s="29">
        <v>12000000</v>
      </c>
      <c r="G120" s="30"/>
      <c r="H120" s="27"/>
      <c r="I120" s="30"/>
      <c r="J120" s="31">
        <v>12000000</v>
      </c>
      <c r="L120" s="239"/>
      <c r="M120" s="239"/>
      <c r="N120" s="239"/>
      <c r="O120" s="27"/>
      <c r="X120" s="258">
        <f t="shared" si="3"/>
        <v>0</v>
      </c>
      <c r="Y120" s="258">
        <f t="shared" si="4"/>
        <v>0</v>
      </c>
      <c r="AA120" s="253" t="s">
        <v>425</v>
      </c>
      <c r="AB120" s="254" t="s">
        <v>426</v>
      </c>
      <c r="AC120" s="239"/>
    </row>
    <row r="121" spans="1:29" x14ac:dyDescent="0.35">
      <c r="A121" s="25" t="s">
        <v>427</v>
      </c>
      <c r="B121" s="26" t="s">
        <v>428</v>
      </c>
      <c r="C121" s="27">
        <v>150000000</v>
      </c>
      <c r="D121" s="239"/>
      <c r="E121" s="33"/>
      <c r="F121" s="29">
        <v>150000000</v>
      </c>
      <c r="G121" s="30"/>
      <c r="H121" s="27"/>
      <c r="I121" s="30"/>
      <c r="J121" s="31">
        <v>150000000</v>
      </c>
      <c r="L121" s="239"/>
      <c r="M121" s="239"/>
      <c r="N121" s="239"/>
      <c r="O121" s="27"/>
      <c r="X121" s="258">
        <f t="shared" si="3"/>
        <v>0</v>
      </c>
      <c r="Y121" s="258">
        <f t="shared" si="4"/>
        <v>0</v>
      </c>
      <c r="AA121" s="253" t="s">
        <v>427</v>
      </c>
      <c r="AB121" s="254" t="s">
        <v>428</v>
      </c>
      <c r="AC121" s="239"/>
    </row>
    <row r="122" spans="1:29" x14ac:dyDescent="0.35">
      <c r="A122" s="25" t="s">
        <v>429</v>
      </c>
      <c r="B122" s="26" t="s">
        <v>430</v>
      </c>
      <c r="C122" s="27"/>
      <c r="D122" s="239"/>
      <c r="E122" s="33"/>
      <c r="F122" s="29">
        <v>0</v>
      </c>
      <c r="G122" s="30">
        <v>12177778</v>
      </c>
      <c r="H122" s="27">
        <v>2082211</v>
      </c>
      <c r="I122" s="30">
        <v>12177778</v>
      </c>
      <c r="J122" s="31">
        <v>-12177778</v>
      </c>
      <c r="L122" s="239">
        <v>3372085</v>
      </c>
      <c r="M122" s="239">
        <v>3712888</v>
      </c>
      <c r="N122" s="239">
        <v>3010594</v>
      </c>
      <c r="O122" s="27">
        <v>2082211</v>
      </c>
      <c r="X122" s="258">
        <f t="shared" si="3"/>
        <v>12177778</v>
      </c>
      <c r="Y122" s="258">
        <f t="shared" si="4"/>
        <v>0</v>
      </c>
      <c r="AA122" s="253" t="s">
        <v>429</v>
      </c>
      <c r="AB122" s="254" t="s">
        <v>430</v>
      </c>
      <c r="AC122" s="239">
        <v>3372085</v>
      </c>
    </row>
    <row r="123" spans="1:29" x14ac:dyDescent="0.35">
      <c r="A123" s="12" t="s">
        <v>431</v>
      </c>
      <c r="B123" s="13" t="s">
        <v>432</v>
      </c>
      <c r="C123" s="14">
        <v>81745252610</v>
      </c>
      <c r="D123" s="235">
        <v>970651021</v>
      </c>
      <c r="E123" s="14">
        <v>0</v>
      </c>
      <c r="F123" s="14">
        <v>82715903631</v>
      </c>
      <c r="G123" s="14">
        <v>26192219244.419998</v>
      </c>
      <c r="H123" s="14">
        <v>9000989856</v>
      </c>
      <c r="I123" s="14">
        <v>26192219244.419998</v>
      </c>
      <c r="J123" s="14">
        <v>55428420144</v>
      </c>
      <c r="L123" s="235">
        <f>+L124+L138+L140</f>
        <v>4275804192</v>
      </c>
      <c r="M123" s="235">
        <f>+M124+M138+M140</f>
        <v>8548502162</v>
      </c>
      <c r="N123" s="235">
        <f>+N124+N138+N140</f>
        <v>4366923034.4200001</v>
      </c>
      <c r="O123" s="235">
        <f>+O124+O138+O140</f>
        <v>9000989856</v>
      </c>
      <c r="X123" s="258">
        <f t="shared" si="3"/>
        <v>26192219244.419998</v>
      </c>
      <c r="Y123" s="258">
        <f t="shared" si="4"/>
        <v>0</v>
      </c>
      <c r="AA123" s="247" t="s">
        <v>431</v>
      </c>
      <c r="AB123" s="248" t="s">
        <v>432</v>
      </c>
      <c r="AC123" s="235">
        <f>+AC124+AC138+AC140</f>
        <v>4275804192</v>
      </c>
    </row>
    <row r="124" spans="1:29" x14ac:dyDescent="0.35">
      <c r="A124" s="16" t="s">
        <v>433</v>
      </c>
      <c r="B124" s="17" t="s">
        <v>434</v>
      </c>
      <c r="C124" s="18">
        <v>80649929936</v>
      </c>
      <c r="D124" s="236">
        <v>81443507</v>
      </c>
      <c r="E124" s="18">
        <v>0</v>
      </c>
      <c r="F124" s="18">
        <v>80731373443</v>
      </c>
      <c r="G124" s="18">
        <v>24512440198.419998</v>
      </c>
      <c r="H124" s="18">
        <v>8242184506</v>
      </c>
      <c r="I124" s="18">
        <v>24512440198.419998</v>
      </c>
      <c r="J124" s="18">
        <v>55091902820</v>
      </c>
      <c r="L124" s="236">
        <f>+L125</f>
        <v>4007869219</v>
      </c>
      <c r="M124" s="236">
        <f>+M125</f>
        <v>8015738439</v>
      </c>
      <c r="N124" s="236">
        <f>+N125</f>
        <v>4246648034.4200001</v>
      </c>
      <c r="O124" s="236">
        <f>+O125</f>
        <v>8242184506</v>
      </c>
      <c r="X124" s="258">
        <f t="shared" si="3"/>
        <v>24512440198.419998</v>
      </c>
      <c r="Y124" s="258">
        <f t="shared" si="4"/>
        <v>0</v>
      </c>
      <c r="AA124" s="249" t="s">
        <v>433</v>
      </c>
      <c r="AB124" s="250" t="s">
        <v>434</v>
      </c>
      <c r="AC124" s="236">
        <f>+AC125</f>
        <v>4007869219</v>
      </c>
    </row>
    <row r="125" spans="1:29" x14ac:dyDescent="0.35">
      <c r="A125" s="21" t="s">
        <v>435</v>
      </c>
      <c r="B125" s="22" t="s">
        <v>436</v>
      </c>
      <c r="C125" s="23">
        <v>80649929936</v>
      </c>
      <c r="D125" s="237">
        <v>81443507</v>
      </c>
      <c r="E125" s="23">
        <v>0</v>
      </c>
      <c r="F125" s="23">
        <v>80731373443</v>
      </c>
      <c r="G125" s="23">
        <v>24512440198.419998</v>
      </c>
      <c r="H125" s="23">
        <v>8242184506</v>
      </c>
      <c r="I125" s="23">
        <v>24512440198.419998</v>
      </c>
      <c r="J125" s="23">
        <v>55091902820</v>
      </c>
      <c r="L125" s="237">
        <f>SUM(L126:L132)</f>
        <v>4007869219</v>
      </c>
      <c r="M125" s="237">
        <f>SUM(M126:M132)</f>
        <v>8015738439</v>
      </c>
      <c r="N125" s="237">
        <f>SUM(N126:N132)</f>
        <v>4246648034.4200001</v>
      </c>
      <c r="O125" s="237">
        <f>SUM(O126:O132)</f>
        <v>8242184506</v>
      </c>
      <c r="X125" s="258">
        <f t="shared" si="3"/>
        <v>24512440198.419998</v>
      </c>
      <c r="Y125" s="258">
        <f t="shared" si="4"/>
        <v>0</v>
      </c>
      <c r="AA125" s="251" t="s">
        <v>435</v>
      </c>
      <c r="AB125" s="252" t="s">
        <v>436</v>
      </c>
      <c r="AC125" s="237">
        <f>SUM(AC126:AC132)</f>
        <v>4007869219</v>
      </c>
    </row>
    <row r="126" spans="1:29" x14ac:dyDescent="0.35">
      <c r="A126" s="25" t="s">
        <v>437</v>
      </c>
      <c r="B126" s="26" t="s">
        <v>438</v>
      </c>
      <c r="C126" s="27">
        <v>62787807977</v>
      </c>
      <c r="D126" s="239"/>
      <c r="E126" s="33"/>
      <c r="F126" s="29">
        <v>62787807977</v>
      </c>
      <c r="G126" s="30">
        <v>20039346096</v>
      </c>
      <c r="H126" s="27">
        <v>4007869219</v>
      </c>
      <c r="I126" s="30">
        <v>20039346096</v>
      </c>
      <c r="J126" s="31">
        <v>42748461881</v>
      </c>
      <c r="L126" s="239">
        <v>4007869219</v>
      </c>
      <c r="M126" s="239">
        <v>8015738439</v>
      </c>
      <c r="N126" s="239">
        <v>4007869219</v>
      </c>
      <c r="O126" s="27">
        <v>4007869219</v>
      </c>
      <c r="X126" s="258">
        <f t="shared" si="3"/>
        <v>20039346096</v>
      </c>
      <c r="Y126" s="258">
        <f t="shared" si="4"/>
        <v>0</v>
      </c>
      <c r="AA126" s="253" t="s">
        <v>437</v>
      </c>
      <c r="AB126" s="254" t="s">
        <v>438</v>
      </c>
      <c r="AC126" s="239">
        <v>4007869219</v>
      </c>
    </row>
    <row r="127" spans="1:29" x14ac:dyDescent="0.35">
      <c r="A127" s="25" t="s">
        <v>439</v>
      </c>
      <c r="B127" s="26" t="s">
        <v>440</v>
      </c>
      <c r="C127" s="27">
        <v>1334382815</v>
      </c>
      <c r="D127" s="239">
        <v>81443507</v>
      </c>
      <c r="E127" s="33"/>
      <c r="F127" s="29">
        <v>1415826322</v>
      </c>
      <c r="G127" s="30">
        <v>1415826322</v>
      </c>
      <c r="H127" s="27">
        <v>1415826322</v>
      </c>
      <c r="I127" s="30">
        <v>1415826322</v>
      </c>
      <c r="J127" s="31">
        <v>0</v>
      </c>
      <c r="L127" s="239"/>
      <c r="M127" s="239"/>
      <c r="N127" s="239"/>
      <c r="O127" s="27">
        <v>1415826322</v>
      </c>
      <c r="X127" s="258">
        <f t="shared" si="3"/>
        <v>1415826322</v>
      </c>
      <c r="Y127" s="258">
        <f t="shared" si="4"/>
        <v>0</v>
      </c>
      <c r="AA127" s="253" t="s">
        <v>439</v>
      </c>
      <c r="AB127" s="254" t="s">
        <v>440</v>
      </c>
      <c r="AC127" s="239"/>
    </row>
    <row r="128" spans="1:29" x14ac:dyDescent="0.35">
      <c r="A128" s="25" t="s">
        <v>441</v>
      </c>
      <c r="B128" s="26" t="s">
        <v>442</v>
      </c>
      <c r="C128" s="27">
        <v>956870000</v>
      </c>
      <c r="D128" s="239"/>
      <c r="E128" s="33"/>
      <c r="F128" s="29">
        <v>956870000</v>
      </c>
      <c r="G128" s="30"/>
      <c r="H128" s="27"/>
      <c r="I128" s="30"/>
      <c r="J128" s="31">
        <v>956870000</v>
      </c>
      <c r="L128" s="239"/>
      <c r="M128" s="239"/>
      <c r="N128" s="239"/>
      <c r="O128" s="27"/>
      <c r="X128" s="258">
        <f t="shared" si="3"/>
        <v>0</v>
      </c>
      <c r="Y128" s="258">
        <f t="shared" si="4"/>
        <v>0</v>
      </c>
      <c r="AA128" s="253" t="s">
        <v>441</v>
      </c>
      <c r="AB128" s="254" t="s">
        <v>442</v>
      </c>
      <c r="AC128" s="239"/>
    </row>
    <row r="129" spans="1:29" x14ac:dyDescent="0.35">
      <c r="A129" s="25" t="s">
        <v>443</v>
      </c>
      <c r="B129" s="26" t="s">
        <v>444</v>
      </c>
      <c r="C129" s="27">
        <v>2500000000</v>
      </c>
      <c r="D129" s="239"/>
      <c r="E129" s="33"/>
      <c r="F129" s="29">
        <v>2500000000</v>
      </c>
      <c r="G129" s="30">
        <v>2818488965</v>
      </c>
      <c r="H129" s="27">
        <v>2818488965</v>
      </c>
      <c r="I129" s="30">
        <v>2818488965</v>
      </c>
      <c r="J129" s="31">
        <v>-318488965</v>
      </c>
      <c r="L129" s="239"/>
      <c r="M129" s="239"/>
      <c r="N129" s="239"/>
      <c r="O129" s="27">
        <v>2818488965</v>
      </c>
      <c r="X129" s="258">
        <f t="shared" si="3"/>
        <v>2818488965</v>
      </c>
      <c r="Y129" s="258">
        <f t="shared" si="4"/>
        <v>0</v>
      </c>
      <c r="AA129" s="253" t="s">
        <v>443</v>
      </c>
      <c r="AB129" s="254" t="s">
        <v>444</v>
      </c>
      <c r="AC129" s="239"/>
    </row>
    <row r="130" spans="1:29" x14ac:dyDescent="0.35">
      <c r="A130" s="25" t="s">
        <v>445</v>
      </c>
      <c r="B130" s="26" t="s">
        <v>446</v>
      </c>
      <c r="C130" s="27">
        <v>3200000000</v>
      </c>
      <c r="D130" s="239"/>
      <c r="E130" s="33"/>
      <c r="F130" s="29">
        <v>3200000000</v>
      </c>
      <c r="G130" s="30"/>
      <c r="H130" s="27"/>
      <c r="I130" s="30"/>
      <c r="J130" s="31">
        <v>3200000000</v>
      </c>
      <c r="L130" s="239"/>
      <c r="M130" s="239"/>
      <c r="N130" s="239"/>
      <c r="O130" s="27"/>
      <c r="X130" s="258">
        <f t="shared" si="3"/>
        <v>0</v>
      </c>
      <c r="Y130" s="258">
        <f t="shared" si="4"/>
        <v>0</v>
      </c>
      <c r="AA130" s="253" t="s">
        <v>445</v>
      </c>
      <c r="AB130" s="254" t="s">
        <v>446</v>
      </c>
      <c r="AC130" s="239"/>
    </row>
    <row r="131" spans="1:29" x14ac:dyDescent="0.35">
      <c r="A131" s="25" t="s">
        <v>447</v>
      </c>
      <c r="B131" s="26" t="s">
        <v>448</v>
      </c>
      <c r="C131" s="27">
        <v>8505059904</v>
      </c>
      <c r="D131" s="239"/>
      <c r="E131" s="33"/>
      <c r="F131" s="29">
        <v>8505059904</v>
      </c>
      <c r="G131" s="30"/>
      <c r="H131" s="27"/>
      <c r="I131" s="30"/>
      <c r="J131" s="31">
        <v>8505059904</v>
      </c>
      <c r="L131" s="239"/>
      <c r="M131" s="239"/>
      <c r="N131" s="239"/>
      <c r="O131" s="27"/>
      <c r="X131" s="258">
        <f t="shared" ref="X131:X176" si="5">+O131+N131+M131+L131</f>
        <v>0</v>
      </c>
      <c r="Y131" s="258">
        <f t="shared" ref="Y131:Y176" si="6">+I131-X131</f>
        <v>0</v>
      </c>
      <c r="AA131" s="253" t="s">
        <v>447</v>
      </c>
      <c r="AB131" s="254" t="s">
        <v>448</v>
      </c>
      <c r="AC131" s="239"/>
    </row>
    <row r="132" spans="1:29" x14ac:dyDescent="0.35">
      <c r="A132" s="16" t="s">
        <v>449</v>
      </c>
      <c r="B132" s="17" t="s">
        <v>450</v>
      </c>
      <c r="C132" s="18">
        <v>1365809240</v>
      </c>
      <c r="D132" s="236">
        <v>0</v>
      </c>
      <c r="E132" s="18">
        <v>0</v>
      </c>
      <c r="F132" s="18">
        <v>1365809240</v>
      </c>
      <c r="G132" s="18">
        <v>238778815.41999999</v>
      </c>
      <c r="H132" s="18">
        <v>0</v>
      </c>
      <c r="I132" s="18">
        <v>238778815.41999999</v>
      </c>
      <c r="J132" s="18">
        <v>0</v>
      </c>
      <c r="L132" s="236">
        <f>+L133</f>
        <v>0</v>
      </c>
      <c r="M132" s="236">
        <f>+M133</f>
        <v>0</v>
      </c>
      <c r="N132" s="236">
        <v>238778815.41999999</v>
      </c>
      <c r="O132" s="18">
        <v>0</v>
      </c>
      <c r="X132" s="258">
        <f t="shared" si="5"/>
        <v>238778815.41999999</v>
      </c>
      <c r="Y132" s="258">
        <f t="shared" si="6"/>
        <v>0</v>
      </c>
      <c r="AA132" s="249" t="s">
        <v>449</v>
      </c>
      <c r="AB132" s="250" t="s">
        <v>450</v>
      </c>
      <c r="AC132" s="236">
        <f>+AC133</f>
        <v>0</v>
      </c>
    </row>
    <row r="133" spans="1:29" x14ac:dyDescent="0.35">
      <c r="A133" s="16" t="s">
        <v>451</v>
      </c>
      <c r="B133" s="17" t="s">
        <v>452</v>
      </c>
      <c r="C133" s="18">
        <v>1365809240</v>
      </c>
      <c r="D133" s="236">
        <v>0</v>
      </c>
      <c r="E133" s="18">
        <v>0</v>
      </c>
      <c r="F133" s="18">
        <v>1365809240</v>
      </c>
      <c r="G133" s="18">
        <v>238778815.41999999</v>
      </c>
      <c r="H133" s="18">
        <v>0</v>
      </c>
      <c r="I133" s="18">
        <v>238778815.41999999</v>
      </c>
      <c r="J133" s="18">
        <v>0</v>
      </c>
      <c r="L133" s="236">
        <f>+L134</f>
        <v>0</v>
      </c>
      <c r="M133" s="236">
        <f>+M134</f>
        <v>0</v>
      </c>
      <c r="N133" s="236">
        <v>238778815.41999999</v>
      </c>
      <c r="O133" s="18">
        <v>0</v>
      </c>
      <c r="X133" s="258">
        <f t="shared" si="5"/>
        <v>238778815.41999999</v>
      </c>
      <c r="Y133" s="258">
        <f t="shared" si="6"/>
        <v>0</v>
      </c>
      <c r="AA133" s="249" t="s">
        <v>451</v>
      </c>
      <c r="AB133" s="250" t="s">
        <v>452</v>
      </c>
      <c r="AC133" s="236">
        <f>+AC134</f>
        <v>0</v>
      </c>
    </row>
    <row r="134" spans="1:29" x14ac:dyDescent="0.35">
      <c r="A134" s="21" t="s">
        <v>453</v>
      </c>
      <c r="B134" s="22" t="s">
        <v>454</v>
      </c>
      <c r="C134" s="23">
        <v>1365809240</v>
      </c>
      <c r="D134" s="237">
        <v>0</v>
      </c>
      <c r="E134" s="23">
        <v>0</v>
      </c>
      <c r="F134" s="23">
        <v>1365809240</v>
      </c>
      <c r="G134" s="23">
        <v>238778815.41999999</v>
      </c>
      <c r="H134" s="23">
        <v>0</v>
      </c>
      <c r="I134" s="23">
        <v>238778815.41999999</v>
      </c>
      <c r="J134" s="23">
        <v>0</v>
      </c>
      <c r="L134" s="237">
        <f>+L135+L136+L137</f>
        <v>0</v>
      </c>
      <c r="M134" s="237">
        <f>+M135+M136+M137</f>
        <v>0</v>
      </c>
      <c r="N134" s="237">
        <v>238778815.41999999</v>
      </c>
      <c r="O134" s="23">
        <v>0</v>
      </c>
      <c r="X134" s="258">
        <f t="shared" si="5"/>
        <v>238778815.41999999</v>
      </c>
      <c r="Y134" s="258">
        <f t="shared" si="6"/>
        <v>0</v>
      </c>
      <c r="AA134" s="251" t="s">
        <v>453</v>
      </c>
      <c r="AB134" s="252" t="s">
        <v>454</v>
      </c>
      <c r="AC134" s="237">
        <f>+AC135+AC136+AC137</f>
        <v>0</v>
      </c>
    </row>
    <row r="135" spans="1:29" x14ac:dyDescent="0.35">
      <c r="A135" s="25" t="s">
        <v>455</v>
      </c>
      <c r="B135" s="26" t="s">
        <v>456</v>
      </c>
      <c r="C135" s="27">
        <v>515924814</v>
      </c>
      <c r="D135" s="239"/>
      <c r="E135" s="33"/>
      <c r="F135" s="29">
        <v>515924814</v>
      </c>
      <c r="G135" s="30">
        <v>238778815.41999999</v>
      </c>
      <c r="H135" s="27"/>
      <c r="I135" s="30">
        <v>238778815.41999999</v>
      </c>
      <c r="J135" s="31"/>
      <c r="L135" s="239"/>
      <c r="M135" s="239"/>
      <c r="N135" s="239">
        <v>238778815.41999999</v>
      </c>
      <c r="O135" s="27"/>
      <c r="X135" s="258">
        <f t="shared" si="5"/>
        <v>238778815.41999999</v>
      </c>
      <c r="Y135" s="258">
        <f t="shared" si="6"/>
        <v>0</v>
      </c>
      <c r="AA135" s="253" t="s">
        <v>455</v>
      </c>
      <c r="AB135" s="254" t="s">
        <v>456</v>
      </c>
      <c r="AC135" s="239"/>
    </row>
    <row r="136" spans="1:29" x14ac:dyDescent="0.35">
      <c r="A136" s="25" t="s">
        <v>457</v>
      </c>
      <c r="B136" s="26" t="s">
        <v>458</v>
      </c>
      <c r="C136" s="27">
        <v>474667785</v>
      </c>
      <c r="D136" s="239"/>
      <c r="E136" s="33"/>
      <c r="F136" s="29">
        <v>474667785</v>
      </c>
      <c r="G136" s="30"/>
      <c r="H136" s="27"/>
      <c r="I136" s="30"/>
      <c r="J136" s="31"/>
      <c r="L136" s="239"/>
      <c r="M136" s="239"/>
      <c r="N136" s="239"/>
      <c r="O136" s="27"/>
      <c r="X136" s="258">
        <f t="shared" si="5"/>
        <v>0</v>
      </c>
      <c r="Y136" s="258">
        <f t="shared" si="6"/>
        <v>0</v>
      </c>
      <c r="AA136" s="253" t="s">
        <v>457</v>
      </c>
      <c r="AB136" s="254" t="s">
        <v>458</v>
      </c>
      <c r="AC136" s="239"/>
    </row>
    <row r="137" spans="1:29" x14ac:dyDescent="0.35">
      <c r="A137" s="25" t="s">
        <v>459</v>
      </c>
      <c r="B137" s="26" t="s">
        <v>460</v>
      </c>
      <c r="C137" s="27">
        <v>375216641</v>
      </c>
      <c r="D137" s="239"/>
      <c r="E137" s="33"/>
      <c r="F137" s="29">
        <v>375216641</v>
      </c>
      <c r="G137" s="30"/>
      <c r="H137" s="27"/>
      <c r="I137" s="30"/>
      <c r="J137" s="31"/>
      <c r="L137" s="239"/>
      <c r="M137" s="239"/>
      <c r="N137" s="239"/>
      <c r="O137" s="27"/>
      <c r="X137" s="258">
        <f t="shared" si="5"/>
        <v>0</v>
      </c>
      <c r="Y137" s="258">
        <f t="shared" si="6"/>
        <v>0</v>
      </c>
      <c r="AA137" s="253" t="s">
        <v>459</v>
      </c>
      <c r="AB137" s="254" t="s">
        <v>460</v>
      </c>
      <c r="AC137" s="239"/>
    </row>
    <row r="138" spans="1:29" x14ac:dyDescent="0.35">
      <c r="A138" s="16" t="s">
        <v>461</v>
      </c>
      <c r="B138" s="17" t="s">
        <v>462</v>
      </c>
      <c r="C138" s="18">
        <v>1095322674</v>
      </c>
      <c r="D138" s="236">
        <v>0</v>
      </c>
      <c r="E138" s="18">
        <v>0</v>
      </c>
      <c r="F138" s="18">
        <v>1095322674</v>
      </c>
      <c r="G138" s="18">
        <v>758805350</v>
      </c>
      <c r="H138" s="18">
        <v>758805350</v>
      </c>
      <c r="I138" s="18">
        <v>758805350</v>
      </c>
      <c r="J138" s="18">
        <v>336517324</v>
      </c>
      <c r="L138" s="236">
        <f>+L139</f>
        <v>0</v>
      </c>
      <c r="M138" s="236">
        <f>+M139</f>
        <v>0</v>
      </c>
      <c r="N138" s="236">
        <v>0</v>
      </c>
      <c r="O138" s="18">
        <v>758805350</v>
      </c>
      <c r="X138" s="258">
        <f t="shared" si="5"/>
        <v>758805350</v>
      </c>
      <c r="Y138" s="258">
        <f t="shared" si="6"/>
        <v>0</v>
      </c>
      <c r="AA138" s="249" t="s">
        <v>461</v>
      </c>
      <c r="AB138" s="250" t="s">
        <v>462</v>
      </c>
      <c r="AC138" s="236">
        <f>+AC139</f>
        <v>0</v>
      </c>
    </row>
    <row r="139" spans="1:29" x14ac:dyDescent="0.35">
      <c r="A139" s="25" t="s">
        <v>463</v>
      </c>
      <c r="B139" s="26" t="s">
        <v>464</v>
      </c>
      <c r="C139" s="27">
        <v>1095322674</v>
      </c>
      <c r="D139" s="239"/>
      <c r="E139" s="33"/>
      <c r="F139" s="29">
        <v>1095322674</v>
      </c>
      <c r="G139" s="30">
        <v>758805350</v>
      </c>
      <c r="H139" s="27">
        <v>758805350</v>
      </c>
      <c r="I139" s="30">
        <v>758805350</v>
      </c>
      <c r="J139" s="31">
        <v>336517324</v>
      </c>
      <c r="L139" s="239"/>
      <c r="M139" s="239"/>
      <c r="N139" s="239"/>
      <c r="O139" s="27">
        <v>758805350</v>
      </c>
      <c r="X139" s="258">
        <f t="shared" si="5"/>
        <v>758805350</v>
      </c>
      <c r="Y139" s="258">
        <f t="shared" si="6"/>
        <v>0</v>
      </c>
      <c r="AA139" s="253" t="s">
        <v>463</v>
      </c>
      <c r="AB139" s="254" t="s">
        <v>464</v>
      </c>
      <c r="AC139" s="239"/>
    </row>
    <row r="140" spans="1:29" x14ac:dyDescent="0.35">
      <c r="A140" s="16" t="s">
        <v>465</v>
      </c>
      <c r="B140" s="17" t="s">
        <v>466</v>
      </c>
      <c r="C140" s="18">
        <v>0</v>
      </c>
      <c r="D140" s="236">
        <v>889207514</v>
      </c>
      <c r="E140" s="18">
        <v>0</v>
      </c>
      <c r="F140" s="18">
        <v>889207514</v>
      </c>
      <c r="G140" s="18">
        <v>920973696</v>
      </c>
      <c r="H140" s="18">
        <v>0</v>
      </c>
      <c r="I140" s="18">
        <v>920973696</v>
      </c>
      <c r="J140" s="18">
        <v>0</v>
      </c>
      <c r="L140" s="236">
        <f>+L141</f>
        <v>267934973</v>
      </c>
      <c r="M140" s="236">
        <f t="shared" ref="M140:O141" si="7">+M141</f>
        <v>532763723</v>
      </c>
      <c r="N140" s="236">
        <f t="shared" si="7"/>
        <v>120275000</v>
      </c>
      <c r="O140" s="236">
        <f t="shared" si="7"/>
        <v>0</v>
      </c>
      <c r="X140" s="258">
        <f t="shared" si="5"/>
        <v>920973696</v>
      </c>
      <c r="Y140" s="258">
        <f t="shared" si="6"/>
        <v>0</v>
      </c>
      <c r="AA140" s="249" t="s">
        <v>465</v>
      </c>
      <c r="AB140" s="250" t="s">
        <v>466</v>
      </c>
      <c r="AC140" s="236">
        <f>+AC141</f>
        <v>267934973</v>
      </c>
    </row>
    <row r="141" spans="1:29" x14ac:dyDescent="0.35">
      <c r="A141" s="16" t="s">
        <v>467</v>
      </c>
      <c r="B141" s="17" t="s">
        <v>468</v>
      </c>
      <c r="C141" s="18">
        <v>0</v>
      </c>
      <c r="D141" s="236">
        <v>889207514</v>
      </c>
      <c r="E141" s="18">
        <v>0</v>
      </c>
      <c r="F141" s="18">
        <v>889207514</v>
      </c>
      <c r="G141" s="18">
        <v>920973696</v>
      </c>
      <c r="H141" s="18">
        <v>0</v>
      </c>
      <c r="I141" s="18">
        <v>920973696</v>
      </c>
      <c r="J141" s="18">
        <v>0</v>
      </c>
      <c r="L141" s="236">
        <f>+L142</f>
        <v>267934973</v>
      </c>
      <c r="M141" s="236">
        <f t="shared" si="7"/>
        <v>532763723</v>
      </c>
      <c r="N141" s="236">
        <f t="shared" si="7"/>
        <v>120275000</v>
      </c>
      <c r="O141" s="236">
        <f t="shared" si="7"/>
        <v>0</v>
      </c>
      <c r="X141" s="258">
        <f t="shared" si="5"/>
        <v>920973696</v>
      </c>
      <c r="Y141" s="258">
        <f t="shared" si="6"/>
        <v>0</v>
      </c>
      <c r="AA141" s="249" t="s">
        <v>467</v>
      </c>
      <c r="AB141" s="250" t="s">
        <v>468</v>
      </c>
      <c r="AC141" s="236">
        <f>+AC142</f>
        <v>267934973</v>
      </c>
    </row>
    <row r="142" spans="1:29" x14ac:dyDescent="0.35">
      <c r="A142" s="21" t="s">
        <v>469</v>
      </c>
      <c r="B142" s="22" t="s">
        <v>470</v>
      </c>
      <c r="C142" s="23">
        <v>0</v>
      </c>
      <c r="D142" s="237">
        <v>889207514</v>
      </c>
      <c r="E142" s="23">
        <v>0</v>
      </c>
      <c r="F142" s="23">
        <v>889207514</v>
      </c>
      <c r="G142" s="23">
        <v>920973696</v>
      </c>
      <c r="H142" s="23">
        <v>0</v>
      </c>
      <c r="I142" s="23">
        <v>920973696</v>
      </c>
      <c r="J142" s="23">
        <v>0</v>
      </c>
      <c r="L142" s="237">
        <f>SUM(L143:L155)</f>
        <v>267934973</v>
      </c>
      <c r="M142" s="237">
        <f>SUM(M143:M155)</f>
        <v>532763723</v>
      </c>
      <c r="N142" s="237">
        <f>SUM(N143:N155)</f>
        <v>120275000</v>
      </c>
      <c r="O142" s="237">
        <f>SUM(O143:O155)</f>
        <v>0</v>
      </c>
      <c r="X142" s="258">
        <f t="shared" si="5"/>
        <v>920973696</v>
      </c>
      <c r="Y142" s="258">
        <f t="shared" si="6"/>
        <v>0</v>
      </c>
      <c r="AA142" s="251" t="s">
        <v>469</v>
      </c>
      <c r="AB142" s="252" t="s">
        <v>470</v>
      </c>
      <c r="AC142" s="237">
        <f>+AC143</f>
        <v>267934973</v>
      </c>
    </row>
    <row r="143" spans="1:29" x14ac:dyDescent="0.35">
      <c r="A143" s="25">
        <v>112670102</v>
      </c>
      <c r="B143" s="26" t="s">
        <v>471</v>
      </c>
      <c r="C143" s="27"/>
      <c r="D143" s="239">
        <v>267934973</v>
      </c>
      <c r="E143" s="33"/>
      <c r="F143" s="29">
        <v>267934973</v>
      </c>
      <c r="G143" s="30">
        <v>267934973</v>
      </c>
      <c r="H143" s="27"/>
      <c r="I143" s="30">
        <v>267934973</v>
      </c>
      <c r="J143" s="31">
        <v>0</v>
      </c>
      <c r="L143" s="239">
        <v>267934973</v>
      </c>
      <c r="M143" s="239"/>
      <c r="N143" s="239"/>
      <c r="O143" s="27"/>
      <c r="X143" s="258">
        <f t="shared" si="5"/>
        <v>267934973</v>
      </c>
      <c r="Y143" s="258">
        <f t="shared" si="6"/>
        <v>0</v>
      </c>
      <c r="AA143" s="253" t="s">
        <v>1204</v>
      </c>
      <c r="AB143" s="254" t="s">
        <v>471</v>
      </c>
      <c r="AC143" s="239">
        <v>267934973</v>
      </c>
    </row>
    <row r="144" spans="1:29" x14ac:dyDescent="0.35">
      <c r="A144" s="25">
        <v>112670103</v>
      </c>
      <c r="B144" s="26" t="s">
        <v>1163</v>
      </c>
      <c r="C144" s="27"/>
      <c r="D144" s="239"/>
      <c r="E144" s="33"/>
      <c r="F144" s="29">
        <v>0</v>
      </c>
      <c r="G144" s="30"/>
      <c r="H144" s="27"/>
      <c r="I144" s="30"/>
      <c r="J144" s="31"/>
      <c r="L144" s="239"/>
      <c r="M144" s="239"/>
      <c r="N144" s="239"/>
      <c r="O144" s="27"/>
      <c r="X144" s="258">
        <f t="shared" si="5"/>
        <v>0</v>
      </c>
      <c r="Y144" s="258">
        <f t="shared" si="6"/>
        <v>0</v>
      </c>
      <c r="AA144" s="253"/>
      <c r="AB144" s="254"/>
      <c r="AC144" s="239"/>
    </row>
    <row r="145" spans="1:29" x14ac:dyDescent="0.35">
      <c r="A145" s="25">
        <v>112670104</v>
      </c>
      <c r="B145" s="26" t="s">
        <v>1164</v>
      </c>
      <c r="C145" s="27"/>
      <c r="D145" s="239"/>
      <c r="E145" s="33"/>
      <c r="F145" s="29">
        <v>0</v>
      </c>
      <c r="G145" s="30">
        <v>1397800</v>
      </c>
      <c r="H145" s="27"/>
      <c r="I145" s="30">
        <v>1397800</v>
      </c>
      <c r="J145" s="31"/>
      <c r="L145" s="239"/>
      <c r="M145" s="239">
        <v>1397800</v>
      </c>
      <c r="N145" s="239"/>
      <c r="O145" s="27"/>
      <c r="X145" s="258">
        <f t="shared" si="5"/>
        <v>1397800</v>
      </c>
      <c r="Y145" s="258">
        <f t="shared" si="6"/>
        <v>0</v>
      </c>
      <c r="AA145" s="253"/>
      <c r="AB145" s="254"/>
      <c r="AC145" s="239"/>
    </row>
    <row r="146" spans="1:29" x14ac:dyDescent="0.35">
      <c r="A146" s="25">
        <v>112670105</v>
      </c>
      <c r="B146" s="26" t="s">
        <v>1165</v>
      </c>
      <c r="C146" s="27"/>
      <c r="D146" s="239">
        <v>450000000</v>
      </c>
      <c r="E146" s="33"/>
      <c r="F146" s="29">
        <v>450000000</v>
      </c>
      <c r="G146" s="30">
        <v>450000000</v>
      </c>
      <c r="H146" s="27"/>
      <c r="I146" s="30">
        <v>450000000</v>
      </c>
      <c r="J146" s="31"/>
      <c r="L146" s="239"/>
      <c r="M146" s="239">
        <v>450000000</v>
      </c>
      <c r="N146" s="239"/>
      <c r="O146" s="27"/>
      <c r="X146" s="258">
        <f t="shared" si="5"/>
        <v>450000000</v>
      </c>
      <c r="Y146" s="258">
        <f t="shared" si="6"/>
        <v>0</v>
      </c>
      <c r="AA146" s="253"/>
      <c r="AB146" s="254"/>
      <c r="AC146" s="239"/>
    </row>
    <row r="147" spans="1:29" x14ac:dyDescent="0.35">
      <c r="A147" s="25">
        <v>112670106</v>
      </c>
      <c r="B147" s="26" t="s">
        <v>1166</v>
      </c>
      <c r="C147" s="27"/>
      <c r="D147" s="239"/>
      <c r="E147" s="33"/>
      <c r="F147" s="29">
        <v>0</v>
      </c>
      <c r="G147" s="30"/>
      <c r="H147" s="27"/>
      <c r="I147" s="30"/>
      <c r="J147" s="31"/>
      <c r="L147" s="239"/>
      <c r="M147" s="239"/>
      <c r="N147" s="239"/>
      <c r="O147" s="27"/>
      <c r="X147" s="258">
        <f t="shared" si="5"/>
        <v>0</v>
      </c>
      <c r="Y147" s="258">
        <f t="shared" si="6"/>
        <v>0</v>
      </c>
      <c r="AA147" s="253"/>
      <c r="AB147" s="254"/>
      <c r="AC147" s="239"/>
    </row>
    <row r="148" spans="1:29" x14ac:dyDescent="0.35">
      <c r="A148" s="25">
        <v>112670107</v>
      </c>
      <c r="B148" s="26" t="s">
        <v>1167</v>
      </c>
      <c r="C148" s="27"/>
      <c r="D148" s="239"/>
      <c r="E148" s="33"/>
      <c r="F148" s="29">
        <v>0</v>
      </c>
      <c r="G148" s="30">
        <v>6800000</v>
      </c>
      <c r="H148" s="27"/>
      <c r="I148" s="30">
        <v>6800000</v>
      </c>
      <c r="J148" s="31"/>
      <c r="L148" s="239"/>
      <c r="M148" s="239"/>
      <c r="N148" s="239">
        <v>6800000</v>
      </c>
      <c r="O148" s="27"/>
      <c r="X148" s="258">
        <f t="shared" si="5"/>
        <v>6800000</v>
      </c>
      <c r="Y148" s="258">
        <f t="shared" si="6"/>
        <v>0</v>
      </c>
      <c r="AA148" s="253"/>
      <c r="AB148" s="254"/>
      <c r="AC148" s="239"/>
    </row>
    <row r="149" spans="1:29" x14ac:dyDescent="0.35">
      <c r="A149" s="25">
        <v>112670108</v>
      </c>
      <c r="B149" s="26" t="s">
        <v>1168</v>
      </c>
      <c r="C149" s="27"/>
      <c r="D149" s="239"/>
      <c r="E149" s="33"/>
      <c r="F149" s="29">
        <v>0</v>
      </c>
      <c r="G149" s="30"/>
      <c r="H149" s="27"/>
      <c r="I149" s="30"/>
      <c r="J149" s="31"/>
      <c r="L149" s="239"/>
      <c r="M149" s="239"/>
      <c r="N149" s="239"/>
      <c r="O149" s="27"/>
      <c r="X149" s="258">
        <f t="shared" si="5"/>
        <v>0</v>
      </c>
      <c r="Y149" s="258">
        <f t="shared" si="6"/>
        <v>0</v>
      </c>
      <c r="AA149" s="253"/>
      <c r="AB149" s="254"/>
      <c r="AC149" s="239"/>
    </row>
    <row r="150" spans="1:29" x14ac:dyDescent="0.35">
      <c r="A150" s="25">
        <v>112670109</v>
      </c>
      <c r="B150" s="26" t="s">
        <v>1169</v>
      </c>
      <c r="C150" s="27"/>
      <c r="D150" s="239"/>
      <c r="E150" s="33"/>
      <c r="F150" s="29">
        <v>0</v>
      </c>
      <c r="G150" s="30"/>
      <c r="H150" s="27"/>
      <c r="I150" s="30"/>
      <c r="J150" s="31"/>
      <c r="L150" s="239"/>
      <c r="M150" s="239"/>
      <c r="N150" s="239"/>
      <c r="O150" s="27"/>
      <c r="X150" s="258">
        <f t="shared" si="5"/>
        <v>0</v>
      </c>
      <c r="Y150" s="258">
        <f t="shared" si="6"/>
        <v>0</v>
      </c>
      <c r="AA150" s="253"/>
      <c r="AB150" s="254"/>
      <c r="AC150" s="239"/>
    </row>
    <row r="151" spans="1:29" x14ac:dyDescent="0.35">
      <c r="A151" s="25">
        <v>112670110</v>
      </c>
      <c r="B151" s="26" t="s">
        <v>1170</v>
      </c>
      <c r="C151" s="27"/>
      <c r="D151" s="239"/>
      <c r="E151" s="33"/>
      <c r="F151" s="29">
        <v>0</v>
      </c>
      <c r="G151" s="30">
        <v>50483923</v>
      </c>
      <c r="H151" s="27"/>
      <c r="I151" s="30">
        <v>50483923</v>
      </c>
      <c r="J151" s="31"/>
      <c r="L151" s="239"/>
      <c r="M151" s="239">
        <v>50483923</v>
      </c>
      <c r="N151" s="239"/>
      <c r="O151" s="27"/>
      <c r="X151" s="258">
        <f t="shared" si="5"/>
        <v>50483923</v>
      </c>
      <c r="Y151" s="258">
        <f t="shared" si="6"/>
        <v>0</v>
      </c>
      <c r="AA151" s="253"/>
      <c r="AB151" s="254"/>
      <c r="AC151" s="239"/>
    </row>
    <row r="152" spans="1:29" x14ac:dyDescent="0.35">
      <c r="A152" s="25">
        <v>112670111</v>
      </c>
      <c r="B152" s="26" t="s">
        <v>1171</v>
      </c>
      <c r="C152" s="27"/>
      <c r="D152" s="239">
        <v>75272541</v>
      </c>
      <c r="E152" s="33"/>
      <c r="F152" s="29">
        <v>75272541</v>
      </c>
      <c r="G152" s="30">
        <v>102975000</v>
      </c>
      <c r="H152" s="27"/>
      <c r="I152" s="30">
        <v>102975000</v>
      </c>
      <c r="J152" s="31"/>
      <c r="L152" s="239"/>
      <c r="M152" s="239"/>
      <c r="N152" s="239">
        <v>102975000</v>
      </c>
      <c r="O152" s="27"/>
      <c r="X152" s="258">
        <f t="shared" si="5"/>
        <v>102975000</v>
      </c>
      <c r="Y152" s="258">
        <f t="shared" si="6"/>
        <v>0</v>
      </c>
      <c r="AA152" s="253"/>
      <c r="AB152" s="254"/>
      <c r="AC152" s="239"/>
    </row>
    <row r="153" spans="1:29" x14ac:dyDescent="0.35">
      <c r="A153" s="25">
        <v>112670112</v>
      </c>
      <c r="B153" s="26" t="s">
        <v>1172</v>
      </c>
      <c r="C153" s="27"/>
      <c r="D153" s="239"/>
      <c r="E153" s="33"/>
      <c r="F153" s="29">
        <v>0</v>
      </c>
      <c r="G153" s="30">
        <v>30882000</v>
      </c>
      <c r="H153" s="27"/>
      <c r="I153" s="30">
        <v>30882000</v>
      </c>
      <c r="J153" s="31"/>
      <c r="L153" s="239"/>
      <c r="M153" s="239">
        <v>30882000</v>
      </c>
      <c r="N153" s="239"/>
      <c r="O153" s="27"/>
      <c r="X153" s="258">
        <f t="shared" si="5"/>
        <v>30882000</v>
      </c>
      <c r="Y153" s="258">
        <f t="shared" si="6"/>
        <v>0</v>
      </c>
      <c r="AA153" s="253"/>
      <c r="AB153" s="254"/>
      <c r="AC153" s="239"/>
    </row>
    <row r="154" spans="1:29" x14ac:dyDescent="0.35">
      <c r="A154" s="25">
        <v>112670113</v>
      </c>
      <c r="B154" s="26" t="s">
        <v>1173</v>
      </c>
      <c r="C154" s="27"/>
      <c r="D154" s="239"/>
      <c r="E154" s="33"/>
      <c r="F154" s="29">
        <v>0</v>
      </c>
      <c r="G154" s="30">
        <v>10500000</v>
      </c>
      <c r="H154" s="27"/>
      <c r="I154" s="30">
        <v>10500000</v>
      </c>
      <c r="J154" s="31"/>
      <c r="L154" s="239"/>
      <c r="M154" s="239"/>
      <c r="N154" s="239">
        <v>10500000</v>
      </c>
      <c r="O154" s="27"/>
      <c r="X154" s="258">
        <f t="shared" si="5"/>
        <v>10500000</v>
      </c>
      <c r="Y154" s="258">
        <f t="shared" si="6"/>
        <v>0</v>
      </c>
      <c r="AA154" s="253"/>
      <c r="AB154" s="254"/>
      <c r="AC154" s="239"/>
    </row>
    <row r="155" spans="1:29" x14ac:dyDescent="0.35">
      <c r="A155" s="25">
        <v>112670114</v>
      </c>
      <c r="B155" s="26" t="s">
        <v>1186</v>
      </c>
      <c r="C155" s="27"/>
      <c r="D155" s="239">
        <v>96000000</v>
      </c>
      <c r="E155" s="33"/>
      <c r="F155" s="29">
        <v>96000000</v>
      </c>
      <c r="G155" s="30"/>
      <c r="H155" s="27"/>
      <c r="I155" s="30"/>
      <c r="J155" s="31"/>
      <c r="L155" s="239"/>
      <c r="M155" s="239"/>
      <c r="N155" s="239"/>
      <c r="O155" s="27"/>
      <c r="X155" s="258">
        <f t="shared" si="5"/>
        <v>0</v>
      </c>
      <c r="Y155" s="258">
        <f t="shared" si="6"/>
        <v>0</v>
      </c>
      <c r="AA155" s="253"/>
      <c r="AB155" s="254"/>
      <c r="AC155" s="239"/>
    </row>
    <row r="156" spans="1:29" x14ac:dyDescent="0.35">
      <c r="A156" s="12" t="s">
        <v>472</v>
      </c>
      <c r="B156" s="13" t="s">
        <v>473</v>
      </c>
      <c r="C156" s="14">
        <f>+C157+C160+C162</f>
        <v>360566197</v>
      </c>
      <c r="D156" s="14">
        <f t="shared" ref="D156:O156" si="8">+D157+D160+D162</f>
        <v>23080820183.77</v>
      </c>
      <c r="E156" s="14">
        <f t="shared" si="8"/>
        <v>0</v>
      </c>
      <c r="F156" s="14">
        <f t="shared" si="8"/>
        <v>23441386380.77</v>
      </c>
      <c r="G156" s="14">
        <f t="shared" si="8"/>
        <v>21944978939.089996</v>
      </c>
      <c r="H156" s="14">
        <f t="shared" si="8"/>
        <v>350636969.73000002</v>
      </c>
      <c r="I156" s="14">
        <f t="shared" si="8"/>
        <v>21944978939.089996</v>
      </c>
      <c r="J156" s="14">
        <f t="shared" si="8"/>
        <v>1496407382.1499991</v>
      </c>
      <c r="K156" s="14">
        <f t="shared" si="8"/>
        <v>0</v>
      </c>
      <c r="L156" s="14">
        <f t="shared" si="8"/>
        <v>20163551750.649998</v>
      </c>
      <c r="M156" s="14">
        <f t="shared" si="8"/>
        <v>1307872435.0900002</v>
      </c>
      <c r="N156" s="14">
        <f t="shared" si="8"/>
        <v>106558149.95</v>
      </c>
      <c r="O156" s="14">
        <f t="shared" si="8"/>
        <v>366996603.40000004</v>
      </c>
      <c r="X156" s="258">
        <f t="shared" si="5"/>
        <v>21944978939.089996</v>
      </c>
      <c r="Y156" s="258">
        <f t="shared" si="6"/>
        <v>0</v>
      </c>
      <c r="AA156" s="247" t="s">
        <v>472</v>
      </c>
      <c r="AB156" s="248" t="s">
        <v>473</v>
      </c>
      <c r="AC156" s="235">
        <f>SUM(AC157)</f>
        <v>46295204.859999999</v>
      </c>
    </row>
    <row r="157" spans="1:29" x14ac:dyDescent="0.35">
      <c r="A157" s="12" t="s">
        <v>474</v>
      </c>
      <c r="B157" s="13" t="s">
        <v>475</v>
      </c>
      <c r="C157" s="14">
        <f>+C158+C159</f>
        <v>0</v>
      </c>
      <c r="D157" s="14">
        <f t="shared" ref="D157:O157" si="9">+D158+D159</f>
        <v>22435224661.73</v>
      </c>
      <c r="E157" s="14">
        <f t="shared" si="9"/>
        <v>0</v>
      </c>
      <c r="F157" s="14">
        <f t="shared" si="9"/>
        <v>22435224661.73</v>
      </c>
      <c r="G157" s="14">
        <f t="shared" si="9"/>
        <v>21145458727.52</v>
      </c>
      <c r="H157" s="14">
        <f t="shared" si="9"/>
        <v>64512420.729999997</v>
      </c>
      <c r="I157" s="14">
        <f t="shared" si="9"/>
        <v>21145458727.52</v>
      </c>
      <c r="J157" s="14">
        <f t="shared" si="9"/>
        <v>1289765934.2099991</v>
      </c>
      <c r="K157" s="14">
        <f t="shared" si="9"/>
        <v>0</v>
      </c>
      <c r="L157" s="14">
        <f t="shared" si="9"/>
        <v>19812324823.32</v>
      </c>
      <c r="M157" s="14">
        <f t="shared" si="9"/>
        <v>1268621483.47</v>
      </c>
      <c r="N157" s="14">
        <f t="shared" si="9"/>
        <v>0</v>
      </c>
      <c r="O157" s="14">
        <f t="shared" si="9"/>
        <v>64512420.729999997</v>
      </c>
      <c r="X157" s="258">
        <f t="shared" si="5"/>
        <v>21145458727.52</v>
      </c>
      <c r="Y157" s="258">
        <f t="shared" si="6"/>
        <v>0</v>
      </c>
      <c r="AA157" s="247" t="s">
        <v>474</v>
      </c>
      <c r="AB157" s="248" t="s">
        <v>475</v>
      </c>
      <c r="AC157" s="235">
        <f>SUM(AC158+AC162)</f>
        <v>46295204.859999999</v>
      </c>
    </row>
    <row r="158" spans="1:29" x14ac:dyDescent="0.35">
      <c r="A158" s="25" t="s">
        <v>476</v>
      </c>
      <c r="B158" s="26" t="s">
        <v>477</v>
      </c>
      <c r="C158" s="27"/>
      <c r="D158" s="239">
        <v>22370712241</v>
      </c>
      <c r="E158" s="33"/>
      <c r="F158" s="29">
        <v>22370712241</v>
      </c>
      <c r="G158" s="30">
        <v>21080946306.790001</v>
      </c>
      <c r="H158" s="27"/>
      <c r="I158" s="30">
        <v>21080946306.790001</v>
      </c>
      <c r="J158" s="31">
        <v>1289765934.2099991</v>
      </c>
      <c r="L158" s="239">
        <v>19812324823.32</v>
      </c>
      <c r="M158" s="239">
        <v>1268621483.47</v>
      </c>
      <c r="N158" s="239"/>
      <c r="O158" s="27"/>
      <c r="X158" s="258">
        <f t="shared" si="5"/>
        <v>21080946306.790001</v>
      </c>
      <c r="Y158" s="258">
        <f t="shared" si="6"/>
        <v>0</v>
      </c>
      <c r="AA158" s="253" t="s">
        <v>476</v>
      </c>
      <c r="AB158" s="254" t="s">
        <v>477</v>
      </c>
      <c r="AC158" s="239"/>
    </row>
    <row r="159" spans="1:29" x14ac:dyDescent="0.35">
      <c r="A159" s="25">
        <v>121301</v>
      </c>
      <c r="B159" s="26" t="s">
        <v>1187</v>
      </c>
      <c r="C159" s="27"/>
      <c r="D159" s="239">
        <v>64512420.729999997</v>
      </c>
      <c r="E159" s="33"/>
      <c r="F159" s="29">
        <v>64512420.729999997</v>
      </c>
      <c r="G159" s="30">
        <v>64512420.729999997</v>
      </c>
      <c r="H159" s="27">
        <v>64512420.729999997</v>
      </c>
      <c r="I159" s="30">
        <v>64512420.729999997</v>
      </c>
      <c r="J159" s="31"/>
      <c r="M159" s="239"/>
      <c r="N159" s="239"/>
      <c r="O159" s="27">
        <v>64512420.729999997</v>
      </c>
      <c r="X159" s="258">
        <f t="shared" si="5"/>
        <v>64512420.729999997</v>
      </c>
      <c r="Y159" s="258">
        <f t="shared" si="6"/>
        <v>0</v>
      </c>
    </row>
    <row r="160" spans="1:29" x14ac:dyDescent="0.35">
      <c r="A160" s="12">
        <v>123</v>
      </c>
      <c r="B160" s="13" t="s">
        <v>1174</v>
      </c>
      <c r="C160" s="14">
        <v>0</v>
      </c>
      <c r="D160" s="235">
        <v>304605042</v>
      </c>
      <c r="E160" s="14">
        <v>0</v>
      </c>
      <c r="F160" s="14">
        <v>304605042</v>
      </c>
      <c r="G160" s="14">
        <v>304604982.46999699</v>
      </c>
      <c r="H160" s="14">
        <v>0</v>
      </c>
      <c r="I160" s="14">
        <v>304604982.46999699</v>
      </c>
      <c r="J160" s="14">
        <v>0</v>
      </c>
      <c r="L160" s="235">
        <f>+L161</f>
        <v>304604982.46999699</v>
      </c>
      <c r="M160" s="235">
        <f>+M161</f>
        <v>0</v>
      </c>
      <c r="N160" s="235">
        <f>+N161</f>
        <v>0</v>
      </c>
      <c r="O160" s="14">
        <v>0</v>
      </c>
      <c r="X160" s="258">
        <f t="shared" si="5"/>
        <v>304604982.46999699</v>
      </c>
      <c r="Y160" s="258">
        <f t="shared" si="6"/>
        <v>0</v>
      </c>
      <c r="AA160" s="247">
        <v>123</v>
      </c>
      <c r="AB160" s="248" t="s">
        <v>1174</v>
      </c>
      <c r="AC160" s="235">
        <f>+AC161</f>
        <v>0</v>
      </c>
    </row>
    <row r="161" spans="1:29" x14ac:dyDescent="0.35">
      <c r="A161" s="12">
        <v>1232</v>
      </c>
      <c r="B161" s="13" t="s">
        <v>1175</v>
      </c>
      <c r="C161" s="14"/>
      <c r="D161" s="235">
        <v>304605042</v>
      </c>
      <c r="E161" s="14"/>
      <c r="F161" s="14">
        <v>304605042</v>
      </c>
      <c r="G161" s="14">
        <v>304604982.46999699</v>
      </c>
      <c r="H161" s="14"/>
      <c r="I161" s="14">
        <v>304604982.46999699</v>
      </c>
      <c r="J161" s="14"/>
      <c r="L161" s="235">
        <v>304604982.46999699</v>
      </c>
      <c r="M161" s="235"/>
      <c r="N161" s="235"/>
      <c r="O161" s="14"/>
      <c r="X161" s="258">
        <f t="shared" si="5"/>
        <v>304604982.46999699</v>
      </c>
      <c r="Y161" s="258">
        <f t="shared" si="6"/>
        <v>0</v>
      </c>
      <c r="AA161" s="247">
        <v>1232</v>
      </c>
      <c r="AB161" s="248" t="s">
        <v>1175</v>
      </c>
      <c r="AC161" s="235"/>
    </row>
    <row r="162" spans="1:29" x14ac:dyDescent="0.35">
      <c r="A162" s="12" t="s">
        <v>478</v>
      </c>
      <c r="B162" s="13" t="s">
        <v>479</v>
      </c>
      <c r="C162" s="14">
        <f t="shared" ref="C162:H162" si="10">+C163+C176</f>
        <v>360566197</v>
      </c>
      <c r="D162" s="14">
        <f t="shared" si="10"/>
        <v>340990480.04000002</v>
      </c>
      <c r="E162" s="14">
        <f t="shared" si="10"/>
        <v>0</v>
      </c>
      <c r="F162" s="14">
        <f t="shared" si="10"/>
        <v>701556677.03999996</v>
      </c>
      <c r="G162" s="14">
        <f t="shared" si="10"/>
        <v>494915229.10000002</v>
      </c>
      <c r="H162" s="14">
        <f t="shared" si="10"/>
        <v>286124549</v>
      </c>
      <c r="I162" s="14">
        <f>+I163+I176</f>
        <v>494915229.10000002</v>
      </c>
      <c r="J162" s="14">
        <f>+J163+J176</f>
        <v>206641447.93999997</v>
      </c>
      <c r="L162" s="14">
        <f>+L163+L176</f>
        <v>46621944.859999999</v>
      </c>
      <c r="M162" s="14">
        <f>+M163+M176</f>
        <v>39250951.620000005</v>
      </c>
      <c r="N162" s="14">
        <f>+N163+N176</f>
        <v>106558149.95</v>
      </c>
      <c r="O162" s="14">
        <f>+O163+O176</f>
        <v>302484182.67000002</v>
      </c>
      <c r="X162" s="258">
        <f t="shared" si="5"/>
        <v>494915229.10000002</v>
      </c>
      <c r="Y162" s="258">
        <f t="shared" si="6"/>
        <v>0</v>
      </c>
      <c r="AA162" s="247" t="s">
        <v>478</v>
      </c>
      <c r="AB162" s="248" t="s">
        <v>479</v>
      </c>
      <c r="AC162" s="235">
        <f>SUM(AC163)</f>
        <v>46295204.859999999</v>
      </c>
    </row>
    <row r="163" spans="1:29" x14ac:dyDescent="0.35">
      <c r="A163" s="21" t="s">
        <v>480</v>
      </c>
      <c r="B163" s="22" t="s">
        <v>481</v>
      </c>
      <c r="C163" s="23">
        <f t="shared" ref="C163:H163" si="11">SUM(C164:C175)</f>
        <v>360566197</v>
      </c>
      <c r="D163" s="23">
        <f t="shared" si="11"/>
        <v>25003040.039999999</v>
      </c>
      <c r="E163" s="23">
        <f t="shared" si="11"/>
        <v>0</v>
      </c>
      <c r="F163" s="23">
        <f t="shared" si="11"/>
        <v>385569237.04000002</v>
      </c>
      <c r="G163" s="23">
        <f t="shared" si="11"/>
        <v>178927789.09999999</v>
      </c>
      <c r="H163" s="23">
        <f t="shared" si="11"/>
        <v>11576726</v>
      </c>
      <c r="I163" s="23">
        <f>SUM(I164:I175)</f>
        <v>178927789.09999999</v>
      </c>
      <c r="J163" s="23">
        <f>SUM(J164:J175)</f>
        <v>206641447.93999997</v>
      </c>
      <c r="L163" s="23">
        <f>SUM(L164:L175)</f>
        <v>46621944.859999999</v>
      </c>
      <c r="M163" s="23">
        <f>SUM(M164:M175)</f>
        <v>39250951.620000005</v>
      </c>
      <c r="N163" s="23">
        <f>SUM(N164:N175)</f>
        <v>65118532.950000003</v>
      </c>
      <c r="O163" s="23">
        <f>SUM(O164:O175)</f>
        <v>27936359.670000002</v>
      </c>
      <c r="X163" s="258">
        <f t="shared" si="5"/>
        <v>178927789.10000002</v>
      </c>
      <c r="Y163" s="258">
        <f t="shared" si="6"/>
        <v>0</v>
      </c>
      <c r="AA163" s="251" t="s">
        <v>480</v>
      </c>
      <c r="AB163" s="252" t="s">
        <v>481</v>
      </c>
      <c r="AC163" s="237">
        <f>SUM(AC164:AC174)</f>
        <v>46295204.859999999</v>
      </c>
    </row>
    <row r="164" spans="1:29" x14ac:dyDescent="0.35">
      <c r="A164" s="25" t="s">
        <v>482</v>
      </c>
      <c r="B164" s="26" t="s">
        <v>483</v>
      </c>
      <c r="C164" s="29"/>
      <c r="D164" s="239"/>
      <c r="E164" s="33"/>
      <c r="F164" s="29">
        <v>0</v>
      </c>
      <c r="G164" s="30">
        <v>4586981.59</v>
      </c>
      <c r="H164" s="27"/>
      <c r="I164" s="30">
        <v>4586981.59</v>
      </c>
      <c r="J164" s="31">
        <v>-4586981.59</v>
      </c>
      <c r="L164" s="239">
        <v>1555316.76</v>
      </c>
      <c r="M164" s="239">
        <v>1555316.76</v>
      </c>
      <c r="N164" s="239">
        <f>1770379.74-294031.67</f>
        <v>1476348.07</v>
      </c>
      <c r="O164" s="27"/>
      <c r="X164" s="258">
        <f t="shared" si="5"/>
        <v>4586981.59</v>
      </c>
      <c r="Y164" s="258">
        <f t="shared" si="6"/>
        <v>0</v>
      </c>
      <c r="AA164" s="253" t="s">
        <v>482</v>
      </c>
      <c r="AB164" s="254" t="s">
        <v>483</v>
      </c>
      <c r="AC164" s="239">
        <v>1555316.76</v>
      </c>
    </row>
    <row r="165" spans="1:29" x14ac:dyDescent="0.35">
      <c r="A165" s="25" t="s">
        <v>484</v>
      </c>
      <c r="B165" s="26" t="s">
        <v>485</v>
      </c>
      <c r="C165" s="27"/>
      <c r="D165" s="239"/>
      <c r="E165" s="33"/>
      <c r="F165" s="29">
        <v>0</v>
      </c>
      <c r="G165" s="30">
        <v>3885621.34</v>
      </c>
      <c r="H165" s="27"/>
      <c r="I165" s="30">
        <v>3885621.34</v>
      </c>
      <c r="J165" s="31">
        <v>-3885621.34</v>
      </c>
      <c r="L165" s="239">
        <v>1123208.75</v>
      </c>
      <c r="M165" s="239">
        <v>1123208.75</v>
      </c>
      <c r="N165" s="239">
        <f>1107682.5+531521.34</f>
        <v>1639203.8399999999</v>
      </c>
      <c r="O165" s="27"/>
      <c r="X165" s="258">
        <f t="shared" si="5"/>
        <v>3885621.34</v>
      </c>
      <c r="Y165" s="258">
        <f t="shared" si="6"/>
        <v>0</v>
      </c>
      <c r="AA165" s="253" t="s">
        <v>484</v>
      </c>
      <c r="AB165" s="254" t="s">
        <v>485</v>
      </c>
      <c r="AC165" s="239">
        <v>1123208.75</v>
      </c>
    </row>
    <row r="166" spans="1:29" x14ac:dyDescent="0.35">
      <c r="A166" s="25" t="s">
        <v>486</v>
      </c>
      <c r="B166" s="26" t="s">
        <v>487</v>
      </c>
      <c r="C166" s="27"/>
      <c r="D166" s="239">
        <v>20933828.129999999</v>
      </c>
      <c r="E166" s="33"/>
      <c r="F166" s="29">
        <v>20933828.129999999</v>
      </c>
      <c r="G166" s="30">
        <v>20740155.869999997</v>
      </c>
      <c r="H166" s="27"/>
      <c r="I166" s="30">
        <v>20740155.869999997</v>
      </c>
      <c r="J166" s="31">
        <v>193672.26000000164</v>
      </c>
      <c r="L166" s="239">
        <v>6589032.1200000001</v>
      </c>
      <c r="M166" s="239">
        <v>105301.88</v>
      </c>
      <c r="N166" s="239">
        <v>14045821.869999999</v>
      </c>
      <c r="O166" s="27"/>
      <c r="X166" s="258">
        <f t="shared" si="5"/>
        <v>20740155.870000001</v>
      </c>
      <c r="Y166" s="258">
        <f t="shared" si="6"/>
        <v>0</v>
      </c>
      <c r="AA166" s="253" t="s">
        <v>486</v>
      </c>
      <c r="AB166" s="254" t="s">
        <v>487</v>
      </c>
      <c r="AC166" s="239">
        <v>6589032.1200000001</v>
      </c>
    </row>
    <row r="167" spans="1:29" x14ac:dyDescent="0.35">
      <c r="A167" s="25" t="s">
        <v>488</v>
      </c>
      <c r="B167" s="26" t="s">
        <v>489</v>
      </c>
      <c r="C167" s="27"/>
      <c r="D167" s="239">
        <v>1579921.17</v>
      </c>
      <c r="E167" s="33"/>
      <c r="F167" s="29">
        <v>1579921.17</v>
      </c>
      <c r="G167" s="30">
        <v>1579921.17</v>
      </c>
      <c r="H167" s="27"/>
      <c r="I167" s="30">
        <v>1579921.17</v>
      </c>
      <c r="J167" s="31">
        <v>0</v>
      </c>
      <c r="L167" s="239">
        <v>464616.48</v>
      </c>
      <c r="M167" s="239">
        <v>464616.48</v>
      </c>
      <c r="N167" s="239">
        <f>383094.8+267593.41</f>
        <v>650688.21</v>
      </c>
      <c r="O167" s="27"/>
      <c r="X167" s="258">
        <f t="shared" si="5"/>
        <v>1579921.17</v>
      </c>
      <c r="Y167" s="258">
        <f t="shared" si="6"/>
        <v>0</v>
      </c>
      <c r="AA167" s="253" t="s">
        <v>488</v>
      </c>
      <c r="AB167" s="254" t="s">
        <v>489</v>
      </c>
      <c r="AC167" s="239">
        <v>464616.48</v>
      </c>
    </row>
    <row r="168" spans="1:29" x14ac:dyDescent="0.35">
      <c r="A168" s="25" t="s">
        <v>490</v>
      </c>
      <c r="B168" s="26" t="s">
        <v>491</v>
      </c>
      <c r="C168" s="27"/>
      <c r="D168" s="239"/>
      <c r="E168" s="33"/>
      <c r="F168" s="29">
        <v>0</v>
      </c>
      <c r="G168" s="30">
        <v>58066245</v>
      </c>
      <c r="H168" s="27"/>
      <c r="I168" s="30">
        <v>58066245</v>
      </c>
      <c r="J168" s="31">
        <v>-58066245</v>
      </c>
      <c r="L168" s="239">
        <v>17949899</v>
      </c>
      <c r="M168" s="239">
        <v>17949899</v>
      </c>
      <c r="N168" s="239">
        <v>19903717</v>
      </c>
      <c r="O168" s="27">
        <v>2262730</v>
      </c>
      <c r="X168" s="258">
        <f t="shared" si="5"/>
        <v>58066245</v>
      </c>
      <c r="Y168" s="258">
        <f t="shared" si="6"/>
        <v>0</v>
      </c>
      <c r="AA168" s="253" t="s">
        <v>490</v>
      </c>
      <c r="AB168" s="254" t="s">
        <v>491</v>
      </c>
      <c r="AC168" s="239">
        <v>17949899</v>
      </c>
    </row>
    <row r="169" spans="1:29" x14ac:dyDescent="0.35">
      <c r="A169" s="25" t="s">
        <v>492</v>
      </c>
      <c r="B169" s="26" t="s">
        <v>493</v>
      </c>
      <c r="C169" s="27"/>
      <c r="D169" s="239">
        <v>2489290.7400000002</v>
      </c>
      <c r="E169" s="33"/>
      <c r="F169" s="29">
        <v>2489290.7400000002</v>
      </c>
      <c r="G169" s="30">
        <v>1944939.8</v>
      </c>
      <c r="H169" s="27"/>
      <c r="I169" s="30">
        <v>1944939.8</v>
      </c>
      <c r="J169" s="31">
        <v>544350.94000000018</v>
      </c>
      <c r="L169" s="239">
        <v>787322.82</v>
      </c>
      <c r="M169" s="239">
        <v>787322.82</v>
      </c>
      <c r="N169" s="239">
        <v>276248.21000000002</v>
      </c>
      <c r="O169" s="27">
        <v>94045.949999999953</v>
      </c>
      <c r="X169" s="258">
        <f t="shared" si="5"/>
        <v>1944939.7999999998</v>
      </c>
      <c r="Y169" s="258">
        <f t="shared" si="6"/>
        <v>0</v>
      </c>
      <c r="AA169" s="253" t="s">
        <v>492</v>
      </c>
      <c r="AB169" s="254" t="s">
        <v>493</v>
      </c>
      <c r="AC169" s="239">
        <v>787322.82</v>
      </c>
    </row>
    <row r="170" spans="1:29" x14ac:dyDescent="0.35">
      <c r="A170" s="25" t="s">
        <v>494</v>
      </c>
      <c r="B170" s="26" t="s">
        <v>495</v>
      </c>
      <c r="C170" s="27"/>
      <c r="D170" s="239"/>
      <c r="E170" s="33"/>
      <c r="F170" s="29">
        <v>0</v>
      </c>
      <c r="G170" s="30">
        <v>1096762.48</v>
      </c>
      <c r="H170" s="27"/>
      <c r="I170" s="30">
        <v>1096762.48</v>
      </c>
      <c r="J170" s="31">
        <v>-1096762.48</v>
      </c>
      <c r="L170" s="239">
        <v>152875.48000000001</v>
      </c>
      <c r="M170" s="239">
        <v>152875.48000000001</v>
      </c>
      <c r="N170" s="239">
        <v>178984</v>
      </c>
      <c r="O170" s="27">
        <v>612027.52</v>
      </c>
      <c r="X170" s="258">
        <f t="shared" si="5"/>
        <v>1096762.48</v>
      </c>
      <c r="Y170" s="258">
        <f t="shared" si="6"/>
        <v>0</v>
      </c>
      <c r="AA170" s="253" t="s">
        <v>494</v>
      </c>
      <c r="AB170" s="254" t="s">
        <v>495</v>
      </c>
      <c r="AC170" s="239">
        <v>152875.48000000001</v>
      </c>
    </row>
    <row r="171" spans="1:29" x14ac:dyDescent="0.35">
      <c r="A171" s="25" t="s">
        <v>496</v>
      </c>
      <c r="B171" s="26" t="s">
        <v>497</v>
      </c>
      <c r="C171" s="27">
        <v>360566197</v>
      </c>
      <c r="D171" s="239"/>
      <c r="E171" s="33"/>
      <c r="F171" s="29">
        <v>360566197</v>
      </c>
      <c r="G171" s="30">
        <v>41494557.850000001</v>
      </c>
      <c r="H171" s="27"/>
      <c r="I171" s="30">
        <v>41494557.850000001</v>
      </c>
      <c r="J171" s="31">
        <v>319071639.14999998</v>
      </c>
      <c r="L171" s="239">
        <v>5295216.45</v>
      </c>
      <c r="M171" s="239">
        <v>5295216.45</v>
      </c>
      <c r="N171" s="239">
        <v>17513294.75</v>
      </c>
      <c r="O171" s="27">
        <v>13390830.200000003</v>
      </c>
      <c r="X171" s="258">
        <f t="shared" si="5"/>
        <v>41494557.850000009</v>
      </c>
      <c r="Y171" s="258">
        <f t="shared" si="6"/>
        <v>0</v>
      </c>
      <c r="AA171" s="253" t="s">
        <v>496</v>
      </c>
      <c r="AB171" s="254" t="s">
        <v>497</v>
      </c>
      <c r="AC171" s="239">
        <v>5295216.45</v>
      </c>
    </row>
    <row r="172" spans="1:29" x14ac:dyDescent="0.35">
      <c r="A172" s="25" t="s">
        <v>498</v>
      </c>
      <c r="B172" s="26" t="s">
        <v>499</v>
      </c>
      <c r="C172" s="27"/>
      <c r="D172" s="239"/>
      <c r="E172" s="33"/>
      <c r="F172" s="29">
        <v>0</v>
      </c>
      <c r="G172" s="30">
        <v>684596</v>
      </c>
      <c r="H172" s="27"/>
      <c r="I172" s="30">
        <v>684596</v>
      </c>
      <c r="J172" s="31">
        <v>-684596</v>
      </c>
      <c r="L172" s="239">
        <v>494735</v>
      </c>
      <c r="M172" s="239"/>
      <c r="N172" s="239">
        <v>189861</v>
      </c>
      <c r="O172" s="27"/>
      <c r="X172" s="258">
        <f t="shared" si="5"/>
        <v>684596</v>
      </c>
      <c r="Y172" s="258">
        <f t="shared" si="6"/>
        <v>0</v>
      </c>
      <c r="AA172" s="253" t="s">
        <v>498</v>
      </c>
      <c r="AB172" s="254" t="s">
        <v>499</v>
      </c>
      <c r="AC172" s="239">
        <v>494735</v>
      </c>
    </row>
    <row r="173" spans="1:29" x14ac:dyDescent="0.35">
      <c r="A173" s="25" t="s">
        <v>500</v>
      </c>
      <c r="B173" s="26" t="s">
        <v>501</v>
      </c>
      <c r="C173" s="27"/>
      <c r="D173" s="239"/>
      <c r="E173" s="33"/>
      <c r="F173" s="29">
        <v>0</v>
      </c>
      <c r="G173" s="30">
        <v>2120953</v>
      </c>
      <c r="H173" s="27">
        <v>587040</v>
      </c>
      <c r="I173" s="30">
        <v>2120953</v>
      </c>
      <c r="J173" s="31">
        <v>-2120953</v>
      </c>
      <c r="L173" s="239">
        <v>515480</v>
      </c>
      <c r="M173" s="239">
        <f>515480-65788</f>
        <v>449692</v>
      </c>
      <c r="N173" s="239">
        <v>568741</v>
      </c>
      <c r="O173" s="27">
        <v>587040</v>
      </c>
      <c r="X173" s="258">
        <f t="shared" si="5"/>
        <v>2120953</v>
      </c>
      <c r="Y173" s="258">
        <f t="shared" si="6"/>
        <v>0</v>
      </c>
      <c r="AA173" s="253" t="s">
        <v>500</v>
      </c>
      <c r="AB173" s="254" t="s">
        <v>501</v>
      </c>
      <c r="AC173" s="239">
        <v>515480</v>
      </c>
    </row>
    <row r="174" spans="1:29" x14ac:dyDescent="0.35">
      <c r="A174" s="25" t="s">
        <v>502</v>
      </c>
      <c r="B174" s="26" t="s">
        <v>503</v>
      </c>
      <c r="C174" s="27"/>
      <c r="D174" s="239"/>
      <c r="E174" s="33"/>
      <c r="F174" s="29">
        <v>0</v>
      </c>
      <c r="G174" s="30">
        <v>41689934</v>
      </c>
      <c r="H174" s="27">
        <v>10606680</v>
      </c>
      <c r="I174" s="30">
        <v>41689934</v>
      </c>
      <c r="J174" s="31">
        <v>-41689934</v>
      </c>
      <c r="L174" s="239">
        <f>11355758+11744</f>
        <v>11367502</v>
      </c>
      <c r="M174" s="239">
        <f>11355758+11744</f>
        <v>11367502</v>
      </c>
      <c r="N174" s="239">
        <f>9818423-1470173</f>
        <v>8348250</v>
      </c>
      <c r="O174" s="27">
        <v>10606680</v>
      </c>
      <c r="X174" s="258">
        <f t="shared" si="5"/>
        <v>41689934</v>
      </c>
      <c r="Y174" s="258">
        <f t="shared" si="6"/>
        <v>0</v>
      </c>
      <c r="AA174" s="253" t="s">
        <v>502</v>
      </c>
      <c r="AB174" s="254" t="s">
        <v>503</v>
      </c>
      <c r="AC174" s="239">
        <f>11355758+11744</f>
        <v>11367502</v>
      </c>
    </row>
    <row r="175" spans="1:29" x14ac:dyDescent="0.35">
      <c r="A175" s="230">
        <v>1262212</v>
      </c>
      <c r="B175" s="26" t="s">
        <v>1176</v>
      </c>
      <c r="C175" s="33"/>
      <c r="D175" s="240"/>
      <c r="E175" s="33"/>
      <c r="F175" s="29">
        <v>0</v>
      </c>
      <c r="G175" s="30">
        <v>1037121</v>
      </c>
      <c r="H175" s="27">
        <v>383006</v>
      </c>
      <c r="I175" s="30">
        <v>1037121</v>
      </c>
      <c r="J175" s="31">
        <v>-1037121</v>
      </c>
      <c r="L175" s="239">
        <v>326740</v>
      </c>
      <c r="M175" s="239"/>
      <c r="N175" s="239">
        <v>327375</v>
      </c>
      <c r="O175" s="27">
        <v>383006</v>
      </c>
      <c r="X175" s="258">
        <f t="shared" si="5"/>
        <v>1037121</v>
      </c>
      <c r="Y175" s="258">
        <f t="shared" si="6"/>
        <v>0</v>
      </c>
      <c r="AA175" s="253" t="s">
        <v>1205</v>
      </c>
      <c r="AB175" s="254" t="s">
        <v>1206</v>
      </c>
      <c r="AC175" s="239">
        <v>326740</v>
      </c>
    </row>
    <row r="176" spans="1:29" x14ac:dyDescent="0.35">
      <c r="A176" s="230">
        <v>12627</v>
      </c>
      <c r="B176" s="26" t="s">
        <v>1177</v>
      </c>
      <c r="C176" s="33"/>
      <c r="D176" s="240">
        <v>315987440</v>
      </c>
      <c r="E176" s="33"/>
      <c r="F176" s="29">
        <v>315987440</v>
      </c>
      <c r="G176" s="30">
        <v>315987440</v>
      </c>
      <c r="H176" s="27">
        <v>274547823</v>
      </c>
      <c r="I176" s="30">
        <v>315987440</v>
      </c>
      <c r="J176" s="31">
        <v>0</v>
      </c>
      <c r="M176" s="238"/>
      <c r="N176" s="239">
        <v>41439617</v>
      </c>
      <c r="O176" s="27">
        <v>274547823</v>
      </c>
      <c r="X176" s="258">
        <f t="shared" si="5"/>
        <v>315987440</v>
      </c>
      <c r="Y176" s="258">
        <f t="shared" si="6"/>
        <v>0</v>
      </c>
      <c r="AA176" s="253" t="s">
        <v>498</v>
      </c>
      <c r="AB176" s="254" t="s">
        <v>499</v>
      </c>
      <c r="AC176" s="239"/>
    </row>
    <row r="177" spans="1:29" x14ac:dyDescent="0.35">
      <c r="A177" s="36"/>
      <c r="B177" s="37"/>
      <c r="C177" s="38"/>
      <c r="D177" s="38"/>
      <c r="E177" s="38"/>
      <c r="F177" s="39"/>
      <c r="G177" s="40"/>
      <c r="H177" s="39"/>
      <c r="I177" s="40"/>
      <c r="J177" s="41">
        <v>0</v>
      </c>
      <c r="AA177" s="253" t="s">
        <v>500</v>
      </c>
      <c r="AB177" s="254" t="s">
        <v>501</v>
      </c>
      <c r="AC177" s="239">
        <f>418507+31185</f>
        <v>449692</v>
      </c>
    </row>
    <row r="178" spans="1:29" x14ac:dyDescent="0.35">
      <c r="AA178" s="253" t="s">
        <v>502</v>
      </c>
      <c r="AB178" s="254" t="s">
        <v>503</v>
      </c>
      <c r="AC178" s="239">
        <v>9897329</v>
      </c>
    </row>
    <row r="179" spans="1:29" x14ac:dyDescent="0.35">
      <c r="AA179" s="247">
        <v>123</v>
      </c>
      <c r="AB179" s="248" t="s">
        <v>1174</v>
      </c>
      <c r="AC179" s="235">
        <f>+AC180</f>
        <v>0</v>
      </c>
    </row>
    <row r="180" spans="1:29" x14ac:dyDescent="0.35">
      <c r="AA180" s="247">
        <v>1232</v>
      </c>
      <c r="AB180" s="248" t="s">
        <v>1175</v>
      </c>
      <c r="AC180" s="235"/>
    </row>
    <row r="181" spans="1:29" x14ac:dyDescent="0.35">
      <c r="AA181" s="247" t="s">
        <v>478</v>
      </c>
      <c r="AB181" s="248" t="s">
        <v>479</v>
      </c>
      <c r="AC181" s="235">
        <f>+AC182+AC195</f>
        <v>87734821.859999999</v>
      </c>
    </row>
    <row r="182" spans="1:29" x14ac:dyDescent="0.35">
      <c r="AA182" s="251" t="s">
        <v>480</v>
      </c>
      <c r="AB182" s="252" t="s">
        <v>481</v>
      </c>
      <c r="AC182" s="237">
        <f>SUM(AC183:AC193)</f>
        <v>46295204.859999999</v>
      </c>
    </row>
    <row r="183" spans="1:29" x14ac:dyDescent="0.35">
      <c r="AA183" s="253" t="s">
        <v>482</v>
      </c>
      <c r="AB183" s="254" t="s">
        <v>483</v>
      </c>
      <c r="AC183" s="239">
        <v>1555316.76</v>
      </c>
    </row>
    <row r="184" spans="1:29" x14ac:dyDescent="0.35">
      <c r="AA184" s="253" t="s">
        <v>484</v>
      </c>
      <c r="AB184" s="254" t="s">
        <v>485</v>
      </c>
      <c r="AC184" s="239">
        <v>1123208.75</v>
      </c>
    </row>
    <row r="185" spans="1:29" x14ac:dyDescent="0.35">
      <c r="AA185" s="253" t="s">
        <v>486</v>
      </c>
      <c r="AB185" s="254" t="s">
        <v>487</v>
      </c>
      <c r="AC185" s="239">
        <v>6589032.1200000001</v>
      </c>
    </row>
    <row r="186" spans="1:29" x14ac:dyDescent="0.35">
      <c r="AA186" s="253" t="s">
        <v>488</v>
      </c>
      <c r="AB186" s="254" t="s">
        <v>489</v>
      </c>
      <c r="AC186" s="239">
        <v>464616.48</v>
      </c>
    </row>
    <row r="187" spans="1:29" x14ac:dyDescent="0.35">
      <c r="AA187" s="253" t="s">
        <v>490</v>
      </c>
      <c r="AB187" s="254" t="s">
        <v>491</v>
      </c>
      <c r="AC187" s="239">
        <v>17949899</v>
      </c>
    </row>
    <row r="188" spans="1:29" x14ac:dyDescent="0.35">
      <c r="AA188" s="253" t="s">
        <v>492</v>
      </c>
      <c r="AB188" s="254" t="s">
        <v>493</v>
      </c>
      <c r="AC188" s="239">
        <v>787322.82</v>
      </c>
    </row>
    <row r="189" spans="1:29" x14ac:dyDescent="0.35">
      <c r="AA189" s="253" t="s">
        <v>494</v>
      </c>
      <c r="AB189" s="254" t="s">
        <v>495</v>
      </c>
      <c r="AC189" s="239">
        <v>152875.48000000001</v>
      </c>
    </row>
    <row r="190" spans="1:29" x14ac:dyDescent="0.35">
      <c r="AA190" s="253" t="s">
        <v>496</v>
      </c>
      <c r="AB190" s="254" t="s">
        <v>497</v>
      </c>
      <c r="AC190" s="239">
        <v>5295216.45</v>
      </c>
    </row>
    <row r="191" spans="1:29" x14ac:dyDescent="0.35">
      <c r="AA191" s="253" t="s">
        <v>498</v>
      </c>
      <c r="AB191" s="254" t="s">
        <v>499</v>
      </c>
      <c r="AC191" s="239">
        <v>494735</v>
      </c>
    </row>
    <row r="192" spans="1:29" x14ac:dyDescent="0.35">
      <c r="AA192" s="253" t="s">
        <v>500</v>
      </c>
      <c r="AB192" s="254" t="s">
        <v>501</v>
      </c>
      <c r="AC192" s="239">
        <v>515480</v>
      </c>
    </row>
    <row r="193" spans="27:29" x14ac:dyDescent="0.35">
      <c r="AA193" s="253" t="s">
        <v>502</v>
      </c>
      <c r="AB193" s="254" t="s">
        <v>503</v>
      </c>
      <c r="AC193" s="239">
        <f>11355758+11744</f>
        <v>11367502</v>
      </c>
    </row>
    <row r="194" spans="27:29" x14ac:dyDescent="0.35">
      <c r="AA194" s="253" t="s">
        <v>1205</v>
      </c>
      <c r="AB194" s="254" t="s">
        <v>1206</v>
      </c>
      <c r="AC194" s="239">
        <v>326740</v>
      </c>
    </row>
    <row r="195" spans="27:29" x14ac:dyDescent="0.35">
      <c r="AA195" s="256">
        <v>12627</v>
      </c>
      <c r="AB195" s="257" t="s">
        <v>1207</v>
      </c>
      <c r="AC195" s="238">
        <v>41439617</v>
      </c>
    </row>
    <row r="196" spans="27:29" x14ac:dyDescent="0.35">
      <c r="AA196" s="251" t="s">
        <v>480</v>
      </c>
      <c r="AB196" s="252" t="s">
        <v>481</v>
      </c>
      <c r="AC196" s="237">
        <f>SUM(AC197:AC208)</f>
        <v>66083622.869999997</v>
      </c>
    </row>
    <row r="197" spans="27:29" x14ac:dyDescent="0.35">
      <c r="AA197" s="253" t="s">
        <v>482</v>
      </c>
      <c r="AB197" s="254" t="s">
        <v>483</v>
      </c>
      <c r="AC197" s="239">
        <v>1770379.74</v>
      </c>
    </row>
    <row r="198" spans="27:29" x14ac:dyDescent="0.35">
      <c r="AA198" s="253" t="s">
        <v>484</v>
      </c>
      <c r="AB198" s="254" t="s">
        <v>485</v>
      </c>
      <c r="AC198" s="239">
        <v>1107682.5</v>
      </c>
    </row>
    <row r="199" spans="27:29" x14ac:dyDescent="0.35">
      <c r="AA199" s="253" t="s">
        <v>486</v>
      </c>
      <c r="AB199" s="254" t="s">
        <v>487</v>
      </c>
      <c r="AC199" s="239">
        <v>14045821.869999999</v>
      </c>
    </row>
    <row r="200" spans="27:29" x14ac:dyDescent="0.35">
      <c r="AA200" s="253" t="s">
        <v>488</v>
      </c>
      <c r="AB200" s="254" t="s">
        <v>489</v>
      </c>
      <c r="AC200" s="239">
        <v>383094.8</v>
      </c>
    </row>
    <row r="201" spans="27:29" x14ac:dyDescent="0.35">
      <c r="AA201" s="253" t="s">
        <v>490</v>
      </c>
      <c r="AB201" s="254" t="s">
        <v>491</v>
      </c>
      <c r="AC201" s="239">
        <v>19903717</v>
      </c>
    </row>
    <row r="202" spans="27:29" x14ac:dyDescent="0.35">
      <c r="AA202" s="253" t="s">
        <v>492</v>
      </c>
      <c r="AB202" s="254" t="s">
        <v>493</v>
      </c>
      <c r="AC202" s="239">
        <v>276248.21000000002</v>
      </c>
    </row>
    <row r="203" spans="27:29" x14ac:dyDescent="0.35">
      <c r="AA203" s="253" t="s">
        <v>494</v>
      </c>
      <c r="AB203" s="254" t="s">
        <v>495</v>
      </c>
      <c r="AC203" s="239">
        <v>178984</v>
      </c>
    </row>
    <row r="204" spans="27:29" x14ac:dyDescent="0.35">
      <c r="AA204" s="253" t="s">
        <v>496</v>
      </c>
      <c r="AB204" s="254" t="s">
        <v>497</v>
      </c>
      <c r="AC204" s="239">
        <v>17513294.75</v>
      </c>
    </row>
    <row r="205" spans="27:29" x14ac:dyDescent="0.35">
      <c r="AA205" s="253" t="s">
        <v>498</v>
      </c>
      <c r="AB205" s="254" t="s">
        <v>499</v>
      </c>
      <c r="AC205" s="239">
        <v>189861</v>
      </c>
    </row>
    <row r="206" spans="27:29" x14ac:dyDescent="0.35">
      <c r="AA206" s="253" t="s">
        <v>500</v>
      </c>
      <c r="AB206" s="254" t="s">
        <v>501</v>
      </c>
      <c r="AC206" s="239">
        <v>568741</v>
      </c>
    </row>
    <row r="207" spans="27:29" x14ac:dyDescent="0.35">
      <c r="AA207" s="253" t="s">
        <v>502</v>
      </c>
      <c r="AB207" s="254" t="s">
        <v>503</v>
      </c>
      <c r="AC207" s="239">
        <v>9818423</v>
      </c>
    </row>
    <row r="208" spans="27:29" x14ac:dyDescent="0.35">
      <c r="AA208" s="255">
        <v>1262212</v>
      </c>
      <c r="AB208" s="254" t="s">
        <v>1176</v>
      </c>
      <c r="AC208" s="239">
        <v>327375</v>
      </c>
    </row>
    <row r="209" spans="27:29" x14ac:dyDescent="0.35">
      <c r="AA209" s="255">
        <v>12627</v>
      </c>
      <c r="AB209" s="254" t="s">
        <v>1177</v>
      </c>
      <c r="AC209" s="239">
        <v>41439617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37" sqref="A37"/>
    </sheetView>
  </sheetViews>
  <sheetFormatPr baseColWidth="10" defaultRowHeight="14.5" x14ac:dyDescent="0.35"/>
  <cols>
    <col min="1" max="1" width="13.81640625" bestFit="1" customWidth="1"/>
    <col min="2" max="2" width="60.453125" bestFit="1" customWidth="1"/>
    <col min="3" max="3" width="17.453125" bestFit="1" customWidth="1"/>
    <col min="4" max="4" width="16.453125" bestFit="1" customWidth="1"/>
    <col min="5" max="5" width="17.453125" bestFit="1" customWidth="1"/>
  </cols>
  <sheetData>
    <row r="1" spans="1:5" ht="29" x14ac:dyDescent="0.35">
      <c r="A1" s="9" t="s">
        <v>0</v>
      </c>
      <c r="B1" s="10" t="s">
        <v>1</v>
      </c>
      <c r="C1" s="10" t="s">
        <v>222</v>
      </c>
      <c r="D1" s="10" t="s">
        <v>225</v>
      </c>
      <c r="E1" s="10" t="s">
        <v>226</v>
      </c>
    </row>
    <row r="2" spans="1:5" x14ac:dyDescent="0.35">
      <c r="A2" s="21" t="s">
        <v>245</v>
      </c>
      <c r="B2" s="22" t="s">
        <v>246</v>
      </c>
      <c r="C2" s="23">
        <v>32250745169</v>
      </c>
      <c r="D2" s="23">
        <v>9986587434.2800007</v>
      </c>
      <c r="E2" s="23">
        <v>22264157734.720001</v>
      </c>
    </row>
    <row r="3" spans="1:5" x14ac:dyDescent="0.35">
      <c r="A3" s="25" t="s">
        <v>247</v>
      </c>
      <c r="B3" s="26" t="s">
        <v>248</v>
      </c>
      <c r="C3" s="29">
        <v>1755025978</v>
      </c>
      <c r="D3" s="30">
        <v>0</v>
      </c>
      <c r="E3" s="31">
        <v>1755025978</v>
      </c>
    </row>
    <row r="4" spans="1:5" x14ac:dyDescent="0.35">
      <c r="A4" s="25" t="s">
        <v>249</v>
      </c>
      <c r="B4" s="26" t="s">
        <v>250</v>
      </c>
      <c r="C4" s="29">
        <v>27484600657</v>
      </c>
      <c r="D4" s="30">
        <v>9262324565.2800007</v>
      </c>
      <c r="E4" s="31">
        <v>18222276091.720001</v>
      </c>
    </row>
    <row r="5" spans="1:5" x14ac:dyDescent="0.35">
      <c r="A5" s="25" t="s">
        <v>251</v>
      </c>
      <c r="B5" s="26" t="s">
        <v>252</v>
      </c>
      <c r="C5" s="29">
        <v>10000764</v>
      </c>
      <c r="D5" s="30"/>
      <c r="E5" s="31">
        <v>10000764</v>
      </c>
    </row>
    <row r="6" spans="1:5" x14ac:dyDescent="0.35">
      <c r="A6" s="25" t="s">
        <v>253</v>
      </c>
      <c r="B6" s="26" t="s">
        <v>254</v>
      </c>
      <c r="C6" s="29">
        <v>1796956253</v>
      </c>
      <c r="D6" s="30">
        <v>409384153</v>
      </c>
      <c r="E6" s="31">
        <v>1387572100</v>
      </c>
    </row>
    <row r="7" spans="1:5" x14ac:dyDescent="0.35">
      <c r="A7" s="25" t="s">
        <v>255</v>
      </c>
      <c r="B7" s="26" t="s">
        <v>256</v>
      </c>
      <c r="C7" s="29">
        <v>5182800</v>
      </c>
      <c r="D7" s="30">
        <v>1020000</v>
      </c>
      <c r="E7" s="31">
        <v>4162800</v>
      </c>
    </row>
    <row r="8" spans="1:5" x14ac:dyDescent="0.35">
      <c r="A8" s="25" t="s">
        <v>257</v>
      </c>
      <c r="B8" s="26" t="s">
        <v>258</v>
      </c>
      <c r="C8" s="29">
        <v>87550000</v>
      </c>
      <c r="D8" s="30">
        <v>44245654</v>
      </c>
      <c r="E8" s="31">
        <v>43304346</v>
      </c>
    </row>
    <row r="9" spans="1:5" x14ac:dyDescent="0.35">
      <c r="A9" s="25" t="s">
        <v>259</v>
      </c>
      <c r="B9" s="26" t="s">
        <v>260</v>
      </c>
      <c r="C9" s="29">
        <v>13081000</v>
      </c>
      <c r="D9" s="30">
        <v>824000</v>
      </c>
      <c r="E9" s="31">
        <v>12257000</v>
      </c>
    </row>
    <row r="10" spans="1:5" x14ac:dyDescent="0.35">
      <c r="A10" s="25" t="s">
        <v>261</v>
      </c>
      <c r="B10" s="26" t="s">
        <v>262</v>
      </c>
      <c r="C10" s="29">
        <v>61800000</v>
      </c>
      <c r="D10" s="30">
        <v>30602346</v>
      </c>
      <c r="E10" s="31">
        <v>31197654</v>
      </c>
    </row>
    <row r="11" spans="1:5" x14ac:dyDescent="0.35">
      <c r="A11" s="25" t="s">
        <v>263</v>
      </c>
      <c r="B11" s="26" t="s">
        <v>264</v>
      </c>
      <c r="C11" s="29">
        <v>7004000</v>
      </c>
      <c r="D11" s="30">
        <v>1575500</v>
      </c>
      <c r="E11" s="31">
        <v>5428500</v>
      </c>
    </row>
    <row r="12" spans="1:5" x14ac:dyDescent="0.35">
      <c r="A12" s="25" t="s">
        <v>265</v>
      </c>
      <c r="B12" s="26" t="s">
        <v>266</v>
      </c>
      <c r="C12" s="29">
        <v>15000000</v>
      </c>
      <c r="D12" s="30">
        <v>15619200</v>
      </c>
      <c r="E12" s="31">
        <v>-619200</v>
      </c>
    </row>
    <row r="13" spans="1:5" x14ac:dyDescent="0.35">
      <c r="A13" s="25" t="s">
        <v>267</v>
      </c>
      <c r="B13" s="26" t="s">
        <v>268</v>
      </c>
      <c r="C13" s="29">
        <v>940383717</v>
      </c>
      <c r="D13" s="30">
        <v>216319066</v>
      </c>
      <c r="E13" s="31">
        <v>724064651</v>
      </c>
    </row>
    <row r="14" spans="1:5" x14ac:dyDescent="0.35">
      <c r="A14" s="25" t="s">
        <v>269</v>
      </c>
      <c r="B14" s="26" t="s">
        <v>270</v>
      </c>
      <c r="C14" s="29">
        <v>74160000</v>
      </c>
      <c r="D14" s="30">
        <v>4672950</v>
      </c>
      <c r="E14" s="31">
        <v>69487050</v>
      </c>
    </row>
    <row r="15" spans="1:5" x14ac:dyDescent="0.35">
      <c r="A15" s="16" t="s">
        <v>271</v>
      </c>
      <c r="B15" s="17" t="s">
        <v>272</v>
      </c>
      <c r="C15" s="18">
        <v>9796488332</v>
      </c>
      <c r="D15" s="18">
        <v>3890179628</v>
      </c>
      <c r="E15" s="18">
        <v>5906308704</v>
      </c>
    </row>
    <row r="17" spans="1:1" x14ac:dyDescent="0.35">
      <c r="A17" s="234" t="s">
        <v>1188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1" sqref="C21"/>
    </sheetView>
  </sheetViews>
  <sheetFormatPr baseColWidth="10" defaultColWidth="33" defaultRowHeight="14.5" x14ac:dyDescent="0.35"/>
  <sheetData>
    <row r="1" spans="1:2" ht="15" thickBot="1" x14ac:dyDescent="0.4">
      <c r="A1" s="158" t="s">
        <v>1085</v>
      </c>
      <c r="B1" s="159" t="s">
        <v>1086</v>
      </c>
    </row>
    <row r="2" spans="1:2" ht="15" thickBot="1" x14ac:dyDescent="0.4">
      <c r="A2" s="160" t="s">
        <v>1087</v>
      </c>
      <c r="B2" s="164">
        <v>2505552556</v>
      </c>
    </row>
    <row r="3" spans="1:2" ht="15" thickBot="1" x14ac:dyDescent="0.4">
      <c r="A3" s="160" t="s">
        <v>1088</v>
      </c>
      <c r="B3" s="164">
        <v>178599689</v>
      </c>
    </row>
    <row r="4" spans="1:2" ht="15" thickBot="1" x14ac:dyDescent="0.4">
      <c r="A4" s="161" t="s">
        <v>1089</v>
      </c>
      <c r="B4" s="162" t="s">
        <v>1090</v>
      </c>
    </row>
    <row r="5" spans="1:2" x14ac:dyDescent="0.35">
      <c r="B5" s="163">
        <f>SUM(B2:B3)</f>
        <v>2684152245</v>
      </c>
    </row>
    <row r="6" spans="1:2" x14ac:dyDescent="0.35">
      <c r="B6">
        <v>178599869</v>
      </c>
    </row>
    <row r="7" spans="1:2" x14ac:dyDescent="0.35">
      <c r="B7" s="165">
        <f>+B6+B2</f>
        <v>2684152425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showGridLines="0" topLeftCell="L12" workbookViewId="0">
      <selection activeCell="Q30" sqref="L30:Q30"/>
    </sheetView>
  </sheetViews>
  <sheetFormatPr baseColWidth="10" defaultColWidth="11.453125" defaultRowHeight="14.5" x14ac:dyDescent="0.35"/>
  <cols>
    <col min="1" max="1" width="21.1796875" style="207" customWidth="1"/>
    <col min="2" max="2" width="45.1796875" style="176" customWidth="1"/>
    <col min="3" max="3" width="14.7265625" style="44" hidden="1" customWidth="1"/>
    <col min="4" max="4" width="70" style="44" hidden="1" customWidth="1"/>
    <col min="5" max="5" width="18.81640625" style="176" bestFit="1" customWidth="1"/>
    <col min="6" max="6" width="17.453125" style="176" bestFit="1" customWidth="1"/>
    <col min="7" max="7" width="18" style="44" bestFit="1" customWidth="1"/>
    <col min="8" max="9" width="17.453125" style="44" bestFit="1" customWidth="1"/>
    <col min="10" max="10" width="16.453125" style="44" bestFit="1" customWidth="1"/>
    <col min="11" max="13" width="17.453125" style="44" bestFit="1" customWidth="1"/>
    <col min="14" max="14" width="21.453125" style="44" bestFit="1" customWidth="1"/>
    <col min="15" max="15" width="18.1796875" style="44" bestFit="1" customWidth="1"/>
    <col min="16" max="16" width="21.1796875" style="44" bestFit="1" customWidth="1"/>
    <col min="17" max="17" width="20.1796875" style="44" bestFit="1" customWidth="1"/>
    <col min="18" max="18" width="18.453125" style="176" bestFit="1" customWidth="1"/>
    <col min="19" max="21" width="18.81640625" style="44" hidden="1" customWidth="1"/>
    <col min="22" max="22" width="38.26953125" style="44" hidden="1" customWidth="1"/>
    <col min="23" max="23" width="16.81640625" style="44" hidden="1" customWidth="1"/>
    <col min="24" max="24" width="15.1796875" style="44" hidden="1" customWidth="1"/>
    <col min="25" max="25" width="22.26953125" style="44" hidden="1" customWidth="1"/>
    <col min="26" max="26" width="21.7265625" style="44" hidden="1" customWidth="1"/>
    <col min="27" max="27" width="15.81640625" style="44" hidden="1" customWidth="1"/>
    <col min="28" max="28" width="15.1796875" style="44" hidden="1" customWidth="1"/>
    <col min="29" max="29" width="3.81640625" style="44" customWidth="1"/>
    <col min="30" max="30" width="20.1796875" style="176" bestFit="1" customWidth="1"/>
    <col min="31" max="31" width="2.453125" style="44" customWidth="1"/>
    <col min="32" max="32" width="20.1796875" style="176" bestFit="1" customWidth="1"/>
    <col min="33" max="33" width="16.81640625" style="44" bestFit="1" customWidth="1"/>
    <col min="34" max="35" width="17.81640625" style="44" bestFit="1" customWidth="1"/>
    <col min="36" max="36" width="16.81640625" style="44" bestFit="1" customWidth="1"/>
    <col min="37" max="16384" width="11.453125" style="44"/>
  </cols>
  <sheetData>
    <row r="1" spans="1:32" s="148" customFormat="1" ht="31" x14ac:dyDescent="0.35">
      <c r="A1" s="144" t="s">
        <v>649</v>
      </c>
      <c r="B1" s="145" t="s">
        <v>650</v>
      </c>
      <c r="C1" s="146" t="s">
        <v>651</v>
      </c>
      <c r="D1" s="146" t="s">
        <v>652</v>
      </c>
      <c r="E1" s="143" t="s">
        <v>653</v>
      </c>
      <c r="F1" s="143" t="s">
        <v>654</v>
      </c>
      <c r="G1" s="147" t="s">
        <v>655</v>
      </c>
      <c r="H1" s="147" t="s">
        <v>656</v>
      </c>
      <c r="I1" s="147" t="s">
        <v>657</v>
      </c>
      <c r="J1" s="147" t="s">
        <v>658</v>
      </c>
      <c r="K1" s="147" t="s">
        <v>659</v>
      </c>
      <c r="L1" s="147" t="s">
        <v>660</v>
      </c>
      <c r="M1" s="147" t="s">
        <v>661</v>
      </c>
      <c r="N1" s="147" t="s">
        <v>662</v>
      </c>
      <c r="O1" s="147" t="s">
        <v>663</v>
      </c>
      <c r="P1" s="147" t="s">
        <v>664</v>
      </c>
      <c r="Q1" s="147" t="s">
        <v>665</v>
      </c>
      <c r="R1" s="143" t="s">
        <v>666</v>
      </c>
      <c r="AC1" s="149"/>
      <c r="AD1" s="143" t="s">
        <v>667</v>
      </c>
      <c r="AF1" s="143" t="s">
        <v>756</v>
      </c>
    </row>
    <row r="2" spans="1:32" s="46" customFormat="1" x14ac:dyDescent="0.35">
      <c r="A2" s="197"/>
      <c r="B2" s="186" t="s">
        <v>668</v>
      </c>
      <c r="C2" s="141"/>
      <c r="D2" s="141"/>
      <c r="E2" s="177"/>
      <c r="F2" s="177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77"/>
      <c r="AC2" s="47"/>
      <c r="AD2" s="177"/>
      <c r="AF2" s="167"/>
    </row>
    <row r="3" spans="1:32" x14ac:dyDescent="0.35">
      <c r="A3" s="321" t="s">
        <v>669</v>
      </c>
      <c r="B3" s="322"/>
      <c r="C3" s="48"/>
      <c r="D3" s="48"/>
      <c r="E3" s="168">
        <f>+E4</f>
        <v>15929851564.790001</v>
      </c>
      <c r="F3" s="168">
        <f t="shared" ref="F3:R3" si="0">+F4</f>
        <v>15929851564.790001</v>
      </c>
      <c r="G3" s="49">
        <f t="shared" si="0"/>
        <v>0</v>
      </c>
      <c r="H3" s="49">
        <f t="shared" si="0"/>
        <v>0</v>
      </c>
      <c r="I3" s="49">
        <f t="shared" si="0"/>
        <v>0</v>
      </c>
      <c r="J3" s="49">
        <f t="shared" si="0"/>
        <v>0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49">
        <f t="shared" si="0"/>
        <v>0</v>
      </c>
      <c r="R3" s="168">
        <f t="shared" si="0"/>
        <v>15929851564.790001</v>
      </c>
      <c r="AC3" s="45"/>
      <c r="AD3" s="168"/>
      <c r="AF3" s="168"/>
    </row>
    <row r="4" spans="1:32" x14ac:dyDescent="0.35">
      <c r="A4" s="321" t="s">
        <v>670</v>
      </c>
      <c r="B4" s="322"/>
      <c r="C4" s="48"/>
      <c r="D4" s="48"/>
      <c r="E4" s="168">
        <f>+E5+E6</f>
        <v>15929851564.790001</v>
      </c>
      <c r="F4" s="168">
        <f t="shared" ref="F4:R4" si="1">+F5+F6</f>
        <v>15929851564.790001</v>
      </c>
      <c r="G4" s="49">
        <f t="shared" si="1"/>
        <v>0</v>
      </c>
      <c r="H4" s="49">
        <f t="shared" si="1"/>
        <v>0</v>
      </c>
      <c r="I4" s="49">
        <f t="shared" si="1"/>
        <v>0</v>
      </c>
      <c r="J4" s="49">
        <f t="shared" si="1"/>
        <v>0</v>
      </c>
      <c r="K4" s="49">
        <f t="shared" si="1"/>
        <v>0</v>
      </c>
      <c r="L4" s="49">
        <f t="shared" si="1"/>
        <v>0</v>
      </c>
      <c r="M4" s="49">
        <f t="shared" si="1"/>
        <v>0</v>
      </c>
      <c r="N4" s="49">
        <f t="shared" si="1"/>
        <v>0</v>
      </c>
      <c r="O4" s="49">
        <f t="shared" si="1"/>
        <v>0</v>
      </c>
      <c r="P4" s="49">
        <f t="shared" si="1"/>
        <v>0</v>
      </c>
      <c r="Q4" s="49">
        <f t="shared" si="1"/>
        <v>0</v>
      </c>
      <c r="R4" s="168">
        <f t="shared" si="1"/>
        <v>15929851564.790001</v>
      </c>
      <c r="AC4" s="45"/>
      <c r="AD4" s="168"/>
      <c r="AF4" s="168"/>
    </row>
    <row r="5" spans="1:32" x14ac:dyDescent="0.35">
      <c r="A5" s="321" t="s">
        <v>671</v>
      </c>
      <c r="B5" s="322"/>
      <c r="C5" s="48"/>
      <c r="D5" s="48"/>
      <c r="E5" s="168">
        <v>4248370901.98</v>
      </c>
      <c r="F5" s="168">
        <v>4248370901.98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68">
        <f>SUM(F5:Q5)</f>
        <v>4248370901.98</v>
      </c>
      <c r="AC5" s="45"/>
      <c r="AD5" s="168"/>
      <c r="AF5" s="168"/>
    </row>
    <row r="6" spans="1:32" x14ac:dyDescent="0.35">
      <c r="A6" s="321" t="s">
        <v>672</v>
      </c>
      <c r="B6" s="322"/>
      <c r="C6" s="48"/>
      <c r="D6" s="48"/>
      <c r="E6" s="168">
        <v>11681480662.810001</v>
      </c>
      <c r="F6" s="168">
        <v>11681480662.810001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168">
        <f>SUM(F6:Q6)</f>
        <v>11681480662.810001</v>
      </c>
      <c r="AC6" s="45"/>
      <c r="AD6" s="168"/>
      <c r="AF6" s="168"/>
    </row>
    <row r="7" spans="1:32" s="55" customFormat="1" x14ac:dyDescent="0.35">
      <c r="A7" s="198">
        <v>1</v>
      </c>
      <c r="B7" s="187" t="s">
        <v>673</v>
      </c>
      <c r="C7" s="52" t="s">
        <v>674</v>
      </c>
      <c r="D7" s="52"/>
      <c r="E7" s="178">
        <f t="shared" ref="E7:R7" si="2">+E8+E143</f>
        <v>128545687387.96001</v>
      </c>
      <c r="F7" s="178">
        <f t="shared" si="2"/>
        <v>30735104632.166668</v>
      </c>
      <c r="G7" s="53">
        <f t="shared" si="2"/>
        <v>23155848008.639996</v>
      </c>
      <c r="H7" s="53">
        <f t="shared" si="2"/>
        <v>19845560813.076664</v>
      </c>
      <c r="I7" s="53">
        <f t="shared" si="2"/>
        <v>12004190030.456667</v>
      </c>
      <c r="J7" s="53">
        <f t="shared" si="2"/>
        <v>5895945077.0066671</v>
      </c>
      <c r="K7" s="53">
        <f t="shared" si="2"/>
        <v>10458016304.34</v>
      </c>
      <c r="L7" s="53">
        <f t="shared" si="2"/>
        <v>17447063310.126663</v>
      </c>
      <c r="M7" s="53">
        <f t="shared" si="2"/>
        <v>16001070951.496668</v>
      </c>
      <c r="N7" s="53">
        <f t="shared" si="2"/>
        <v>6267384479.8266668</v>
      </c>
      <c r="O7" s="53">
        <f t="shared" si="2"/>
        <v>5170345430.3966665</v>
      </c>
      <c r="P7" s="53">
        <f t="shared" si="2"/>
        <v>5594809879.666667</v>
      </c>
      <c r="Q7" s="53">
        <f t="shared" si="2"/>
        <v>8891040084.5900002</v>
      </c>
      <c r="R7" s="178">
        <f t="shared" si="2"/>
        <v>149626633694.78998</v>
      </c>
      <c r="S7" s="54">
        <v>125613921113.08</v>
      </c>
      <c r="T7" s="54">
        <f>+'[6]PLANO INGRESOS'!$BV$2</f>
        <v>128545687387.995</v>
      </c>
      <c r="U7" s="54">
        <f>+T7-E7</f>
        <v>3.49884033203125E-2</v>
      </c>
      <c r="V7" s="54">
        <f>+U7-U47</f>
        <v>3.49884033203125E-2</v>
      </c>
      <c r="AD7" s="178">
        <f>+AD8+AD143</f>
        <v>27100430782.240002</v>
      </c>
      <c r="AF7" s="169">
        <f t="shared" ref="AF7:AF70" si="3">(AD7-F7)/F7</f>
        <v>-0.11825806007254319</v>
      </c>
    </row>
    <row r="8" spans="1:32" s="55" customFormat="1" x14ac:dyDescent="0.35">
      <c r="A8" s="198">
        <v>11</v>
      </c>
      <c r="B8" s="187" t="s">
        <v>230</v>
      </c>
      <c r="C8" s="52" t="s">
        <v>674</v>
      </c>
      <c r="D8" s="52"/>
      <c r="E8" s="178">
        <f>+E9</f>
        <v>128185121190.96001</v>
      </c>
      <c r="F8" s="178">
        <f t="shared" ref="F8:R8" si="4">+F9</f>
        <v>9624111142.293335</v>
      </c>
      <c r="G8" s="53">
        <f t="shared" si="4"/>
        <v>23125800825.556664</v>
      </c>
      <c r="H8" s="53">
        <f t="shared" si="4"/>
        <v>19815513629.993332</v>
      </c>
      <c r="I8" s="53">
        <f t="shared" si="4"/>
        <v>11974142847.373333</v>
      </c>
      <c r="J8" s="53">
        <f t="shared" si="4"/>
        <v>5865897893.9233341</v>
      </c>
      <c r="K8" s="53">
        <f t="shared" si="4"/>
        <v>10427969121.256666</v>
      </c>
      <c r="L8" s="53">
        <f t="shared" si="4"/>
        <v>17417016127.043331</v>
      </c>
      <c r="M8" s="53">
        <f t="shared" si="4"/>
        <v>15971023768.413334</v>
      </c>
      <c r="N8" s="53">
        <f t="shared" si="4"/>
        <v>6237337296.7433338</v>
      </c>
      <c r="O8" s="53">
        <f t="shared" si="4"/>
        <v>5140298247.3133335</v>
      </c>
      <c r="P8" s="53">
        <f t="shared" si="4"/>
        <v>5564762696.583334</v>
      </c>
      <c r="Q8" s="53">
        <f t="shared" si="4"/>
        <v>8860992901.5066662</v>
      </c>
      <c r="R8" s="178">
        <f t="shared" si="4"/>
        <v>128185121190.99998</v>
      </c>
      <c r="S8" s="54"/>
      <c r="T8" s="54">
        <f>+T7-S7</f>
        <v>2931766274.9149933</v>
      </c>
      <c r="U8" s="54">
        <v>126612189406</v>
      </c>
      <c r="V8" s="54">
        <f>+U8-T7</f>
        <v>-1933497981.9949951</v>
      </c>
      <c r="AD8" s="178">
        <f>+AD9</f>
        <v>5964838976.6100006</v>
      </c>
      <c r="AF8" s="169">
        <f t="shared" si="3"/>
        <v>-0.38021923391996121</v>
      </c>
    </row>
    <row r="9" spans="1:32" s="55" customFormat="1" x14ac:dyDescent="0.35">
      <c r="A9" s="198">
        <v>112</v>
      </c>
      <c r="B9" s="187" t="s">
        <v>232</v>
      </c>
      <c r="C9" s="52" t="s">
        <v>674</v>
      </c>
      <c r="D9" s="52"/>
      <c r="E9" s="178">
        <f t="shared" ref="E9:R9" si="5">+E10+E126</f>
        <v>128185121190.96001</v>
      </c>
      <c r="F9" s="178">
        <f t="shared" si="5"/>
        <v>9624111142.293335</v>
      </c>
      <c r="G9" s="53">
        <f t="shared" si="5"/>
        <v>23125800825.556664</v>
      </c>
      <c r="H9" s="53">
        <f t="shared" si="5"/>
        <v>19815513629.993332</v>
      </c>
      <c r="I9" s="53">
        <f t="shared" si="5"/>
        <v>11974142847.373333</v>
      </c>
      <c r="J9" s="53">
        <f t="shared" si="5"/>
        <v>5865897893.9233341</v>
      </c>
      <c r="K9" s="53">
        <f t="shared" si="5"/>
        <v>10427969121.256666</v>
      </c>
      <c r="L9" s="53">
        <f t="shared" si="5"/>
        <v>17417016127.043331</v>
      </c>
      <c r="M9" s="53">
        <f t="shared" si="5"/>
        <v>15971023768.413334</v>
      </c>
      <c r="N9" s="53">
        <f t="shared" si="5"/>
        <v>6237337296.7433338</v>
      </c>
      <c r="O9" s="53">
        <f t="shared" si="5"/>
        <v>5140298247.3133335</v>
      </c>
      <c r="P9" s="53">
        <f t="shared" si="5"/>
        <v>5564762696.583334</v>
      </c>
      <c r="Q9" s="53">
        <f t="shared" si="5"/>
        <v>8860992901.5066662</v>
      </c>
      <c r="R9" s="178">
        <f t="shared" si="5"/>
        <v>128185121190.99998</v>
      </c>
      <c r="S9" s="54">
        <v>126819311951.44</v>
      </c>
      <c r="T9" s="54">
        <f>+E9-S9</f>
        <v>1365809239.5200043</v>
      </c>
      <c r="AD9" s="178">
        <f>+AD10+AD126</f>
        <v>5964838976.6100006</v>
      </c>
      <c r="AF9" s="169">
        <f t="shared" si="3"/>
        <v>-0.38021923391996121</v>
      </c>
    </row>
    <row r="10" spans="1:32" s="55" customFormat="1" x14ac:dyDescent="0.35">
      <c r="A10" s="199">
        <v>1125</v>
      </c>
      <c r="B10" s="188" t="s">
        <v>234</v>
      </c>
      <c r="C10" s="58" t="s">
        <v>674</v>
      </c>
      <c r="D10" s="58"/>
      <c r="E10" s="179">
        <f t="shared" ref="E10:R10" si="6">+E11+E87</f>
        <v>46439868580.960007</v>
      </c>
      <c r="F10" s="179">
        <f t="shared" si="6"/>
        <v>5233162950.9933338</v>
      </c>
      <c r="G10" s="59">
        <f t="shared" si="6"/>
        <v>14548998769.123329</v>
      </c>
      <c r="H10" s="59">
        <f t="shared" si="6"/>
        <v>6919505534.6933327</v>
      </c>
      <c r="I10" s="59">
        <f t="shared" si="6"/>
        <v>548811841.07333326</v>
      </c>
      <c r="J10" s="59">
        <f t="shared" si="6"/>
        <v>1474949702.6233335</v>
      </c>
      <c r="K10" s="59">
        <f t="shared" si="6"/>
        <v>1851167064.8233335</v>
      </c>
      <c r="L10" s="59">
        <f t="shared" si="6"/>
        <v>13026067935.743332</v>
      </c>
      <c r="M10" s="59">
        <f t="shared" si="6"/>
        <v>10623205577.113335</v>
      </c>
      <c r="N10" s="59">
        <f t="shared" si="6"/>
        <v>1846389105.4433334</v>
      </c>
      <c r="O10" s="59">
        <f t="shared" si="6"/>
        <v>749350056.01333332</v>
      </c>
      <c r="P10" s="59">
        <f t="shared" si="6"/>
        <v>1173814505.2833333</v>
      </c>
      <c r="Q10" s="59">
        <f t="shared" si="6"/>
        <v>284190845.07333332</v>
      </c>
      <c r="R10" s="179">
        <f t="shared" si="6"/>
        <v>46439868581</v>
      </c>
      <c r="S10" s="54">
        <v>46439868581.220009</v>
      </c>
      <c r="T10" s="54">
        <f t="shared" ref="T10:T16" si="7">+E10-S10</f>
        <v>-0.26000213623046875</v>
      </c>
      <c r="U10" s="54"/>
      <c r="AD10" s="179">
        <f>+AD11+AD87</f>
        <v>1689034784.6100001</v>
      </c>
      <c r="AF10" s="170">
        <f t="shared" si="3"/>
        <v>-0.67724399174510785</v>
      </c>
    </row>
    <row r="11" spans="1:32" s="55" customFormat="1" x14ac:dyDescent="0.35">
      <c r="A11" s="199">
        <v>11251</v>
      </c>
      <c r="B11" s="188" t="s">
        <v>236</v>
      </c>
      <c r="C11" s="58" t="s">
        <v>674</v>
      </c>
      <c r="D11" s="58"/>
      <c r="E11" s="179">
        <f t="shared" ref="E11:R11" si="8">+E12+E84</f>
        <v>44746571784.960007</v>
      </c>
      <c r="F11" s="179">
        <f t="shared" si="8"/>
        <v>5123888218</v>
      </c>
      <c r="G11" s="59">
        <f t="shared" si="8"/>
        <v>14390724036.129995</v>
      </c>
      <c r="H11" s="59">
        <f t="shared" si="8"/>
        <v>6801230801.6999998</v>
      </c>
      <c r="I11" s="59">
        <f t="shared" si="8"/>
        <v>439537108.07999998</v>
      </c>
      <c r="J11" s="59">
        <f t="shared" si="8"/>
        <v>1263674969.6300001</v>
      </c>
      <c r="K11" s="59">
        <f t="shared" si="8"/>
        <v>1735892331.8300002</v>
      </c>
      <c r="L11" s="59">
        <f t="shared" si="8"/>
        <v>12916793202.749998</v>
      </c>
      <c r="M11" s="59">
        <f t="shared" si="8"/>
        <v>10464930844.120001</v>
      </c>
      <c r="N11" s="59">
        <f t="shared" si="8"/>
        <v>1728114372.45</v>
      </c>
      <c r="O11" s="59">
        <f t="shared" si="8"/>
        <v>640075323.01999998</v>
      </c>
      <c r="P11" s="59">
        <f t="shared" si="8"/>
        <v>912539772.29000008</v>
      </c>
      <c r="Q11" s="59">
        <f t="shared" si="8"/>
        <v>168916112</v>
      </c>
      <c r="R11" s="179">
        <f t="shared" si="8"/>
        <v>44746571785</v>
      </c>
      <c r="S11" s="54">
        <v>44746571785.220009</v>
      </c>
      <c r="T11" s="54">
        <f t="shared" si="7"/>
        <v>-0.26000213623046875</v>
      </c>
      <c r="U11" s="54"/>
      <c r="AD11" s="179">
        <f>+AD12+AD84</f>
        <v>1492930739.6100001</v>
      </c>
      <c r="AF11" s="170">
        <f t="shared" si="3"/>
        <v>-0.70863323396373123</v>
      </c>
    </row>
    <row r="12" spans="1:32" s="55" customFormat="1" x14ac:dyDescent="0.35">
      <c r="A12" s="199">
        <v>1125110</v>
      </c>
      <c r="B12" s="188" t="s">
        <v>675</v>
      </c>
      <c r="C12" s="58" t="s">
        <v>674</v>
      </c>
      <c r="D12" s="58"/>
      <c r="E12" s="179">
        <f>+E13</f>
        <v>44516571784.960007</v>
      </c>
      <c r="F12" s="179">
        <f t="shared" ref="F12:R14" si="9">+F13</f>
        <v>5123888218</v>
      </c>
      <c r="G12" s="59">
        <f t="shared" si="9"/>
        <v>14367724036.129995</v>
      </c>
      <c r="H12" s="59">
        <f t="shared" si="9"/>
        <v>6778230801.6999998</v>
      </c>
      <c r="I12" s="59">
        <f t="shared" si="9"/>
        <v>416537108.07999998</v>
      </c>
      <c r="J12" s="59">
        <f t="shared" si="9"/>
        <v>1240674969.6300001</v>
      </c>
      <c r="K12" s="59">
        <f t="shared" si="9"/>
        <v>1712892331.8300002</v>
      </c>
      <c r="L12" s="59">
        <f t="shared" si="9"/>
        <v>12893793202.749998</v>
      </c>
      <c r="M12" s="59">
        <f t="shared" si="9"/>
        <v>10441930844.120001</v>
      </c>
      <c r="N12" s="59">
        <f t="shared" si="9"/>
        <v>1705114372.45</v>
      </c>
      <c r="O12" s="59">
        <f t="shared" si="9"/>
        <v>617075323.01999998</v>
      </c>
      <c r="P12" s="59">
        <f t="shared" si="9"/>
        <v>889539772.29000008</v>
      </c>
      <c r="Q12" s="59">
        <f t="shared" si="9"/>
        <v>168916112</v>
      </c>
      <c r="R12" s="179">
        <f t="shared" si="9"/>
        <v>44516571785</v>
      </c>
      <c r="S12" s="54">
        <v>44516571785.220009</v>
      </c>
      <c r="T12" s="54">
        <f t="shared" si="7"/>
        <v>-0.26000213623046875</v>
      </c>
      <c r="AD12" s="179">
        <f>+AD13</f>
        <v>1484795039.6100001</v>
      </c>
      <c r="AF12" s="170">
        <f t="shared" si="3"/>
        <v>-0.71022103206819021</v>
      </c>
    </row>
    <row r="13" spans="1:32" s="55" customFormat="1" x14ac:dyDescent="0.35">
      <c r="A13" s="199">
        <v>11251101</v>
      </c>
      <c r="B13" s="188" t="s">
        <v>240</v>
      </c>
      <c r="C13" s="58" t="s">
        <v>674</v>
      </c>
      <c r="D13" s="58"/>
      <c r="E13" s="179">
        <f>+E14</f>
        <v>44516571784.960007</v>
      </c>
      <c r="F13" s="179">
        <f t="shared" si="9"/>
        <v>5123888218</v>
      </c>
      <c r="G13" s="59">
        <f t="shared" si="9"/>
        <v>14367724036.129995</v>
      </c>
      <c r="H13" s="59">
        <f t="shared" si="9"/>
        <v>6778230801.6999998</v>
      </c>
      <c r="I13" s="59">
        <f t="shared" si="9"/>
        <v>416537108.07999998</v>
      </c>
      <c r="J13" s="59">
        <f t="shared" si="9"/>
        <v>1240674969.6300001</v>
      </c>
      <c r="K13" s="59">
        <f t="shared" si="9"/>
        <v>1712892331.8300002</v>
      </c>
      <c r="L13" s="59">
        <f t="shared" si="9"/>
        <v>12893793202.749998</v>
      </c>
      <c r="M13" s="59">
        <f t="shared" si="9"/>
        <v>10441930844.120001</v>
      </c>
      <c r="N13" s="59">
        <f t="shared" si="9"/>
        <v>1705114372.45</v>
      </c>
      <c r="O13" s="59">
        <f t="shared" si="9"/>
        <v>617075323.01999998</v>
      </c>
      <c r="P13" s="59">
        <f t="shared" si="9"/>
        <v>889539772.29000008</v>
      </c>
      <c r="Q13" s="59">
        <f t="shared" si="9"/>
        <v>168916112</v>
      </c>
      <c r="R13" s="179">
        <f t="shared" si="9"/>
        <v>44516571785</v>
      </c>
      <c r="S13" s="54">
        <v>44516571785.220009</v>
      </c>
      <c r="T13" s="54">
        <f t="shared" si="7"/>
        <v>-0.26000213623046875</v>
      </c>
      <c r="AD13" s="179">
        <f>+AD14</f>
        <v>1484795039.6100001</v>
      </c>
      <c r="AF13" s="170">
        <f t="shared" si="3"/>
        <v>-0.71022103206819021</v>
      </c>
    </row>
    <row r="14" spans="1:32" s="55" customFormat="1" x14ac:dyDescent="0.35">
      <c r="A14" s="200">
        <v>112511011</v>
      </c>
      <c r="B14" s="189" t="s">
        <v>242</v>
      </c>
      <c r="C14" s="58" t="s">
        <v>674</v>
      </c>
      <c r="D14" s="58"/>
      <c r="E14" s="179">
        <f>+E15</f>
        <v>44516571784.960007</v>
      </c>
      <c r="F14" s="179">
        <f t="shared" si="9"/>
        <v>5123888218</v>
      </c>
      <c r="G14" s="59">
        <f t="shared" si="9"/>
        <v>14367724036.129995</v>
      </c>
      <c r="H14" s="59">
        <f t="shared" si="9"/>
        <v>6778230801.6999998</v>
      </c>
      <c r="I14" s="59">
        <f t="shared" si="9"/>
        <v>416537108.07999998</v>
      </c>
      <c r="J14" s="59">
        <f t="shared" si="9"/>
        <v>1240674969.6300001</v>
      </c>
      <c r="K14" s="59">
        <f t="shared" si="9"/>
        <v>1712892331.8300002</v>
      </c>
      <c r="L14" s="59">
        <f t="shared" si="9"/>
        <v>12893793202.749998</v>
      </c>
      <c r="M14" s="59">
        <f t="shared" si="9"/>
        <v>10441930844.120001</v>
      </c>
      <c r="N14" s="59">
        <f t="shared" si="9"/>
        <v>1705114372.45</v>
      </c>
      <c r="O14" s="59">
        <f t="shared" si="9"/>
        <v>617075323.01999998</v>
      </c>
      <c r="P14" s="59">
        <f t="shared" si="9"/>
        <v>889539772.29000008</v>
      </c>
      <c r="Q14" s="59">
        <f t="shared" si="9"/>
        <v>168916112</v>
      </c>
      <c r="R14" s="179">
        <f t="shared" si="9"/>
        <v>44516571785</v>
      </c>
      <c r="S14" s="54">
        <v>44516571785.220009</v>
      </c>
      <c r="T14" s="54">
        <f t="shared" si="7"/>
        <v>-0.26000213623046875</v>
      </c>
      <c r="AD14" s="179">
        <f>+AD15</f>
        <v>1484795039.6100001</v>
      </c>
      <c r="AF14" s="170">
        <f t="shared" si="3"/>
        <v>-0.71022103206819021</v>
      </c>
    </row>
    <row r="15" spans="1:32" s="55" customFormat="1" x14ac:dyDescent="0.35">
      <c r="A15" s="200">
        <v>1125110111</v>
      </c>
      <c r="B15" s="189" t="s">
        <v>244</v>
      </c>
      <c r="C15" s="58" t="s">
        <v>674</v>
      </c>
      <c r="D15" s="58"/>
      <c r="E15" s="179">
        <f t="shared" ref="E15:R15" si="10">+E16+E29+E47</f>
        <v>44516571784.960007</v>
      </c>
      <c r="F15" s="179">
        <f t="shared" si="10"/>
        <v>5123888218</v>
      </c>
      <c r="G15" s="59">
        <f t="shared" si="10"/>
        <v>14367724036.129995</v>
      </c>
      <c r="H15" s="59">
        <f t="shared" si="10"/>
        <v>6778230801.6999998</v>
      </c>
      <c r="I15" s="59">
        <f t="shared" si="10"/>
        <v>416537108.07999998</v>
      </c>
      <c r="J15" s="59">
        <f t="shared" si="10"/>
        <v>1240674969.6300001</v>
      </c>
      <c r="K15" s="59">
        <f t="shared" si="10"/>
        <v>1712892331.8300002</v>
      </c>
      <c r="L15" s="59">
        <f t="shared" si="10"/>
        <v>12893793202.749998</v>
      </c>
      <c r="M15" s="59">
        <f t="shared" si="10"/>
        <v>10441930844.120001</v>
      </c>
      <c r="N15" s="59">
        <f t="shared" si="10"/>
        <v>1705114372.45</v>
      </c>
      <c r="O15" s="59">
        <f t="shared" si="10"/>
        <v>617075323.01999998</v>
      </c>
      <c r="P15" s="59">
        <f t="shared" si="10"/>
        <v>889539772.29000008</v>
      </c>
      <c r="Q15" s="59">
        <f t="shared" si="10"/>
        <v>168916112</v>
      </c>
      <c r="R15" s="179">
        <f t="shared" si="10"/>
        <v>44516571785</v>
      </c>
      <c r="S15" s="54">
        <v>32250745169.000011</v>
      </c>
      <c r="T15" s="54">
        <f t="shared" si="7"/>
        <v>12265826615.959995</v>
      </c>
      <c r="AD15" s="179">
        <f>+AD16+AD29+AD47</f>
        <v>1484795039.6100001</v>
      </c>
      <c r="AF15" s="170">
        <f t="shared" si="3"/>
        <v>-0.71022103206819021</v>
      </c>
    </row>
    <row r="16" spans="1:32" s="55" customFormat="1" ht="29" x14ac:dyDescent="0.35">
      <c r="A16" s="201">
        <v>11251101111</v>
      </c>
      <c r="B16" s="190" t="s">
        <v>246</v>
      </c>
      <c r="C16" s="62" t="s">
        <v>674</v>
      </c>
      <c r="D16" s="62"/>
      <c r="E16" s="180">
        <f t="shared" ref="E16:R16" si="11">+E17+E18+E19+E20+E21+E22+E23+E24+E25+E26+E27+E28</f>
        <v>32250745168.960003</v>
      </c>
      <c r="F16" s="180">
        <f t="shared" si="11"/>
        <v>3811815066.0000005</v>
      </c>
      <c r="G16" s="63">
        <f t="shared" si="11"/>
        <v>9572333017.9799957</v>
      </c>
      <c r="H16" s="63">
        <f t="shared" si="11"/>
        <v>1525600776.3299999</v>
      </c>
      <c r="I16" s="63">
        <f t="shared" si="11"/>
        <v>284599851.73000002</v>
      </c>
      <c r="J16" s="63">
        <f t="shared" si="11"/>
        <v>775914561.17999995</v>
      </c>
      <c r="K16" s="63">
        <f t="shared" si="11"/>
        <v>610253565.43000007</v>
      </c>
      <c r="L16" s="63">
        <f t="shared" si="11"/>
        <v>9346174190.5999985</v>
      </c>
      <c r="M16" s="63">
        <f t="shared" si="11"/>
        <v>4572904930.1900005</v>
      </c>
      <c r="N16" s="63">
        <f t="shared" si="11"/>
        <v>552014097.89999998</v>
      </c>
      <c r="O16" s="63">
        <f t="shared" si="11"/>
        <v>356537502.67000002</v>
      </c>
      <c r="P16" s="63">
        <f t="shared" si="11"/>
        <v>673681496.99000013</v>
      </c>
      <c r="Q16" s="63">
        <f t="shared" si="11"/>
        <v>168916112</v>
      </c>
      <c r="R16" s="180">
        <f t="shared" si="11"/>
        <v>32250745168.999996</v>
      </c>
      <c r="S16" s="54">
        <v>32250745169.000011</v>
      </c>
      <c r="T16" s="54">
        <f t="shared" si="7"/>
        <v>-4.0008544921875E-2</v>
      </c>
      <c r="U16" s="54"/>
      <c r="AD16" s="180">
        <f>+AD17+AD18+AD19+AD20+AD21+AD22+AD23+AD24+AD25+AD26+AD27+AD28</f>
        <v>1093222382.5500002</v>
      </c>
      <c r="AF16" s="166">
        <f t="shared" si="3"/>
        <v>-0.71320162084956717</v>
      </c>
    </row>
    <row r="17" spans="1:32" s="55" customFormat="1" x14ac:dyDescent="0.35">
      <c r="A17" s="202">
        <v>112511011111</v>
      </c>
      <c r="B17" s="191" t="s">
        <v>248</v>
      </c>
      <c r="C17" s="64"/>
      <c r="D17" s="64"/>
      <c r="E17" s="181">
        <v>1755025978</v>
      </c>
      <c r="F17" s="181">
        <v>165278910</v>
      </c>
      <c r="G17" s="65">
        <v>102286950</v>
      </c>
      <c r="H17" s="65">
        <v>72703516.799999997</v>
      </c>
      <c r="I17" s="65">
        <v>210689461.85000002</v>
      </c>
      <c r="J17" s="65">
        <v>377156623.34999996</v>
      </c>
      <c r="K17" s="65">
        <v>10000000</v>
      </c>
      <c r="L17" s="65">
        <v>156072554</v>
      </c>
      <c r="M17" s="65">
        <v>94108355.599999994</v>
      </c>
      <c r="N17" s="65">
        <v>45390524.75</v>
      </c>
      <c r="O17" s="65">
        <v>217535746.29000002</v>
      </c>
      <c r="P17" s="65">
        <v>303803335.40000004</v>
      </c>
      <c r="Q17" s="65">
        <v>0</v>
      </c>
      <c r="R17" s="181">
        <v>1755025978.04</v>
      </c>
      <c r="S17" s="54">
        <v>1755025978</v>
      </c>
      <c r="T17" s="54">
        <v>0</v>
      </c>
      <c r="U17" s="54"/>
      <c r="V17" s="66"/>
      <c r="W17" s="54">
        <v>53451748.899999902</v>
      </c>
      <c r="AD17" s="181">
        <v>0</v>
      </c>
      <c r="AF17" s="171">
        <f t="shared" si="3"/>
        <v>-1</v>
      </c>
    </row>
    <row r="18" spans="1:32" s="55" customFormat="1" x14ac:dyDescent="0.35">
      <c r="A18" s="202">
        <v>112511011112</v>
      </c>
      <c r="B18" s="191" t="s">
        <v>250</v>
      </c>
      <c r="C18" s="64"/>
      <c r="D18" s="64"/>
      <c r="E18" s="181">
        <v>27484600657.000004</v>
      </c>
      <c r="F18" s="181">
        <v>3286279744.3900003</v>
      </c>
      <c r="G18" s="65">
        <v>9329699214.279995</v>
      </c>
      <c r="H18" s="65">
        <v>858686452.3499999</v>
      </c>
      <c r="I18" s="65">
        <v>0</v>
      </c>
      <c r="J18" s="65">
        <v>76000000</v>
      </c>
      <c r="K18" s="65">
        <v>285000000</v>
      </c>
      <c r="L18" s="65">
        <v>9053638947.5999985</v>
      </c>
      <c r="M18" s="65">
        <v>3967890851.1100006</v>
      </c>
      <c r="N18" s="65">
        <v>335405447.26999998</v>
      </c>
      <c r="O18" s="65">
        <v>95500000</v>
      </c>
      <c r="P18" s="65">
        <v>70500000</v>
      </c>
      <c r="Q18" s="65">
        <v>126000000</v>
      </c>
      <c r="R18" s="181">
        <v>27484600656.999996</v>
      </c>
      <c r="S18" s="54">
        <v>27484600657.000011</v>
      </c>
      <c r="T18" s="54">
        <v>0</v>
      </c>
      <c r="U18" s="54"/>
      <c r="AA18" s="69">
        <v>0</v>
      </c>
      <c r="AD18" s="181">
        <v>713224763</v>
      </c>
      <c r="AF18" s="171">
        <f t="shared" si="3"/>
        <v>-0.78296894407192685</v>
      </c>
    </row>
    <row r="19" spans="1:32" s="55" customFormat="1" x14ac:dyDescent="0.35">
      <c r="A19" s="202">
        <v>112511011113</v>
      </c>
      <c r="B19" s="191" t="s">
        <v>252</v>
      </c>
      <c r="C19" s="64"/>
      <c r="D19" s="64"/>
      <c r="E19" s="181">
        <v>10000764</v>
      </c>
      <c r="F19" s="181">
        <v>625000</v>
      </c>
      <c r="G19" s="65">
        <v>4990575.5</v>
      </c>
      <c r="H19" s="65">
        <v>0</v>
      </c>
      <c r="I19" s="65">
        <v>0</v>
      </c>
      <c r="J19" s="65">
        <v>0</v>
      </c>
      <c r="K19" s="65">
        <v>1281676</v>
      </c>
      <c r="L19" s="65">
        <v>2547512.5</v>
      </c>
      <c r="M19" s="65">
        <v>0</v>
      </c>
      <c r="N19" s="65">
        <v>556000</v>
      </c>
      <c r="O19" s="65">
        <v>0</v>
      </c>
      <c r="P19" s="65">
        <v>0</v>
      </c>
      <c r="Q19" s="65">
        <v>0</v>
      </c>
      <c r="R19" s="181">
        <v>10000764</v>
      </c>
      <c r="S19" s="54">
        <v>10000764</v>
      </c>
      <c r="T19" s="54">
        <v>0</v>
      </c>
      <c r="U19" s="54"/>
      <c r="AA19" s="69">
        <v>0</v>
      </c>
      <c r="AD19" s="181">
        <v>10948462</v>
      </c>
      <c r="AF19" s="171">
        <f t="shared" si="3"/>
        <v>16.517539200000002</v>
      </c>
    </row>
    <row r="20" spans="1:32" s="55" customFormat="1" x14ac:dyDescent="0.35">
      <c r="A20" s="202">
        <v>112511011114</v>
      </c>
      <c r="B20" s="191" t="s">
        <v>254</v>
      </c>
      <c r="C20" s="64"/>
      <c r="D20" s="64"/>
      <c r="E20" s="181">
        <v>1796956253</v>
      </c>
      <c r="F20" s="181">
        <v>84140000</v>
      </c>
      <c r="G20" s="65">
        <v>107340000</v>
      </c>
      <c r="H20" s="65">
        <v>412443846.75</v>
      </c>
      <c r="I20" s="65">
        <v>33850000</v>
      </c>
      <c r="J20" s="65">
        <v>259385587.25</v>
      </c>
      <c r="K20" s="65">
        <v>35700000</v>
      </c>
      <c r="L20" s="65">
        <v>99200000</v>
      </c>
      <c r="M20" s="65">
        <v>344406644.75</v>
      </c>
      <c r="N20" s="65">
        <v>118317575</v>
      </c>
      <c r="O20" s="65">
        <v>0</v>
      </c>
      <c r="P20" s="65">
        <v>261661487.25</v>
      </c>
      <c r="Q20" s="65">
        <v>40511112</v>
      </c>
      <c r="R20" s="181">
        <v>1796956253</v>
      </c>
      <c r="S20" s="54">
        <v>1796956253</v>
      </c>
      <c r="T20" s="54">
        <v>0</v>
      </c>
      <c r="U20" s="54"/>
      <c r="AA20" s="69">
        <v>0</v>
      </c>
      <c r="AD20" s="181">
        <v>211301558.96000001</v>
      </c>
      <c r="AF20" s="171">
        <f t="shared" si="3"/>
        <v>1.511309234133587</v>
      </c>
    </row>
    <row r="21" spans="1:32" s="55" customFormat="1" x14ac:dyDescent="0.35">
      <c r="A21" s="202">
        <v>112511011115</v>
      </c>
      <c r="B21" s="191" t="s">
        <v>256</v>
      </c>
      <c r="C21" s="64"/>
      <c r="D21" s="64"/>
      <c r="E21" s="181">
        <v>5182799.96</v>
      </c>
      <c r="F21" s="181">
        <v>279999.96000000002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2497800</v>
      </c>
      <c r="M21" s="65">
        <v>0</v>
      </c>
      <c r="N21" s="65">
        <v>0</v>
      </c>
      <c r="O21" s="65">
        <v>0</v>
      </c>
      <c r="P21" s="65">
        <v>0</v>
      </c>
      <c r="Q21" s="65">
        <v>2405000</v>
      </c>
      <c r="R21" s="181">
        <v>5182799.96</v>
      </c>
      <c r="S21" s="54">
        <v>5182800</v>
      </c>
      <c r="T21" s="54">
        <v>-4.0000000037252903E-2</v>
      </c>
      <c r="U21" s="54"/>
      <c r="AA21" s="69">
        <v>0</v>
      </c>
      <c r="AD21" s="181">
        <v>180000</v>
      </c>
      <c r="AF21" s="171">
        <f t="shared" si="3"/>
        <v>-0.35714276530610939</v>
      </c>
    </row>
    <row r="22" spans="1:32" s="55" customFormat="1" x14ac:dyDescent="0.35">
      <c r="A22" s="202">
        <v>112511011116</v>
      </c>
      <c r="B22" s="191" t="s">
        <v>258</v>
      </c>
      <c r="C22" s="64"/>
      <c r="D22" s="64"/>
      <c r="E22" s="181">
        <v>87550000</v>
      </c>
      <c r="F22" s="181">
        <v>260000</v>
      </c>
      <c r="G22" s="65">
        <v>8911000</v>
      </c>
      <c r="H22" s="65">
        <v>8651000</v>
      </c>
      <c r="I22" s="65">
        <v>8651000</v>
      </c>
      <c r="J22" s="65">
        <v>8651000</v>
      </c>
      <c r="K22" s="65">
        <v>8651000</v>
      </c>
      <c r="L22" s="65">
        <v>9171000</v>
      </c>
      <c r="M22" s="65">
        <v>8651000</v>
      </c>
      <c r="N22" s="65">
        <v>8651000</v>
      </c>
      <c r="O22" s="65">
        <v>8651000</v>
      </c>
      <c r="P22" s="65">
        <v>8651000</v>
      </c>
      <c r="Q22" s="65">
        <v>0</v>
      </c>
      <c r="R22" s="181">
        <v>87550000</v>
      </c>
      <c r="S22" s="54">
        <v>87550000</v>
      </c>
      <c r="T22" s="54">
        <v>0</v>
      </c>
      <c r="U22" s="54"/>
      <c r="V22" s="55">
        <v>43255000</v>
      </c>
      <c r="AA22" s="69">
        <v>0</v>
      </c>
      <c r="AD22" s="181">
        <v>16700979.59</v>
      </c>
      <c r="AF22" s="171">
        <f t="shared" si="3"/>
        <v>63.234536884615387</v>
      </c>
    </row>
    <row r="23" spans="1:32" s="55" customFormat="1" x14ac:dyDescent="0.35">
      <c r="A23" s="202">
        <v>112511011117</v>
      </c>
      <c r="B23" s="191" t="s">
        <v>260</v>
      </c>
      <c r="C23" s="64"/>
      <c r="D23" s="64"/>
      <c r="E23" s="181">
        <v>13081000</v>
      </c>
      <c r="F23" s="181">
        <v>0</v>
      </c>
      <c r="G23" s="65">
        <v>1304100</v>
      </c>
      <c r="H23" s="65">
        <v>1304100</v>
      </c>
      <c r="I23" s="65">
        <v>1304100</v>
      </c>
      <c r="J23" s="65">
        <v>1324100</v>
      </c>
      <c r="K23" s="65">
        <v>1304100</v>
      </c>
      <c r="L23" s="65">
        <v>1304100</v>
      </c>
      <c r="M23" s="65">
        <v>1304100</v>
      </c>
      <c r="N23" s="65">
        <v>1304100</v>
      </c>
      <c r="O23" s="65">
        <v>1314100</v>
      </c>
      <c r="P23" s="65">
        <v>1314100</v>
      </c>
      <c r="Q23" s="65">
        <v>0</v>
      </c>
      <c r="R23" s="181">
        <v>13081000</v>
      </c>
      <c r="S23" s="54">
        <v>13081000</v>
      </c>
      <c r="T23" s="54">
        <v>0</v>
      </c>
      <c r="U23" s="54"/>
      <c r="V23" s="66">
        <v>1086750</v>
      </c>
      <c r="AA23" s="69">
        <v>0</v>
      </c>
      <c r="AD23" s="181">
        <v>249000</v>
      </c>
      <c r="AF23" s="171" t="e">
        <f t="shared" si="3"/>
        <v>#DIV/0!</v>
      </c>
    </row>
    <row r="24" spans="1:32" s="55" customFormat="1" x14ac:dyDescent="0.35">
      <c r="A24" s="202">
        <v>112511011118</v>
      </c>
      <c r="B24" s="191" t="s">
        <v>262</v>
      </c>
      <c r="C24" s="64"/>
      <c r="D24" s="64"/>
      <c r="E24" s="181">
        <v>61800000</v>
      </c>
      <c r="F24" s="181">
        <v>0</v>
      </c>
      <c r="G24" s="65">
        <v>6117000</v>
      </c>
      <c r="H24" s="65">
        <v>6432000</v>
      </c>
      <c r="I24" s="65">
        <v>6117000</v>
      </c>
      <c r="J24" s="65">
        <v>6117000</v>
      </c>
      <c r="K24" s="65">
        <v>6117000</v>
      </c>
      <c r="L24" s="65">
        <v>6117000</v>
      </c>
      <c r="M24" s="65">
        <v>6117000</v>
      </c>
      <c r="N24" s="65">
        <v>6117000</v>
      </c>
      <c r="O24" s="65">
        <v>6117000</v>
      </c>
      <c r="P24" s="65">
        <v>6432000</v>
      </c>
      <c r="Q24" s="65">
        <v>0</v>
      </c>
      <c r="R24" s="181">
        <v>61800000</v>
      </c>
      <c r="S24" s="54">
        <v>61800000</v>
      </c>
      <c r="T24" s="54">
        <v>0</v>
      </c>
      <c r="U24" s="54"/>
      <c r="AA24" s="69">
        <v>0</v>
      </c>
      <c r="AD24" s="181">
        <v>17114300</v>
      </c>
      <c r="AF24" s="171" t="e">
        <f t="shared" si="3"/>
        <v>#DIV/0!</v>
      </c>
    </row>
    <row r="25" spans="1:32" s="55" customFormat="1" x14ac:dyDescent="0.35">
      <c r="A25" s="202">
        <v>112511011119</v>
      </c>
      <c r="B25" s="191" t="s">
        <v>264</v>
      </c>
      <c r="C25" s="64"/>
      <c r="D25" s="64"/>
      <c r="E25" s="181">
        <v>7004000</v>
      </c>
      <c r="F25" s="181">
        <v>0</v>
      </c>
      <c r="G25" s="65">
        <v>672400</v>
      </c>
      <c r="H25" s="65">
        <v>672400</v>
      </c>
      <c r="I25" s="65">
        <v>812400</v>
      </c>
      <c r="J25" s="65">
        <v>672400</v>
      </c>
      <c r="K25" s="65">
        <v>672400</v>
      </c>
      <c r="L25" s="65">
        <v>672400</v>
      </c>
      <c r="M25" s="65">
        <v>672400</v>
      </c>
      <c r="N25" s="65">
        <v>672400</v>
      </c>
      <c r="O25" s="65">
        <v>812400</v>
      </c>
      <c r="P25" s="65">
        <v>672400</v>
      </c>
      <c r="Q25" s="65">
        <v>0</v>
      </c>
      <c r="R25" s="181">
        <v>7004000</v>
      </c>
      <c r="S25" s="54">
        <v>7004000</v>
      </c>
      <c r="T25" s="54">
        <v>0</v>
      </c>
      <c r="U25" s="54"/>
      <c r="V25" s="55">
        <v>840500</v>
      </c>
      <c r="AA25" s="69">
        <v>0</v>
      </c>
      <c r="AD25" s="181">
        <v>150000</v>
      </c>
      <c r="AF25" s="171" t="e">
        <f t="shared" si="3"/>
        <v>#DIV/0!</v>
      </c>
    </row>
    <row r="26" spans="1:32" s="55" customFormat="1" x14ac:dyDescent="0.35">
      <c r="A26" s="202">
        <v>1125110111110</v>
      </c>
      <c r="B26" s="191" t="s">
        <v>266</v>
      </c>
      <c r="C26" s="64"/>
      <c r="D26" s="64"/>
      <c r="E26" s="181">
        <v>15000000</v>
      </c>
      <c r="F26" s="181">
        <v>0</v>
      </c>
      <c r="G26" s="65">
        <v>0</v>
      </c>
      <c r="H26" s="65">
        <v>0</v>
      </c>
      <c r="I26" s="65">
        <v>2528715.5</v>
      </c>
      <c r="J26" s="65">
        <v>6511202.5</v>
      </c>
      <c r="K26" s="65">
        <v>0</v>
      </c>
      <c r="L26" s="65">
        <v>0</v>
      </c>
      <c r="M26" s="65">
        <v>0</v>
      </c>
      <c r="N26" s="65">
        <v>0</v>
      </c>
      <c r="O26" s="65">
        <v>5960082</v>
      </c>
      <c r="P26" s="65">
        <v>0</v>
      </c>
      <c r="Q26" s="65">
        <v>0</v>
      </c>
      <c r="R26" s="181">
        <v>15000000</v>
      </c>
      <c r="S26" s="54">
        <v>15000000</v>
      </c>
      <c r="T26" s="54">
        <v>0</v>
      </c>
      <c r="U26" s="54"/>
      <c r="AA26" s="69">
        <v>0</v>
      </c>
      <c r="AD26" s="181"/>
      <c r="AF26" s="171" t="e">
        <f t="shared" si="3"/>
        <v>#DIV/0!</v>
      </c>
    </row>
    <row r="27" spans="1:32" s="55" customFormat="1" x14ac:dyDescent="0.35">
      <c r="A27" s="202">
        <v>1125110111111</v>
      </c>
      <c r="B27" s="191" t="s">
        <v>268</v>
      </c>
      <c r="C27" s="64"/>
      <c r="D27" s="64"/>
      <c r="E27" s="181">
        <v>940383716.99999988</v>
      </c>
      <c r="F27" s="181">
        <v>248559531.55000001</v>
      </c>
      <c r="G27" s="65">
        <v>0</v>
      </c>
      <c r="H27" s="65">
        <v>163453296.92999998</v>
      </c>
      <c r="I27" s="65">
        <v>19393010.879999999</v>
      </c>
      <c r="J27" s="65">
        <v>19393010.879999999</v>
      </c>
      <c r="K27" s="65">
        <v>252999665.93000001</v>
      </c>
      <c r="L27" s="65">
        <v>14952876.5</v>
      </c>
      <c r="M27" s="65">
        <v>148500415.22999999</v>
      </c>
      <c r="N27" s="65">
        <v>34345887.380000003</v>
      </c>
      <c r="O27" s="65">
        <v>19393010.879999999</v>
      </c>
      <c r="P27" s="65">
        <v>19393010.84</v>
      </c>
      <c r="Q27" s="65">
        <v>0</v>
      </c>
      <c r="R27" s="181">
        <v>940383717.00000012</v>
      </c>
      <c r="S27" s="54">
        <v>940383717</v>
      </c>
      <c r="T27" s="54">
        <v>0</v>
      </c>
      <c r="U27" s="54"/>
      <c r="AA27" s="69">
        <v>0</v>
      </c>
      <c r="AD27" s="181">
        <v>122964869</v>
      </c>
      <c r="AF27" s="171">
        <f t="shared" si="3"/>
        <v>-0.50529006780307484</v>
      </c>
    </row>
    <row r="28" spans="1:32" s="55" customFormat="1" x14ac:dyDescent="0.35">
      <c r="A28" s="202">
        <v>1125110111112</v>
      </c>
      <c r="B28" s="191" t="s">
        <v>270</v>
      </c>
      <c r="C28" s="64"/>
      <c r="D28" s="64"/>
      <c r="E28" s="181">
        <v>74160000</v>
      </c>
      <c r="F28" s="181">
        <v>26391880.100000001</v>
      </c>
      <c r="G28" s="65">
        <v>11011778.199999999</v>
      </c>
      <c r="H28" s="65">
        <v>1254163.5</v>
      </c>
      <c r="I28" s="65">
        <v>1254163.5</v>
      </c>
      <c r="J28" s="65">
        <v>20703637.200000003</v>
      </c>
      <c r="K28" s="65">
        <v>8527723.5</v>
      </c>
      <c r="L28" s="65">
        <v>0</v>
      </c>
      <c r="M28" s="65">
        <v>1254163.5</v>
      </c>
      <c r="N28" s="65">
        <v>1254163.5</v>
      </c>
      <c r="O28" s="65">
        <v>1254163.5</v>
      </c>
      <c r="P28" s="65">
        <v>1254163.5</v>
      </c>
      <c r="Q28" s="65">
        <v>0</v>
      </c>
      <c r="R28" s="181">
        <v>74160000</v>
      </c>
      <c r="S28" s="54">
        <v>74160000</v>
      </c>
      <c r="T28" s="54">
        <v>0</v>
      </c>
      <c r="U28" s="54"/>
      <c r="V28" s="66">
        <v>6429844.2000000002</v>
      </c>
      <c r="AA28" s="69">
        <v>0</v>
      </c>
      <c r="AD28" s="181">
        <v>388450</v>
      </c>
      <c r="AF28" s="171">
        <f t="shared" si="3"/>
        <v>-0.98528145783748089</v>
      </c>
    </row>
    <row r="29" spans="1:32" s="55" customFormat="1" ht="29" x14ac:dyDescent="0.35">
      <c r="A29" s="201">
        <v>1125110112</v>
      </c>
      <c r="B29" s="190" t="s">
        <v>272</v>
      </c>
      <c r="C29" s="62"/>
      <c r="D29" s="62"/>
      <c r="E29" s="180">
        <f t="shared" ref="E29:R29" si="12">+E30+E36+E41</f>
        <v>9796488332</v>
      </c>
      <c r="F29" s="180">
        <f t="shared" si="12"/>
        <v>1312073152</v>
      </c>
      <c r="G29" s="63">
        <f t="shared" si="12"/>
        <v>4758401891.75</v>
      </c>
      <c r="H29" s="63">
        <f t="shared" si="12"/>
        <v>4275580819.9700003</v>
      </c>
      <c r="I29" s="63">
        <f t="shared" si="12"/>
        <v>68646693.450000003</v>
      </c>
      <c r="J29" s="63">
        <f t="shared" si="12"/>
        <v>343409282.05000001</v>
      </c>
      <c r="K29" s="63">
        <f t="shared" si="12"/>
        <v>1069649640</v>
      </c>
      <c r="L29" s="63">
        <f t="shared" si="12"/>
        <v>3514629885.75</v>
      </c>
      <c r="M29" s="63">
        <f t="shared" si="12"/>
        <v>4828516719.5299997</v>
      </c>
      <c r="N29" s="63">
        <f t="shared" si="12"/>
        <v>1072589648.15</v>
      </c>
      <c r="O29" s="63">
        <f t="shared" si="12"/>
        <v>200866757.44999999</v>
      </c>
      <c r="P29" s="63">
        <f t="shared" si="12"/>
        <v>191869148.90000001</v>
      </c>
      <c r="Q29" s="63">
        <f t="shared" si="12"/>
        <v>0</v>
      </c>
      <c r="R29" s="180">
        <f t="shared" si="12"/>
        <v>9796488332</v>
      </c>
      <c r="S29" s="54">
        <v>9796488332.2199993</v>
      </c>
      <c r="T29" s="54">
        <f>+E29-S29</f>
        <v>-0.21999931335449219</v>
      </c>
      <c r="U29" s="54"/>
      <c r="AA29" s="69">
        <f>+R29-E29</f>
        <v>0</v>
      </c>
      <c r="AD29" s="180">
        <v>216274029</v>
      </c>
      <c r="AF29" s="166">
        <f t="shared" si="3"/>
        <v>-0.83516618058198022</v>
      </c>
    </row>
    <row r="30" spans="1:32" s="55" customFormat="1" x14ac:dyDescent="0.35">
      <c r="A30" s="201">
        <v>11251101121</v>
      </c>
      <c r="B30" s="190" t="s">
        <v>274</v>
      </c>
      <c r="C30" s="62"/>
      <c r="D30" s="62"/>
      <c r="E30" s="180">
        <f t="shared" ref="E30:R30" si="13">+E31+E32+E33+E34+E35</f>
        <v>4983476831</v>
      </c>
      <c r="F30" s="180">
        <f t="shared" si="13"/>
        <v>989133707</v>
      </c>
      <c r="G30" s="63">
        <f t="shared" si="13"/>
        <v>3862110807.25</v>
      </c>
      <c r="H30" s="63">
        <f t="shared" si="13"/>
        <v>3174775001.75</v>
      </c>
      <c r="I30" s="63">
        <f t="shared" si="13"/>
        <v>68646693.450000003</v>
      </c>
      <c r="J30" s="63">
        <f t="shared" si="13"/>
        <v>343409282.05000001</v>
      </c>
      <c r="K30" s="63">
        <f t="shared" si="13"/>
        <v>772617200</v>
      </c>
      <c r="L30" s="63">
        <f t="shared" si="13"/>
        <v>2788875660.25</v>
      </c>
      <c r="M30" s="63">
        <f t="shared" si="13"/>
        <v>3596497691.75</v>
      </c>
      <c r="N30" s="63">
        <f t="shared" si="13"/>
        <v>841563188.14999998</v>
      </c>
      <c r="O30" s="63">
        <f t="shared" si="13"/>
        <v>200866757.44999999</v>
      </c>
      <c r="P30" s="63">
        <f t="shared" si="13"/>
        <v>184726148.90000001</v>
      </c>
      <c r="Q30" s="63">
        <f t="shared" si="13"/>
        <v>0</v>
      </c>
      <c r="R30" s="180">
        <f t="shared" si="13"/>
        <v>4983476831</v>
      </c>
      <c r="S30" s="54">
        <v>4983476830</v>
      </c>
      <c r="T30" s="54">
        <f>+E30-S30</f>
        <v>1</v>
      </c>
      <c r="AA30" s="69">
        <f>+R30-E30</f>
        <v>0</v>
      </c>
      <c r="AD30" s="180">
        <v>165580105</v>
      </c>
      <c r="AF30" s="166">
        <f t="shared" si="3"/>
        <v>-0.83260088719229142</v>
      </c>
    </row>
    <row r="31" spans="1:32" s="55" customFormat="1" x14ac:dyDescent="0.35">
      <c r="A31" s="202">
        <v>112511011211</v>
      </c>
      <c r="B31" s="191" t="s">
        <v>248</v>
      </c>
      <c r="C31" s="64"/>
      <c r="D31" s="64"/>
      <c r="E31" s="181">
        <v>176410006</v>
      </c>
      <c r="F31" s="181">
        <v>26940797</v>
      </c>
      <c r="G31" s="65">
        <v>16600000</v>
      </c>
      <c r="H31" s="65">
        <v>4855797</v>
      </c>
      <c r="I31" s="65">
        <v>9469837.4499999993</v>
      </c>
      <c r="J31" s="65">
        <v>26231071.050000001</v>
      </c>
      <c r="K31" s="65">
        <v>21163000</v>
      </c>
      <c r="L31" s="65">
        <v>9000000</v>
      </c>
      <c r="M31" s="65">
        <v>8770000</v>
      </c>
      <c r="N31" s="65">
        <v>6393808.1499999994</v>
      </c>
      <c r="O31" s="65">
        <v>9469837.4499999993</v>
      </c>
      <c r="P31" s="65">
        <v>37515857.900000006</v>
      </c>
      <c r="Q31" s="65">
        <v>0</v>
      </c>
      <c r="R31" s="181">
        <v>176410006</v>
      </c>
      <c r="S31" s="54">
        <v>176410005</v>
      </c>
      <c r="T31" s="54">
        <v>1</v>
      </c>
      <c r="U31" s="54"/>
      <c r="AA31" s="69">
        <v>0</v>
      </c>
      <c r="AD31" s="181">
        <v>41052000</v>
      </c>
      <c r="AF31" s="171">
        <f t="shared" si="3"/>
        <v>0.5237856548935802</v>
      </c>
    </row>
    <row r="32" spans="1:32" s="55" customFormat="1" x14ac:dyDescent="0.35">
      <c r="A32" s="202">
        <v>112511011212</v>
      </c>
      <c r="B32" s="191" t="s">
        <v>250</v>
      </c>
      <c r="C32" s="64"/>
      <c r="D32" s="64"/>
      <c r="E32" s="181">
        <v>4000596877</v>
      </c>
      <c r="F32" s="181">
        <v>0</v>
      </c>
      <c r="G32" s="65">
        <v>1101712601.75</v>
      </c>
      <c r="H32" s="65">
        <v>881997408.75</v>
      </c>
      <c r="I32" s="65">
        <v>33176856</v>
      </c>
      <c r="J32" s="65">
        <v>0</v>
      </c>
      <c r="K32" s="65">
        <v>250000000</v>
      </c>
      <c r="L32" s="65">
        <v>582743508.75</v>
      </c>
      <c r="M32" s="65">
        <v>1034876501.75</v>
      </c>
      <c r="N32" s="65">
        <v>116090000</v>
      </c>
      <c r="O32" s="65">
        <v>0</v>
      </c>
      <c r="P32" s="65">
        <v>0</v>
      </c>
      <c r="Q32" s="65">
        <v>0</v>
      </c>
      <c r="R32" s="181">
        <v>4000596877</v>
      </c>
      <c r="S32" s="54">
        <v>4000596877</v>
      </c>
      <c r="T32" s="54">
        <v>0</v>
      </c>
      <c r="U32" s="54"/>
      <c r="AA32" s="69">
        <v>0</v>
      </c>
      <c r="AD32" s="181">
        <v>15642733</v>
      </c>
      <c r="AF32" s="171" t="e">
        <f t="shared" si="3"/>
        <v>#DIV/0!</v>
      </c>
    </row>
    <row r="33" spans="1:32" s="55" customFormat="1" x14ac:dyDescent="0.35">
      <c r="A33" s="202">
        <v>112511011213</v>
      </c>
      <c r="B33" s="191" t="s">
        <v>278</v>
      </c>
      <c r="C33" s="64"/>
      <c r="D33" s="64"/>
      <c r="E33" s="181">
        <v>594153640</v>
      </c>
      <c r="F33" s="181">
        <v>962192910</v>
      </c>
      <c r="G33" s="65">
        <v>2731513205.5</v>
      </c>
      <c r="H33" s="65">
        <v>2236475739</v>
      </c>
      <c r="I33" s="65">
        <v>26000000</v>
      </c>
      <c r="J33" s="65">
        <v>275251114</v>
      </c>
      <c r="K33" s="65">
        <v>495055240</v>
      </c>
      <c r="L33" s="65">
        <v>2187727151.5</v>
      </c>
      <c r="M33" s="65">
        <v>2503924093</v>
      </c>
      <c r="N33" s="65">
        <v>719079380</v>
      </c>
      <c r="O33" s="65">
        <v>191396920</v>
      </c>
      <c r="P33" s="65">
        <v>105283194</v>
      </c>
      <c r="Q33" s="65">
        <v>0</v>
      </c>
      <c r="R33" s="181">
        <v>594153640</v>
      </c>
      <c r="S33" s="54">
        <v>594153640</v>
      </c>
      <c r="T33" s="54">
        <v>0</v>
      </c>
      <c r="U33" s="54"/>
      <c r="AA33" s="69">
        <v>0</v>
      </c>
      <c r="AD33" s="181">
        <v>108885372</v>
      </c>
      <c r="AF33" s="171">
        <f t="shared" si="3"/>
        <v>-0.88683623536573342</v>
      </c>
    </row>
    <row r="34" spans="1:32" s="55" customFormat="1" x14ac:dyDescent="0.35">
      <c r="A34" s="202">
        <v>112511011214</v>
      </c>
      <c r="B34" s="191" t="s">
        <v>280</v>
      </c>
      <c r="C34" s="64"/>
      <c r="D34" s="64"/>
      <c r="E34" s="181">
        <v>44607920</v>
      </c>
      <c r="F34" s="181">
        <v>0</v>
      </c>
      <c r="G34" s="65">
        <v>12285000</v>
      </c>
      <c r="H34" s="65">
        <v>9518960</v>
      </c>
      <c r="I34" s="65">
        <v>0</v>
      </c>
      <c r="J34" s="65">
        <v>0</v>
      </c>
      <c r="K34" s="65">
        <v>6398960</v>
      </c>
      <c r="L34" s="65">
        <v>9405000</v>
      </c>
      <c r="M34" s="65">
        <v>7000000</v>
      </c>
      <c r="N34" s="65">
        <v>0</v>
      </c>
      <c r="O34" s="65">
        <v>0</v>
      </c>
      <c r="P34" s="65">
        <v>0</v>
      </c>
      <c r="Q34" s="65">
        <v>0</v>
      </c>
      <c r="R34" s="181">
        <v>44607920</v>
      </c>
      <c r="S34" s="54">
        <v>44607920</v>
      </c>
      <c r="T34" s="54">
        <v>0</v>
      </c>
      <c r="U34" s="54"/>
      <c r="AA34" s="69">
        <v>0</v>
      </c>
      <c r="AD34" s="181"/>
      <c r="AF34" s="171" t="e">
        <f t="shared" si="3"/>
        <v>#DIV/0!</v>
      </c>
    </row>
    <row r="35" spans="1:32" s="55" customFormat="1" x14ac:dyDescent="0.35">
      <c r="A35" s="202">
        <v>112511011215</v>
      </c>
      <c r="B35" s="191" t="s">
        <v>254</v>
      </c>
      <c r="C35" s="64"/>
      <c r="D35" s="64"/>
      <c r="E35" s="181">
        <v>167708388</v>
      </c>
      <c r="F35" s="181">
        <v>0</v>
      </c>
      <c r="G35" s="65">
        <v>0</v>
      </c>
      <c r="H35" s="65">
        <v>41927097</v>
      </c>
      <c r="I35" s="65">
        <v>0</v>
      </c>
      <c r="J35" s="65">
        <v>41927097</v>
      </c>
      <c r="K35" s="65">
        <v>0</v>
      </c>
      <c r="L35" s="65">
        <v>0</v>
      </c>
      <c r="M35" s="65">
        <v>41927097</v>
      </c>
      <c r="N35" s="65">
        <v>0</v>
      </c>
      <c r="O35" s="65">
        <v>0</v>
      </c>
      <c r="P35" s="65">
        <v>41927097</v>
      </c>
      <c r="Q35" s="65">
        <v>0</v>
      </c>
      <c r="R35" s="181">
        <v>167708388</v>
      </c>
      <c r="S35" s="54">
        <v>167708388</v>
      </c>
      <c r="T35" s="54">
        <v>0</v>
      </c>
      <c r="U35" s="54"/>
      <c r="AA35" s="69">
        <v>0</v>
      </c>
      <c r="AD35" s="181"/>
      <c r="AF35" s="171" t="e">
        <f t="shared" si="3"/>
        <v>#DIV/0!</v>
      </c>
    </row>
    <row r="36" spans="1:32" s="55" customFormat="1" x14ac:dyDescent="0.35">
      <c r="A36" s="201">
        <v>11251101122</v>
      </c>
      <c r="B36" s="190" t="s">
        <v>283</v>
      </c>
      <c r="C36" s="62"/>
      <c r="D36" s="62"/>
      <c r="E36" s="180">
        <f t="shared" ref="E36:Q36" si="14">+E37+E38+E39+E40</f>
        <v>3817074479</v>
      </c>
      <c r="F36" s="180">
        <f t="shared" si="14"/>
        <v>322939445</v>
      </c>
      <c r="G36" s="63">
        <f t="shared" si="14"/>
        <v>896291084.5</v>
      </c>
      <c r="H36" s="63">
        <f t="shared" si="14"/>
        <v>694607875</v>
      </c>
      <c r="I36" s="63">
        <f t="shared" si="14"/>
        <v>0</v>
      </c>
      <c r="J36" s="63">
        <f t="shared" si="14"/>
        <v>0</v>
      </c>
      <c r="K36" s="63">
        <f t="shared" si="14"/>
        <v>161032440</v>
      </c>
      <c r="L36" s="63">
        <f t="shared" si="14"/>
        <v>725754225.5</v>
      </c>
      <c r="M36" s="63">
        <f t="shared" si="14"/>
        <v>778279949</v>
      </c>
      <c r="N36" s="63">
        <f t="shared" si="14"/>
        <v>231026460</v>
      </c>
      <c r="O36" s="63">
        <f t="shared" si="14"/>
        <v>0</v>
      </c>
      <c r="P36" s="63">
        <f t="shared" si="14"/>
        <v>7143000</v>
      </c>
      <c r="Q36" s="63">
        <f t="shared" si="14"/>
        <v>0</v>
      </c>
      <c r="R36" s="180">
        <f>SUM(F36:Q36)</f>
        <v>3817074479</v>
      </c>
      <c r="S36" s="54">
        <v>3817074480</v>
      </c>
      <c r="T36" s="54">
        <f>+E36-S36</f>
        <v>-1</v>
      </c>
      <c r="AA36" s="69">
        <f>+R36-E36</f>
        <v>0</v>
      </c>
      <c r="AD36" s="180">
        <v>45318234</v>
      </c>
      <c r="AF36" s="166">
        <f t="shared" si="3"/>
        <v>-0.85966956127022509</v>
      </c>
    </row>
    <row r="37" spans="1:32" s="55" customFormat="1" x14ac:dyDescent="0.35">
      <c r="A37" s="202">
        <v>112511011221</v>
      </c>
      <c r="B37" s="191" t="s">
        <v>248</v>
      </c>
      <c r="C37" s="64"/>
      <c r="D37" s="64"/>
      <c r="E37" s="181">
        <v>73640620</v>
      </c>
      <c r="F37" s="181">
        <v>0</v>
      </c>
      <c r="G37" s="65">
        <v>31538310</v>
      </c>
      <c r="H37" s="65">
        <v>0</v>
      </c>
      <c r="I37" s="65">
        <v>0</v>
      </c>
      <c r="J37" s="65">
        <v>0</v>
      </c>
      <c r="K37" s="65">
        <v>1500000</v>
      </c>
      <c r="L37" s="65">
        <v>22489350</v>
      </c>
      <c r="M37" s="65">
        <v>2000000</v>
      </c>
      <c r="N37" s="65">
        <v>8969960</v>
      </c>
      <c r="O37" s="65">
        <v>0</v>
      </c>
      <c r="P37" s="65">
        <v>7143000</v>
      </c>
      <c r="Q37" s="65">
        <v>0</v>
      </c>
      <c r="R37" s="181">
        <v>73640620</v>
      </c>
      <c r="S37" s="54">
        <v>73640621</v>
      </c>
      <c r="T37" s="54">
        <v>-1</v>
      </c>
      <c r="U37" s="54"/>
      <c r="V37" s="55">
        <v>26387094.333333332</v>
      </c>
      <c r="W37" s="55">
        <v>26387094.333333332</v>
      </c>
      <c r="X37" s="55">
        <v>13193547.1666667</v>
      </c>
      <c r="AA37" s="69">
        <v>0</v>
      </c>
      <c r="AD37" s="181">
        <v>11119600</v>
      </c>
      <c r="AF37" s="171" t="e">
        <f t="shared" si="3"/>
        <v>#DIV/0!</v>
      </c>
    </row>
    <row r="38" spans="1:32" s="55" customFormat="1" x14ac:dyDescent="0.35">
      <c r="A38" s="202">
        <v>112511011222</v>
      </c>
      <c r="B38" s="191" t="s">
        <v>250</v>
      </c>
      <c r="C38" s="64"/>
      <c r="D38" s="64"/>
      <c r="E38" s="181">
        <v>3469054021</v>
      </c>
      <c r="F38" s="181">
        <v>310948595</v>
      </c>
      <c r="G38" s="65">
        <v>776376940.5</v>
      </c>
      <c r="H38" s="65">
        <v>647201475</v>
      </c>
      <c r="I38" s="65">
        <v>0</v>
      </c>
      <c r="J38" s="65">
        <v>0</v>
      </c>
      <c r="K38" s="65">
        <v>149855760</v>
      </c>
      <c r="L38" s="65">
        <v>630719775.5</v>
      </c>
      <c r="M38" s="65">
        <v>731894975</v>
      </c>
      <c r="N38" s="65">
        <v>222056500</v>
      </c>
      <c r="O38" s="65">
        <v>0</v>
      </c>
      <c r="P38" s="65">
        <v>0</v>
      </c>
      <c r="Q38" s="65">
        <v>0</v>
      </c>
      <c r="R38" s="181">
        <v>3469054021</v>
      </c>
      <c r="S38" s="54">
        <v>3469054021</v>
      </c>
      <c r="T38" s="54">
        <v>0</v>
      </c>
      <c r="U38" s="54"/>
      <c r="V38" s="55" t="s">
        <v>685</v>
      </c>
      <c r="AA38" s="69">
        <v>0</v>
      </c>
      <c r="AD38" s="181">
        <v>34198634</v>
      </c>
      <c r="AF38" s="171">
        <f t="shared" si="3"/>
        <v>-0.89001836782700372</v>
      </c>
    </row>
    <row r="39" spans="1:32" s="55" customFormat="1" x14ac:dyDescent="0.35">
      <c r="A39" s="202">
        <v>112511011223</v>
      </c>
      <c r="B39" s="191" t="s">
        <v>278</v>
      </c>
      <c r="C39" s="64"/>
      <c r="D39" s="64"/>
      <c r="E39" s="181">
        <v>266109890</v>
      </c>
      <c r="F39" s="181">
        <v>11570850</v>
      </c>
      <c r="G39" s="65">
        <v>85570860</v>
      </c>
      <c r="H39" s="65">
        <v>46286400</v>
      </c>
      <c r="I39" s="65">
        <v>0</v>
      </c>
      <c r="J39" s="65">
        <v>0</v>
      </c>
      <c r="K39" s="65">
        <v>9256680</v>
      </c>
      <c r="L39" s="65">
        <v>71425100</v>
      </c>
      <c r="M39" s="65">
        <v>42000000</v>
      </c>
      <c r="N39" s="65">
        <v>0</v>
      </c>
      <c r="O39" s="65">
        <v>0</v>
      </c>
      <c r="P39" s="65">
        <v>0</v>
      </c>
      <c r="Q39" s="65">
        <v>0</v>
      </c>
      <c r="R39" s="181">
        <v>266109890</v>
      </c>
      <c r="S39" s="54">
        <v>266109890</v>
      </c>
      <c r="T39" s="54">
        <v>0</v>
      </c>
      <c r="U39" s="54"/>
      <c r="AA39" s="69">
        <v>0</v>
      </c>
      <c r="AB39" s="45">
        <v>133054945</v>
      </c>
      <c r="AC39" s="70"/>
      <c r="AD39" s="181"/>
      <c r="AE39" s="70"/>
      <c r="AF39" s="171">
        <f t="shared" si="3"/>
        <v>-1</v>
      </c>
    </row>
    <row r="40" spans="1:32" s="55" customFormat="1" x14ac:dyDescent="0.35">
      <c r="A40" s="202">
        <v>112511011224</v>
      </c>
      <c r="B40" s="191" t="s">
        <v>280</v>
      </c>
      <c r="C40" s="64"/>
      <c r="D40" s="64"/>
      <c r="E40" s="181">
        <v>8269948</v>
      </c>
      <c r="F40" s="181">
        <v>420000</v>
      </c>
      <c r="G40" s="65">
        <v>2804974</v>
      </c>
      <c r="H40" s="65">
        <v>1120000</v>
      </c>
      <c r="I40" s="65">
        <v>0</v>
      </c>
      <c r="J40" s="65">
        <v>0</v>
      </c>
      <c r="K40" s="65">
        <v>420000</v>
      </c>
      <c r="L40" s="65">
        <v>1120000</v>
      </c>
      <c r="M40" s="65">
        <v>2384974</v>
      </c>
      <c r="N40" s="65">
        <v>0</v>
      </c>
      <c r="O40" s="65">
        <v>0</v>
      </c>
      <c r="P40" s="65">
        <v>0</v>
      </c>
      <c r="Q40" s="65">
        <v>0</v>
      </c>
      <c r="R40" s="181">
        <v>8269948</v>
      </c>
      <c r="S40" s="54">
        <v>8269948</v>
      </c>
      <c r="T40" s="54">
        <v>0</v>
      </c>
      <c r="U40" s="54"/>
      <c r="AA40" s="69">
        <v>0</v>
      </c>
      <c r="AD40" s="181"/>
      <c r="AF40" s="171">
        <f t="shared" si="3"/>
        <v>-1</v>
      </c>
    </row>
    <row r="41" spans="1:32" s="55" customFormat="1" x14ac:dyDescent="0.35">
      <c r="A41" s="201">
        <v>11251101123</v>
      </c>
      <c r="B41" s="190" t="s">
        <v>289</v>
      </c>
      <c r="C41" s="62"/>
      <c r="D41" s="62"/>
      <c r="E41" s="180">
        <f>SUM(E42:E46)</f>
        <v>995937022</v>
      </c>
      <c r="F41" s="180">
        <f t="shared" ref="F41:Q41" si="15">SUM(F42:F46)</f>
        <v>0</v>
      </c>
      <c r="G41" s="63">
        <f t="shared" si="15"/>
        <v>0</v>
      </c>
      <c r="H41" s="63">
        <f t="shared" si="15"/>
        <v>406197943.22000003</v>
      </c>
      <c r="I41" s="63">
        <f t="shared" si="15"/>
        <v>0</v>
      </c>
      <c r="J41" s="63">
        <f t="shared" si="15"/>
        <v>0</v>
      </c>
      <c r="K41" s="63">
        <f t="shared" si="15"/>
        <v>136000000</v>
      </c>
      <c r="L41" s="63">
        <f t="shared" si="15"/>
        <v>0</v>
      </c>
      <c r="M41" s="63">
        <f t="shared" si="15"/>
        <v>453739078.78000003</v>
      </c>
      <c r="N41" s="63">
        <f t="shared" si="15"/>
        <v>0</v>
      </c>
      <c r="O41" s="63">
        <f t="shared" si="15"/>
        <v>0</v>
      </c>
      <c r="P41" s="63">
        <f t="shared" si="15"/>
        <v>0</v>
      </c>
      <c r="Q41" s="63">
        <f t="shared" si="15"/>
        <v>0</v>
      </c>
      <c r="R41" s="180">
        <f t="shared" ref="R41:R86" si="16">SUM(F41:Q41)</f>
        <v>995937022</v>
      </c>
      <c r="S41" s="54">
        <v>995937022</v>
      </c>
      <c r="T41" s="54">
        <f t="shared" ref="T41:T46" si="17">+E41-S41</f>
        <v>0</v>
      </c>
      <c r="AA41" s="69">
        <f t="shared" ref="AA41:AA70" si="18">+R41-E41</f>
        <v>0</v>
      </c>
      <c r="AD41" s="180">
        <v>5375690</v>
      </c>
      <c r="AF41" s="166" t="e">
        <f t="shared" si="3"/>
        <v>#DIV/0!</v>
      </c>
    </row>
    <row r="42" spans="1:32" x14ac:dyDescent="0.35">
      <c r="A42" s="203">
        <v>112511011231</v>
      </c>
      <c r="B42" s="192" t="s">
        <v>291</v>
      </c>
      <c r="C42" s="67" t="s">
        <v>674</v>
      </c>
      <c r="D42" s="67" t="s">
        <v>686</v>
      </c>
      <c r="E42" s="182">
        <v>123593826</v>
      </c>
      <c r="F42" s="182">
        <v>0</v>
      </c>
      <c r="G42" s="68">
        <v>0</v>
      </c>
      <c r="H42" s="68">
        <v>61250000</v>
      </c>
      <c r="I42" s="68">
        <v>0</v>
      </c>
      <c r="J42" s="68">
        <v>0</v>
      </c>
      <c r="K42" s="68">
        <v>0</v>
      </c>
      <c r="L42" s="68">
        <v>0</v>
      </c>
      <c r="M42" s="68">
        <v>62343826</v>
      </c>
      <c r="N42" s="68">
        <v>0</v>
      </c>
      <c r="O42" s="68">
        <v>0</v>
      </c>
      <c r="P42" s="68">
        <v>0</v>
      </c>
      <c r="Q42" s="68">
        <v>0</v>
      </c>
      <c r="R42" s="182">
        <f t="shared" si="16"/>
        <v>123593826</v>
      </c>
      <c r="S42" s="54"/>
      <c r="T42" s="54">
        <f t="shared" si="17"/>
        <v>123593826</v>
      </c>
      <c r="U42" s="54"/>
      <c r="AA42" s="69">
        <f t="shared" si="18"/>
        <v>0</v>
      </c>
      <c r="AD42" s="182">
        <v>2687845</v>
      </c>
      <c r="AF42" s="172" t="e">
        <f t="shared" si="3"/>
        <v>#DIV/0!</v>
      </c>
    </row>
    <row r="43" spans="1:32" x14ac:dyDescent="0.35">
      <c r="A43" s="203">
        <v>112511011232</v>
      </c>
      <c r="B43" s="192" t="s">
        <v>293</v>
      </c>
      <c r="C43" s="67" t="s">
        <v>674</v>
      </c>
      <c r="D43" s="67" t="s">
        <v>686</v>
      </c>
      <c r="E43" s="182">
        <v>436733306</v>
      </c>
      <c r="F43" s="182">
        <v>0</v>
      </c>
      <c r="G43" s="68">
        <v>0</v>
      </c>
      <c r="H43" s="68">
        <v>136000000</v>
      </c>
      <c r="I43" s="68">
        <v>0</v>
      </c>
      <c r="J43" s="68">
        <v>0</v>
      </c>
      <c r="K43" s="68">
        <v>136000000</v>
      </c>
      <c r="L43" s="68">
        <v>0</v>
      </c>
      <c r="M43" s="68">
        <v>164733306</v>
      </c>
      <c r="N43" s="68">
        <v>0</v>
      </c>
      <c r="O43" s="68">
        <v>0</v>
      </c>
      <c r="P43" s="68">
        <v>0</v>
      </c>
      <c r="Q43" s="68">
        <v>0</v>
      </c>
      <c r="R43" s="182">
        <f t="shared" si="16"/>
        <v>436733306</v>
      </c>
      <c r="S43" s="54"/>
      <c r="T43" s="54">
        <f t="shared" si="17"/>
        <v>436733306</v>
      </c>
      <c r="U43" s="54"/>
      <c r="AA43" s="69">
        <f t="shared" si="18"/>
        <v>0</v>
      </c>
      <c r="AD43" s="182"/>
      <c r="AF43" s="172" t="e">
        <f t="shared" si="3"/>
        <v>#DIV/0!</v>
      </c>
    </row>
    <row r="44" spans="1:32" x14ac:dyDescent="0.35">
      <c r="A44" s="203">
        <v>112511011233</v>
      </c>
      <c r="B44" s="192" t="s">
        <v>295</v>
      </c>
      <c r="C44" s="67" t="s">
        <v>674</v>
      </c>
      <c r="D44" s="67" t="s">
        <v>686</v>
      </c>
      <c r="E44" s="182">
        <v>93285640</v>
      </c>
      <c r="F44" s="182">
        <v>0</v>
      </c>
      <c r="G44" s="68">
        <v>0</v>
      </c>
      <c r="H44" s="68">
        <v>45838000</v>
      </c>
      <c r="I44" s="68">
        <v>0</v>
      </c>
      <c r="J44" s="68">
        <v>0</v>
      </c>
      <c r="K44" s="68">
        <v>0</v>
      </c>
      <c r="L44" s="68">
        <v>0</v>
      </c>
      <c r="M44" s="68">
        <v>47447640</v>
      </c>
      <c r="N44" s="68">
        <v>0</v>
      </c>
      <c r="O44" s="68">
        <v>0</v>
      </c>
      <c r="P44" s="68">
        <v>0</v>
      </c>
      <c r="Q44" s="68">
        <v>0</v>
      </c>
      <c r="R44" s="182">
        <f t="shared" si="16"/>
        <v>93285640</v>
      </c>
      <c r="S44" s="54"/>
      <c r="T44" s="54">
        <f t="shared" si="17"/>
        <v>93285640</v>
      </c>
      <c r="U44" s="54"/>
      <c r="AA44" s="69">
        <f t="shared" si="18"/>
        <v>0</v>
      </c>
      <c r="AD44" s="182">
        <v>840955</v>
      </c>
      <c r="AF44" s="172" t="e">
        <f t="shared" si="3"/>
        <v>#DIV/0!</v>
      </c>
    </row>
    <row r="45" spans="1:32" x14ac:dyDescent="0.35">
      <c r="A45" s="203">
        <v>112511011234</v>
      </c>
      <c r="B45" s="192" t="s">
        <v>297</v>
      </c>
      <c r="C45" s="67" t="s">
        <v>674</v>
      </c>
      <c r="D45" s="67" t="s">
        <v>686</v>
      </c>
      <c r="E45" s="182">
        <v>262129868.22</v>
      </c>
      <c r="F45" s="182">
        <v>0</v>
      </c>
      <c r="G45" s="68">
        <v>0</v>
      </c>
      <c r="H45" s="68">
        <v>131129000</v>
      </c>
      <c r="I45" s="68">
        <v>0</v>
      </c>
      <c r="J45" s="68">
        <v>0</v>
      </c>
      <c r="K45" s="68">
        <v>0</v>
      </c>
      <c r="L45" s="68">
        <v>0</v>
      </c>
      <c r="M45" s="68">
        <v>131000868.22</v>
      </c>
      <c r="N45" s="68">
        <v>0</v>
      </c>
      <c r="O45" s="68">
        <v>0</v>
      </c>
      <c r="P45" s="68">
        <v>0</v>
      </c>
      <c r="Q45" s="68">
        <v>0</v>
      </c>
      <c r="R45" s="182">
        <f t="shared" si="16"/>
        <v>262129868.22</v>
      </c>
      <c r="S45" s="54"/>
      <c r="T45" s="54">
        <f t="shared" si="17"/>
        <v>262129868.22</v>
      </c>
      <c r="U45" s="54"/>
      <c r="AA45" s="69">
        <f t="shared" si="18"/>
        <v>0</v>
      </c>
      <c r="AD45" s="182"/>
      <c r="AF45" s="172" t="e">
        <f t="shared" si="3"/>
        <v>#DIV/0!</v>
      </c>
    </row>
    <row r="46" spans="1:32" x14ac:dyDescent="0.35">
      <c r="A46" s="203">
        <v>112511011235</v>
      </c>
      <c r="B46" s="192" t="s">
        <v>299</v>
      </c>
      <c r="C46" s="67" t="s">
        <v>674</v>
      </c>
      <c r="D46" s="67" t="s">
        <v>686</v>
      </c>
      <c r="E46" s="182">
        <v>80194381.780000001</v>
      </c>
      <c r="F46" s="182">
        <v>0</v>
      </c>
      <c r="G46" s="68">
        <v>0</v>
      </c>
      <c r="H46" s="68">
        <v>31980943.219999999</v>
      </c>
      <c r="I46" s="68">
        <v>0</v>
      </c>
      <c r="J46" s="68">
        <v>0</v>
      </c>
      <c r="K46" s="68">
        <v>0</v>
      </c>
      <c r="L46" s="68">
        <v>0</v>
      </c>
      <c r="M46" s="68">
        <v>48213438.560000002</v>
      </c>
      <c r="N46" s="68">
        <v>0</v>
      </c>
      <c r="O46" s="68">
        <v>0</v>
      </c>
      <c r="P46" s="68">
        <v>0</v>
      </c>
      <c r="Q46" s="68">
        <v>0</v>
      </c>
      <c r="R46" s="182">
        <f t="shared" si="16"/>
        <v>80194381.780000001</v>
      </c>
      <c r="S46" s="54"/>
      <c r="T46" s="54">
        <f t="shared" si="17"/>
        <v>80194381.780000001</v>
      </c>
      <c r="U46" s="54"/>
      <c r="AA46" s="69">
        <f t="shared" si="18"/>
        <v>0</v>
      </c>
      <c r="AD46" s="182">
        <v>1846890</v>
      </c>
      <c r="AF46" s="172" t="e">
        <f t="shared" si="3"/>
        <v>#DIV/0!</v>
      </c>
    </row>
    <row r="47" spans="1:32" s="55" customFormat="1" ht="29" x14ac:dyDescent="0.35">
      <c r="A47" s="201">
        <v>1125110113</v>
      </c>
      <c r="B47" s="190" t="s">
        <v>301</v>
      </c>
      <c r="C47" s="62"/>
      <c r="D47" s="62"/>
      <c r="E47" s="180">
        <f>SUM(E48:E83)</f>
        <v>2469338284</v>
      </c>
      <c r="F47" s="180">
        <f t="shared" ref="F47:R47" si="19">SUM(F48:F83)</f>
        <v>0</v>
      </c>
      <c r="G47" s="63">
        <f t="shared" si="19"/>
        <v>36989126.399999999</v>
      </c>
      <c r="H47" s="63">
        <f t="shared" si="19"/>
        <v>977049205.39999998</v>
      </c>
      <c r="I47" s="63">
        <f t="shared" si="19"/>
        <v>63290562.899999999</v>
      </c>
      <c r="J47" s="63">
        <f t="shared" si="19"/>
        <v>121351126.40000001</v>
      </c>
      <c r="K47" s="63">
        <f t="shared" si="19"/>
        <v>32989126.399999999</v>
      </c>
      <c r="L47" s="63">
        <f t="shared" si="19"/>
        <v>32989126.399999999</v>
      </c>
      <c r="M47" s="63">
        <f t="shared" si="19"/>
        <v>1040509194.4</v>
      </c>
      <c r="N47" s="63">
        <f t="shared" si="19"/>
        <v>80510626.400000006</v>
      </c>
      <c r="O47" s="63">
        <f t="shared" si="19"/>
        <v>59671062.899999999</v>
      </c>
      <c r="P47" s="63">
        <f t="shared" si="19"/>
        <v>23989126.399999999</v>
      </c>
      <c r="Q47" s="63">
        <f t="shared" si="19"/>
        <v>0</v>
      </c>
      <c r="R47" s="180">
        <f t="shared" si="19"/>
        <v>2469338284</v>
      </c>
      <c r="S47" s="54"/>
      <c r="T47" s="54"/>
      <c r="U47" s="54"/>
      <c r="V47" s="323" t="s">
        <v>687</v>
      </c>
      <c r="W47" s="323"/>
      <c r="AA47" s="69">
        <f t="shared" si="18"/>
        <v>0</v>
      </c>
      <c r="AD47" s="180">
        <v>175298628.06</v>
      </c>
      <c r="AF47" s="166" t="e">
        <f t="shared" si="3"/>
        <v>#DIV/0!</v>
      </c>
    </row>
    <row r="48" spans="1:32" ht="26" x14ac:dyDescent="0.35">
      <c r="A48" s="203">
        <v>11251101131</v>
      </c>
      <c r="B48" s="192" t="s">
        <v>1091</v>
      </c>
      <c r="C48" s="67" t="s">
        <v>674</v>
      </c>
      <c r="D48" s="67" t="s">
        <v>688</v>
      </c>
      <c r="E48" s="182">
        <v>30000000</v>
      </c>
      <c r="F48" s="182">
        <v>0</v>
      </c>
      <c r="G48" s="68">
        <v>0</v>
      </c>
      <c r="H48" s="68">
        <v>15000000</v>
      </c>
      <c r="I48" s="68">
        <v>0</v>
      </c>
      <c r="J48" s="68">
        <v>0</v>
      </c>
      <c r="K48" s="68">
        <v>0</v>
      </c>
      <c r="L48" s="68">
        <v>0</v>
      </c>
      <c r="M48" s="68">
        <v>15000000</v>
      </c>
      <c r="N48" s="68">
        <v>0</v>
      </c>
      <c r="O48" s="68">
        <v>0</v>
      </c>
      <c r="P48" s="68">
        <v>0</v>
      </c>
      <c r="Q48" s="68">
        <v>0</v>
      </c>
      <c r="R48" s="182">
        <f t="shared" si="16"/>
        <v>30000000</v>
      </c>
      <c r="S48" s="54"/>
      <c r="T48" s="54"/>
      <c r="U48" s="54"/>
      <c r="V48" s="71" t="s">
        <v>306</v>
      </c>
      <c r="W48" s="72">
        <v>18000000</v>
      </c>
      <c r="X48" s="73">
        <v>2012003</v>
      </c>
      <c r="Y48" s="74" t="s">
        <v>689</v>
      </c>
      <c r="Z48" s="74" t="s">
        <v>690</v>
      </c>
      <c r="AA48" s="69">
        <f t="shared" si="18"/>
        <v>0</v>
      </c>
      <c r="AD48" s="182"/>
      <c r="AF48" s="172" t="e">
        <f t="shared" si="3"/>
        <v>#DIV/0!</v>
      </c>
    </row>
    <row r="49" spans="1:32" ht="26" x14ac:dyDescent="0.35">
      <c r="A49" s="203">
        <v>11251101132</v>
      </c>
      <c r="B49" s="192" t="s">
        <v>1121</v>
      </c>
      <c r="C49" s="67" t="s">
        <v>674</v>
      </c>
      <c r="D49" s="67" t="s">
        <v>691</v>
      </c>
      <c r="E49" s="182">
        <v>4500000</v>
      </c>
      <c r="F49" s="182">
        <v>0</v>
      </c>
      <c r="G49" s="68">
        <v>0</v>
      </c>
      <c r="H49" s="68">
        <v>2000000</v>
      </c>
      <c r="I49" s="68">
        <v>0</v>
      </c>
      <c r="J49" s="68">
        <v>0</v>
      </c>
      <c r="K49" s="68">
        <v>0</v>
      </c>
      <c r="L49" s="68">
        <v>0</v>
      </c>
      <c r="M49" s="68">
        <v>2500000</v>
      </c>
      <c r="N49" s="68">
        <v>0</v>
      </c>
      <c r="O49" s="68">
        <v>0</v>
      </c>
      <c r="P49" s="68">
        <v>0</v>
      </c>
      <c r="Q49" s="68">
        <v>0</v>
      </c>
      <c r="R49" s="182">
        <f t="shared" si="16"/>
        <v>4500000</v>
      </c>
      <c r="S49" s="54"/>
      <c r="T49" s="54"/>
      <c r="U49" s="54"/>
      <c r="V49" s="75" t="s">
        <v>309</v>
      </c>
      <c r="W49" s="72">
        <v>32920000</v>
      </c>
      <c r="X49" s="73">
        <v>2015003</v>
      </c>
      <c r="Y49" s="74" t="s">
        <v>689</v>
      </c>
      <c r="Z49" s="74" t="s">
        <v>692</v>
      </c>
      <c r="AA49" s="69">
        <f t="shared" si="18"/>
        <v>0</v>
      </c>
      <c r="AD49" s="182"/>
      <c r="AF49" s="172" t="e">
        <f t="shared" si="3"/>
        <v>#DIV/0!</v>
      </c>
    </row>
    <row r="50" spans="1:32" ht="26" x14ac:dyDescent="0.35">
      <c r="A50" s="203">
        <v>11251101133</v>
      </c>
      <c r="B50" s="192" t="s">
        <v>1118</v>
      </c>
      <c r="C50" s="67" t="s">
        <v>674</v>
      </c>
      <c r="D50" s="67" t="s">
        <v>693</v>
      </c>
      <c r="E50" s="182">
        <v>22000000</v>
      </c>
      <c r="F50" s="182">
        <v>0</v>
      </c>
      <c r="G50" s="68">
        <v>11000000</v>
      </c>
      <c r="H50" s="68">
        <v>0</v>
      </c>
      <c r="I50" s="68">
        <v>6000000</v>
      </c>
      <c r="J50" s="68">
        <v>0</v>
      </c>
      <c r="K50" s="68">
        <v>0</v>
      </c>
      <c r="L50" s="68">
        <v>0</v>
      </c>
      <c r="M50" s="68">
        <v>5000000</v>
      </c>
      <c r="N50" s="68">
        <v>0</v>
      </c>
      <c r="O50" s="68">
        <v>0</v>
      </c>
      <c r="P50" s="68">
        <v>0</v>
      </c>
      <c r="Q50" s="68">
        <v>0</v>
      </c>
      <c r="R50" s="182">
        <f t="shared" si="16"/>
        <v>22000000</v>
      </c>
      <c r="S50" s="54"/>
      <c r="T50" s="54"/>
      <c r="U50" s="54"/>
      <c r="V50" s="75" t="s">
        <v>310</v>
      </c>
      <c r="W50" s="72">
        <v>320000000</v>
      </c>
      <c r="X50" s="73">
        <v>2015003</v>
      </c>
      <c r="Y50" s="74" t="s">
        <v>689</v>
      </c>
      <c r="Z50" s="74" t="s">
        <v>694</v>
      </c>
      <c r="AA50" s="69">
        <f t="shared" si="18"/>
        <v>0</v>
      </c>
      <c r="AB50" s="44">
        <f>+W50/8</f>
        <v>40000000</v>
      </c>
      <c r="AD50" s="182"/>
      <c r="AF50" s="172" t="e">
        <f t="shared" si="3"/>
        <v>#DIV/0!</v>
      </c>
    </row>
    <row r="51" spans="1:32" ht="26" x14ac:dyDescent="0.35">
      <c r="A51" s="203">
        <v>11251101134</v>
      </c>
      <c r="B51" s="192" t="s">
        <v>1092</v>
      </c>
      <c r="C51" s="67" t="s">
        <v>674</v>
      </c>
      <c r="D51" s="67" t="s">
        <v>695</v>
      </c>
      <c r="E51" s="182">
        <v>18000000</v>
      </c>
      <c r="F51" s="182">
        <v>0</v>
      </c>
      <c r="G51" s="68">
        <v>0</v>
      </c>
      <c r="H51" s="68">
        <v>9000000</v>
      </c>
      <c r="I51" s="68">
        <v>0</v>
      </c>
      <c r="J51" s="68">
        <v>0</v>
      </c>
      <c r="K51" s="68">
        <v>0</v>
      </c>
      <c r="L51" s="68"/>
      <c r="M51" s="68">
        <v>9000000</v>
      </c>
      <c r="N51" s="68">
        <v>0</v>
      </c>
      <c r="O51" s="68">
        <v>0</v>
      </c>
      <c r="P51" s="68">
        <v>0</v>
      </c>
      <c r="Q51" s="68">
        <v>0</v>
      </c>
      <c r="R51" s="182">
        <f t="shared" si="16"/>
        <v>18000000</v>
      </c>
      <c r="S51" s="54"/>
      <c r="T51" s="54"/>
      <c r="U51" s="54"/>
      <c r="V51" s="75" t="s">
        <v>335</v>
      </c>
      <c r="W51" s="72">
        <v>48000000</v>
      </c>
      <c r="X51" s="73">
        <v>2015003</v>
      </c>
      <c r="Y51" s="74" t="s">
        <v>689</v>
      </c>
      <c r="Z51" s="74" t="s">
        <v>696</v>
      </c>
      <c r="AA51" s="69">
        <f t="shared" si="18"/>
        <v>0</v>
      </c>
      <c r="AD51" s="182"/>
      <c r="AF51" s="172" t="e">
        <f t="shared" si="3"/>
        <v>#DIV/0!</v>
      </c>
    </row>
    <row r="52" spans="1:32" ht="26" x14ac:dyDescent="0.35">
      <c r="A52" s="203">
        <v>11251101136</v>
      </c>
      <c r="B52" s="192" t="s">
        <v>1119</v>
      </c>
      <c r="C52" s="67" t="s">
        <v>674</v>
      </c>
      <c r="D52" s="67" t="s">
        <v>697</v>
      </c>
      <c r="E52" s="182">
        <f>33682873+500011</f>
        <v>34182884</v>
      </c>
      <c r="F52" s="182">
        <v>0</v>
      </c>
      <c r="G52" s="68">
        <v>0</v>
      </c>
      <c r="H52" s="68">
        <v>500011</v>
      </c>
      <c r="I52" s="68">
        <v>16841436.5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16841436.5</v>
      </c>
      <c r="P52" s="68">
        <v>0</v>
      </c>
      <c r="Q52" s="68">
        <v>0</v>
      </c>
      <c r="R52" s="182">
        <f t="shared" si="16"/>
        <v>34182884</v>
      </c>
      <c r="S52" s="54"/>
      <c r="T52" s="54"/>
      <c r="V52" s="75" t="s">
        <v>313</v>
      </c>
      <c r="W52" s="72">
        <v>240000000</v>
      </c>
      <c r="X52" s="73">
        <v>2015004</v>
      </c>
      <c r="Y52" s="76" t="s">
        <v>698</v>
      </c>
      <c r="Z52" s="74" t="s">
        <v>699</v>
      </c>
      <c r="AA52" s="69">
        <f t="shared" si="18"/>
        <v>0</v>
      </c>
      <c r="AD52" s="182"/>
      <c r="AF52" s="172" t="e">
        <f t="shared" si="3"/>
        <v>#DIV/0!</v>
      </c>
    </row>
    <row r="53" spans="1:32" ht="26" x14ac:dyDescent="0.35">
      <c r="A53" s="203">
        <v>11251101137</v>
      </c>
      <c r="B53" s="192" t="s">
        <v>1120</v>
      </c>
      <c r="C53" s="67" t="s">
        <v>674</v>
      </c>
      <c r="D53" s="67" t="s">
        <v>700</v>
      </c>
      <c r="E53" s="182">
        <v>32920000</v>
      </c>
      <c r="F53" s="182"/>
      <c r="G53" s="68"/>
      <c r="H53" s="68">
        <v>0</v>
      </c>
      <c r="I53" s="68">
        <v>16460000</v>
      </c>
      <c r="J53" s="68">
        <v>0</v>
      </c>
      <c r="K53" s="68"/>
      <c r="L53" s="68">
        <v>0</v>
      </c>
      <c r="M53" s="68">
        <v>16460000</v>
      </c>
      <c r="N53" s="68">
        <v>0</v>
      </c>
      <c r="O53" s="68">
        <v>0</v>
      </c>
      <c r="P53" s="68">
        <v>0</v>
      </c>
      <c r="Q53" s="68">
        <v>0</v>
      </c>
      <c r="R53" s="182">
        <f t="shared" si="16"/>
        <v>32920000</v>
      </c>
      <c r="S53" s="54"/>
      <c r="T53" s="54"/>
      <c r="U53" s="54"/>
      <c r="V53" s="75" t="s">
        <v>333</v>
      </c>
      <c r="W53" s="72">
        <v>34200000</v>
      </c>
      <c r="X53" s="73">
        <v>2014003</v>
      </c>
      <c r="Y53" s="74" t="s">
        <v>689</v>
      </c>
      <c r="Z53" s="74" t="s">
        <v>701</v>
      </c>
      <c r="AA53" s="69">
        <f t="shared" si="18"/>
        <v>0</v>
      </c>
      <c r="AD53" s="182"/>
      <c r="AF53" s="172" t="e">
        <f t="shared" si="3"/>
        <v>#DIV/0!</v>
      </c>
    </row>
    <row r="54" spans="1:32" ht="26" x14ac:dyDescent="0.35">
      <c r="A54" s="203">
        <v>11251101138</v>
      </c>
      <c r="B54" s="192" t="s">
        <v>1112</v>
      </c>
      <c r="C54" s="67" t="s">
        <v>674</v>
      </c>
      <c r="D54" s="67" t="s">
        <v>702</v>
      </c>
      <c r="E54" s="182">
        <v>320000000</v>
      </c>
      <c r="F54" s="182">
        <v>0</v>
      </c>
      <c r="G54" s="68">
        <v>0</v>
      </c>
      <c r="H54" s="68">
        <v>160000000</v>
      </c>
      <c r="I54" s="68">
        <v>0</v>
      </c>
      <c r="J54" s="68">
        <v>0</v>
      </c>
      <c r="K54" s="68">
        <v>0</v>
      </c>
      <c r="L54" s="68">
        <v>0</v>
      </c>
      <c r="M54" s="68">
        <v>160000000</v>
      </c>
      <c r="N54" s="68"/>
      <c r="O54" s="68">
        <v>0</v>
      </c>
      <c r="P54" s="68">
        <v>0</v>
      </c>
      <c r="Q54" s="68">
        <v>0</v>
      </c>
      <c r="R54" s="182">
        <f t="shared" si="16"/>
        <v>320000000</v>
      </c>
      <c r="S54" s="54"/>
      <c r="T54" s="54"/>
      <c r="U54" s="54"/>
      <c r="V54" s="75" t="s">
        <v>351</v>
      </c>
      <c r="W54" s="72">
        <v>600000</v>
      </c>
      <c r="X54" s="73">
        <v>2014003</v>
      </c>
      <c r="Y54" s="74" t="s">
        <v>689</v>
      </c>
      <c r="Z54" s="74" t="str">
        <f>+V54</f>
        <v>PRESTAMOS DE LABORATORIOS</v>
      </c>
      <c r="AA54" s="69">
        <f t="shared" si="18"/>
        <v>0</v>
      </c>
      <c r="AD54" s="182">
        <v>7200000</v>
      </c>
      <c r="AF54" s="172" t="e">
        <f t="shared" si="3"/>
        <v>#DIV/0!</v>
      </c>
    </row>
    <row r="55" spans="1:32" ht="26" x14ac:dyDescent="0.35">
      <c r="A55" s="203">
        <v>11251101139</v>
      </c>
      <c r="B55" s="192" t="s">
        <v>1113</v>
      </c>
      <c r="C55" s="67" t="s">
        <v>674</v>
      </c>
      <c r="D55" s="67" t="s">
        <v>703</v>
      </c>
      <c r="E55" s="182">
        <v>140000000</v>
      </c>
      <c r="F55" s="182">
        <v>0</v>
      </c>
      <c r="G55" s="68">
        <v>0</v>
      </c>
      <c r="H55" s="68">
        <v>70000000</v>
      </c>
      <c r="I55" s="68">
        <v>0</v>
      </c>
      <c r="J55" s="68">
        <v>0</v>
      </c>
      <c r="K55" s="68">
        <v>0</v>
      </c>
      <c r="L55" s="68">
        <v>0</v>
      </c>
      <c r="M55" s="68">
        <v>70000000</v>
      </c>
      <c r="N55" s="68">
        <v>0</v>
      </c>
      <c r="O55" s="68">
        <v>0</v>
      </c>
      <c r="P55" s="68">
        <v>0</v>
      </c>
      <c r="Q55" s="68">
        <v>0</v>
      </c>
      <c r="R55" s="182">
        <f t="shared" si="16"/>
        <v>140000000</v>
      </c>
      <c r="S55" s="54"/>
      <c r="T55" s="54"/>
      <c r="U55" s="54"/>
      <c r="V55" s="75" t="s">
        <v>353</v>
      </c>
      <c r="W55" s="72">
        <v>200000</v>
      </c>
      <c r="X55" s="73">
        <v>2014003</v>
      </c>
      <c r="Y55" s="74" t="s">
        <v>689</v>
      </c>
      <c r="Z55" s="74" t="str">
        <f>+V55</f>
        <v>DIPLOMADO EN ESTADISTICA</v>
      </c>
      <c r="AA55" s="69">
        <f t="shared" si="18"/>
        <v>0</v>
      </c>
      <c r="AD55" s="182">
        <v>2460000</v>
      </c>
      <c r="AF55" s="172" t="e">
        <f t="shared" si="3"/>
        <v>#DIV/0!</v>
      </c>
    </row>
    <row r="56" spans="1:32" ht="26" x14ac:dyDescent="0.35">
      <c r="A56" s="203">
        <v>112511011310</v>
      </c>
      <c r="B56" s="192" t="s">
        <v>1114</v>
      </c>
      <c r="C56" s="67" t="s">
        <v>674</v>
      </c>
      <c r="D56" s="67" t="s">
        <v>699</v>
      </c>
      <c r="E56" s="182">
        <v>240000000</v>
      </c>
      <c r="F56" s="182">
        <v>0</v>
      </c>
      <c r="G56" s="68">
        <v>0</v>
      </c>
      <c r="H56" s="68">
        <v>120000000</v>
      </c>
      <c r="I56" s="68">
        <v>0</v>
      </c>
      <c r="J56" s="68">
        <v>0</v>
      </c>
      <c r="K56" s="68">
        <v>0</v>
      </c>
      <c r="L56" s="68">
        <v>0</v>
      </c>
      <c r="M56" s="68">
        <v>120000000</v>
      </c>
      <c r="N56" s="68">
        <v>0</v>
      </c>
      <c r="O56" s="68">
        <v>0</v>
      </c>
      <c r="P56" s="68">
        <v>0</v>
      </c>
      <c r="Q56" s="68">
        <v>0</v>
      </c>
      <c r="R56" s="182">
        <f t="shared" si="16"/>
        <v>240000000</v>
      </c>
      <c r="S56" s="54"/>
      <c r="T56" s="54"/>
      <c r="U56" s="54"/>
      <c r="V56" s="75" t="s">
        <v>355</v>
      </c>
      <c r="W56" s="72">
        <v>400000</v>
      </c>
      <c r="X56" s="73">
        <v>2014003</v>
      </c>
      <c r="Y56" s="74" t="s">
        <v>689</v>
      </c>
      <c r="Z56" s="74" t="str">
        <f>+V56</f>
        <v>UNIDAD DE ASESORIA DE ESTADISTICA</v>
      </c>
      <c r="AA56" s="69">
        <f t="shared" si="18"/>
        <v>0</v>
      </c>
      <c r="AD56" s="182">
        <v>2323600</v>
      </c>
      <c r="AF56" s="172" t="e">
        <f t="shared" si="3"/>
        <v>#DIV/0!</v>
      </c>
    </row>
    <row r="57" spans="1:32" ht="26" x14ac:dyDescent="0.35">
      <c r="A57" s="203">
        <v>112511011311</v>
      </c>
      <c r="B57" s="192" t="s">
        <v>1115</v>
      </c>
      <c r="C57" s="67" t="s">
        <v>674</v>
      </c>
      <c r="D57" s="67" t="s">
        <v>704</v>
      </c>
      <c r="E57" s="182">
        <v>22000000</v>
      </c>
      <c r="F57" s="182">
        <v>0</v>
      </c>
      <c r="G57" s="68"/>
      <c r="H57" s="68"/>
      <c r="I57" s="68"/>
      <c r="J57" s="68">
        <v>11000000</v>
      </c>
      <c r="K57" s="68"/>
      <c r="L57" s="68"/>
      <c r="M57" s="68">
        <v>11000000</v>
      </c>
      <c r="N57" s="68">
        <v>0</v>
      </c>
      <c r="O57" s="68">
        <v>0</v>
      </c>
      <c r="P57" s="68">
        <v>0</v>
      </c>
      <c r="Q57" s="68">
        <v>0</v>
      </c>
      <c r="R57" s="182">
        <f t="shared" si="16"/>
        <v>22000000</v>
      </c>
      <c r="S57" s="54"/>
      <c r="T57" s="54"/>
      <c r="U57" s="54"/>
      <c r="V57" s="75" t="s">
        <v>357</v>
      </c>
      <c r="W57" s="72">
        <v>5000</v>
      </c>
      <c r="X57" s="73">
        <v>2014003</v>
      </c>
      <c r="Y57" s="74" t="s">
        <v>689</v>
      </c>
      <c r="Z57" s="74" t="str">
        <f>+V57</f>
        <v>ENCUENTRO DE MATEMATICAS</v>
      </c>
      <c r="AA57" s="69">
        <f t="shared" si="18"/>
        <v>0</v>
      </c>
      <c r="AD57" s="182"/>
      <c r="AF57" s="172" t="e">
        <f t="shared" si="3"/>
        <v>#DIV/0!</v>
      </c>
    </row>
    <row r="58" spans="1:32" ht="26" x14ac:dyDescent="0.35">
      <c r="A58" s="203">
        <v>112511011312</v>
      </c>
      <c r="B58" s="192" t="s">
        <v>1116</v>
      </c>
      <c r="C58" s="67" t="s">
        <v>674</v>
      </c>
      <c r="D58" s="67" t="s">
        <v>705</v>
      </c>
      <c r="E58" s="182">
        <v>13060960</v>
      </c>
      <c r="F58" s="182">
        <v>0</v>
      </c>
      <c r="G58" s="68"/>
      <c r="H58" s="68">
        <v>6530480</v>
      </c>
      <c r="I58" s="68"/>
      <c r="J58" s="68"/>
      <c r="K58" s="68"/>
      <c r="L58" s="68"/>
      <c r="M58" s="68">
        <v>6530480</v>
      </c>
      <c r="N58" s="68">
        <v>0</v>
      </c>
      <c r="O58" s="68">
        <v>0</v>
      </c>
      <c r="P58" s="68">
        <v>0</v>
      </c>
      <c r="Q58" s="68">
        <v>0</v>
      </c>
      <c r="R58" s="182">
        <f t="shared" si="16"/>
        <v>13060960</v>
      </c>
      <c r="S58" s="54"/>
      <c r="T58" s="54"/>
      <c r="U58" s="54"/>
      <c r="V58" s="75" t="s">
        <v>337</v>
      </c>
      <c r="W58" s="72">
        <v>172025580</v>
      </c>
      <c r="X58" s="73">
        <v>2016003</v>
      </c>
      <c r="Y58" s="74" t="s">
        <v>689</v>
      </c>
      <c r="Z58" s="74" t="s">
        <v>706</v>
      </c>
      <c r="AA58" s="69">
        <f t="shared" si="18"/>
        <v>0</v>
      </c>
      <c r="AB58" s="44">
        <v>43006395</v>
      </c>
      <c r="AD58" s="182"/>
      <c r="AF58" s="172" t="e">
        <f t="shared" si="3"/>
        <v>#DIV/0!</v>
      </c>
    </row>
    <row r="59" spans="1:32" ht="26" x14ac:dyDescent="0.35">
      <c r="A59" s="203">
        <v>112511011314</v>
      </c>
      <c r="B59" s="192" t="s">
        <v>1096</v>
      </c>
      <c r="C59" s="67" t="s">
        <v>674</v>
      </c>
      <c r="D59" s="67" t="s">
        <v>707</v>
      </c>
      <c r="E59" s="182">
        <v>80000000</v>
      </c>
      <c r="F59" s="182">
        <v>0</v>
      </c>
      <c r="G59" s="68">
        <v>2000000</v>
      </c>
      <c r="H59" s="68">
        <v>9000000</v>
      </c>
      <c r="I59" s="68"/>
      <c r="J59" s="68">
        <v>11000000</v>
      </c>
      <c r="K59" s="68">
        <v>9000000</v>
      </c>
      <c r="L59" s="68">
        <v>9000000</v>
      </c>
      <c r="M59" s="68">
        <v>40000000</v>
      </c>
      <c r="N59" s="68">
        <v>0</v>
      </c>
      <c r="O59" s="68">
        <v>0</v>
      </c>
      <c r="P59" s="68">
        <v>0</v>
      </c>
      <c r="Q59" s="68">
        <v>0</v>
      </c>
      <c r="R59" s="182">
        <f t="shared" si="16"/>
        <v>80000000</v>
      </c>
      <c r="S59" s="54"/>
      <c r="T59" s="54"/>
      <c r="U59" s="54"/>
      <c r="V59" s="75" t="s">
        <v>708</v>
      </c>
      <c r="W59" s="72">
        <v>3750000</v>
      </c>
      <c r="X59" s="73">
        <v>2017003</v>
      </c>
      <c r="Y59" s="74" t="s">
        <v>689</v>
      </c>
      <c r="Z59" s="74" t="s">
        <v>709</v>
      </c>
      <c r="AA59" s="69">
        <f t="shared" si="18"/>
        <v>0</v>
      </c>
      <c r="AD59" s="182">
        <v>154900</v>
      </c>
      <c r="AF59" s="172" t="e">
        <f t="shared" si="3"/>
        <v>#DIV/0!</v>
      </c>
    </row>
    <row r="60" spans="1:32" s="45" customFormat="1" ht="29" x14ac:dyDescent="0.35">
      <c r="A60" s="203">
        <v>112511011315</v>
      </c>
      <c r="B60" s="192" t="s">
        <v>1097</v>
      </c>
      <c r="C60" s="67" t="s">
        <v>674</v>
      </c>
      <c r="D60" s="67" t="s">
        <v>710</v>
      </c>
      <c r="E60" s="182">
        <v>100000000</v>
      </c>
      <c r="F60" s="182">
        <v>0</v>
      </c>
      <c r="G60" s="68">
        <v>0</v>
      </c>
      <c r="H60" s="68">
        <v>50000000</v>
      </c>
      <c r="I60" s="68">
        <v>0</v>
      </c>
      <c r="J60" s="68">
        <v>0</v>
      </c>
      <c r="K60" s="68">
        <v>0</v>
      </c>
      <c r="L60" s="68">
        <v>0</v>
      </c>
      <c r="M60" s="68">
        <v>50000000</v>
      </c>
      <c r="N60" s="68">
        <v>0</v>
      </c>
      <c r="O60" s="68">
        <v>0</v>
      </c>
      <c r="P60" s="68">
        <v>0</v>
      </c>
      <c r="Q60" s="68">
        <v>0</v>
      </c>
      <c r="R60" s="182">
        <f t="shared" si="16"/>
        <v>100000000</v>
      </c>
      <c r="S60" s="54"/>
      <c r="T60" s="54"/>
      <c r="U60" s="54"/>
      <c r="V60" s="75" t="s">
        <v>711</v>
      </c>
      <c r="W60" s="72">
        <v>128167513</v>
      </c>
      <c r="X60" s="73">
        <v>3025003</v>
      </c>
      <c r="Y60" s="76" t="s">
        <v>712</v>
      </c>
      <c r="Z60" s="74" t="str">
        <f>+V60</f>
        <v>SEMINARIO DE DOCENCIA UNIVERSITARIA IDEAD</v>
      </c>
      <c r="AA60" s="69">
        <f t="shared" si="18"/>
        <v>0</v>
      </c>
      <c r="AB60" s="44">
        <v>64083756.5</v>
      </c>
      <c r="AC60" s="44"/>
      <c r="AD60" s="182">
        <v>10162463</v>
      </c>
      <c r="AE60" s="44"/>
      <c r="AF60" s="172" t="e">
        <f t="shared" si="3"/>
        <v>#DIV/0!</v>
      </c>
    </row>
    <row r="61" spans="1:32" s="45" customFormat="1" x14ac:dyDescent="0.35">
      <c r="A61" s="203">
        <v>112511011316</v>
      </c>
      <c r="B61" s="192" t="s">
        <v>1094</v>
      </c>
      <c r="C61" s="67" t="s">
        <v>674</v>
      </c>
      <c r="D61" s="67" t="s">
        <v>713</v>
      </c>
      <c r="E61" s="182">
        <v>69000000</v>
      </c>
      <c r="F61" s="182">
        <v>0</v>
      </c>
      <c r="G61" s="68">
        <v>0</v>
      </c>
      <c r="H61" s="68">
        <v>34500000</v>
      </c>
      <c r="I61" s="68">
        <v>0</v>
      </c>
      <c r="J61" s="68">
        <v>0</v>
      </c>
      <c r="K61" s="68">
        <v>0</v>
      </c>
      <c r="L61" s="68">
        <v>0</v>
      </c>
      <c r="M61" s="68">
        <v>34500000</v>
      </c>
      <c r="N61" s="68">
        <v>0</v>
      </c>
      <c r="O61" s="68">
        <v>0</v>
      </c>
      <c r="P61" s="68">
        <v>0</v>
      </c>
      <c r="Q61" s="68">
        <v>0</v>
      </c>
      <c r="R61" s="182">
        <f t="shared" si="16"/>
        <v>69000000</v>
      </c>
      <c r="S61" s="54"/>
      <c r="T61" s="54"/>
      <c r="U61" s="54"/>
      <c r="V61" s="44"/>
      <c r="W61" s="44"/>
      <c r="X61" s="44"/>
      <c r="Y61" s="44"/>
      <c r="Z61" s="44"/>
      <c r="AA61" s="69">
        <f t="shared" si="18"/>
        <v>0</v>
      </c>
      <c r="AB61" s="44"/>
      <c r="AC61" s="44"/>
      <c r="AD61" s="182"/>
      <c r="AE61" s="44"/>
      <c r="AF61" s="172" t="e">
        <f t="shared" si="3"/>
        <v>#DIV/0!</v>
      </c>
    </row>
    <row r="62" spans="1:32" s="45" customFormat="1" x14ac:dyDescent="0.35">
      <c r="A62" s="203">
        <v>112511011316</v>
      </c>
      <c r="B62" s="192" t="s">
        <v>1094</v>
      </c>
      <c r="C62" s="67" t="s">
        <v>674</v>
      </c>
      <c r="D62" s="67" t="s">
        <v>714</v>
      </c>
      <c r="E62" s="182">
        <v>68000000</v>
      </c>
      <c r="F62" s="182">
        <v>0</v>
      </c>
      <c r="G62" s="68">
        <v>0</v>
      </c>
      <c r="H62" s="68">
        <v>34000000</v>
      </c>
      <c r="I62" s="68">
        <v>0</v>
      </c>
      <c r="J62" s="68">
        <v>0</v>
      </c>
      <c r="K62" s="68">
        <v>0</v>
      </c>
      <c r="L62" s="68">
        <v>0</v>
      </c>
      <c r="M62" s="68">
        <v>34000000</v>
      </c>
      <c r="N62" s="68">
        <v>0</v>
      </c>
      <c r="O62" s="68">
        <v>0</v>
      </c>
      <c r="P62" s="68">
        <v>0</v>
      </c>
      <c r="Q62" s="68">
        <v>0</v>
      </c>
      <c r="R62" s="182">
        <f t="shared" si="16"/>
        <v>68000000</v>
      </c>
      <c r="S62" s="54"/>
      <c r="T62" s="54"/>
      <c r="U62" s="54"/>
      <c r="V62" s="44"/>
      <c r="W62" s="44"/>
      <c r="X62" s="44"/>
      <c r="Y62" s="44"/>
      <c r="Z62" s="44"/>
      <c r="AA62" s="69">
        <f t="shared" si="18"/>
        <v>0</v>
      </c>
      <c r="AB62" s="44"/>
      <c r="AC62" s="44"/>
      <c r="AD62" s="182"/>
      <c r="AE62" s="44"/>
      <c r="AF62" s="172" t="e">
        <f t="shared" si="3"/>
        <v>#DIV/0!</v>
      </c>
    </row>
    <row r="63" spans="1:32" s="45" customFormat="1" x14ac:dyDescent="0.35">
      <c r="A63" s="203">
        <v>112511011316</v>
      </c>
      <c r="B63" s="192" t="s">
        <v>1094</v>
      </c>
      <c r="C63" s="67" t="s">
        <v>674</v>
      </c>
      <c r="D63" s="67" t="s">
        <v>715</v>
      </c>
      <c r="E63" s="182">
        <v>68000000</v>
      </c>
      <c r="F63" s="182">
        <v>0</v>
      </c>
      <c r="G63" s="68">
        <v>0</v>
      </c>
      <c r="H63" s="68">
        <v>34000000</v>
      </c>
      <c r="I63" s="68">
        <v>0</v>
      </c>
      <c r="J63" s="68">
        <v>0</v>
      </c>
      <c r="K63" s="68">
        <v>0</v>
      </c>
      <c r="L63" s="68">
        <v>0</v>
      </c>
      <c r="M63" s="68">
        <v>34000000</v>
      </c>
      <c r="N63" s="68">
        <v>0</v>
      </c>
      <c r="O63" s="68">
        <v>0</v>
      </c>
      <c r="P63" s="68">
        <v>0</v>
      </c>
      <c r="Q63" s="68">
        <v>0</v>
      </c>
      <c r="R63" s="182">
        <f t="shared" si="16"/>
        <v>68000000</v>
      </c>
      <c r="S63" s="54"/>
      <c r="T63" s="54"/>
      <c r="U63" s="54"/>
      <c r="V63" s="44"/>
      <c r="W63" s="44"/>
      <c r="X63" s="44"/>
      <c r="Y63" s="44"/>
      <c r="Z63" s="44"/>
      <c r="AA63" s="69">
        <f t="shared" si="18"/>
        <v>0</v>
      </c>
      <c r="AB63" s="44"/>
      <c r="AC63" s="44"/>
      <c r="AD63" s="182"/>
      <c r="AE63" s="44"/>
      <c r="AF63" s="172" t="e">
        <f t="shared" si="3"/>
        <v>#DIV/0!</v>
      </c>
    </row>
    <row r="64" spans="1:32" s="45" customFormat="1" x14ac:dyDescent="0.35">
      <c r="A64" s="203">
        <v>112511011317</v>
      </c>
      <c r="B64" s="192" t="s">
        <v>1093</v>
      </c>
      <c r="C64" s="67" t="s">
        <v>674</v>
      </c>
      <c r="D64" s="67" t="s">
        <v>716</v>
      </c>
      <c r="E64" s="182">
        <v>120000000</v>
      </c>
      <c r="F64" s="182">
        <v>0</v>
      </c>
      <c r="G64" s="68">
        <v>0</v>
      </c>
      <c r="H64" s="68">
        <v>60000000</v>
      </c>
      <c r="I64" s="68">
        <v>0</v>
      </c>
      <c r="J64" s="68">
        <v>0</v>
      </c>
      <c r="K64" s="68">
        <v>0</v>
      </c>
      <c r="L64" s="68">
        <v>0</v>
      </c>
      <c r="M64" s="68">
        <v>60000000</v>
      </c>
      <c r="N64" s="68">
        <v>0</v>
      </c>
      <c r="O64" s="68">
        <v>0</v>
      </c>
      <c r="P64" s="68">
        <v>0</v>
      </c>
      <c r="Q64" s="68">
        <v>0</v>
      </c>
      <c r="R64" s="182">
        <f t="shared" si="16"/>
        <v>120000000</v>
      </c>
      <c r="S64" s="54"/>
      <c r="T64" s="54"/>
      <c r="U64" s="54"/>
      <c r="V64" s="44"/>
      <c r="W64" s="44"/>
      <c r="X64" s="44"/>
      <c r="Y64" s="44"/>
      <c r="Z64" s="44"/>
      <c r="AA64" s="69">
        <f t="shared" si="18"/>
        <v>0</v>
      </c>
      <c r="AB64" s="44"/>
      <c r="AC64" s="44"/>
      <c r="AD64" s="182"/>
      <c r="AE64" s="44"/>
      <c r="AF64" s="172" t="e">
        <f t="shared" si="3"/>
        <v>#DIV/0!</v>
      </c>
    </row>
    <row r="65" spans="1:32" s="45" customFormat="1" x14ac:dyDescent="0.35">
      <c r="A65" s="203">
        <v>112511011318</v>
      </c>
      <c r="B65" s="192" t="s">
        <v>1095</v>
      </c>
      <c r="C65" s="67" t="s">
        <v>674</v>
      </c>
      <c r="D65" s="67" t="s">
        <v>717</v>
      </c>
      <c r="E65" s="182">
        <v>37681000</v>
      </c>
      <c r="F65" s="182">
        <v>0</v>
      </c>
      <c r="G65" s="68"/>
      <c r="H65" s="68"/>
      <c r="I65" s="68">
        <v>0</v>
      </c>
      <c r="J65" s="68">
        <v>18840500</v>
      </c>
      <c r="K65" s="68">
        <v>0</v>
      </c>
      <c r="L65" s="68"/>
      <c r="M65" s="68"/>
      <c r="N65" s="68">
        <v>0</v>
      </c>
      <c r="O65" s="68">
        <v>18840500</v>
      </c>
      <c r="P65" s="68">
        <v>0</v>
      </c>
      <c r="Q65" s="68">
        <v>0</v>
      </c>
      <c r="R65" s="182">
        <f t="shared" si="16"/>
        <v>37681000</v>
      </c>
      <c r="S65" s="54"/>
      <c r="T65" s="54"/>
      <c r="U65" s="54"/>
      <c r="V65" s="44"/>
      <c r="W65" s="44"/>
      <c r="X65" s="44"/>
      <c r="Y65" s="44"/>
      <c r="Z65" s="44"/>
      <c r="AA65" s="69">
        <f t="shared" si="18"/>
        <v>0</v>
      </c>
      <c r="AB65" s="44"/>
      <c r="AC65" s="44"/>
      <c r="AD65" s="182"/>
      <c r="AE65" s="44"/>
      <c r="AF65" s="172" t="e">
        <f t="shared" si="3"/>
        <v>#DIV/0!</v>
      </c>
    </row>
    <row r="66" spans="1:32" s="45" customFormat="1" x14ac:dyDescent="0.35">
      <c r="A66" s="203">
        <v>112511011318</v>
      </c>
      <c r="B66" s="192" t="s">
        <v>1095</v>
      </c>
      <c r="C66" s="67" t="s">
        <v>674</v>
      </c>
      <c r="D66" s="67" t="s">
        <v>718</v>
      </c>
      <c r="E66" s="182">
        <v>37681000</v>
      </c>
      <c r="F66" s="182">
        <v>0</v>
      </c>
      <c r="G66" s="68">
        <v>0</v>
      </c>
      <c r="H66" s="68"/>
      <c r="I66" s="68">
        <v>0</v>
      </c>
      <c r="J66" s="68">
        <v>18840500</v>
      </c>
      <c r="K66" s="68"/>
      <c r="L66" s="68"/>
      <c r="M66" s="68"/>
      <c r="N66" s="68">
        <v>18840500</v>
      </c>
      <c r="O66" s="68">
        <v>0</v>
      </c>
      <c r="P66" s="68">
        <v>0</v>
      </c>
      <c r="Q66" s="68">
        <v>0</v>
      </c>
      <c r="R66" s="182">
        <f t="shared" si="16"/>
        <v>37681000</v>
      </c>
      <c r="S66" s="54"/>
      <c r="T66" s="54"/>
      <c r="U66" s="54"/>
      <c r="V66" s="44"/>
      <c r="W66" s="44"/>
      <c r="X66" s="44"/>
      <c r="Y66" s="44"/>
      <c r="Z66" s="44"/>
      <c r="AA66" s="69">
        <f t="shared" si="18"/>
        <v>0</v>
      </c>
      <c r="AB66" s="44"/>
      <c r="AC66" s="44"/>
      <c r="AD66" s="182"/>
      <c r="AE66" s="44"/>
      <c r="AF66" s="172" t="e">
        <f t="shared" si="3"/>
        <v>#DIV/0!</v>
      </c>
    </row>
    <row r="67" spans="1:32" s="45" customFormat="1" x14ac:dyDescent="0.35">
      <c r="A67" s="203">
        <v>112511011318</v>
      </c>
      <c r="B67" s="192" t="s">
        <v>1095</v>
      </c>
      <c r="C67" s="67" t="s">
        <v>674</v>
      </c>
      <c r="D67" s="67" t="s">
        <v>719</v>
      </c>
      <c r="E67" s="182">
        <v>37681000</v>
      </c>
      <c r="F67" s="182">
        <v>0</v>
      </c>
      <c r="G67" s="68"/>
      <c r="H67" s="68"/>
      <c r="I67" s="68"/>
      <c r="J67" s="68">
        <v>18840500</v>
      </c>
      <c r="K67" s="68"/>
      <c r="L67" s="68"/>
      <c r="M67" s="68"/>
      <c r="N67" s="68">
        <v>18840500</v>
      </c>
      <c r="O67" s="68">
        <v>0</v>
      </c>
      <c r="P67" s="68">
        <v>0</v>
      </c>
      <c r="Q67" s="68">
        <v>0</v>
      </c>
      <c r="R67" s="182">
        <f t="shared" si="16"/>
        <v>37681000</v>
      </c>
      <c r="S67" s="54"/>
      <c r="T67" s="54"/>
      <c r="U67" s="54"/>
      <c r="V67" s="44"/>
      <c r="W67" s="44"/>
      <c r="X67" s="44"/>
      <c r="Y67" s="44"/>
      <c r="Z67" s="44"/>
      <c r="AA67" s="69">
        <f t="shared" si="18"/>
        <v>0</v>
      </c>
      <c r="AB67" s="44"/>
      <c r="AC67" s="44"/>
      <c r="AD67" s="182">
        <v>14301000</v>
      </c>
      <c r="AE67" s="44"/>
      <c r="AF67" s="172" t="e">
        <f t="shared" si="3"/>
        <v>#DIV/0!</v>
      </c>
    </row>
    <row r="68" spans="1:32" s="45" customFormat="1" x14ac:dyDescent="0.35">
      <c r="A68" s="203">
        <v>112511011318</v>
      </c>
      <c r="B68" s="192" t="s">
        <v>1095</v>
      </c>
      <c r="C68" s="67" t="s">
        <v>674</v>
      </c>
      <c r="D68" s="67" t="s">
        <v>720</v>
      </c>
      <c r="E68" s="182">
        <v>37681000</v>
      </c>
      <c r="F68" s="182"/>
      <c r="G68" s="68"/>
      <c r="H68" s="68"/>
      <c r="I68" s="68"/>
      <c r="J68" s="68">
        <v>18840500</v>
      </c>
      <c r="K68" s="68"/>
      <c r="L68" s="68"/>
      <c r="M68" s="68"/>
      <c r="N68" s="68">
        <v>18840500</v>
      </c>
      <c r="O68" s="68"/>
      <c r="P68" s="68"/>
      <c r="Q68" s="68"/>
      <c r="R68" s="182">
        <f t="shared" si="16"/>
        <v>37681000</v>
      </c>
      <c r="S68" s="54"/>
      <c r="T68" s="54"/>
      <c r="U68" s="54"/>
      <c r="V68" s="44"/>
      <c r="W68" s="44"/>
      <c r="X68" s="44"/>
      <c r="Y68" s="44"/>
      <c r="Z68" s="44"/>
      <c r="AA68" s="69">
        <f t="shared" si="18"/>
        <v>0</v>
      </c>
      <c r="AB68" s="44"/>
      <c r="AC68" s="44"/>
      <c r="AD68" s="182"/>
      <c r="AE68" s="44"/>
      <c r="AF68" s="172" t="e">
        <f t="shared" si="3"/>
        <v>#DIV/0!</v>
      </c>
    </row>
    <row r="69" spans="1:32" s="45" customFormat="1" x14ac:dyDescent="0.35">
      <c r="A69" s="203">
        <v>112511011319</v>
      </c>
      <c r="B69" s="192" t="s">
        <v>1117</v>
      </c>
      <c r="C69" s="67" t="s">
        <v>674</v>
      </c>
      <c r="D69" s="67" t="s">
        <v>721</v>
      </c>
      <c r="E69" s="182">
        <v>239891264</v>
      </c>
      <c r="F69" s="182"/>
      <c r="G69" s="68">
        <v>23989126.399999999</v>
      </c>
      <c r="H69" s="68">
        <v>23989126.399999999</v>
      </c>
      <c r="I69" s="68">
        <v>23989126.399999999</v>
      </c>
      <c r="J69" s="68">
        <v>23989126.399999999</v>
      </c>
      <c r="K69" s="68">
        <v>23989126.399999999</v>
      </c>
      <c r="L69" s="68">
        <v>23989126.399999999</v>
      </c>
      <c r="M69" s="68">
        <v>23989126.399999999</v>
      </c>
      <c r="N69" s="68">
        <v>23989126.399999999</v>
      </c>
      <c r="O69" s="68">
        <v>23989126.399999999</v>
      </c>
      <c r="P69" s="68">
        <v>23989126.399999999</v>
      </c>
      <c r="Q69" s="68"/>
      <c r="R69" s="182">
        <f t="shared" si="16"/>
        <v>239891264.00000003</v>
      </c>
      <c r="S69" s="54"/>
      <c r="T69" s="54"/>
      <c r="U69" s="54"/>
      <c r="V69" s="55"/>
      <c r="W69" s="55"/>
      <c r="X69" s="44"/>
      <c r="Y69" s="44"/>
      <c r="Z69" s="44"/>
      <c r="AA69" s="69">
        <f t="shared" si="18"/>
        <v>0</v>
      </c>
      <c r="AB69" s="44"/>
      <c r="AC69" s="44"/>
      <c r="AD69" s="182"/>
      <c r="AE69" s="44"/>
      <c r="AF69" s="172" t="e">
        <f t="shared" si="3"/>
        <v>#DIV/0!</v>
      </c>
    </row>
    <row r="70" spans="1:32" s="45" customFormat="1" x14ac:dyDescent="0.35">
      <c r="A70" s="203">
        <v>112511011320</v>
      </c>
      <c r="B70" s="192" t="s">
        <v>1098</v>
      </c>
      <c r="C70" s="67" t="s">
        <v>674</v>
      </c>
      <c r="D70" s="67" t="s">
        <v>722</v>
      </c>
      <c r="E70" s="182">
        <v>34200000</v>
      </c>
      <c r="F70" s="182">
        <v>0</v>
      </c>
      <c r="G70" s="68">
        <v>0</v>
      </c>
      <c r="H70" s="68">
        <v>17100000</v>
      </c>
      <c r="I70" s="68">
        <v>0</v>
      </c>
      <c r="J70" s="68">
        <v>0</v>
      </c>
      <c r="K70" s="68">
        <v>0</v>
      </c>
      <c r="L70" s="68">
        <v>0</v>
      </c>
      <c r="M70" s="68">
        <v>17100000</v>
      </c>
      <c r="N70" s="68">
        <v>0</v>
      </c>
      <c r="O70" s="68">
        <v>0</v>
      </c>
      <c r="P70" s="68">
        <v>0</v>
      </c>
      <c r="Q70" s="68">
        <v>0</v>
      </c>
      <c r="R70" s="182">
        <f t="shared" si="16"/>
        <v>34200000</v>
      </c>
      <c r="S70" s="54"/>
      <c r="T70" s="54"/>
      <c r="U70" s="54"/>
      <c r="V70" s="44"/>
      <c r="W70" s="44"/>
      <c r="X70" s="44"/>
      <c r="Y70" s="44"/>
      <c r="Z70" s="55"/>
      <c r="AA70" s="69">
        <f t="shared" si="18"/>
        <v>0</v>
      </c>
      <c r="AB70" s="44"/>
      <c r="AC70" s="44"/>
      <c r="AD70" s="182"/>
      <c r="AE70" s="44"/>
      <c r="AF70" s="172" t="e">
        <f t="shared" si="3"/>
        <v>#DIV/0!</v>
      </c>
    </row>
    <row r="71" spans="1:32" s="45" customFormat="1" x14ac:dyDescent="0.35">
      <c r="A71" s="204">
        <v>112511011321</v>
      </c>
      <c r="B71" s="193" t="s">
        <v>1099</v>
      </c>
      <c r="C71" s="77"/>
      <c r="D71" s="77" t="s">
        <v>723</v>
      </c>
      <c r="E71" s="182">
        <v>48000000</v>
      </c>
      <c r="F71" s="183"/>
      <c r="G71" s="78"/>
      <c r="H71" s="78">
        <v>24000000</v>
      </c>
      <c r="I71" s="78"/>
      <c r="J71" s="78"/>
      <c r="K71" s="78"/>
      <c r="L71" s="78"/>
      <c r="M71" s="78">
        <v>24000000</v>
      </c>
      <c r="N71" s="78"/>
      <c r="O71" s="78"/>
      <c r="P71" s="78"/>
      <c r="Q71" s="78"/>
      <c r="R71" s="182">
        <f t="shared" si="16"/>
        <v>48000000</v>
      </c>
      <c r="S71" s="54"/>
      <c r="T71" s="54"/>
      <c r="U71" s="54"/>
      <c r="V71" s="44"/>
      <c r="W71" s="44"/>
      <c r="X71" s="44"/>
      <c r="Y71" s="44"/>
      <c r="Z71" s="55"/>
      <c r="AA71" s="69"/>
      <c r="AB71" s="44"/>
      <c r="AC71" s="44"/>
      <c r="AD71" s="183">
        <v>654600</v>
      </c>
      <c r="AE71" s="44"/>
      <c r="AF71" s="173" t="e">
        <f t="shared" ref="AF71:AF134" si="20">(AD71-F71)/F71</f>
        <v>#DIV/0!</v>
      </c>
    </row>
    <row r="72" spans="1:32" s="45" customFormat="1" x14ac:dyDescent="0.35">
      <c r="A72" s="204">
        <v>112511011322</v>
      </c>
      <c r="B72" s="193" t="s">
        <v>1100</v>
      </c>
      <c r="C72" s="77"/>
      <c r="D72" s="77" t="s">
        <v>724</v>
      </c>
      <c r="E72" s="182">
        <v>172025580</v>
      </c>
      <c r="F72" s="183"/>
      <c r="G72" s="78"/>
      <c r="H72" s="78">
        <v>86012790</v>
      </c>
      <c r="I72" s="78"/>
      <c r="J72" s="78"/>
      <c r="K72" s="78"/>
      <c r="L72" s="78"/>
      <c r="M72" s="78">
        <v>86012790</v>
      </c>
      <c r="N72" s="78"/>
      <c r="O72" s="78"/>
      <c r="P72" s="78"/>
      <c r="Q72" s="78"/>
      <c r="R72" s="182">
        <f t="shared" si="16"/>
        <v>172025580</v>
      </c>
      <c r="S72" s="54"/>
      <c r="T72" s="54"/>
      <c r="U72" s="54"/>
      <c r="V72" s="44"/>
      <c r="W72" s="44"/>
      <c r="X72" s="44"/>
      <c r="Y72" s="44"/>
      <c r="Z72" s="55"/>
      <c r="AA72" s="69"/>
      <c r="AB72" s="44"/>
      <c r="AC72" s="44"/>
      <c r="AD72" s="183"/>
      <c r="AE72" s="44"/>
      <c r="AF72" s="173" t="e">
        <f t="shared" si="20"/>
        <v>#DIV/0!</v>
      </c>
    </row>
    <row r="73" spans="1:32" s="45" customFormat="1" x14ac:dyDescent="0.35">
      <c r="A73" s="204">
        <v>112511011323</v>
      </c>
      <c r="B73" s="193" t="s">
        <v>1101</v>
      </c>
      <c r="C73" s="77"/>
      <c r="D73" s="77" t="s">
        <v>725</v>
      </c>
      <c r="E73" s="182">
        <v>51082000</v>
      </c>
      <c r="F73" s="183"/>
      <c r="G73" s="78"/>
      <c r="H73" s="78">
        <v>25541000</v>
      </c>
      <c r="I73" s="78"/>
      <c r="J73" s="78"/>
      <c r="K73" s="78"/>
      <c r="L73" s="78"/>
      <c r="M73" s="78">
        <v>25541000</v>
      </c>
      <c r="N73" s="78"/>
      <c r="O73" s="78"/>
      <c r="P73" s="78"/>
      <c r="Q73" s="78"/>
      <c r="R73" s="182">
        <f t="shared" si="16"/>
        <v>51082000</v>
      </c>
      <c r="S73" s="54"/>
      <c r="T73" s="54"/>
      <c r="U73" s="54"/>
      <c r="V73" s="44"/>
      <c r="W73" s="44"/>
      <c r="X73" s="44"/>
      <c r="Y73" s="44"/>
      <c r="Z73" s="55"/>
      <c r="AA73" s="69"/>
      <c r="AB73" s="44"/>
      <c r="AC73" s="44"/>
      <c r="AD73" s="183">
        <v>77760000</v>
      </c>
      <c r="AE73" s="44"/>
      <c r="AF73" s="173" t="e">
        <f t="shared" si="20"/>
        <v>#DIV/0!</v>
      </c>
    </row>
    <row r="74" spans="1:32" s="45" customFormat="1" x14ac:dyDescent="0.35">
      <c r="A74" s="204">
        <v>112511011324</v>
      </c>
      <c r="B74" s="193" t="s">
        <v>1102</v>
      </c>
      <c r="C74" s="77"/>
      <c r="D74" s="77" t="s">
        <v>726</v>
      </c>
      <c r="E74" s="182">
        <v>3750000</v>
      </c>
      <c r="F74" s="183"/>
      <c r="G74" s="78"/>
      <c r="H74" s="78">
        <v>1875000</v>
      </c>
      <c r="I74" s="78"/>
      <c r="J74" s="78"/>
      <c r="K74" s="78"/>
      <c r="L74" s="78"/>
      <c r="M74" s="78">
        <v>1875000</v>
      </c>
      <c r="N74" s="78"/>
      <c r="O74" s="78"/>
      <c r="P74" s="78"/>
      <c r="Q74" s="78"/>
      <c r="R74" s="182">
        <f t="shared" si="16"/>
        <v>3750000</v>
      </c>
      <c r="S74" s="54"/>
      <c r="T74" s="54"/>
      <c r="U74" s="54"/>
      <c r="V74" s="44"/>
      <c r="W74" s="44"/>
      <c r="X74" s="44"/>
      <c r="Y74" s="44"/>
      <c r="Z74" s="55"/>
      <c r="AA74" s="69"/>
      <c r="AB74" s="44"/>
      <c r="AC74" s="44"/>
      <c r="AD74" s="183">
        <v>26935367.059999999</v>
      </c>
      <c r="AE74" s="44"/>
      <c r="AF74" s="173" t="e">
        <f t="shared" si="20"/>
        <v>#DIV/0!</v>
      </c>
    </row>
    <row r="75" spans="1:32" s="45" customFormat="1" x14ac:dyDescent="0.35">
      <c r="A75" s="204">
        <v>112511011325</v>
      </c>
      <c r="B75" s="193" t="s">
        <v>1103</v>
      </c>
      <c r="C75" s="77"/>
      <c r="D75" s="77" t="s">
        <v>711</v>
      </c>
      <c r="E75" s="182">
        <v>85445008</v>
      </c>
      <c r="F75" s="183"/>
      <c r="G75" s="78"/>
      <c r="H75" s="78">
        <v>42722504</v>
      </c>
      <c r="I75" s="78"/>
      <c r="J75" s="78"/>
      <c r="K75" s="78"/>
      <c r="L75" s="78"/>
      <c r="M75" s="78">
        <v>42722504</v>
      </c>
      <c r="N75" s="78"/>
      <c r="O75" s="78"/>
      <c r="P75" s="78"/>
      <c r="Q75" s="78"/>
      <c r="R75" s="182">
        <f t="shared" si="16"/>
        <v>85445008</v>
      </c>
      <c r="S75" s="54"/>
      <c r="T75" s="54"/>
      <c r="U75" s="54"/>
      <c r="V75" s="44"/>
      <c r="W75" s="44"/>
      <c r="X75" s="44"/>
      <c r="Y75" s="44"/>
      <c r="Z75" s="55"/>
      <c r="AA75" s="69"/>
      <c r="AB75" s="44"/>
      <c r="AC75" s="44"/>
      <c r="AD75" s="183"/>
      <c r="AE75" s="44"/>
      <c r="AF75" s="173" t="e">
        <f t="shared" si="20"/>
        <v>#DIV/0!</v>
      </c>
    </row>
    <row r="76" spans="1:32" x14ac:dyDescent="0.35">
      <c r="A76" s="204">
        <v>112511011326</v>
      </c>
      <c r="B76" s="193" t="s">
        <v>1104</v>
      </c>
      <c r="C76" s="77"/>
      <c r="D76" s="77" t="s">
        <v>345</v>
      </c>
      <c r="E76" s="182">
        <v>24200000</v>
      </c>
      <c r="F76" s="183"/>
      <c r="G76" s="78"/>
      <c r="H76" s="78">
        <v>12100000</v>
      </c>
      <c r="I76" s="78"/>
      <c r="J76" s="78"/>
      <c r="K76" s="78"/>
      <c r="L76" s="78"/>
      <c r="M76" s="78">
        <v>12100000</v>
      </c>
      <c r="N76" s="78"/>
      <c r="O76" s="78"/>
      <c r="P76" s="78"/>
      <c r="Q76" s="78"/>
      <c r="R76" s="182">
        <f t="shared" si="16"/>
        <v>24200000</v>
      </c>
      <c r="S76" s="54"/>
      <c r="T76" s="54"/>
      <c r="U76" s="54"/>
      <c r="Z76" s="55"/>
      <c r="AA76" s="69"/>
      <c r="AD76" s="183"/>
      <c r="AF76" s="173" t="e">
        <f t="shared" si="20"/>
        <v>#DIV/0!</v>
      </c>
    </row>
    <row r="77" spans="1:32" x14ac:dyDescent="0.35">
      <c r="A77" s="204">
        <v>112511011327</v>
      </c>
      <c r="B77" s="193" t="s">
        <v>1105</v>
      </c>
      <c r="C77" s="77"/>
      <c r="D77" s="77" t="s">
        <v>727</v>
      </c>
      <c r="E77" s="182">
        <v>108984075</v>
      </c>
      <c r="F77" s="183"/>
      <c r="G77" s="78"/>
      <c r="H77" s="78">
        <v>54492037.5</v>
      </c>
      <c r="I77" s="78"/>
      <c r="J77" s="78"/>
      <c r="K77" s="78"/>
      <c r="L77" s="78"/>
      <c r="M77" s="78">
        <v>54492037.5</v>
      </c>
      <c r="N77" s="78"/>
      <c r="O77" s="78"/>
      <c r="P77" s="78"/>
      <c r="Q77" s="78"/>
      <c r="R77" s="182">
        <f t="shared" si="16"/>
        <v>108984075</v>
      </c>
      <c r="S77" s="54"/>
      <c r="T77" s="54"/>
      <c r="U77" s="54"/>
      <c r="Z77" s="55"/>
      <c r="AA77" s="69"/>
      <c r="AD77" s="183"/>
      <c r="AF77" s="173" t="e">
        <f t="shared" si="20"/>
        <v>#DIV/0!</v>
      </c>
    </row>
    <row r="78" spans="1:32" x14ac:dyDescent="0.35">
      <c r="A78" s="204">
        <v>112511011328</v>
      </c>
      <c r="B78" s="193" t="s">
        <v>1106</v>
      </c>
      <c r="C78" s="77"/>
      <c r="D78" s="77" t="s">
        <v>702</v>
      </c>
      <c r="E78" s="182">
        <v>40000000</v>
      </c>
      <c r="F78" s="183"/>
      <c r="G78" s="78"/>
      <c r="H78" s="78">
        <v>20000000</v>
      </c>
      <c r="I78" s="78"/>
      <c r="J78" s="78"/>
      <c r="K78" s="78"/>
      <c r="L78" s="78"/>
      <c r="M78" s="78">
        <v>20000000</v>
      </c>
      <c r="N78" s="78"/>
      <c r="O78" s="78"/>
      <c r="P78" s="78"/>
      <c r="Q78" s="78"/>
      <c r="R78" s="182">
        <f t="shared" si="16"/>
        <v>40000000</v>
      </c>
      <c r="S78" s="54"/>
      <c r="T78" s="54"/>
      <c r="U78" s="54"/>
      <c r="Z78" s="55"/>
      <c r="AA78" s="69"/>
      <c r="AD78" s="183"/>
      <c r="AF78" s="173" t="e">
        <f t="shared" si="20"/>
        <v>#DIV/0!</v>
      </c>
    </row>
    <row r="79" spans="1:32" x14ac:dyDescent="0.35">
      <c r="A79" s="204">
        <v>112511011329</v>
      </c>
      <c r="B79" s="193" t="s">
        <v>1107</v>
      </c>
      <c r="C79" s="77"/>
      <c r="D79" s="77" t="s">
        <v>728</v>
      </c>
      <c r="E79" s="182">
        <v>600000</v>
      </c>
      <c r="F79" s="183"/>
      <c r="G79" s="78"/>
      <c r="H79" s="78">
        <v>300000</v>
      </c>
      <c r="I79" s="78"/>
      <c r="J79" s="78"/>
      <c r="K79" s="78"/>
      <c r="L79" s="78"/>
      <c r="M79" s="78">
        <v>300000</v>
      </c>
      <c r="N79" s="78"/>
      <c r="O79" s="78"/>
      <c r="P79" s="78"/>
      <c r="Q79" s="78"/>
      <c r="R79" s="182">
        <f t="shared" si="16"/>
        <v>600000</v>
      </c>
      <c r="S79" s="54"/>
      <c r="T79" s="54"/>
      <c r="U79" s="54"/>
      <c r="Z79" s="55"/>
      <c r="AA79" s="69"/>
      <c r="AD79" s="183">
        <v>2873100</v>
      </c>
      <c r="AF79" s="173" t="e">
        <f t="shared" si="20"/>
        <v>#DIV/0!</v>
      </c>
    </row>
    <row r="80" spans="1:32" x14ac:dyDescent="0.35">
      <c r="A80" s="204">
        <v>112511011330</v>
      </c>
      <c r="B80" s="193" t="s">
        <v>1108</v>
      </c>
      <c r="C80" s="77"/>
      <c r="D80" s="77" t="s">
        <v>722</v>
      </c>
      <c r="E80" s="182">
        <v>200000</v>
      </c>
      <c r="F80" s="183"/>
      <c r="G80" s="78"/>
      <c r="H80" s="78">
        <v>100000</v>
      </c>
      <c r="I80" s="78"/>
      <c r="J80" s="78"/>
      <c r="K80" s="78"/>
      <c r="L80" s="78"/>
      <c r="M80" s="78">
        <v>100000</v>
      </c>
      <c r="N80" s="78"/>
      <c r="O80" s="78"/>
      <c r="P80" s="78"/>
      <c r="Q80" s="78"/>
      <c r="R80" s="182">
        <f t="shared" si="16"/>
        <v>200000</v>
      </c>
      <c r="S80" s="54"/>
      <c r="T80" s="54"/>
      <c r="U80" s="54"/>
      <c r="Z80" s="55"/>
      <c r="AA80" s="69"/>
      <c r="AD80" s="183"/>
      <c r="AF80" s="173" t="e">
        <f t="shared" si="20"/>
        <v>#DIV/0!</v>
      </c>
    </row>
    <row r="81" spans="1:32" x14ac:dyDescent="0.35">
      <c r="A81" s="204">
        <v>112511011331</v>
      </c>
      <c r="B81" s="193" t="s">
        <v>1109</v>
      </c>
      <c r="C81" s="77"/>
      <c r="D81" s="77" t="s">
        <v>729</v>
      </c>
      <c r="E81" s="182">
        <v>400000</v>
      </c>
      <c r="F81" s="183"/>
      <c r="G81" s="78"/>
      <c r="H81" s="78">
        <v>200000</v>
      </c>
      <c r="I81" s="78"/>
      <c r="J81" s="78"/>
      <c r="K81" s="78"/>
      <c r="L81" s="78"/>
      <c r="M81" s="78">
        <v>200000</v>
      </c>
      <c r="N81" s="78"/>
      <c r="O81" s="78"/>
      <c r="P81" s="78"/>
      <c r="Q81" s="78"/>
      <c r="R81" s="182">
        <f t="shared" si="16"/>
        <v>400000</v>
      </c>
      <c r="S81" s="54"/>
      <c r="T81" s="54"/>
      <c r="U81" s="54"/>
      <c r="Z81" s="55"/>
      <c r="AA81" s="69"/>
      <c r="AD81" s="183"/>
      <c r="AF81" s="173" t="e">
        <f t="shared" si="20"/>
        <v>#DIV/0!</v>
      </c>
    </row>
    <row r="82" spans="1:32" x14ac:dyDescent="0.35">
      <c r="A82" s="204">
        <v>112511011332</v>
      </c>
      <c r="B82" s="193" t="s">
        <v>1110</v>
      </c>
      <c r="C82" s="77"/>
      <c r="D82" s="77" t="s">
        <v>730</v>
      </c>
      <c r="E82" s="182">
        <v>5000</v>
      </c>
      <c r="F82" s="183"/>
      <c r="G82" s="78"/>
      <c r="H82" s="78">
        <v>2500</v>
      </c>
      <c r="I82" s="78"/>
      <c r="J82" s="78"/>
      <c r="K82" s="78"/>
      <c r="L82" s="78"/>
      <c r="M82" s="78">
        <v>2500</v>
      </c>
      <c r="N82" s="78"/>
      <c r="O82" s="78"/>
      <c r="P82" s="78"/>
      <c r="Q82" s="78"/>
      <c r="R82" s="182">
        <f t="shared" si="16"/>
        <v>5000</v>
      </c>
      <c r="S82" s="54"/>
      <c r="T82" s="54"/>
      <c r="U82" s="54"/>
      <c r="Z82" s="55"/>
      <c r="AA82" s="69"/>
      <c r="AD82" s="183"/>
      <c r="AF82" s="173" t="e">
        <f t="shared" si="20"/>
        <v>#DIV/0!</v>
      </c>
    </row>
    <row r="83" spans="1:32" s="55" customFormat="1" x14ac:dyDescent="0.35">
      <c r="A83" s="204">
        <v>112511011335</v>
      </c>
      <c r="B83" s="193" t="s">
        <v>1111</v>
      </c>
      <c r="C83" s="77"/>
      <c r="D83" s="77" t="s">
        <v>711</v>
      </c>
      <c r="E83" s="182">
        <v>128167513</v>
      </c>
      <c r="F83" s="183"/>
      <c r="G83" s="78"/>
      <c r="H83" s="78">
        <v>64083756.5</v>
      </c>
      <c r="I83" s="78"/>
      <c r="J83" s="78"/>
      <c r="K83" s="78"/>
      <c r="L83" s="78"/>
      <c r="M83" s="78">
        <v>64083756.5</v>
      </c>
      <c r="N83" s="78"/>
      <c r="O83" s="78"/>
      <c r="P83" s="78"/>
      <c r="Q83" s="78"/>
      <c r="R83" s="182">
        <f t="shared" si="16"/>
        <v>128167513</v>
      </c>
      <c r="S83" s="54"/>
      <c r="T83" s="54"/>
      <c r="U83" s="54"/>
      <c r="V83" s="44"/>
      <c r="W83" s="44"/>
      <c r="AA83" s="69">
        <f>+R84-E84</f>
        <v>0</v>
      </c>
      <c r="AD83" s="183">
        <v>13220</v>
      </c>
      <c r="AF83" s="173" t="e">
        <f t="shared" si="20"/>
        <v>#DIV/0!</v>
      </c>
    </row>
    <row r="84" spans="1:32" ht="43.5" x14ac:dyDescent="0.35">
      <c r="A84" s="201">
        <v>112517</v>
      </c>
      <c r="B84" s="190" t="s">
        <v>731</v>
      </c>
      <c r="C84" s="62"/>
      <c r="D84" s="62"/>
      <c r="E84" s="180">
        <f>+E85</f>
        <v>230000000</v>
      </c>
      <c r="F84" s="180">
        <f t="shared" ref="F84:Q85" si="21">+F85</f>
        <v>0</v>
      </c>
      <c r="G84" s="63">
        <f t="shared" si="21"/>
        <v>23000000</v>
      </c>
      <c r="H84" s="63">
        <f t="shared" si="21"/>
        <v>23000000</v>
      </c>
      <c r="I84" s="63">
        <f t="shared" si="21"/>
        <v>23000000</v>
      </c>
      <c r="J84" s="63">
        <f t="shared" si="21"/>
        <v>23000000</v>
      </c>
      <c r="K84" s="63">
        <f t="shared" si="21"/>
        <v>23000000</v>
      </c>
      <c r="L84" s="63">
        <f t="shared" si="21"/>
        <v>23000000</v>
      </c>
      <c r="M84" s="63">
        <f t="shared" si="21"/>
        <v>23000000</v>
      </c>
      <c r="N84" s="63">
        <f t="shared" si="21"/>
        <v>23000000</v>
      </c>
      <c r="O84" s="63">
        <f t="shared" si="21"/>
        <v>23000000</v>
      </c>
      <c r="P84" s="63">
        <f t="shared" si="21"/>
        <v>23000000</v>
      </c>
      <c r="Q84" s="63">
        <f t="shared" si="21"/>
        <v>0</v>
      </c>
      <c r="R84" s="180">
        <f t="shared" si="16"/>
        <v>230000000</v>
      </c>
      <c r="S84" s="54">
        <f>+'[6]PLANO INGRESOS'!BV91</f>
        <v>24000000</v>
      </c>
      <c r="T84" s="54">
        <f t="shared" ref="T84:T111" si="22">+E97-S84</f>
        <v>0</v>
      </c>
      <c r="U84" s="54"/>
      <c r="AA84" s="69">
        <f t="shared" ref="AA84:AA134" si="23">+R97-E97</f>
        <v>0</v>
      </c>
      <c r="AD84" s="180">
        <f>+[7]Hoja7!I81</f>
        <v>8135700</v>
      </c>
      <c r="AF84" s="166" t="e">
        <f t="shared" si="20"/>
        <v>#DIV/0!</v>
      </c>
    </row>
    <row r="85" spans="1:32" ht="29" x14ac:dyDescent="0.35">
      <c r="A85" s="201">
        <v>1125171</v>
      </c>
      <c r="B85" s="190" t="s">
        <v>367</v>
      </c>
      <c r="C85" s="62"/>
      <c r="D85" s="62"/>
      <c r="E85" s="180">
        <f>+E86</f>
        <v>230000000</v>
      </c>
      <c r="F85" s="180">
        <f t="shared" si="21"/>
        <v>0</v>
      </c>
      <c r="G85" s="63">
        <f t="shared" si="21"/>
        <v>23000000</v>
      </c>
      <c r="H85" s="63">
        <f t="shared" si="21"/>
        <v>23000000</v>
      </c>
      <c r="I85" s="63">
        <f t="shared" si="21"/>
        <v>23000000</v>
      </c>
      <c r="J85" s="63">
        <f t="shared" si="21"/>
        <v>23000000</v>
      </c>
      <c r="K85" s="63">
        <f t="shared" si="21"/>
        <v>23000000</v>
      </c>
      <c r="L85" s="63">
        <f t="shared" si="21"/>
        <v>23000000</v>
      </c>
      <c r="M85" s="63">
        <f t="shared" si="21"/>
        <v>23000000</v>
      </c>
      <c r="N85" s="63">
        <f t="shared" si="21"/>
        <v>23000000</v>
      </c>
      <c r="O85" s="63">
        <f t="shared" si="21"/>
        <v>23000000</v>
      </c>
      <c r="P85" s="63">
        <f t="shared" si="21"/>
        <v>23000000</v>
      </c>
      <c r="Q85" s="63">
        <f t="shared" si="21"/>
        <v>0</v>
      </c>
      <c r="R85" s="180">
        <f t="shared" si="16"/>
        <v>230000000</v>
      </c>
      <c r="S85" s="54">
        <f>+'[6]PLANO INGRESOS'!BV92</f>
        <v>1200000</v>
      </c>
      <c r="T85" s="54">
        <f t="shared" si="22"/>
        <v>0</v>
      </c>
      <c r="U85" s="54"/>
      <c r="AA85" s="69">
        <f t="shared" si="23"/>
        <v>0</v>
      </c>
      <c r="AD85" s="180">
        <f>+[7]Hoja7!I82</f>
        <v>8135700</v>
      </c>
      <c r="AF85" s="166" t="e">
        <f t="shared" si="20"/>
        <v>#DIV/0!</v>
      </c>
    </row>
    <row r="86" spans="1:32" ht="29" x14ac:dyDescent="0.35">
      <c r="A86" s="205">
        <v>11251711</v>
      </c>
      <c r="B86" s="194" t="s">
        <v>369</v>
      </c>
      <c r="C86" s="67"/>
      <c r="D86" s="67"/>
      <c r="E86" s="182">
        <v>230000000</v>
      </c>
      <c r="F86" s="182"/>
      <c r="G86" s="68">
        <v>23000000</v>
      </c>
      <c r="H86" s="68">
        <v>23000000</v>
      </c>
      <c r="I86" s="68">
        <v>23000000</v>
      </c>
      <c r="J86" s="68">
        <v>23000000</v>
      </c>
      <c r="K86" s="68">
        <v>23000000</v>
      </c>
      <c r="L86" s="68">
        <v>23000000</v>
      </c>
      <c r="M86" s="68">
        <v>23000000</v>
      </c>
      <c r="N86" s="68">
        <v>23000000</v>
      </c>
      <c r="O86" s="68">
        <v>23000000</v>
      </c>
      <c r="P86" s="68">
        <v>23000000</v>
      </c>
      <c r="Q86" s="68"/>
      <c r="R86" s="182">
        <f t="shared" si="16"/>
        <v>230000000</v>
      </c>
      <c r="S86" s="54">
        <f>+'[6]PLANO INGRESOS'!BV93</f>
        <v>600000</v>
      </c>
      <c r="T86" s="54">
        <f t="shared" si="22"/>
        <v>0</v>
      </c>
      <c r="AA86" s="69">
        <f t="shared" si="23"/>
        <v>0</v>
      </c>
      <c r="AD86" s="182"/>
      <c r="AF86" s="172" t="e">
        <f t="shared" si="20"/>
        <v>#DIV/0!</v>
      </c>
    </row>
    <row r="87" spans="1:32" ht="29" x14ac:dyDescent="0.35">
      <c r="A87" s="201">
        <v>11252</v>
      </c>
      <c r="B87" s="190" t="s">
        <v>371</v>
      </c>
      <c r="C87" s="62"/>
      <c r="D87" s="62"/>
      <c r="E87" s="180">
        <f>+E88+E104+E107</f>
        <v>1693296796</v>
      </c>
      <c r="F87" s="180">
        <f t="shared" ref="F87:R87" si="24">+F88+F104+F107</f>
        <v>109274732.99333334</v>
      </c>
      <c r="G87" s="63">
        <f t="shared" si="24"/>
        <v>158274732.99333334</v>
      </c>
      <c r="H87" s="63">
        <f t="shared" si="24"/>
        <v>118274732.99333334</v>
      </c>
      <c r="I87" s="63">
        <f t="shared" si="24"/>
        <v>109274732.99333334</v>
      </c>
      <c r="J87" s="63">
        <f t="shared" si="24"/>
        <v>211274732.99333334</v>
      </c>
      <c r="K87" s="63">
        <f t="shared" si="24"/>
        <v>115274732.99333334</v>
      </c>
      <c r="L87" s="63">
        <f t="shared" si="24"/>
        <v>109274732.99333334</v>
      </c>
      <c r="M87" s="63">
        <f t="shared" si="24"/>
        <v>158274732.99333334</v>
      </c>
      <c r="N87" s="63">
        <f t="shared" si="24"/>
        <v>118274732.99333334</v>
      </c>
      <c r="O87" s="63">
        <f t="shared" si="24"/>
        <v>109274732.99333334</v>
      </c>
      <c r="P87" s="63">
        <f t="shared" si="24"/>
        <v>261274732.99333334</v>
      </c>
      <c r="Q87" s="63">
        <f t="shared" si="24"/>
        <v>115274733.07333334</v>
      </c>
      <c r="R87" s="180">
        <f t="shared" si="24"/>
        <v>1693296796</v>
      </c>
      <c r="S87" s="54">
        <f>+'[6]PLANO INGRESOS'!BV94</f>
        <v>28000000</v>
      </c>
      <c r="T87" s="54">
        <f t="shared" si="22"/>
        <v>0</v>
      </c>
      <c r="AA87" s="69">
        <f t="shared" si="23"/>
        <v>0</v>
      </c>
      <c r="AD87" s="180">
        <f>+[7]Hoja7!I84</f>
        <v>196104045</v>
      </c>
      <c r="AF87" s="166">
        <f t="shared" si="20"/>
        <v>0.79459642341989489</v>
      </c>
    </row>
    <row r="88" spans="1:32" x14ac:dyDescent="0.35">
      <c r="A88" s="201">
        <v>112521</v>
      </c>
      <c r="B88" s="190" t="s">
        <v>732</v>
      </c>
      <c r="C88" s="62"/>
      <c r="D88" s="62"/>
      <c r="E88" s="180">
        <f>+E89+E95</f>
        <v>346400000</v>
      </c>
      <c r="F88" s="180">
        <f t="shared" ref="F88:R88" si="25">+F89+F95</f>
        <v>28866666.66</v>
      </c>
      <c r="G88" s="63">
        <f t="shared" si="25"/>
        <v>28866666.66</v>
      </c>
      <c r="H88" s="63">
        <f t="shared" si="25"/>
        <v>28866666.66</v>
      </c>
      <c r="I88" s="63">
        <f t="shared" si="25"/>
        <v>28866666.66</v>
      </c>
      <c r="J88" s="63">
        <f t="shared" si="25"/>
        <v>28866666.66</v>
      </c>
      <c r="K88" s="63">
        <f t="shared" si="25"/>
        <v>28866666.66</v>
      </c>
      <c r="L88" s="63">
        <f t="shared" si="25"/>
        <v>28866666.66</v>
      </c>
      <c r="M88" s="63">
        <f t="shared" si="25"/>
        <v>28866666.66</v>
      </c>
      <c r="N88" s="63">
        <f t="shared" si="25"/>
        <v>28866666.66</v>
      </c>
      <c r="O88" s="63">
        <f t="shared" si="25"/>
        <v>28866666.66</v>
      </c>
      <c r="P88" s="63">
        <f t="shared" si="25"/>
        <v>28866666.66</v>
      </c>
      <c r="Q88" s="63">
        <f t="shared" si="25"/>
        <v>28866666.740000002</v>
      </c>
      <c r="R88" s="180">
        <f t="shared" si="25"/>
        <v>346400000</v>
      </c>
      <c r="S88" s="54">
        <f>+'[6]PLANO INGRESOS'!BV95</f>
        <v>40000000</v>
      </c>
      <c r="T88" s="54">
        <f t="shared" si="22"/>
        <v>0</v>
      </c>
      <c r="AA88" s="69">
        <f t="shared" si="23"/>
        <v>0</v>
      </c>
      <c r="AD88" s="180">
        <f>+[7]Hoja7!I85</f>
        <v>127622146</v>
      </c>
      <c r="AF88" s="166">
        <f t="shared" si="20"/>
        <v>3.4210905091041779</v>
      </c>
    </row>
    <row r="89" spans="1:32" ht="29" x14ac:dyDescent="0.35">
      <c r="A89" s="201">
        <v>1125211</v>
      </c>
      <c r="B89" s="190" t="s">
        <v>46</v>
      </c>
      <c r="C89" s="62"/>
      <c r="D89" s="62"/>
      <c r="E89" s="180">
        <f>SUM(E90:E94)</f>
        <v>180600000</v>
      </c>
      <c r="F89" s="180">
        <f t="shared" ref="F89:R89" si="26">SUM(F90:F94)</f>
        <v>15050000</v>
      </c>
      <c r="G89" s="63">
        <f t="shared" si="26"/>
        <v>15050000</v>
      </c>
      <c r="H89" s="63">
        <f t="shared" si="26"/>
        <v>15050000</v>
      </c>
      <c r="I89" s="63">
        <f t="shared" si="26"/>
        <v>15050000</v>
      </c>
      <c r="J89" s="63">
        <f t="shared" si="26"/>
        <v>15050000</v>
      </c>
      <c r="K89" s="63">
        <f t="shared" si="26"/>
        <v>15050000</v>
      </c>
      <c r="L89" s="63">
        <f t="shared" si="26"/>
        <v>15050000</v>
      </c>
      <c r="M89" s="63">
        <f t="shared" si="26"/>
        <v>15050000</v>
      </c>
      <c r="N89" s="63">
        <f t="shared" si="26"/>
        <v>15050000</v>
      </c>
      <c r="O89" s="63">
        <f t="shared" si="26"/>
        <v>15050000</v>
      </c>
      <c r="P89" s="63">
        <f t="shared" si="26"/>
        <v>15050000</v>
      </c>
      <c r="Q89" s="63">
        <f t="shared" si="26"/>
        <v>15050000</v>
      </c>
      <c r="R89" s="180">
        <f t="shared" si="26"/>
        <v>180600000.00000003</v>
      </c>
      <c r="S89" s="54">
        <f>+'[6]PLANO INGRESOS'!BV96</f>
        <v>12000000</v>
      </c>
      <c r="T89" s="54">
        <f t="shared" si="22"/>
        <v>0</v>
      </c>
      <c r="AA89" s="69">
        <f t="shared" si="23"/>
        <v>0</v>
      </c>
      <c r="AD89" s="180">
        <f>+[7]Hoja7!I86</f>
        <v>107936146</v>
      </c>
      <c r="AF89" s="166">
        <f t="shared" si="20"/>
        <v>6.171836943521595</v>
      </c>
    </row>
    <row r="90" spans="1:32" x14ac:dyDescent="0.35">
      <c r="A90" s="203">
        <v>11252111</v>
      </c>
      <c r="B90" s="192" t="s">
        <v>47</v>
      </c>
      <c r="C90" s="67" t="s">
        <v>674</v>
      </c>
      <c r="D90" s="67" t="s">
        <v>733</v>
      </c>
      <c r="E90" s="182">
        <v>169000000</v>
      </c>
      <c r="F90" s="182">
        <v>14083333.33</v>
      </c>
      <c r="G90" s="68">
        <v>14083333.33</v>
      </c>
      <c r="H90" s="68">
        <v>14083333.33</v>
      </c>
      <c r="I90" s="68">
        <v>14083333.33</v>
      </c>
      <c r="J90" s="68">
        <v>14083333.33</v>
      </c>
      <c r="K90" s="68">
        <v>14083333.33</v>
      </c>
      <c r="L90" s="68">
        <v>14083333.33</v>
      </c>
      <c r="M90" s="68">
        <v>14083333.33</v>
      </c>
      <c r="N90" s="68">
        <v>14083333.33</v>
      </c>
      <c r="O90" s="68">
        <v>14083333.33</v>
      </c>
      <c r="P90" s="68">
        <v>14083333.33</v>
      </c>
      <c r="Q90" s="68">
        <v>14083333.369999999</v>
      </c>
      <c r="R90" s="182">
        <f t="shared" ref="R90:R146" si="27">SUM(F90:Q90)</f>
        <v>169000000.00000003</v>
      </c>
      <c r="S90" s="54">
        <f>+'[6]PLANO INGRESOS'!BV97</f>
        <v>60000000</v>
      </c>
      <c r="T90" s="54">
        <f t="shared" si="22"/>
        <v>0</v>
      </c>
      <c r="V90" s="55"/>
      <c r="W90" s="55"/>
      <c r="Z90" s="55"/>
      <c r="AA90" s="69">
        <f t="shared" si="23"/>
        <v>0</v>
      </c>
      <c r="AD90" s="182"/>
      <c r="AF90" s="172">
        <f t="shared" si="20"/>
        <v>-1</v>
      </c>
    </row>
    <row r="91" spans="1:32" s="55" customFormat="1" x14ac:dyDescent="0.35">
      <c r="A91" s="203">
        <v>11252112</v>
      </c>
      <c r="B91" s="192" t="s">
        <v>48</v>
      </c>
      <c r="C91" s="67" t="s">
        <v>674</v>
      </c>
      <c r="D91" s="67" t="s">
        <v>733</v>
      </c>
      <c r="E91" s="182">
        <v>200000</v>
      </c>
      <c r="F91" s="182">
        <v>16666.669999999998</v>
      </c>
      <c r="G91" s="68">
        <v>16666.669999999998</v>
      </c>
      <c r="H91" s="68">
        <v>16666.669999999998</v>
      </c>
      <c r="I91" s="68">
        <v>16666.669999999998</v>
      </c>
      <c r="J91" s="68">
        <v>16666.669999999998</v>
      </c>
      <c r="K91" s="68">
        <v>16666.669999999998</v>
      </c>
      <c r="L91" s="68">
        <v>16666.669999999998</v>
      </c>
      <c r="M91" s="68">
        <v>16666.669999999998</v>
      </c>
      <c r="N91" s="68">
        <v>16666.669999999998</v>
      </c>
      <c r="O91" s="68">
        <v>16666.669999999998</v>
      </c>
      <c r="P91" s="68">
        <v>16666.669999999998</v>
      </c>
      <c r="Q91" s="68">
        <v>16666.63</v>
      </c>
      <c r="R91" s="182">
        <f t="shared" si="27"/>
        <v>199999.99999999994</v>
      </c>
      <c r="S91" s="54">
        <f>+'[6]PLANO INGRESOS'!$BV$98</f>
        <v>94000000</v>
      </c>
      <c r="T91" s="54">
        <f t="shared" si="22"/>
        <v>0</v>
      </c>
      <c r="U91" s="44"/>
      <c r="Z91" s="44"/>
      <c r="AA91" s="69">
        <f t="shared" si="23"/>
        <v>0</v>
      </c>
      <c r="AD91" s="182"/>
      <c r="AF91" s="172">
        <f t="shared" si="20"/>
        <v>-1</v>
      </c>
    </row>
    <row r="92" spans="1:32" x14ac:dyDescent="0.35">
      <c r="A92" s="203">
        <v>11252113</v>
      </c>
      <c r="B92" s="192" t="s">
        <v>49</v>
      </c>
      <c r="C92" s="67" t="s">
        <v>674</v>
      </c>
      <c r="D92" s="67" t="s">
        <v>733</v>
      </c>
      <c r="E92" s="182">
        <v>200000</v>
      </c>
      <c r="F92" s="182">
        <v>16666.669999999998</v>
      </c>
      <c r="G92" s="68">
        <v>16666.669999999998</v>
      </c>
      <c r="H92" s="68">
        <v>16666.669999999998</v>
      </c>
      <c r="I92" s="68">
        <v>16666.669999999998</v>
      </c>
      <c r="J92" s="68">
        <v>16666.669999999998</v>
      </c>
      <c r="K92" s="68">
        <v>16666.669999999998</v>
      </c>
      <c r="L92" s="68">
        <v>16666.669999999998</v>
      </c>
      <c r="M92" s="68">
        <v>16666.669999999998</v>
      </c>
      <c r="N92" s="68">
        <v>16666.669999999998</v>
      </c>
      <c r="O92" s="68">
        <v>16666.669999999998</v>
      </c>
      <c r="P92" s="68">
        <v>16666.669999999998</v>
      </c>
      <c r="Q92" s="68">
        <v>16666.63</v>
      </c>
      <c r="R92" s="182">
        <f t="shared" si="27"/>
        <v>199999.99999999994</v>
      </c>
      <c r="S92" s="54"/>
      <c r="T92" s="54">
        <f t="shared" si="22"/>
        <v>0</v>
      </c>
      <c r="V92" s="55"/>
      <c r="W92" s="55"/>
      <c r="AA92" s="69">
        <f t="shared" si="23"/>
        <v>0</v>
      </c>
      <c r="AD92" s="182"/>
      <c r="AF92" s="172">
        <f t="shared" si="20"/>
        <v>-1</v>
      </c>
    </row>
    <row r="93" spans="1:32" x14ac:dyDescent="0.35">
      <c r="A93" s="203">
        <v>11252114</v>
      </c>
      <c r="B93" s="192" t="s">
        <v>50</v>
      </c>
      <c r="C93" s="67" t="s">
        <v>674</v>
      </c>
      <c r="D93" s="67" t="s">
        <v>733</v>
      </c>
      <c r="E93" s="182">
        <v>10000000</v>
      </c>
      <c r="F93" s="182">
        <v>833333.33</v>
      </c>
      <c r="G93" s="68">
        <v>833333.33</v>
      </c>
      <c r="H93" s="68">
        <v>833333.33</v>
      </c>
      <c r="I93" s="68">
        <v>833333.33</v>
      </c>
      <c r="J93" s="68">
        <v>833333.33</v>
      </c>
      <c r="K93" s="68">
        <v>833333.33</v>
      </c>
      <c r="L93" s="68">
        <v>833333.33</v>
      </c>
      <c r="M93" s="68">
        <v>833333.33</v>
      </c>
      <c r="N93" s="68">
        <v>833333.33</v>
      </c>
      <c r="O93" s="68">
        <v>833333.33</v>
      </c>
      <c r="P93" s="68">
        <v>833333.33</v>
      </c>
      <c r="Q93" s="68">
        <v>833333.37</v>
      </c>
      <c r="R93" s="182">
        <f t="shared" si="27"/>
        <v>9999999.9999999981</v>
      </c>
      <c r="S93" s="54">
        <f>+'[6]PLANO INGRESOS'!$BV$99</f>
        <v>94000000</v>
      </c>
      <c r="T93" s="54">
        <f t="shared" si="22"/>
        <v>0</v>
      </c>
      <c r="U93" s="54"/>
      <c r="Z93" s="55"/>
      <c r="AA93" s="69">
        <f t="shared" si="23"/>
        <v>0</v>
      </c>
      <c r="AB93" s="44">
        <f>+E106/12</f>
        <v>7833333.333333333</v>
      </c>
      <c r="AD93" s="182"/>
      <c r="AF93" s="172">
        <f t="shared" si="20"/>
        <v>-1</v>
      </c>
    </row>
    <row r="94" spans="1:32" s="55" customFormat="1" x14ac:dyDescent="0.35">
      <c r="A94" s="203">
        <v>11252119</v>
      </c>
      <c r="B94" s="192" t="s">
        <v>734</v>
      </c>
      <c r="C94" s="67" t="s">
        <v>674</v>
      </c>
      <c r="D94" s="67" t="s">
        <v>733</v>
      </c>
      <c r="E94" s="182">
        <v>1200000</v>
      </c>
      <c r="F94" s="182">
        <v>100000</v>
      </c>
      <c r="G94" s="68">
        <v>100000</v>
      </c>
      <c r="H94" s="68">
        <v>100000</v>
      </c>
      <c r="I94" s="68">
        <v>100000</v>
      </c>
      <c r="J94" s="68">
        <v>100000</v>
      </c>
      <c r="K94" s="68">
        <v>100000</v>
      </c>
      <c r="L94" s="68">
        <v>100000</v>
      </c>
      <c r="M94" s="68">
        <v>100000</v>
      </c>
      <c r="N94" s="68">
        <v>100000</v>
      </c>
      <c r="O94" s="68">
        <v>100000</v>
      </c>
      <c r="P94" s="68">
        <v>100000</v>
      </c>
      <c r="Q94" s="68">
        <v>100000</v>
      </c>
      <c r="R94" s="182">
        <f t="shared" si="27"/>
        <v>1200000</v>
      </c>
      <c r="S94" s="54">
        <f>+'[6]PLANO INGRESOS'!$BV$101</f>
        <v>1252896796</v>
      </c>
      <c r="T94" s="54">
        <f t="shared" si="22"/>
        <v>0</v>
      </c>
      <c r="U94" s="54"/>
      <c r="V94" s="44"/>
      <c r="W94" s="44"/>
      <c r="Z94" s="44"/>
      <c r="AA94" s="69">
        <f t="shared" si="23"/>
        <v>0</v>
      </c>
      <c r="AD94" s="182"/>
      <c r="AF94" s="172">
        <f t="shared" si="20"/>
        <v>-1</v>
      </c>
    </row>
    <row r="95" spans="1:32" ht="29" x14ac:dyDescent="0.35">
      <c r="A95" s="201">
        <v>1125212</v>
      </c>
      <c r="B95" s="190" t="s">
        <v>52</v>
      </c>
      <c r="C95" s="62"/>
      <c r="D95" s="62"/>
      <c r="E95" s="180">
        <f>+E96</f>
        <v>165800000</v>
      </c>
      <c r="F95" s="180">
        <f t="shared" ref="F95:Q95" si="28">+F96</f>
        <v>13816666.66</v>
      </c>
      <c r="G95" s="63">
        <f t="shared" si="28"/>
        <v>13816666.66</v>
      </c>
      <c r="H95" s="63">
        <f t="shared" si="28"/>
        <v>13816666.66</v>
      </c>
      <c r="I95" s="63">
        <f t="shared" si="28"/>
        <v>13816666.66</v>
      </c>
      <c r="J95" s="63">
        <f t="shared" si="28"/>
        <v>13816666.66</v>
      </c>
      <c r="K95" s="63">
        <f t="shared" si="28"/>
        <v>13816666.66</v>
      </c>
      <c r="L95" s="63">
        <f t="shared" si="28"/>
        <v>13816666.66</v>
      </c>
      <c r="M95" s="63">
        <f t="shared" si="28"/>
        <v>13816666.66</v>
      </c>
      <c r="N95" s="63">
        <f t="shared" si="28"/>
        <v>13816666.66</v>
      </c>
      <c r="O95" s="63">
        <f t="shared" si="28"/>
        <v>13816666.66</v>
      </c>
      <c r="P95" s="63">
        <f t="shared" si="28"/>
        <v>13816666.66</v>
      </c>
      <c r="Q95" s="63">
        <f t="shared" si="28"/>
        <v>13816666.74</v>
      </c>
      <c r="R95" s="180">
        <f t="shared" si="27"/>
        <v>165800000</v>
      </c>
      <c r="S95" s="54"/>
      <c r="T95" s="54">
        <f t="shared" si="22"/>
        <v>0</v>
      </c>
      <c r="Z95" s="55"/>
      <c r="AA95" s="69">
        <f t="shared" si="23"/>
        <v>0</v>
      </c>
      <c r="AD95" s="180">
        <f>+[7]Hoja7!I92</f>
        <v>19686000</v>
      </c>
      <c r="AF95" s="166">
        <f t="shared" si="20"/>
        <v>0.42480096570557341</v>
      </c>
    </row>
    <row r="96" spans="1:32" s="55" customFormat="1" x14ac:dyDescent="0.35">
      <c r="A96" s="201">
        <v>11252121</v>
      </c>
      <c r="B96" s="190" t="s">
        <v>53</v>
      </c>
      <c r="C96" s="62"/>
      <c r="D96" s="62"/>
      <c r="E96" s="180">
        <f>SUM(E97:E103)</f>
        <v>165800000</v>
      </c>
      <c r="F96" s="180">
        <f t="shared" ref="F96:Q96" si="29">SUM(F97:F103)</f>
        <v>13816666.66</v>
      </c>
      <c r="G96" s="63">
        <f t="shared" si="29"/>
        <v>13816666.66</v>
      </c>
      <c r="H96" s="63">
        <f t="shared" si="29"/>
        <v>13816666.66</v>
      </c>
      <c r="I96" s="63">
        <f t="shared" si="29"/>
        <v>13816666.66</v>
      </c>
      <c r="J96" s="63">
        <f t="shared" si="29"/>
        <v>13816666.66</v>
      </c>
      <c r="K96" s="63">
        <f t="shared" si="29"/>
        <v>13816666.66</v>
      </c>
      <c r="L96" s="63">
        <f t="shared" si="29"/>
        <v>13816666.66</v>
      </c>
      <c r="M96" s="63">
        <f t="shared" si="29"/>
        <v>13816666.66</v>
      </c>
      <c r="N96" s="63">
        <f t="shared" si="29"/>
        <v>13816666.66</v>
      </c>
      <c r="O96" s="63">
        <f t="shared" si="29"/>
        <v>13816666.66</v>
      </c>
      <c r="P96" s="63">
        <f t="shared" si="29"/>
        <v>13816666.66</v>
      </c>
      <c r="Q96" s="63">
        <f t="shared" si="29"/>
        <v>13816666.74</v>
      </c>
      <c r="R96" s="180">
        <f t="shared" si="27"/>
        <v>165800000</v>
      </c>
      <c r="S96" s="54">
        <f>+'[6]PLANO INGRESOS'!$BV$103</f>
        <v>1252896796</v>
      </c>
      <c r="T96" s="54">
        <f t="shared" si="22"/>
        <v>0</v>
      </c>
      <c r="U96" s="54"/>
      <c r="V96" s="44"/>
      <c r="W96" s="44"/>
      <c r="AA96" s="69">
        <f t="shared" si="23"/>
        <v>0</v>
      </c>
      <c r="AD96" s="180">
        <f>+[7]Hoja7!I93</f>
        <v>19686000</v>
      </c>
      <c r="AF96" s="166">
        <f t="shared" si="20"/>
        <v>0.42480096570557341</v>
      </c>
    </row>
    <row r="97" spans="1:32" s="55" customFormat="1" x14ac:dyDescent="0.35">
      <c r="A97" s="203">
        <v>112521211</v>
      </c>
      <c r="B97" s="192" t="s">
        <v>54</v>
      </c>
      <c r="C97" s="67" t="s">
        <v>674</v>
      </c>
      <c r="D97" s="67" t="s">
        <v>733</v>
      </c>
      <c r="E97" s="182">
        <v>24000000</v>
      </c>
      <c r="F97" s="182">
        <v>2000000</v>
      </c>
      <c r="G97" s="68">
        <v>2000000</v>
      </c>
      <c r="H97" s="68">
        <v>2000000</v>
      </c>
      <c r="I97" s="68">
        <v>2000000</v>
      </c>
      <c r="J97" s="68">
        <v>2000000</v>
      </c>
      <c r="K97" s="68">
        <v>2000000</v>
      </c>
      <c r="L97" s="68">
        <v>2000000</v>
      </c>
      <c r="M97" s="68">
        <v>2000000</v>
      </c>
      <c r="N97" s="68">
        <v>2000000</v>
      </c>
      <c r="O97" s="68">
        <v>2000000</v>
      </c>
      <c r="P97" s="68">
        <v>2000000</v>
      </c>
      <c r="Q97" s="68">
        <v>2000000</v>
      </c>
      <c r="R97" s="182">
        <f t="shared" si="27"/>
        <v>24000000</v>
      </c>
      <c r="S97" s="54">
        <f>+'[6]PLANO INGRESOS'!$BV$109</f>
        <v>60000000</v>
      </c>
      <c r="T97" s="54">
        <f t="shared" si="22"/>
        <v>0</v>
      </c>
      <c r="U97" s="44"/>
      <c r="V97" s="44"/>
      <c r="W97" s="44"/>
      <c r="Z97" s="44"/>
      <c r="AA97" s="69">
        <f t="shared" si="23"/>
        <v>0</v>
      </c>
      <c r="AD97" s="182"/>
      <c r="AF97" s="172">
        <f t="shared" si="20"/>
        <v>-1</v>
      </c>
    </row>
    <row r="98" spans="1:32" x14ac:dyDescent="0.35">
      <c r="A98" s="203">
        <v>112521212</v>
      </c>
      <c r="B98" s="192" t="s">
        <v>55</v>
      </c>
      <c r="C98" s="67" t="s">
        <v>674</v>
      </c>
      <c r="D98" s="67" t="s">
        <v>733</v>
      </c>
      <c r="E98" s="182">
        <v>1200000</v>
      </c>
      <c r="F98" s="182">
        <v>100000</v>
      </c>
      <c r="G98" s="68">
        <v>100000</v>
      </c>
      <c r="H98" s="68">
        <v>100000</v>
      </c>
      <c r="I98" s="68">
        <v>100000</v>
      </c>
      <c r="J98" s="68">
        <v>100000</v>
      </c>
      <c r="K98" s="68">
        <v>100000</v>
      </c>
      <c r="L98" s="68">
        <v>100000</v>
      </c>
      <c r="M98" s="68">
        <v>100000</v>
      </c>
      <c r="N98" s="68">
        <v>100000</v>
      </c>
      <c r="O98" s="68">
        <v>100000</v>
      </c>
      <c r="P98" s="68">
        <v>100000</v>
      </c>
      <c r="Q98" s="68">
        <v>100000</v>
      </c>
      <c r="R98" s="182">
        <f t="shared" si="27"/>
        <v>1200000</v>
      </c>
      <c r="S98" s="54">
        <v>60000000</v>
      </c>
      <c r="T98" s="54">
        <f t="shared" si="22"/>
        <v>0</v>
      </c>
      <c r="U98" s="54"/>
      <c r="Z98" s="55"/>
      <c r="AA98" s="69">
        <f t="shared" si="23"/>
        <v>0</v>
      </c>
      <c r="AD98" s="182"/>
      <c r="AF98" s="172">
        <f t="shared" si="20"/>
        <v>-1</v>
      </c>
    </row>
    <row r="99" spans="1:32" s="55" customFormat="1" x14ac:dyDescent="0.35">
      <c r="A99" s="203">
        <v>112521213</v>
      </c>
      <c r="B99" s="192" t="s">
        <v>56</v>
      </c>
      <c r="C99" s="67" t="s">
        <v>674</v>
      </c>
      <c r="D99" s="67" t="s">
        <v>733</v>
      </c>
      <c r="E99" s="182">
        <v>600000</v>
      </c>
      <c r="F99" s="182">
        <v>50000</v>
      </c>
      <c r="G99" s="68">
        <v>50000</v>
      </c>
      <c r="H99" s="68">
        <v>50000</v>
      </c>
      <c r="I99" s="68">
        <v>50000</v>
      </c>
      <c r="J99" s="68">
        <v>50000</v>
      </c>
      <c r="K99" s="68">
        <v>50000</v>
      </c>
      <c r="L99" s="68">
        <v>50000</v>
      </c>
      <c r="M99" s="68">
        <v>50000</v>
      </c>
      <c r="N99" s="68">
        <v>50000</v>
      </c>
      <c r="O99" s="68">
        <v>50000</v>
      </c>
      <c r="P99" s="68">
        <v>50000</v>
      </c>
      <c r="Q99" s="68">
        <v>50000</v>
      </c>
      <c r="R99" s="182">
        <f t="shared" si="27"/>
        <v>600000</v>
      </c>
      <c r="S99" s="54">
        <f>+'[6]PLANO INGRESOS'!$BV$110</f>
        <v>1192896796</v>
      </c>
      <c r="T99" s="54">
        <f t="shared" si="22"/>
        <v>0</v>
      </c>
      <c r="U99" s="54"/>
      <c r="Z99" s="44"/>
      <c r="AA99" s="69">
        <f t="shared" si="23"/>
        <v>0</v>
      </c>
      <c r="AD99" s="182"/>
      <c r="AF99" s="172">
        <f t="shared" si="20"/>
        <v>-1</v>
      </c>
    </row>
    <row r="100" spans="1:32" x14ac:dyDescent="0.35">
      <c r="A100" s="203">
        <v>112521214</v>
      </c>
      <c r="B100" s="192" t="s">
        <v>57</v>
      </c>
      <c r="C100" s="67" t="s">
        <v>674</v>
      </c>
      <c r="D100" s="67" t="s">
        <v>733</v>
      </c>
      <c r="E100" s="182">
        <v>28000000</v>
      </c>
      <c r="F100" s="182">
        <v>2333333.33</v>
      </c>
      <c r="G100" s="68">
        <v>2333333.33</v>
      </c>
      <c r="H100" s="68">
        <v>2333333.33</v>
      </c>
      <c r="I100" s="68">
        <v>2333333.33</v>
      </c>
      <c r="J100" s="68">
        <v>2333333.33</v>
      </c>
      <c r="K100" s="68">
        <v>2333333.33</v>
      </c>
      <c r="L100" s="68">
        <v>2333333.33</v>
      </c>
      <c r="M100" s="68">
        <v>2333333.33</v>
      </c>
      <c r="N100" s="68">
        <v>2333333.33</v>
      </c>
      <c r="O100" s="68">
        <v>2333333.33</v>
      </c>
      <c r="P100" s="68">
        <v>2333333.33</v>
      </c>
      <c r="Q100" s="68">
        <v>2333333.37</v>
      </c>
      <c r="R100" s="182">
        <f t="shared" si="27"/>
        <v>27999999.999999996</v>
      </c>
      <c r="S100" s="54">
        <f>+'[6]PLANO INGRESOS'!BV111</f>
        <v>63999996</v>
      </c>
      <c r="T100" s="54">
        <f t="shared" si="22"/>
        <v>0</v>
      </c>
      <c r="U100" s="54"/>
      <c r="V100" s="55"/>
      <c r="W100" s="55"/>
      <c r="AA100" s="69">
        <f t="shared" si="23"/>
        <v>0</v>
      </c>
      <c r="AD100" s="182"/>
      <c r="AF100" s="172">
        <f t="shared" si="20"/>
        <v>-1</v>
      </c>
    </row>
    <row r="101" spans="1:32" x14ac:dyDescent="0.35">
      <c r="A101" s="203">
        <v>112521215</v>
      </c>
      <c r="B101" s="192" t="s">
        <v>58</v>
      </c>
      <c r="C101" s="67" t="s">
        <v>674</v>
      </c>
      <c r="D101" s="67" t="s">
        <v>733</v>
      </c>
      <c r="E101" s="182">
        <v>40000000</v>
      </c>
      <c r="F101" s="182">
        <v>3333333.33</v>
      </c>
      <c r="G101" s="68">
        <v>3333333.33</v>
      </c>
      <c r="H101" s="68">
        <v>3333333.33</v>
      </c>
      <c r="I101" s="68">
        <v>3333333.33</v>
      </c>
      <c r="J101" s="68">
        <v>3333333.33</v>
      </c>
      <c r="K101" s="68">
        <v>3333333.33</v>
      </c>
      <c r="L101" s="68">
        <v>3333333.33</v>
      </c>
      <c r="M101" s="68">
        <v>3333333.33</v>
      </c>
      <c r="N101" s="68">
        <v>3333333.33</v>
      </c>
      <c r="O101" s="68">
        <v>3333333.33</v>
      </c>
      <c r="P101" s="68">
        <v>3333333.33</v>
      </c>
      <c r="Q101" s="68">
        <v>3333333.37</v>
      </c>
      <c r="R101" s="182">
        <f t="shared" si="27"/>
        <v>39999999.999999993</v>
      </c>
      <c r="S101" s="54">
        <f>+'[6]PLANO INGRESOS'!BV112</f>
        <v>164736000</v>
      </c>
      <c r="T101" s="54">
        <f t="shared" si="22"/>
        <v>0</v>
      </c>
      <c r="U101" s="54"/>
      <c r="V101" s="55"/>
      <c r="W101" s="55"/>
      <c r="AA101" s="69">
        <f t="shared" si="23"/>
        <v>0</v>
      </c>
      <c r="AD101" s="182"/>
      <c r="AF101" s="172">
        <f t="shared" si="20"/>
        <v>-1</v>
      </c>
    </row>
    <row r="102" spans="1:32" x14ac:dyDescent="0.35">
      <c r="A102" s="203">
        <v>112521216</v>
      </c>
      <c r="B102" s="192" t="s">
        <v>59</v>
      </c>
      <c r="C102" s="67" t="s">
        <v>674</v>
      </c>
      <c r="D102" s="67" t="s">
        <v>733</v>
      </c>
      <c r="E102" s="182">
        <v>12000000</v>
      </c>
      <c r="F102" s="182">
        <v>1000000</v>
      </c>
      <c r="G102" s="68">
        <v>1000000</v>
      </c>
      <c r="H102" s="68">
        <v>1000000</v>
      </c>
      <c r="I102" s="68">
        <v>1000000</v>
      </c>
      <c r="J102" s="68">
        <v>1000000</v>
      </c>
      <c r="K102" s="68">
        <v>1000000</v>
      </c>
      <c r="L102" s="68">
        <v>1000000</v>
      </c>
      <c r="M102" s="68">
        <v>1000000</v>
      </c>
      <c r="N102" s="68">
        <v>1000000</v>
      </c>
      <c r="O102" s="68">
        <v>1000000</v>
      </c>
      <c r="P102" s="68">
        <v>1000000</v>
      </c>
      <c r="Q102" s="68">
        <v>1000000</v>
      </c>
      <c r="R102" s="182">
        <f t="shared" si="27"/>
        <v>12000000</v>
      </c>
      <c r="S102" s="54">
        <f>+'[6]PLANO INGRESOS'!BV113</f>
        <v>47712000</v>
      </c>
      <c r="T102" s="54">
        <f t="shared" si="22"/>
        <v>0</v>
      </c>
      <c r="U102" s="54"/>
      <c r="AA102" s="69">
        <f t="shared" si="23"/>
        <v>0</v>
      </c>
      <c r="AD102" s="182"/>
      <c r="AF102" s="172">
        <f t="shared" si="20"/>
        <v>-1</v>
      </c>
    </row>
    <row r="103" spans="1:32" x14ac:dyDescent="0.35">
      <c r="A103" s="203">
        <v>112521217</v>
      </c>
      <c r="B103" s="192" t="s">
        <v>735</v>
      </c>
      <c r="C103" s="67" t="s">
        <v>674</v>
      </c>
      <c r="D103" s="67" t="s">
        <v>733</v>
      </c>
      <c r="E103" s="182">
        <v>60000000</v>
      </c>
      <c r="F103" s="182">
        <v>5000000</v>
      </c>
      <c r="G103" s="68">
        <v>5000000</v>
      </c>
      <c r="H103" s="68">
        <v>5000000</v>
      </c>
      <c r="I103" s="68">
        <v>5000000</v>
      </c>
      <c r="J103" s="68">
        <v>5000000</v>
      </c>
      <c r="K103" s="68">
        <v>5000000</v>
      </c>
      <c r="L103" s="68">
        <v>5000000</v>
      </c>
      <c r="M103" s="68">
        <v>5000000</v>
      </c>
      <c r="N103" s="68">
        <v>5000000</v>
      </c>
      <c r="O103" s="68">
        <v>5000000</v>
      </c>
      <c r="P103" s="68">
        <v>5000000</v>
      </c>
      <c r="Q103" s="68">
        <v>5000000</v>
      </c>
      <c r="R103" s="182">
        <f t="shared" si="27"/>
        <v>60000000</v>
      </c>
      <c r="S103" s="54">
        <f>+'[6]PLANO INGRESOS'!BV114</f>
        <v>48000000</v>
      </c>
      <c r="T103" s="54">
        <f t="shared" si="22"/>
        <v>0</v>
      </c>
      <c r="U103" s="54"/>
      <c r="AA103" s="69">
        <f t="shared" si="23"/>
        <v>0</v>
      </c>
      <c r="AD103" s="182"/>
      <c r="AF103" s="172">
        <f t="shared" si="20"/>
        <v>-1</v>
      </c>
    </row>
    <row r="104" spans="1:32" ht="29" x14ac:dyDescent="0.35">
      <c r="A104" s="201">
        <v>112528</v>
      </c>
      <c r="B104" s="190" t="s">
        <v>736</v>
      </c>
      <c r="C104" s="62"/>
      <c r="D104" s="62"/>
      <c r="E104" s="180">
        <f>+E105+E106</f>
        <v>94000000</v>
      </c>
      <c r="F104" s="180">
        <f t="shared" ref="F104:Q104" si="30">+F105+F106</f>
        <v>7833333.333333333</v>
      </c>
      <c r="G104" s="63">
        <f t="shared" si="30"/>
        <v>7833333.333333333</v>
      </c>
      <c r="H104" s="63">
        <f t="shared" si="30"/>
        <v>7833333.333333333</v>
      </c>
      <c r="I104" s="63">
        <f t="shared" si="30"/>
        <v>7833333.333333333</v>
      </c>
      <c r="J104" s="63">
        <f t="shared" si="30"/>
        <v>7833333.333333333</v>
      </c>
      <c r="K104" s="63">
        <f t="shared" si="30"/>
        <v>7833333.333333333</v>
      </c>
      <c r="L104" s="63">
        <f t="shared" si="30"/>
        <v>7833333.333333333</v>
      </c>
      <c r="M104" s="63">
        <f t="shared" si="30"/>
        <v>7833333.333333333</v>
      </c>
      <c r="N104" s="63">
        <f t="shared" si="30"/>
        <v>7833333.333333333</v>
      </c>
      <c r="O104" s="63">
        <f t="shared" si="30"/>
        <v>7833333.333333333</v>
      </c>
      <c r="P104" s="63">
        <f t="shared" si="30"/>
        <v>7833333.333333333</v>
      </c>
      <c r="Q104" s="63">
        <f t="shared" si="30"/>
        <v>7833333.333333333</v>
      </c>
      <c r="R104" s="180">
        <f t="shared" si="27"/>
        <v>93999999.999999985</v>
      </c>
      <c r="S104" s="54">
        <f>+'[6]PLANO INGRESOS'!BV115</f>
        <v>132099996</v>
      </c>
      <c r="T104" s="54">
        <f t="shared" si="22"/>
        <v>0</v>
      </c>
      <c r="U104" s="54"/>
      <c r="AA104" s="69">
        <f t="shared" si="23"/>
        <v>0</v>
      </c>
      <c r="AD104" s="180">
        <f>+[7]Hoja7!I101</f>
        <v>8376760</v>
      </c>
      <c r="AF104" s="166">
        <f t="shared" si="20"/>
        <v>6.9373617021276632E-2</v>
      </c>
    </row>
    <row r="105" spans="1:32" ht="43.5" x14ac:dyDescent="0.35">
      <c r="A105" s="205">
        <v>1125281</v>
      </c>
      <c r="B105" s="194" t="s">
        <v>737</v>
      </c>
      <c r="C105" s="67"/>
      <c r="D105" s="67"/>
      <c r="E105" s="182"/>
      <c r="F105" s="182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182">
        <f t="shared" si="27"/>
        <v>0</v>
      </c>
      <c r="S105" s="54">
        <f>+'[6]PLANO INGRESOS'!BV116</f>
        <v>168000000</v>
      </c>
      <c r="T105" s="54">
        <f t="shared" si="22"/>
        <v>0</v>
      </c>
      <c r="U105" s="54"/>
      <c r="V105" s="55"/>
      <c r="W105" s="55"/>
      <c r="AA105" s="69">
        <f t="shared" si="23"/>
        <v>0</v>
      </c>
      <c r="AB105" s="44">
        <f>+E118/12</f>
        <v>14000000</v>
      </c>
      <c r="AD105" s="182"/>
      <c r="AF105" s="172" t="e">
        <f t="shared" si="20"/>
        <v>#DIV/0!</v>
      </c>
    </row>
    <row r="106" spans="1:32" ht="29" x14ac:dyDescent="0.35">
      <c r="A106" s="205">
        <v>1125282</v>
      </c>
      <c r="B106" s="194" t="s">
        <v>83</v>
      </c>
      <c r="C106" s="67"/>
      <c r="D106" s="67"/>
      <c r="E106" s="182">
        <v>94000000</v>
      </c>
      <c r="F106" s="182">
        <v>7833333.333333333</v>
      </c>
      <c r="G106" s="68">
        <v>7833333.333333333</v>
      </c>
      <c r="H106" s="68">
        <v>7833333.333333333</v>
      </c>
      <c r="I106" s="68">
        <v>7833333.333333333</v>
      </c>
      <c r="J106" s="68">
        <v>7833333.333333333</v>
      </c>
      <c r="K106" s="68">
        <v>7833333.333333333</v>
      </c>
      <c r="L106" s="68">
        <v>7833333.333333333</v>
      </c>
      <c r="M106" s="68">
        <v>7833333.333333333</v>
      </c>
      <c r="N106" s="68">
        <v>7833333.333333333</v>
      </c>
      <c r="O106" s="68">
        <v>7833333.333333333</v>
      </c>
      <c r="P106" s="68">
        <v>7833333.333333333</v>
      </c>
      <c r="Q106" s="68">
        <v>7833333.333333333</v>
      </c>
      <c r="R106" s="182">
        <f t="shared" si="27"/>
        <v>93999999.999999985</v>
      </c>
      <c r="S106" s="54">
        <f>+'[6]PLANO INGRESOS'!BV117</f>
        <v>99840000</v>
      </c>
      <c r="T106" s="54">
        <f t="shared" si="22"/>
        <v>0</v>
      </c>
      <c r="U106" s="54"/>
      <c r="AA106" s="69">
        <f t="shared" si="23"/>
        <v>0</v>
      </c>
      <c r="AD106" s="182"/>
      <c r="AF106" s="172">
        <f t="shared" si="20"/>
        <v>-1</v>
      </c>
    </row>
    <row r="107" spans="1:32" ht="29" x14ac:dyDescent="0.35">
      <c r="A107" s="201">
        <v>112529</v>
      </c>
      <c r="B107" s="190" t="s">
        <v>394</v>
      </c>
      <c r="C107" s="62"/>
      <c r="D107" s="62"/>
      <c r="E107" s="180">
        <f>+E108+E109</f>
        <v>1252896796</v>
      </c>
      <c r="F107" s="180">
        <f t="shared" ref="F107:Q107" si="31">+F108+F109</f>
        <v>72574733</v>
      </c>
      <c r="G107" s="63">
        <f t="shared" si="31"/>
        <v>121574733</v>
      </c>
      <c r="H107" s="63">
        <f t="shared" si="31"/>
        <v>81574733</v>
      </c>
      <c r="I107" s="63">
        <f t="shared" si="31"/>
        <v>72574733</v>
      </c>
      <c r="J107" s="63">
        <f t="shared" si="31"/>
        <v>174574733</v>
      </c>
      <c r="K107" s="63">
        <f t="shared" si="31"/>
        <v>78574733</v>
      </c>
      <c r="L107" s="63">
        <f t="shared" si="31"/>
        <v>72574733</v>
      </c>
      <c r="M107" s="63">
        <f t="shared" si="31"/>
        <v>121574733</v>
      </c>
      <c r="N107" s="63">
        <f t="shared" si="31"/>
        <v>81574733</v>
      </c>
      <c r="O107" s="63">
        <f t="shared" si="31"/>
        <v>72574733</v>
      </c>
      <c r="P107" s="63">
        <f t="shared" si="31"/>
        <v>224574733</v>
      </c>
      <c r="Q107" s="63">
        <f t="shared" si="31"/>
        <v>78574733</v>
      </c>
      <c r="R107" s="180">
        <f t="shared" si="27"/>
        <v>1252896796</v>
      </c>
      <c r="S107" s="54">
        <f>+'[6]PLANO INGRESOS'!BV118</f>
        <v>50400000</v>
      </c>
      <c r="T107" s="54">
        <f t="shared" si="22"/>
        <v>0</v>
      </c>
      <c r="U107" s="54"/>
      <c r="V107" s="55"/>
      <c r="W107" s="55"/>
      <c r="AA107" s="69">
        <f t="shared" si="23"/>
        <v>0</v>
      </c>
      <c r="AD107" s="180">
        <f>+[7]Hoja7!I103</f>
        <v>60105139</v>
      </c>
      <c r="AF107" s="166">
        <f t="shared" si="20"/>
        <v>-0.17181729073670859</v>
      </c>
    </row>
    <row r="108" spans="1:32" x14ac:dyDescent="0.35">
      <c r="A108" s="205">
        <v>1125291</v>
      </c>
      <c r="B108" s="195" t="s">
        <v>396</v>
      </c>
      <c r="C108" s="67"/>
      <c r="D108" s="67"/>
      <c r="E108" s="182"/>
      <c r="F108" s="182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182">
        <f t="shared" si="27"/>
        <v>0</v>
      </c>
      <c r="S108" s="54">
        <f>+'[6]PLANO INGRESOS'!BV119</f>
        <v>36108804</v>
      </c>
      <c r="T108" s="54">
        <f t="shared" si="22"/>
        <v>0</v>
      </c>
      <c r="U108" s="54"/>
      <c r="V108" s="55"/>
      <c r="W108" s="55"/>
      <c r="AA108" s="69">
        <f t="shared" si="23"/>
        <v>0</v>
      </c>
      <c r="AD108" s="182"/>
      <c r="AF108" s="172" t="e">
        <f t="shared" si="20"/>
        <v>#DIV/0!</v>
      </c>
    </row>
    <row r="109" spans="1:32" x14ac:dyDescent="0.35">
      <c r="A109" s="201">
        <v>11252935</v>
      </c>
      <c r="B109" s="190" t="s">
        <v>400</v>
      </c>
      <c r="C109" s="62"/>
      <c r="D109" s="62"/>
      <c r="E109" s="180">
        <f t="shared" ref="E109:R109" si="32">+E110+E112</f>
        <v>1252896796</v>
      </c>
      <c r="F109" s="180">
        <f t="shared" si="32"/>
        <v>72574733</v>
      </c>
      <c r="G109" s="63">
        <f t="shared" si="32"/>
        <v>121574733</v>
      </c>
      <c r="H109" s="63">
        <f t="shared" si="32"/>
        <v>81574733</v>
      </c>
      <c r="I109" s="63">
        <f t="shared" si="32"/>
        <v>72574733</v>
      </c>
      <c r="J109" s="63">
        <f t="shared" si="32"/>
        <v>174574733</v>
      </c>
      <c r="K109" s="63">
        <f t="shared" si="32"/>
        <v>78574733</v>
      </c>
      <c r="L109" s="63">
        <f t="shared" si="32"/>
        <v>72574733</v>
      </c>
      <c r="M109" s="63">
        <f t="shared" si="32"/>
        <v>121574733</v>
      </c>
      <c r="N109" s="63">
        <f t="shared" si="32"/>
        <v>81574733</v>
      </c>
      <c r="O109" s="63">
        <f t="shared" si="32"/>
        <v>72574733</v>
      </c>
      <c r="P109" s="63">
        <f t="shared" si="32"/>
        <v>224574733</v>
      </c>
      <c r="Q109" s="63">
        <f t="shared" si="32"/>
        <v>78574733</v>
      </c>
      <c r="R109" s="180">
        <f t="shared" si="32"/>
        <v>1252896796</v>
      </c>
      <c r="S109" s="54">
        <f>+'[6]PLANO INGRESOS'!BV120</f>
        <v>220000000</v>
      </c>
      <c r="T109" s="54">
        <f t="shared" si="22"/>
        <v>0</v>
      </c>
      <c r="U109" s="54"/>
      <c r="V109" s="55"/>
      <c r="W109" s="55"/>
      <c r="AA109" s="69">
        <f t="shared" si="23"/>
        <v>0</v>
      </c>
      <c r="AD109" s="180">
        <f>+[7]Hoja7!I106</f>
        <v>60105139</v>
      </c>
      <c r="AF109" s="166">
        <f t="shared" si="20"/>
        <v>-0.17181729073670859</v>
      </c>
    </row>
    <row r="110" spans="1:32" x14ac:dyDescent="0.35">
      <c r="A110" s="202">
        <v>112529351</v>
      </c>
      <c r="B110" s="191" t="s">
        <v>738</v>
      </c>
      <c r="C110" s="64"/>
      <c r="D110" s="64"/>
      <c r="E110" s="181">
        <f t="shared" ref="E110:Q110" si="33">+E111</f>
        <v>60000000</v>
      </c>
      <c r="F110" s="181">
        <f t="shared" si="33"/>
        <v>5000000</v>
      </c>
      <c r="G110" s="65">
        <f t="shared" si="33"/>
        <v>5000000</v>
      </c>
      <c r="H110" s="65">
        <f t="shared" si="33"/>
        <v>5000000</v>
      </c>
      <c r="I110" s="65">
        <f t="shared" si="33"/>
        <v>5000000</v>
      </c>
      <c r="J110" s="65">
        <f t="shared" si="33"/>
        <v>5000000</v>
      </c>
      <c r="K110" s="65">
        <f t="shared" si="33"/>
        <v>5000000</v>
      </c>
      <c r="L110" s="65">
        <f t="shared" si="33"/>
        <v>5000000</v>
      </c>
      <c r="M110" s="65">
        <f t="shared" si="33"/>
        <v>5000000</v>
      </c>
      <c r="N110" s="65">
        <f t="shared" si="33"/>
        <v>5000000</v>
      </c>
      <c r="O110" s="65">
        <f t="shared" si="33"/>
        <v>5000000</v>
      </c>
      <c r="P110" s="65">
        <f t="shared" si="33"/>
        <v>5000000</v>
      </c>
      <c r="Q110" s="65">
        <f t="shared" si="33"/>
        <v>5000000</v>
      </c>
      <c r="R110" s="181">
        <f>+R111</f>
        <v>60000000</v>
      </c>
      <c r="S110" s="54">
        <f>+'[6]PLANO INGRESOS'!BV121</f>
        <v>12000000</v>
      </c>
      <c r="T110" s="54">
        <f t="shared" si="22"/>
        <v>0</v>
      </c>
      <c r="U110" s="54"/>
      <c r="V110" s="55"/>
      <c r="W110" s="55"/>
      <c r="AA110" s="69">
        <f t="shared" si="23"/>
        <v>0</v>
      </c>
      <c r="AD110" s="181">
        <f>+[7]Hoja7!I107</f>
        <v>0</v>
      </c>
      <c r="AF110" s="171">
        <f t="shared" si="20"/>
        <v>-1</v>
      </c>
    </row>
    <row r="111" spans="1:32" x14ac:dyDescent="0.35">
      <c r="A111" s="203">
        <v>112529351</v>
      </c>
      <c r="B111" s="192" t="s">
        <v>738</v>
      </c>
      <c r="C111" s="67" t="s">
        <v>674</v>
      </c>
      <c r="D111" s="67" t="s">
        <v>738</v>
      </c>
      <c r="E111" s="182">
        <v>60000000</v>
      </c>
      <c r="F111" s="182">
        <v>5000000</v>
      </c>
      <c r="G111" s="68">
        <v>5000000</v>
      </c>
      <c r="H111" s="68">
        <v>5000000</v>
      </c>
      <c r="I111" s="68">
        <v>5000000</v>
      </c>
      <c r="J111" s="68">
        <v>5000000</v>
      </c>
      <c r="K111" s="68">
        <v>5000000</v>
      </c>
      <c r="L111" s="68">
        <v>5000000</v>
      </c>
      <c r="M111" s="68">
        <v>5000000</v>
      </c>
      <c r="N111" s="68">
        <v>5000000</v>
      </c>
      <c r="O111" s="68">
        <v>5000000</v>
      </c>
      <c r="P111" s="68">
        <v>5000000</v>
      </c>
      <c r="Q111" s="68">
        <v>5000000</v>
      </c>
      <c r="R111" s="182">
        <f t="shared" si="27"/>
        <v>60000000</v>
      </c>
      <c r="S111" s="54">
        <f>+'[6]PLANO INGRESOS'!BV122</f>
        <v>150000000</v>
      </c>
      <c r="T111" s="54">
        <f t="shared" si="22"/>
        <v>0</v>
      </c>
      <c r="U111" s="54"/>
      <c r="Z111" s="55"/>
      <c r="AA111" s="69">
        <f t="shared" si="23"/>
        <v>0</v>
      </c>
      <c r="AD111" s="182"/>
      <c r="AF111" s="172">
        <f t="shared" si="20"/>
        <v>-1</v>
      </c>
    </row>
    <row r="112" spans="1:32" s="55" customFormat="1" x14ac:dyDescent="0.35">
      <c r="A112" s="202">
        <v>112529352</v>
      </c>
      <c r="B112" s="191" t="s">
        <v>404</v>
      </c>
      <c r="C112" s="64"/>
      <c r="D112" s="64"/>
      <c r="E112" s="181">
        <f t="shared" ref="E112:R112" si="34">SUM(E113:E124)</f>
        <v>1192896796</v>
      </c>
      <c r="F112" s="181">
        <f t="shared" si="34"/>
        <v>67574733</v>
      </c>
      <c r="G112" s="65">
        <f t="shared" si="34"/>
        <v>116574733</v>
      </c>
      <c r="H112" s="65">
        <f t="shared" si="34"/>
        <v>76574733</v>
      </c>
      <c r="I112" s="65">
        <f t="shared" si="34"/>
        <v>67574733</v>
      </c>
      <c r="J112" s="65">
        <f t="shared" si="34"/>
        <v>169574733</v>
      </c>
      <c r="K112" s="65">
        <f t="shared" si="34"/>
        <v>73574733</v>
      </c>
      <c r="L112" s="65">
        <f t="shared" si="34"/>
        <v>67574733</v>
      </c>
      <c r="M112" s="65">
        <f t="shared" si="34"/>
        <v>116574733</v>
      </c>
      <c r="N112" s="65">
        <f t="shared" si="34"/>
        <v>76574733</v>
      </c>
      <c r="O112" s="65">
        <f t="shared" si="34"/>
        <v>67574733</v>
      </c>
      <c r="P112" s="65">
        <f t="shared" si="34"/>
        <v>219574733</v>
      </c>
      <c r="Q112" s="65">
        <f t="shared" si="34"/>
        <v>73574733</v>
      </c>
      <c r="R112" s="181">
        <f t="shared" si="34"/>
        <v>1192896796</v>
      </c>
      <c r="S112" s="54">
        <f>+'[6]PLANO INGRESOS'!BV124</f>
        <v>80379443370.219986</v>
      </c>
      <c r="T112" s="54">
        <f t="shared" ref="T112:T120" si="35">+E126-S112</f>
        <v>1365809239.780014</v>
      </c>
      <c r="U112" s="44"/>
      <c r="V112" s="44"/>
      <c r="W112" s="44"/>
      <c r="AA112" s="69">
        <f t="shared" ref="AA112:AA124" si="36">+R126-E126</f>
        <v>0</v>
      </c>
      <c r="AD112" s="181">
        <f>+[7]Hoja7!I108</f>
        <v>56733054</v>
      </c>
      <c r="AF112" s="171">
        <f t="shared" si="20"/>
        <v>-0.1604398348122219</v>
      </c>
    </row>
    <row r="113" spans="1:35" s="55" customFormat="1" x14ac:dyDescent="0.35">
      <c r="A113" s="203">
        <v>1125293521</v>
      </c>
      <c r="B113" s="192" t="s">
        <v>739</v>
      </c>
      <c r="C113" s="67" t="s">
        <v>674</v>
      </c>
      <c r="D113" s="67" t="s">
        <v>739</v>
      </c>
      <c r="E113" s="182">
        <v>63999996</v>
      </c>
      <c r="F113" s="182">
        <v>5333333</v>
      </c>
      <c r="G113" s="68">
        <v>5333333</v>
      </c>
      <c r="H113" s="68">
        <v>5333333</v>
      </c>
      <c r="I113" s="68">
        <v>5333333</v>
      </c>
      <c r="J113" s="68">
        <v>5333333</v>
      </c>
      <c r="K113" s="68">
        <v>5333333</v>
      </c>
      <c r="L113" s="68">
        <v>5333333</v>
      </c>
      <c r="M113" s="68">
        <v>5333333</v>
      </c>
      <c r="N113" s="68">
        <v>5333333</v>
      </c>
      <c r="O113" s="68">
        <v>5333333</v>
      </c>
      <c r="P113" s="68">
        <v>5333333</v>
      </c>
      <c r="Q113" s="68">
        <v>5333333</v>
      </c>
      <c r="R113" s="182">
        <f t="shared" si="27"/>
        <v>63999996</v>
      </c>
      <c r="S113" s="54">
        <f>+'[6]PLANO INGRESOS'!BV125</f>
        <v>80379443370.219986</v>
      </c>
      <c r="T113" s="54">
        <f t="shared" si="35"/>
        <v>1365809239.780014</v>
      </c>
      <c r="U113" s="44"/>
      <c r="V113" s="44"/>
      <c r="W113" s="44"/>
      <c r="AA113" s="69">
        <f t="shared" si="36"/>
        <v>0</v>
      </c>
      <c r="AD113" s="182"/>
      <c r="AF113" s="172">
        <f t="shared" si="20"/>
        <v>-1</v>
      </c>
    </row>
    <row r="114" spans="1:35" s="55" customFormat="1" x14ac:dyDescent="0.35">
      <c r="A114" s="203">
        <v>1125293522</v>
      </c>
      <c r="B114" s="192" t="s">
        <v>740</v>
      </c>
      <c r="C114" s="67" t="s">
        <v>674</v>
      </c>
      <c r="D114" s="67" t="s">
        <v>740</v>
      </c>
      <c r="E114" s="182">
        <v>164736000</v>
      </c>
      <c r="F114" s="182">
        <v>13728000</v>
      </c>
      <c r="G114" s="68">
        <v>13728000</v>
      </c>
      <c r="H114" s="68">
        <v>13728000</v>
      </c>
      <c r="I114" s="68">
        <v>13728000</v>
      </c>
      <c r="J114" s="68">
        <v>13728000</v>
      </c>
      <c r="K114" s="68">
        <v>13728000</v>
      </c>
      <c r="L114" s="68">
        <v>13728000</v>
      </c>
      <c r="M114" s="68">
        <v>13728000</v>
      </c>
      <c r="N114" s="68">
        <v>13728000</v>
      </c>
      <c r="O114" s="68">
        <v>13728000</v>
      </c>
      <c r="P114" s="68">
        <v>13728000</v>
      </c>
      <c r="Q114" s="68">
        <v>13728000</v>
      </c>
      <c r="R114" s="182">
        <f t="shared" si="27"/>
        <v>164736000</v>
      </c>
      <c r="S114" s="54">
        <v>80379443370.219986</v>
      </c>
      <c r="T114" s="54">
        <f t="shared" si="35"/>
        <v>270486565.78001404</v>
      </c>
      <c r="U114" s="54"/>
      <c r="V114" s="44"/>
      <c r="W114" s="44"/>
      <c r="Z114" s="44"/>
      <c r="AA114" s="69">
        <f t="shared" si="36"/>
        <v>0</v>
      </c>
      <c r="AD114" s="182"/>
      <c r="AF114" s="172">
        <f t="shared" si="20"/>
        <v>-1</v>
      </c>
    </row>
    <row r="115" spans="1:35" x14ac:dyDescent="0.35">
      <c r="A115" s="203">
        <v>1125293523</v>
      </c>
      <c r="B115" s="192" t="s">
        <v>741</v>
      </c>
      <c r="C115" s="67" t="s">
        <v>674</v>
      </c>
      <c r="D115" s="67" t="s">
        <v>741</v>
      </c>
      <c r="E115" s="182">
        <v>47712000</v>
      </c>
      <c r="F115" s="182">
        <v>3976000</v>
      </c>
      <c r="G115" s="68">
        <v>3976000</v>
      </c>
      <c r="H115" s="68">
        <v>3976000</v>
      </c>
      <c r="I115" s="68">
        <v>3976000</v>
      </c>
      <c r="J115" s="68">
        <v>3976000</v>
      </c>
      <c r="K115" s="68">
        <v>3976000</v>
      </c>
      <c r="L115" s="68">
        <v>3976000</v>
      </c>
      <c r="M115" s="68">
        <v>3976000</v>
      </c>
      <c r="N115" s="68">
        <v>3976000</v>
      </c>
      <c r="O115" s="68">
        <v>3976000</v>
      </c>
      <c r="P115" s="68">
        <v>3976000</v>
      </c>
      <c r="Q115" s="68">
        <v>3976000</v>
      </c>
      <c r="R115" s="182">
        <f t="shared" si="27"/>
        <v>47712000</v>
      </c>
      <c r="S115" s="54">
        <f>+'[6]PLANO INGRESOS'!BV127</f>
        <v>62787807976.949997</v>
      </c>
      <c r="T115" s="54">
        <f t="shared" si="35"/>
        <v>5.00030517578125E-2</v>
      </c>
      <c r="U115" s="54"/>
      <c r="AA115" s="69">
        <f t="shared" si="36"/>
        <v>0</v>
      </c>
      <c r="AD115" s="182"/>
      <c r="AF115" s="172">
        <f t="shared" si="20"/>
        <v>-1</v>
      </c>
    </row>
    <row r="116" spans="1:35" x14ac:dyDescent="0.35">
      <c r="A116" s="203">
        <v>1125293524</v>
      </c>
      <c r="B116" s="192" t="s">
        <v>742</v>
      </c>
      <c r="C116" s="67" t="s">
        <v>674</v>
      </c>
      <c r="D116" s="67" t="s">
        <v>742</v>
      </c>
      <c r="E116" s="182">
        <v>48000000</v>
      </c>
      <c r="F116" s="182">
        <v>4000000</v>
      </c>
      <c r="G116" s="68">
        <v>4000000</v>
      </c>
      <c r="H116" s="68">
        <v>4000000</v>
      </c>
      <c r="I116" s="68">
        <v>4000000</v>
      </c>
      <c r="J116" s="68">
        <v>4000000</v>
      </c>
      <c r="K116" s="68">
        <v>4000000</v>
      </c>
      <c r="L116" s="68">
        <v>4000000</v>
      </c>
      <c r="M116" s="68">
        <v>4000000</v>
      </c>
      <c r="N116" s="68">
        <v>4000000</v>
      </c>
      <c r="O116" s="68">
        <v>4000000</v>
      </c>
      <c r="P116" s="68">
        <v>4000000</v>
      </c>
      <c r="Q116" s="68">
        <v>4000000</v>
      </c>
      <c r="R116" s="182">
        <f t="shared" si="27"/>
        <v>48000000</v>
      </c>
      <c r="S116" s="54">
        <f>+'[6]PLANO INGRESOS'!BV128</f>
        <v>1334382814.8800001</v>
      </c>
      <c r="T116" s="54">
        <f t="shared" si="35"/>
        <v>0.11999988555908203</v>
      </c>
      <c r="U116" s="54"/>
      <c r="AA116" s="69">
        <f t="shared" si="36"/>
        <v>0</v>
      </c>
      <c r="AD116" s="182"/>
      <c r="AF116" s="172">
        <f t="shared" si="20"/>
        <v>-1</v>
      </c>
    </row>
    <row r="117" spans="1:35" x14ac:dyDescent="0.35">
      <c r="A117" s="203">
        <v>1125293525</v>
      </c>
      <c r="B117" s="192" t="s">
        <v>743</v>
      </c>
      <c r="C117" s="67" t="s">
        <v>674</v>
      </c>
      <c r="D117" s="67" t="s">
        <v>744</v>
      </c>
      <c r="E117" s="182">
        <v>132099996</v>
      </c>
      <c r="F117" s="182">
        <v>11008333</v>
      </c>
      <c r="G117" s="68">
        <v>11008333</v>
      </c>
      <c r="H117" s="68">
        <v>11008333</v>
      </c>
      <c r="I117" s="68">
        <v>11008333</v>
      </c>
      <c r="J117" s="68">
        <v>11008333</v>
      </c>
      <c r="K117" s="68">
        <v>11008333</v>
      </c>
      <c r="L117" s="68">
        <v>11008333</v>
      </c>
      <c r="M117" s="68">
        <v>11008333</v>
      </c>
      <c r="N117" s="68">
        <v>11008333</v>
      </c>
      <c r="O117" s="68">
        <v>11008333</v>
      </c>
      <c r="P117" s="68">
        <v>11008333</v>
      </c>
      <c r="Q117" s="68">
        <v>11008333</v>
      </c>
      <c r="R117" s="182">
        <f t="shared" si="27"/>
        <v>132099996</v>
      </c>
      <c r="S117" s="54">
        <f>+'[6]PLANO INGRESOS'!BV129</f>
        <v>956870000</v>
      </c>
      <c r="T117" s="54">
        <f t="shared" si="35"/>
        <v>0</v>
      </c>
      <c r="U117" s="54"/>
      <c r="AA117" s="69">
        <f t="shared" si="36"/>
        <v>0</v>
      </c>
      <c r="AD117" s="182"/>
      <c r="AF117" s="172">
        <f t="shared" si="20"/>
        <v>-1</v>
      </c>
    </row>
    <row r="118" spans="1:35" x14ac:dyDescent="0.35">
      <c r="A118" s="203">
        <v>1125293526</v>
      </c>
      <c r="B118" s="192" t="s">
        <v>745</v>
      </c>
      <c r="C118" s="67" t="s">
        <v>674</v>
      </c>
      <c r="D118" s="67" t="s">
        <v>746</v>
      </c>
      <c r="E118" s="182">
        <v>168000000</v>
      </c>
      <c r="F118" s="182">
        <v>14000000</v>
      </c>
      <c r="G118" s="68">
        <v>14000000</v>
      </c>
      <c r="H118" s="68">
        <v>14000000</v>
      </c>
      <c r="I118" s="68">
        <v>14000000</v>
      </c>
      <c r="J118" s="68">
        <v>14000000</v>
      </c>
      <c r="K118" s="68">
        <v>14000000</v>
      </c>
      <c r="L118" s="68">
        <v>14000000</v>
      </c>
      <c r="M118" s="68">
        <v>14000000</v>
      </c>
      <c r="N118" s="68">
        <v>14000000</v>
      </c>
      <c r="O118" s="68">
        <v>14000000</v>
      </c>
      <c r="P118" s="68">
        <v>14000000</v>
      </c>
      <c r="Q118" s="68">
        <v>14000000</v>
      </c>
      <c r="R118" s="182">
        <f t="shared" si="27"/>
        <v>168000000</v>
      </c>
      <c r="S118" s="54">
        <f>+'[6]PLANO INGRESOS'!BV130</f>
        <v>2500000000</v>
      </c>
      <c r="T118" s="54">
        <f t="shared" si="35"/>
        <v>0</v>
      </c>
      <c r="U118" s="54"/>
      <c r="AA118" s="69">
        <f t="shared" si="36"/>
        <v>0</v>
      </c>
      <c r="AD118" s="182"/>
      <c r="AF118" s="172">
        <f t="shared" si="20"/>
        <v>-1</v>
      </c>
    </row>
    <row r="119" spans="1:35" x14ac:dyDescent="0.35">
      <c r="A119" s="203">
        <v>1125293527</v>
      </c>
      <c r="B119" s="192" t="s">
        <v>747</v>
      </c>
      <c r="C119" s="67" t="s">
        <v>674</v>
      </c>
      <c r="D119" s="67" t="s">
        <v>747</v>
      </c>
      <c r="E119" s="182">
        <v>99840000</v>
      </c>
      <c r="F119" s="182">
        <v>8320000</v>
      </c>
      <c r="G119" s="68">
        <v>8320000</v>
      </c>
      <c r="H119" s="68">
        <v>8320000</v>
      </c>
      <c r="I119" s="68">
        <v>8320000</v>
      </c>
      <c r="J119" s="68">
        <v>8320000</v>
      </c>
      <c r="K119" s="68">
        <v>8320000</v>
      </c>
      <c r="L119" s="68">
        <v>8320000</v>
      </c>
      <c r="M119" s="68">
        <v>8320000</v>
      </c>
      <c r="N119" s="68">
        <v>8320000</v>
      </c>
      <c r="O119" s="68">
        <v>8320000</v>
      </c>
      <c r="P119" s="68">
        <v>8320000</v>
      </c>
      <c r="Q119" s="68">
        <v>8320000</v>
      </c>
      <c r="R119" s="182">
        <f t="shared" si="27"/>
        <v>99840000</v>
      </c>
      <c r="S119" s="54">
        <f>+'[6]PLANO INGRESOS'!BV131</f>
        <v>3200000000</v>
      </c>
      <c r="T119" s="54">
        <f t="shared" si="35"/>
        <v>0</v>
      </c>
      <c r="U119" s="54"/>
      <c r="AA119" s="69">
        <f t="shared" si="36"/>
        <v>0</v>
      </c>
      <c r="AD119" s="182"/>
      <c r="AF119" s="172">
        <f t="shared" si="20"/>
        <v>-1</v>
      </c>
    </row>
    <row r="120" spans="1:35" x14ac:dyDescent="0.35">
      <c r="A120" s="203">
        <v>1125293528</v>
      </c>
      <c r="B120" s="192" t="s">
        <v>748</v>
      </c>
      <c r="C120" s="67" t="s">
        <v>674</v>
      </c>
      <c r="D120" s="67" t="s">
        <v>748</v>
      </c>
      <c r="E120" s="182">
        <v>50400000</v>
      </c>
      <c r="F120" s="182">
        <v>4200000</v>
      </c>
      <c r="G120" s="68">
        <v>4200000</v>
      </c>
      <c r="H120" s="68">
        <v>4200000</v>
      </c>
      <c r="I120" s="68">
        <v>4200000</v>
      </c>
      <c r="J120" s="68">
        <v>4200000</v>
      </c>
      <c r="K120" s="68">
        <v>4200000</v>
      </c>
      <c r="L120" s="68">
        <v>4200000</v>
      </c>
      <c r="M120" s="68">
        <v>4200000</v>
      </c>
      <c r="N120" s="68">
        <v>4200000</v>
      </c>
      <c r="O120" s="68">
        <v>4200000</v>
      </c>
      <c r="P120" s="68">
        <v>4200000</v>
      </c>
      <c r="Q120" s="68">
        <v>4200000</v>
      </c>
      <c r="R120" s="182">
        <f t="shared" si="27"/>
        <v>50400000</v>
      </c>
      <c r="S120" s="54">
        <f>+'[6]PLANO INGRESOS'!BV132</f>
        <v>8505059904.3900003</v>
      </c>
      <c r="T120" s="54">
        <f t="shared" si="35"/>
        <v>-0.39000034332275391</v>
      </c>
      <c r="U120" s="54"/>
      <c r="Z120" s="55"/>
      <c r="AA120" s="69">
        <f t="shared" si="36"/>
        <v>0</v>
      </c>
      <c r="AD120" s="182"/>
      <c r="AF120" s="172">
        <f t="shared" si="20"/>
        <v>-1</v>
      </c>
    </row>
    <row r="121" spans="1:35" s="55" customFormat="1" x14ac:dyDescent="0.35">
      <c r="A121" s="203">
        <v>1125293529</v>
      </c>
      <c r="B121" s="192" t="s">
        <v>749</v>
      </c>
      <c r="C121" s="67" t="s">
        <v>674</v>
      </c>
      <c r="D121" s="67" t="s">
        <v>749</v>
      </c>
      <c r="E121" s="182">
        <v>36108804</v>
      </c>
      <c r="F121" s="182">
        <v>3009067</v>
      </c>
      <c r="G121" s="68">
        <v>3009067</v>
      </c>
      <c r="H121" s="68">
        <v>3009067</v>
      </c>
      <c r="I121" s="68">
        <v>3009067</v>
      </c>
      <c r="J121" s="68">
        <v>3009067</v>
      </c>
      <c r="K121" s="68">
        <v>3009067</v>
      </c>
      <c r="L121" s="68">
        <v>3009067</v>
      </c>
      <c r="M121" s="68">
        <v>3009067</v>
      </c>
      <c r="N121" s="68">
        <v>3009067</v>
      </c>
      <c r="O121" s="68">
        <v>3009067</v>
      </c>
      <c r="P121" s="68">
        <v>3009067</v>
      </c>
      <c r="Q121" s="68">
        <v>3009067</v>
      </c>
      <c r="R121" s="182">
        <f t="shared" si="27"/>
        <v>36108804</v>
      </c>
      <c r="S121" s="54">
        <f>+'[6]PLANO INGRESOS'!$BV$133</f>
        <v>1365809240</v>
      </c>
      <c r="T121" s="54"/>
      <c r="U121" s="54"/>
      <c r="V121" s="44"/>
      <c r="W121" s="44"/>
      <c r="AA121" s="69">
        <f t="shared" si="36"/>
        <v>0</v>
      </c>
      <c r="AD121" s="182"/>
      <c r="AF121" s="172">
        <f t="shared" si="20"/>
        <v>-1</v>
      </c>
    </row>
    <row r="122" spans="1:35" s="55" customFormat="1" x14ac:dyDescent="0.35">
      <c r="A122" s="203">
        <v>11252935210</v>
      </c>
      <c r="B122" s="192" t="s">
        <v>750</v>
      </c>
      <c r="C122" s="67" t="s">
        <v>674</v>
      </c>
      <c r="D122" s="67" t="s">
        <v>751</v>
      </c>
      <c r="E122" s="182">
        <v>220000000</v>
      </c>
      <c r="F122" s="182">
        <v>0</v>
      </c>
      <c r="G122" s="68">
        <v>49000000</v>
      </c>
      <c r="H122" s="68">
        <v>6000000</v>
      </c>
      <c r="I122" s="68">
        <v>0</v>
      </c>
      <c r="J122" s="68">
        <v>49000000</v>
      </c>
      <c r="K122" s="68">
        <v>6000000</v>
      </c>
      <c r="L122" s="68">
        <v>0</v>
      </c>
      <c r="M122" s="68">
        <v>49000000</v>
      </c>
      <c r="N122" s="68">
        <v>6000000</v>
      </c>
      <c r="O122" s="68">
        <v>0</v>
      </c>
      <c r="P122" s="68">
        <v>49000000</v>
      </c>
      <c r="Q122" s="68">
        <v>6000000</v>
      </c>
      <c r="R122" s="182">
        <f t="shared" si="27"/>
        <v>220000000</v>
      </c>
      <c r="S122" s="54"/>
      <c r="T122" s="54"/>
      <c r="U122" s="54"/>
      <c r="V122" s="44"/>
      <c r="W122" s="44"/>
      <c r="AA122" s="69">
        <f t="shared" si="36"/>
        <v>0</v>
      </c>
      <c r="AD122" s="182"/>
      <c r="AF122" s="172" t="e">
        <f t="shared" si="20"/>
        <v>#DIV/0!</v>
      </c>
    </row>
    <row r="123" spans="1:35" s="55" customFormat="1" x14ac:dyDescent="0.35">
      <c r="A123" s="203">
        <v>11252935211</v>
      </c>
      <c r="B123" s="192" t="s">
        <v>752</v>
      </c>
      <c r="C123" s="67" t="s">
        <v>674</v>
      </c>
      <c r="D123" s="67" t="s">
        <v>752</v>
      </c>
      <c r="E123" s="182">
        <v>12000000</v>
      </c>
      <c r="F123" s="182">
        <v>0</v>
      </c>
      <c r="G123" s="68">
        <v>0</v>
      </c>
      <c r="H123" s="68">
        <v>3000000</v>
      </c>
      <c r="I123" s="68">
        <v>0</v>
      </c>
      <c r="J123" s="68">
        <v>3000000</v>
      </c>
      <c r="K123" s="68">
        <v>0</v>
      </c>
      <c r="L123" s="68">
        <v>0</v>
      </c>
      <c r="M123" s="68">
        <v>0</v>
      </c>
      <c r="N123" s="68">
        <v>3000000</v>
      </c>
      <c r="O123" s="68">
        <v>0</v>
      </c>
      <c r="P123" s="68">
        <v>3000000</v>
      </c>
      <c r="Q123" s="68">
        <v>0</v>
      </c>
      <c r="R123" s="182">
        <f t="shared" si="27"/>
        <v>12000000</v>
      </c>
      <c r="S123" s="54"/>
      <c r="T123" s="54"/>
      <c r="V123" s="44"/>
      <c r="W123" s="44"/>
      <c r="Z123" s="44"/>
      <c r="AA123" s="69">
        <f t="shared" si="36"/>
        <v>0</v>
      </c>
      <c r="AD123" s="182"/>
      <c r="AF123" s="172" t="e">
        <f t="shared" si="20"/>
        <v>#DIV/0!</v>
      </c>
    </row>
    <row r="124" spans="1:35" x14ac:dyDescent="0.35">
      <c r="A124" s="203">
        <v>11252935212</v>
      </c>
      <c r="B124" s="192" t="s">
        <v>698</v>
      </c>
      <c r="C124" s="67" t="s">
        <v>674</v>
      </c>
      <c r="D124" s="67" t="s">
        <v>753</v>
      </c>
      <c r="E124" s="182">
        <v>150000000</v>
      </c>
      <c r="F124" s="182">
        <v>0</v>
      </c>
      <c r="G124" s="68">
        <v>0</v>
      </c>
      <c r="H124" s="68">
        <v>0</v>
      </c>
      <c r="I124" s="68">
        <v>0</v>
      </c>
      <c r="J124" s="68">
        <v>50000000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100000000</v>
      </c>
      <c r="Q124" s="68">
        <v>0</v>
      </c>
      <c r="R124" s="182">
        <f t="shared" si="27"/>
        <v>150000000</v>
      </c>
      <c r="S124" s="54"/>
      <c r="T124" s="54"/>
      <c r="U124" s="55"/>
      <c r="AA124" s="69">
        <f t="shared" si="36"/>
        <v>0</v>
      </c>
      <c r="AD124" s="182"/>
      <c r="AF124" s="172" t="e">
        <f t="shared" si="20"/>
        <v>#DIV/0!</v>
      </c>
    </row>
    <row r="125" spans="1:35" x14ac:dyDescent="0.35">
      <c r="A125" s="203" t="str">
        <f>+[7]Hoja7!A121</f>
        <v>112529353</v>
      </c>
      <c r="B125" s="192" t="str">
        <f>+[7]Hoja7!B121</f>
        <v>Otros Servicios Profesionales Y Técnicos N.C.P</v>
      </c>
      <c r="C125" s="67"/>
      <c r="D125" s="67"/>
      <c r="E125" s="182"/>
      <c r="F125" s="182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182"/>
      <c r="S125" s="54"/>
      <c r="T125" s="54"/>
      <c r="U125" s="55"/>
      <c r="AA125" s="69"/>
      <c r="AD125" s="182">
        <f>+[7]Hoja7!I121</f>
        <v>3372085</v>
      </c>
      <c r="AF125" s="172" t="e">
        <f t="shared" si="20"/>
        <v>#DIV/0!</v>
      </c>
    </row>
    <row r="126" spans="1:35" x14ac:dyDescent="0.35">
      <c r="A126" s="199">
        <v>1126</v>
      </c>
      <c r="B126" s="188" t="s">
        <v>432</v>
      </c>
      <c r="C126" s="58"/>
      <c r="D126" s="58"/>
      <c r="E126" s="179">
        <f>+E127</f>
        <v>81745252610</v>
      </c>
      <c r="F126" s="179">
        <f t="shared" ref="F126:R126" si="37">+F127</f>
        <v>4390948191.3000002</v>
      </c>
      <c r="G126" s="59">
        <f t="shared" si="37"/>
        <v>8576802056.4333334</v>
      </c>
      <c r="H126" s="59">
        <f t="shared" si="37"/>
        <v>12896008095.299999</v>
      </c>
      <c r="I126" s="59">
        <f t="shared" si="37"/>
        <v>11425331006.299999</v>
      </c>
      <c r="J126" s="59">
        <f t="shared" si="37"/>
        <v>4390948191.3000002</v>
      </c>
      <c r="K126" s="59">
        <f t="shared" si="37"/>
        <v>8576802056.4333334</v>
      </c>
      <c r="L126" s="59">
        <f t="shared" si="37"/>
        <v>4390948191.3000002</v>
      </c>
      <c r="M126" s="59">
        <f t="shared" si="37"/>
        <v>5347818191.3000002</v>
      </c>
      <c r="N126" s="59">
        <f t="shared" si="37"/>
        <v>4390948191.3000002</v>
      </c>
      <c r="O126" s="59">
        <f t="shared" si="37"/>
        <v>4390948191.3000002</v>
      </c>
      <c r="P126" s="59">
        <f t="shared" si="37"/>
        <v>4390948191.3000002</v>
      </c>
      <c r="Q126" s="59">
        <f t="shared" si="37"/>
        <v>8576802056.4333334</v>
      </c>
      <c r="R126" s="179">
        <f t="shared" si="37"/>
        <v>81745252609.999985</v>
      </c>
      <c r="S126" s="54"/>
      <c r="T126" s="54"/>
      <c r="U126" s="55"/>
      <c r="AA126" s="69">
        <f t="shared" si="23"/>
        <v>0</v>
      </c>
      <c r="AD126" s="179">
        <f>+[7]Hoja7!I122</f>
        <v>4275804192</v>
      </c>
      <c r="AF126" s="170">
        <f t="shared" si="20"/>
        <v>-2.6223037549871486E-2</v>
      </c>
    </row>
    <row r="127" spans="1:35" ht="29" x14ac:dyDescent="0.35">
      <c r="A127" s="199">
        <v>11261</v>
      </c>
      <c r="B127" s="188" t="s">
        <v>434</v>
      </c>
      <c r="C127" s="58"/>
      <c r="D127" s="58"/>
      <c r="E127" s="179">
        <f>+E128+E141</f>
        <v>81745252610</v>
      </c>
      <c r="F127" s="179">
        <f t="shared" ref="F127:Q127" si="38">+F128+F141</f>
        <v>4390948191.3000002</v>
      </c>
      <c r="G127" s="59">
        <f t="shared" si="38"/>
        <v>8576802056.4333334</v>
      </c>
      <c r="H127" s="59">
        <f t="shared" si="38"/>
        <v>12896008095.299999</v>
      </c>
      <c r="I127" s="59">
        <f t="shared" si="38"/>
        <v>11425331006.299999</v>
      </c>
      <c r="J127" s="59">
        <f t="shared" si="38"/>
        <v>4390948191.3000002</v>
      </c>
      <c r="K127" s="59">
        <f t="shared" si="38"/>
        <v>8576802056.4333334</v>
      </c>
      <c r="L127" s="59">
        <f t="shared" si="38"/>
        <v>4390948191.3000002</v>
      </c>
      <c r="M127" s="59">
        <f t="shared" si="38"/>
        <v>5347818191.3000002</v>
      </c>
      <c r="N127" s="59">
        <f t="shared" si="38"/>
        <v>4390948191.3000002</v>
      </c>
      <c r="O127" s="59">
        <f t="shared" si="38"/>
        <v>4390948191.3000002</v>
      </c>
      <c r="P127" s="59">
        <f t="shared" si="38"/>
        <v>4390948191.3000002</v>
      </c>
      <c r="Q127" s="59">
        <f t="shared" si="38"/>
        <v>8576802056.4333334</v>
      </c>
      <c r="R127" s="179">
        <f>+R128+R141</f>
        <v>81745252609.999985</v>
      </c>
      <c r="S127" s="54"/>
      <c r="T127" s="55"/>
      <c r="Z127" s="55"/>
      <c r="AA127" s="69">
        <f t="shared" si="23"/>
        <v>0</v>
      </c>
      <c r="AD127" s="179">
        <f>+[7]Hoja7!I123</f>
        <v>4007869219</v>
      </c>
      <c r="AF127" s="170">
        <f t="shared" si="20"/>
        <v>-8.7242881402930975E-2</v>
      </c>
    </row>
    <row r="128" spans="1:35" s="55" customFormat="1" x14ac:dyDescent="0.35">
      <c r="A128" s="202">
        <v>112611</v>
      </c>
      <c r="B128" s="191" t="s">
        <v>436</v>
      </c>
      <c r="C128" s="64"/>
      <c r="D128" s="64"/>
      <c r="E128" s="181">
        <f>SUM(E129:E135)</f>
        <v>80649929936</v>
      </c>
      <c r="F128" s="181">
        <f t="shared" ref="F128:R128" si="39">SUM(F129:F135)</f>
        <v>4299671301.8000002</v>
      </c>
      <c r="G128" s="65">
        <f t="shared" si="39"/>
        <v>8485525166.9333334</v>
      </c>
      <c r="H128" s="65">
        <f t="shared" si="39"/>
        <v>12804731205.799999</v>
      </c>
      <c r="I128" s="65">
        <f t="shared" si="39"/>
        <v>11334054116.799999</v>
      </c>
      <c r="J128" s="65">
        <f t="shared" si="39"/>
        <v>4299671301.8000002</v>
      </c>
      <c r="K128" s="65">
        <f t="shared" si="39"/>
        <v>8485525166.9333334</v>
      </c>
      <c r="L128" s="65">
        <f t="shared" si="39"/>
        <v>4299671301.8000002</v>
      </c>
      <c r="M128" s="65">
        <f t="shared" si="39"/>
        <v>5256541301.8000002</v>
      </c>
      <c r="N128" s="65">
        <f t="shared" si="39"/>
        <v>4299671301.8000002</v>
      </c>
      <c r="O128" s="65">
        <f t="shared" si="39"/>
        <v>4299671301.8000002</v>
      </c>
      <c r="P128" s="65">
        <f t="shared" si="39"/>
        <v>4299671301.8000002</v>
      </c>
      <c r="Q128" s="65">
        <f t="shared" si="39"/>
        <v>8485525166.9333334</v>
      </c>
      <c r="R128" s="181">
        <f t="shared" si="39"/>
        <v>80649929935.999985</v>
      </c>
      <c r="S128" s="54"/>
      <c r="T128" s="44"/>
      <c r="U128" s="44"/>
      <c r="V128" s="44"/>
      <c r="W128" s="44"/>
      <c r="Z128" s="44"/>
      <c r="AA128" s="69">
        <f t="shared" si="23"/>
        <v>0</v>
      </c>
      <c r="AD128" s="181">
        <f>+[7]Hoja7!I124</f>
        <v>4007869219</v>
      </c>
      <c r="AF128" s="171">
        <f t="shared" si="20"/>
        <v>-6.7866137273758842E-2</v>
      </c>
      <c r="AI128" s="157">
        <v>3.5000000000000003E-2</v>
      </c>
    </row>
    <row r="129" spans="1:36" s="153" customFormat="1" x14ac:dyDescent="0.35">
      <c r="A129" s="206">
        <v>1126111</v>
      </c>
      <c r="B129" s="196" t="s">
        <v>438</v>
      </c>
      <c r="C129" s="150" t="s">
        <v>674</v>
      </c>
      <c r="D129" s="150" t="s">
        <v>754</v>
      </c>
      <c r="E129" s="184">
        <v>62787807977</v>
      </c>
      <c r="F129" s="184">
        <v>4185853865.1333332</v>
      </c>
      <c r="G129" s="151">
        <v>8371707730.2666664</v>
      </c>
      <c r="H129" s="151">
        <v>4185853865.1333332</v>
      </c>
      <c r="I129" s="151">
        <v>4185853865.1333332</v>
      </c>
      <c r="J129" s="151">
        <v>4185853865.1333332</v>
      </c>
      <c r="K129" s="151">
        <v>8371707730.2666664</v>
      </c>
      <c r="L129" s="151">
        <v>4185853865.1333332</v>
      </c>
      <c r="M129" s="151">
        <v>4185853865.1333332</v>
      </c>
      <c r="N129" s="151">
        <v>4185853865.1333332</v>
      </c>
      <c r="O129" s="151">
        <v>4185853865.1333332</v>
      </c>
      <c r="P129" s="151">
        <v>4185853865.1333332</v>
      </c>
      <c r="Q129" s="151">
        <v>8371707730.2666664</v>
      </c>
      <c r="R129" s="184">
        <f t="shared" si="27"/>
        <v>62787807976.999985</v>
      </c>
      <c r="S129" s="152"/>
      <c r="Z129" s="154"/>
      <c r="AA129" s="155">
        <f t="shared" si="23"/>
        <v>0</v>
      </c>
      <c r="AD129" s="184">
        <v>4007869219</v>
      </c>
      <c r="AF129" s="174">
        <f t="shared" si="20"/>
        <v>-4.2520511195071026E-2</v>
      </c>
      <c r="AG129" s="156">
        <f>(F129-AD129)*12</f>
        <v>2135815753.5999985</v>
      </c>
      <c r="AH129" s="156">
        <v>58427432683.5</v>
      </c>
      <c r="AI129" s="155">
        <f>+AH129*AI128+AH129</f>
        <v>60472392827.422501</v>
      </c>
      <c r="AJ129" s="156">
        <f>+AI129/15</f>
        <v>4031492855.1615</v>
      </c>
    </row>
    <row r="130" spans="1:36" s="55" customFormat="1" x14ac:dyDescent="0.35">
      <c r="A130" s="203">
        <v>1126113</v>
      </c>
      <c r="B130" s="192" t="s">
        <v>440</v>
      </c>
      <c r="C130" s="67" t="s">
        <v>674</v>
      </c>
      <c r="D130" s="67" t="s">
        <v>754</v>
      </c>
      <c r="E130" s="182">
        <v>1334382815</v>
      </c>
      <c r="F130" s="182">
        <v>0</v>
      </c>
      <c r="G130" s="68">
        <v>0</v>
      </c>
      <c r="H130" s="68">
        <v>0</v>
      </c>
      <c r="I130" s="68">
        <v>1334382815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182">
        <f t="shared" si="27"/>
        <v>1334382815</v>
      </c>
      <c r="S130" s="54"/>
      <c r="T130" s="44"/>
      <c r="U130" s="54"/>
      <c r="V130" s="44"/>
      <c r="W130" s="44"/>
      <c r="AA130" s="69">
        <f t="shared" si="23"/>
        <v>21080946306.789986</v>
      </c>
      <c r="AD130" s="182"/>
      <c r="AF130" s="172" t="e">
        <f t="shared" si="20"/>
        <v>#DIV/0!</v>
      </c>
    </row>
    <row r="131" spans="1:36" s="55" customFormat="1" x14ac:dyDescent="0.35">
      <c r="A131" s="203">
        <v>1126114</v>
      </c>
      <c r="B131" s="192" t="s">
        <v>442</v>
      </c>
      <c r="C131" s="67" t="s">
        <v>674</v>
      </c>
      <c r="D131" s="67" t="s">
        <v>754</v>
      </c>
      <c r="E131" s="182">
        <v>956870000</v>
      </c>
      <c r="F131" s="182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956870000</v>
      </c>
      <c r="N131" s="68">
        <v>0</v>
      </c>
      <c r="O131" s="68">
        <v>0</v>
      </c>
      <c r="P131" s="68">
        <v>0</v>
      </c>
      <c r="Q131" s="68">
        <v>0</v>
      </c>
      <c r="R131" s="182">
        <f t="shared" si="27"/>
        <v>956870000</v>
      </c>
      <c r="S131" s="54"/>
      <c r="U131" s="54"/>
      <c r="V131" s="44"/>
      <c r="W131" s="44"/>
      <c r="AA131" s="69">
        <f t="shared" si="23"/>
        <v>21080946306.790001</v>
      </c>
      <c r="AD131" s="182"/>
      <c r="AF131" s="172" t="e">
        <f t="shared" si="20"/>
        <v>#DIV/0!</v>
      </c>
    </row>
    <row r="132" spans="1:36" s="55" customFormat="1" x14ac:dyDescent="0.35">
      <c r="A132" s="203">
        <v>1126115</v>
      </c>
      <c r="B132" s="192" t="s">
        <v>444</v>
      </c>
      <c r="C132" s="67" t="s">
        <v>674</v>
      </c>
      <c r="D132" s="67" t="s">
        <v>754</v>
      </c>
      <c r="E132" s="182">
        <v>2500000000</v>
      </c>
      <c r="F132" s="182">
        <v>0</v>
      </c>
      <c r="G132" s="68">
        <v>0</v>
      </c>
      <c r="H132" s="68">
        <v>0</v>
      </c>
      <c r="I132" s="68">
        <v>2500000000</v>
      </c>
      <c r="J132" s="68">
        <v>0</v>
      </c>
      <c r="K132" s="68">
        <v>0</v>
      </c>
      <c r="L132" s="68">
        <v>0</v>
      </c>
      <c r="M132" s="68"/>
      <c r="N132" s="68">
        <v>0</v>
      </c>
      <c r="O132" s="68">
        <v>0</v>
      </c>
      <c r="P132" s="68">
        <v>0</v>
      </c>
      <c r="Q132" s="68">
        <v>0</v>
      </c>
      <c r="R132" s="182">
        <f t="shared" si="27"/>
        <v>2500000000</v>
      </c>
      <c r="S132" s="54"/>
      <c r="T132" s="44"/>
      <c r="U132" s="54"/>
      <c r="V132" s="44"/>
      <c r="W132" s="44"/>
      <c r="AA132" s="69">
        <f t="shared" si="23"/>
        <v>0</v>
      </c>
      <c r="AD132" s="182"/>
      <c r="AF132" s="172" t="e">
        <f t="shared" si="20"/>
        <v>#DIV/0!</v>
      </c>
    </row>
    <row r="133" spans="1:36" s="55" customFormat="1" x14ac:dyDescent="0.35">
      <c r="A133" s="203">
        <v>1126116</v>
      </c>
      <c r="B133" s="192" t="s">
        <v>446</v>
      </c>
      <c r="C133" s="67" t="s">
        <v>674</v>
      </c>
      <c r="D133" s="67" t="s">
        <v>754</v>
      </c>
      <c r="E133" s="182">
        <v>3200000000</v>
      </c>
      <c r="F133" s="182">
        <v>0</v>
      </c>
      <c r="G133" s="68">
        <v>0</v>
      </c>
      <c r="H133" s="68">
        <v>0</v>
      </c>
      <c r="I133" s="68">
        <v>3200000000</v>
      </c>
      <c r="J133" s="68">
        <v>0</v>
      </c>
      <c r="K133" s="68">
        <v>0</v>
      </c>
      <c r="L133" s="68">
        <v>0</v>
      </c>
      <c r="M133" s="68"/>
      <c r="N133" s="68">
        <v>0</v>
      </c>
      <c r="O133" s="68">
        <v>0</v>
      </c>
      <c r="P133" s="68">
        <v>0</v>
      </c>
      <c r="Q133" s="68">
        <v>0</v>
      </c>
      <c r="R133" s="182">
        <f t="shared" si="27"/>
        <v>3200000000</v>
      </c>
      <c r="S133" s="54"/>
      <c r="T133" s="54"/>
      <c r="V133" s="44"/>
      <c r="W133" s="44"/>
      <c r="Z133" s="44"/>
      <c r="AA133" s="69">
        <f t="shared" si="23"/>
        <v>0</v>
      </c>
      <c r="AD133" s="182"/>
      <c r="AF133" s="172" t="e">
        <f t="shared" si="20"/>
        <v>#DIV/0!</v>
      </c>
    </row>
    <row r="134" spans="1:36" x14ac:dyDescent="0.35">
      <c r="A134" s="203">
        <v>1126117</v>
      </c>
      <c r="B134" s="192" t="s">
        <v>448</v>
      </c>
      <c r="C134" s="67" t="s">
        <v>674</v>
      </c>
      <c r="D134" s="67" t="s">
        <v>754</v>
      </c>
      <c r="E134" s="182">
        <v>8505059904</v>
      </c>
      <c r="F134" s="182">
        <v>0</v>
      </c>
      <c r="G134" s="68">
        <v>0</v>
      </c>
      <c r="H134" s="68">
        <v>8505059904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182">
        <f t="shared" si="27"/>
        <v>8505059904</v>
      </c>
      <c r="S134" s="54"/>
      <c r="T134" s="54"/>
      <c r="U134" s="55"/>
      <c r="AA134" s="69">
        <f t="shared" si="23"/>
        <v>128185121190.995</v>
      </c>
      <c r="AB134" s="44">
        <f>+E147/12</f>
        <v>30047183.083333332</v>
      </c>
      <c r="AD134" s="182"/>
      <c r="AF134" s="172" t="e">
        <f t="shared" si="20"/>
        <v>#DIV/0!</v>
      </c>
    </row>
    <row r="135" spans="1:36" ht="29" x14ac:dyDescent="0.35">
      <c r="A135" s="199">
        <v>1126118</v>
      </c>
      <c r="B135" s="188" t="s">
        <v>450</v>
      </c>
      <c r="C135" s="58"/>
      <c r="D135" s="58"/>
      <c r="E135" s="179">
        <f>+E136</f>
        <v>1365809240</v>
      </c>
      <c r="F135" s="179">
        <f t="shared" ref="F135:R136" si="40">+F136</f>
        <v>113817436.66666667</v>
      </c>
      <c r="G135" s="59">
        <f t="shared" si="40"/>
        <v>113817436.66666667</v>
      </c>
      <c r="H135" s="59">
        <f t="shared" si="40"/>
        <v>113817436.66666667</v>
      </c>
      <c r="I135" s="59">
        <f t="shared" si="40"/>
        <v>113817436.66666667</v>
      </c>
      <c r="J135" s="59">
        <f t="shared" si="40"/>
        <v>113817436.66666667</v>
      </c>
      <c r="K135" s="59">
        <f t="shared" si="40"/>
        <v>113817436.66666667</v>
      </c>
      <c r="L135" s="59">
        <f t="shared" si="40"/>
        <v>113817436.66666667</v>
      </c>
      <c r="M135" s="59">
        <f t="shared" si="40"/>
        <v>113817436.66666667</v>
      </c>
      <c r="N135" s="59">
        <f t="shared" si="40"/>
        <v>113817436.66666667</v>
      </c>
      <c r="O135" s="59">
        <f t="shared" si="40"/>
        <v>113817436.66666667</v>
      </c>
      <c r="P135" s="59">
        <f t="shared" si="40"/>
        <v>113817436.66666667</v>
      </c>
      <c r="Q135" s="59">
        <f t="shared" si="40"/>
        <v>113817436.66666667</v>
      </c>
      <c r="R135" s="179">
        <f t="shared" si="40"/>
        <v>1365809240</v>
      </c>
      <c r="S135" s="54"/>
      <c r="T135" s="54"/>
      <c r="U135" s="55"/>
      <c r="AD135" s="179">
        <f>+[7]Hoja7!I131</f>
        <v>0</v>
      </c>
      <c r="AF135" s="170">
        <f t="shared" ref="AF135:AF147" si="41">(AD135-F135)/F135</f>
        <v>-1</v>
      </c>
    </row>
    <row r="136" spans="1:36" x14ac:dyDescent="0.35">
      <c r="A136" s="199">
        <v>11261181</v>
      </c>
      <c r="B136" s="188" t="s">
        <v>452</v>
      </c>
      <c r="C136" s="58"/>
      <c r="D136" s="58"/>
      <c r="E136" s="179">
        <f>+E137</f>
        <v>1365809240</v>
      </c>
      <c r="F136" s="179">
        <f t="shared" si="40"/>
        <v>113817436.66666667</v>
      </c>
      <c r="G136" s="59">
        <f t="shared" si="40"/>
        <v>113817436.66666667</v>
      </c>
      <c r="H136" s="59">
        <f t="shared" si="40"/>
        <v>113817436.66666667</v>
      </c>
      <c r="I136" s="59">
        <f t="shared" si="40"/>
        <v>113817436.66666667</v>
      </c>
      <c r="J136" s="59">
        <f t="shared" si="40"/>
        <v>113817436.66666667</v>
      </c>
      <c r="K136" s="59">
        <f t="shared" si="40"/>
        <v>113817436.66666667</v>
      </c>
      <c r="L136" s="59">
        <f t="shared" si="40"/>
        <v>113817436.66666667</v>
      </c>
      <c r="M136" s="59">
        <f t="shared" si="40"/>
        <v>113817436.66666667</v>
      </c>
      <c r="N136" s="59">
        <f t="shared" si="40"/>
        <v>113817436.66666667</v>
      </c>
      <c r="O136" s="59">
        <f t="shared" si="40"/>
        <v>113817436.66666667</v>
      </c>
      <c r="P136" s="59">
        <f t="shared" si="40"/>
        <v>113817436.66666667</v>
      </c>
      <c r="Q136" s="59">
        <f t="shared" si="40"/>
        <v>113817436.66666667</v>
      </c>
      <c r="R136" s="179">
        <f t="shared" si="40"/>
        <v>1365809240</v>
      </c>
      <c r="S136" s="54"/>
      <c r="T136" s="54"/>
      <c r="U136" s="54"/>
      <c r="AD136" s="179">
        <f>+[7]Hoja7!I132</f>
        <v>0</v>
      </c>
      <c r="AF136" s="170">
        <f t="shared" si="41"/>
        <v>-1</v>
      </c>
    </row>
    <row r="137" spans="1:36" x14ac:dyDescent="0.35">
      <c r="A137" s="202">
        <v>112611811</v>
      </c>
      <c r="B137" s="191" t="s">
        <v>454</v>
      </c>
      <c r="C137" s="64"/>
      <c r="D137" s="64"/>
      <c r="E137" s="181">
        <f>+E138+E139+E140</f>
        <v>1365809240</v>
      </c>
      <c r="F137" s="181">
        <f t="shared" ref="F137:R137" si="42">+F138+F139+F140</f>
        <v>113817436.66666667</v>
      </c>
      <c r="G137" s="65">
        <f t="shared" si="42"/>
        <v>113817436.66666667</v>
      </c>
      <c r="H137" s="65">
        <f t="shared" si="42"/>
        <v>113817436.66666667</v>
      </c>
      <c r="I137" s="65">
        <f t="shared" si="42"/>
        <v>113817436.66666667</v>
      </c>
      <c r="J137" s="65">
        <f t="shared" si="42"/>
        <v>113817436.66666667</v>
      </c>
      <c r="K137" s="65">
        <f t="shared" si="42"/>
        <v>113817436.66666667</v>
      </c>
      <c r="L137" s="65">
        <f t="shared" si="42"/>
        <v>113817436.66666667</v>
      </c>
      <c r="M137" s="65">
        <f t="shared" si="42"/>
        <v>113817436.66666667</v>
      </c>
      <c r="N137" s="65">
        <f t="shared" si="42"/>
        <v>113817436.66666667</v>
      </c>
      <c r="O137" s="65">
        <f t="shared" si="42"/>
        <v>113817436.66666667</v>
      </c>
      <c r="P137" s="65">
        <f t="shared" si="42"/>
        <v>113817436.66666667</v>
      </c>
      <c r="Q137" s="65">
        <f t="shared" si="42"/>
        <v>113817436.66666667</v>
      </c>
      <c r="R137" s="181">
        <f t="shared" si="42"/>
        <v>1365809240</v>
      </c>
      <c r="AD137" s="181">
        <f>+[7]Hoja7!I133</f>
        <v>0</v>
      </c>
      <c r="AF137" s="171">
        <f t="shared" si="41"/>
        <v>-1</v>
      </c>
    </row>
    <row r="138" spans="1:36" x14ac:dyDescent="0.35">
      <c r="A138" s="205">
        <v>1126118111</v>
      </c>
      <c r="B138" s="194" t="s">
        <v>456</v>
      </c>
      <c r="C138" s="67"/>
      <c r="D138" s="67"/>
      <c r="E138" s="182">
        <v>515924814</v>
      </c>
      <c r="F138" s="182">
        <v>42993734.5</v>
      </c>
      <c r="G138" s="68">
        <v>42993734.5</v>
      </c>
      <c r="H138" s="68">
        <v>42993734.5</v>
      </c>
      <c r="I138" s="68">
        <v>42993734.5</v>
      </c>
      <c r="J138" s="68">
        <v>42993734.5</v>
      </c>
      <c r="K138" s="68">
        <v>42993734.5</v>
      </c>
      <c r="L138" s="68">
        <v>42993734.5</v>
      </c>
      <c r="M138" s="68">
        <v>42993734.5</v>
      </c>
      <c r="N138" s="68">
        <v>42993734.5</v>
      </c>
      <c r="O138" s="68">
        <v>42993734.5</v>
      </c>
      <c r="P138" s="68">
        <v>42993734.5</v>
      </c>
      <c r="Q138" s="68">
        <v>42993734.5</v>
      </c>
      <c r="R138" s="182">
        <f t="shared" si="27"/>
        <v>515924814</v>
      </c>
      <c r="AD138" s="182"/>
      <c r="AF138" s="172">
        <f t="shared" si="41"/>
        <v>-1</v>
      </c>
    </row>
    <row r="139" spans="1:36" x14ac:dyDescent="0.35">
      <c r="A139" s="205">
        <v>1126118112</v>
      </c>
      <c r="B139" s="194" t="s">
        <v>458</v>
      </c>
      <c r="C139" s="67"/>
      <c r="D139" s="67"/>
      <c r="E139" s="182">
        <v>474667785</v>
      </c>
      <c r="F139" s="182">
        <v>39555648.75</v>
      </c>
      <c r="G139" s="68">
        <v>39555648.75</v>
      </c>
      <c r="H139" s="68">
        <v>39555648.75</v>
      </c>
      <c r="I139" s="68">
        <v>39555648.75</v>
      </c>
      <c r="J139" s="68">
        <v>39555648.75</v>
      </c>
      <c r="K139" s="68">
        <v>39555648.75</v>
      </c>
      <c r="L139" s="68">
        <v>39555648.75</v>
      </c>
      <c r="M139" s="68">
        <v>39555648.75</v>
      </c>
      <c r="N139" s="68">
        <v>39555648.75</v>
      </c>
      <c r="O139" s="68">
        <v>39555648.75</v>
      </c>
      <c r="P139" s="68">
        <v>39555648.75</v>
      </c>
      <c r="Q139" s="68">
        <v>39555648.75</v>
      </c>
      <c r="R139" s="182">
        <f t="shared" si="27"/>
        <v>474667785</v>
      </c>
      <c r="T139" s="69">
        <f>+'[6]PLANO INGRESOS'!$BV$160</f>
        <v>360566196.55500001</v>
      </c>
      <c r="AD139" s="182"/>
      <c r="AF139" s="172">
        <f t="shared" si="41"/>
        <v>-1</v>
      </c>
    </row>
    <row r="140" spans="1:36" x14ac:dyDescent="0.35">
      <c r="A140" s="205">
        <v>1126118113</v>
      </c>
      <c r="B140" s="194" t="s">
        <v>460</v>
      </c>
      <c r="C140" s="67"/>
      <c r="D140" s="67"/>
      <c r="E140" s="182">
        <v>375216641</v>
      </c>
      <c r="F140" s="182">
        <v>31268053.416666668</v>
      </c>
      <c r="G140" s="68">
        <v>31268053.416666668</v>
      </c>
      <c r="H140" s="68">
        <v>31268053.416666668</v>
      </c>
      <c r="I140" s="68">
        <v>31268053.416666668</v>
      </c>
      <c r="J140" s="68">
        <v>31268053.416666668</v>
      </c>
      <c r="K140" s="68">
        <v>31268053.416666668</v>
      </c>
      <c r="L140" s="68">
        <v>31268053.416666668</v>
      </c>
      <c r="M140" s="68">
        <v>31268053.416666668</v>
      </c>
      <c r="N140" s="68">
        <v>31268053.416666668</v>
      </c>
      <c r="O140" s="68">
        <v>31268053.416666668</v>
      </c>
      <c r="P140" s="68">
        <v>31268053.416666668</v>
      </c>
      <c r="Q140" s="68">
        <v>31268053.416666668</v>
      </c>
      <c r="R140" s="182">
        <f t="shared" si="27"/>
        <v>375216641.00000006</v>
      </c>
      <c r="AD140" s="182"/>
      <c r="AF140" s="172">
        <f t="shared" si="41"/>
        <v>-1</v>
      </c>
    </row>
    <row r="141" spans="1:36" x14ac:dyDescent="0.35">
      <c r="A141" s="202">
        <v>112612</v>
      </c>
      <c r="B141" s="191" t="s">
        <v>462</v>
      </c>
      <c r="C141" s="64"/>
      <c r="D141" s="64"/>
      <c r="E141" s="181">
        <f>+E142</f>
        <v>1095322674</v>
      </c>
      <c r="F141" s="181">
        <f t="shared" ref="F141:R141" si="43">+F142</f>
        <v>91276889.5</v>
      </c>
      <c r="G141" s="65">
        <f t="shared" si="43"/>
        <v>91276889.5</v>
      </c>
      <c r="H141" s="65">
        <f t="shared" si="43"/>
        <v>91276889.5</v>
      </c>
      <c r="I141" s="65">
        <f t="shared" si="43"/>
        <v>91276889.5</v>
      </c>
      <c r="J141" s="65">
        <f t="shared" si="43"/>
        <v>91276889.5</v>
      </c>
      <c r="K141" s="65">
        <f t="shared" si="43"/>
        <v>91276889.5</v>
      </c>
      <c r="L141" s="65">
        <f t="shared" si="43"/>
        <v>91276889.5</v>
      </c>
      <c r="M141" s="65">
        <f t="shared" si="43"/>
        <v>91276889.5</v>
      </c>
      <c r="N141" s="65">
        <f t="shared" si="43"/>
        <v>91276889.5</v>
      </c>
      <c r="O141" s="65">
        <f t="shared" si="43"/>
        <v>91276889.5</v>
      </c>
      <c r="P141" s="65">
        <f t="shared" si="43"/>
        <v>91276889.5</v>
      </c>
      <c r="Q141" s="65">
        <f t="shared" si="43"/>
        <v>91276889.5</v>
      </c>
      <c r="R141" s="181">
        <f t="shared" si="43"/>
        <v>1095322674</v>
      </c>
      <c r="AD141" s="181">
        <f>+[7]Hoja7!I137</f>
        <v>0</v>
      </c>
      <c r="AF141" s="171">
        <f t="shared" si="41"/>
        <v>-1</v>
      </c>
    </row>
    <row r="142" spans="1:36" x14ac:dyDescent="0.35">
      <c r="A142" s="203">
        <v>1126123</v>
      </c>
      <c r="B142" s="192" t="s">
        <v>464</v>
      </c>
      <c r="C142" s="67" t="s">
        <v>674</v>
      </c>
      <c r="D142" s="67" t="s">
        <v>754</v>
      </c>
      <c r="E142" s="182">
        <v>1095322674</v>
      </c>
      <c r="F142" s="182">
        <v>91276889.5</v>
      </c>
      <c r="G142" s="68">
        <v>91276889.5</v>
      </c>
      <c r="H142" s="68">
        <v>91276889.5</v>
      </c>
      <c r="I142" s="68">
        <v>91276889.5</v>
      </c>
      <c r="J142" s="68">
        <v>91276889.5</v>
      </c>
      <c r="K142" s="68">
        <v>91276889.5</v>
      </c>
      <c r="L142" s="68">
        <v>91276889.5</v>
      </c>
      <c r="M142" s="68">
        <v>91276889.5</v>
      </c>
      <c r="N142" s="68">
        <v>91276889.5</v>
      </c>
      <c r="O142" s="68">
        <v>91276889.5</v>
      </c>
      <c r="P142" s="68">
        <v>91276889.5</v>
      </c>
      <c r="Q142" s="68">
        <v>91276889.5</v>
      </c>
      <c r="R142" s="182">
        <f t="shared" si="27"/>
        <v>1095322674</v>
      </c>
      <c r="AD142" s="182"/>
      <c r="AF142" s="172">
        <f t="shared" si="41"/>
        <v>-1</v>
      </c>
    </row>
    <row r="143" spans="1:36" x14ac:dyDescent="0.35">
      <c r="A143" s="198">
        <v>12</v>
      </c>
      <c r="B143" s="187" t="s">
        <v>473</v>
      </c>
      <c r="C143" s="52"/>
      <c r="D143" s="52"/>
      <c r="E143" s="178">
        <f>+E144+E145</f>
        <v>360566197</v>
      </c>
      <c r="F143" s="178">
        <f t="shared" ref="F143:Q143" si="44">+F144+F145</f>
        <v>21110993489.873333</v>
      </c>
      <c r="G143" s="53">
        <f t="shared" si="44"/>
        <v>30047183.083333332</v>
      </c>
      <c r="H143" s="53">
        <f t="shared" si="44"/>
        <v>30047183.083333332</v>
      </c>
      <c r="I143" s="53">
        <f t="shared" si="44"/>
        <v>30047183.083333332</v>
      </c>
      <c r="J143" s="53">
        <f t="shared" si="44"/>
        <v>30047183.083333332</v>
      </c>
      <c r="K143" s="53">
        <f t="shared" si="44"/>
        <v>30047183.083333332</v>
      </c>
      <c r="L143" s="53">
        <f t="shared" si="44"/>
        <v>30047183.083333332</v>
      </c>
      <c r="M143" s="53">
        <f t="shared" si="44"/>
        <v>30047183.083333332</v>
      </c>
      <c r="N143" s="53">
        <f t="shared" si="44"/>
        <v>30047183.083333332</v>
      </c>
      <c r="O143" s="53">
        <f t="shared" si="44"/>
        <v>30047183.083333332</v>
      </c>
      <c r="P143" s="53">
        <f t="shared" si="44"/>
        <v>30047183.083333332</v>
      </c>
      <c r="Q143" s="53">
        <f t="shared" si="44"/>
        <v>30047183.083333332</v>
      </c>
      <c r="R143" s="178">
        <f t="shared" si="27"/>
        <v>21441512503.789986</v>
      </c>
      <c r="AD143" s="178">
        <f>+AD144+AD145</f>
        <v>21135591805.630001</v>
      </c>
      <c r="AF143" s="169">
        <f t="shared" si="41"/>
        <v>1.1651898698404497E-3</v>
      </c>
    </row>
    <row r="144" spans="1:36" x14ac:dyDescent="0.35">
      <c r="A144" s="198">
        <v>121</v>
      </c>
      <c r="B144" s="187" t="str">
        <f>+[7]Hoja7!B144</f>
        <v>RECURSOS DE BALANCE</v>
      </c>
      <c r="C144" s="52"/>
      <c r="D144" s="52"/>
      <c r="E144" s="178">
        <v>0</v>
      </c>
      <c r="F144" s="178">
        <v>21080946306.790001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178">
        <f t="shared" si="27"/>
        <v>21080946306.790001</v>
      </c>
      <c r="AD144" s="178">
        <v>21080946306.790001</v>
      </c>
      <c r="AF144" s="169">
        <f t="shared" si="41"/>
        <v>0</v>
      </c>
    </row>
    <row r="145" spans="1:32" x14ac:dyDescent="0.35">
      <c r="A145" s="198">
        <v>126</v>
      </c>
      <c r="B145" s="187" t="s">
        <v>479</v>
      </c>
      <c r="C145" s="52"/>
      <c r="D145" s="52"/>
      <c r="E145" s="178">
        <f>+E146+E147</f>
        <v>360566197</v>
      </c>
      <c r="F145" s="178">
        <f t="shared" ref="F145:Q145" si="45">+F146+F147</f>
        <v>30047183.083333332</v>
      </c>
      <c r="G145" s="53">
        <f t="shared" si="45"/>
        <v>30047183.083333332</v>
      </c>
      <c r="H145" s="53">
        <f t="shared" si="45"/>
        <v>30047183.083333332</v>
      </c>
      <c r="I145" s="53">
        <f t="shared" si="45"/>
        <v>30047183.083333332</v>
      </c>
      <c r="J145" s="53">
        <f t="shared" si="45"/>
        <v>30047183.083333332</v>
      </c>
      <c r="K145" s="53">
        <f t="shared" si="45"/>
        <v>30047183.083333332</v>
      </c>
      <c r="L145" s="53">
        <f t="shared" si="45"/>
        <v>30047183.083333332</v>
      </c>
      <c r="M145" s="53">
        <f t="shared" si="45"/>
        <v>30047183.083333332</v>
      </c>
      <c r="N145" s="53">
        <f t="shared" si="45"/>
        <v>30047183.083333332</v>
      </c>
      <c r="O145" s="53">
        <f t="shared" si="45"/>
        <v>30047183.083333332</v>
      </c>
      <c r="P145" s="53">
        <f t="shared" si="45"/>
        <v>30047183.083333332</v>
      </c>
      <c r="Q145" s="53">
        <f t="shared" si="45"/>
        <v>30047183.083333332</v>
      </c>
      <c r="R145" s="178">
        <f t="shared" si="27"/>
        <v>360566196.99999994</v>
      </c>
      <c r="AD145" s="178">
        <f>+[7]Hoja7!I146</f>
        <v>54645498.840000004</v>
      </c>
      <c r="AF145" s="169">
        <f t="shared" si="41"/>
        <v>0.81865630093993547</v>
      </c>
    </row>
    <row r="146" spans="1:32" x14ac:dyDescent="0.35">
      <c r="A146" s="199">
        <v>1262</v>
      </c>
      <c r="B146" s="188" t="s">
        <v>755</v>
      </c>
      <c r="C146" s="58"/>
      <c r="D146" s="58"/>
      <c r="E146" s="179"/>
      <c r="F146" s="17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179">
        <f t="shared" si="27"/>
        <v>0</v>
      </c>
      <c r="AD146" s="179">
        <f>+[7]Hoja7!I147</f>
        <v>54645498.840000004</v>
      </c>
      <c r="AF146" s="170" t="e">
        <f t="shared" si="41"/>
        <v>#DIV/0!</v>
      </c>
    </row>
    <row r="147" spans="1:32" x14ac:dyDescent="0.35">
      <c r="A147" s="205">
        <v>12622</v>
      </c>
      <c r="B147" s="194" t="s">
        <v>481</v>
      </c>
      <c r="C147" s="67"/>
      <c r="D147" s="67"/>
      <c r="E147" s="182">
        <v>360566197</v>
      </c>
      <c r="F147" s="182">
        <v>30047183.083333332</v>
      </c>
      <c r="G147" s="68">
        <v>30047183.083333332</v>
      </c>
      <c r="H147" s="68">
        <v>30047183.083333332</v>
      </c>
      <c r="I147" s="68">
        <v>30047183.083333332</v>
      </c>
      <c r="J147" s="68">
        <v>30047183.083333332</v>
      </c>
      <c r="K147" s="68">
        <v>30047183.083333332</v>
      </c>
      <c r="L147" s="68">
        <v>30047183.083333332</v>
      </c>
      <c r="M147" s="68">
        <v>30047183.083333332</v>
      </c>
      <c r="N147" s="68">
        <v>30047183.083333332</v>
      </c>
      <c r="O147" s="68">
        <v>30047183.083333332</v>
      </c>
      <c r="P147" s="68">
        <v>30047183.083333332</v>
      </c>
      <c r="Q147" s="68">
        <v>30047183.083333332</v>
      </c>
      <c r="R147" s="182">
        <v>128545687387.995</v>
      </c>
      <c r="AD147" s="182">
        <f>+[7]Hoja7!I147</f>
        <v>54645498.840000004</v>
      </c>
      <c r="AF147" s="172">
        <f t="shared" si="41"/>
        <v>0.81865630093993547</v>
      </c>
    </row>
    <row r="148" spans="1:32" x14ac:dyDescent="0.35">
      <c r="E148" s="175"/>
      <c r="Q148" s="45"/>
      <c r="R148" s="175"/>
      <c r="AD148" s="175"/>
      <c r="AF148" s="175"/>
    </row>
    <row r="149" spans="1:32" x14ac:dyDescent="0.35">
      <c r="E149" s="185"/>
    </row>
    <row r="150" spans="1:32" x14ac:dyDescent="0.35">
      <c r="E150" s="185"/>
    </row>
  </sheetData>
  <autoFilter ref="A1:AJ147"/>
  <mergeCells count="5">
    <mergeCell ref="A3:B3"/>
    <mergeCell ref="A4:B4"/>
    <mergeCell ref="A5:B5"/>
    <mergeCell ref="A6:B6"/>
    <mergeCell ref="V47:W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Ingresos septiembre 2020</vt:lpstr>
      <vt:lpstr>Ingresos Julio 2020</vt:lpstr>
      <vt:lpstr>Gastos Septiembre 2020</vt:lpstr>
      <vt:lpstr>Hoja4</vt:lpstr>
      <vt:lpstr>Hoja3</vt:lpstr>
      <vt:lpstr>PAC INGRESOS</vt:lpstr>
      <vt:lpstr>Hoja2</vt:lpstr>
      <vt:lpstr>Hoja1</vt:lpstr>
      <vt:lpstr>PAC de Ingresos</vt:lpstr>
      <vt:lpstr>PAC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2020-03-11T16:18:55Z</cp:lastPrinted>
  <dcterms:created xsi:type="dcterms:W3CDTF">2020-02-18T14:42:30Z</dcterms:created>
  <dcterms:modified xsi:type="dcterms:W3CDTF">2020-11-19T14:07:43Z</dcterms:modified>
</cp:coreProperties>
</file>